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drawings/drawing10.xml" ContentType="application/vnd.openxmlformats-officedocument.drawingml.chartshapes+xml"/>
  <Override PartName="/xl/charts/chart13.xml" ContentType="application/vnd.openxmlformats-officedocument.drawingml.chart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fries/Documents/Data/Doppler meteor tracking/AAA FALLS/IL Park Forest 27 Mar 2003 0547 UTC/DFM/"/>
    </mc:Choice>
  </mc:AlternateContent>
  <xr:revisionPtr revIDLastSave="0" documentId="8_{D8804678-71F8-A749-94F6-9AD9FDC404A7}" xr6:coauthVersionLast="36" xr6:coauthVersionMax="36" xr10:uidLastSave="{00000000-0000-0000-0000-000000000000}"/>
  <bookViews>
    <workbookView xWindow="2720" yWindow="460" windowWidth="25600" windowHeight="15460" tabRatio="955" activeTab="1" xr2:uid="{00000000-000D-0000-FFFF-FFFF00000000}"/>
  </bookViews>
  <sheets>
    <sheet name="particle parameters" sheetId="1" r:id="rId1"/>
    <sheet name="Timing Altitude" sheetId="4" r:id="rId2"/>
    <sheet name="Sound Travel" sheetId="21" r:id="rId3"/>
    <sheet name="RAOB input" sheetId="5" r:id="rId4"/>
    <sheet name="RAOB interpolated" sheetId="18" r:id="rId5"/>
    <sheet name="RAOB Used for Calcs" sheetId="2" r:id="rId6"/>
    <sheet name="Vz" sheetId="8" r:id="rId7"/>
    <sheet name="wind velocity" sheetId="3" r:id="rId8"/>
    <sheet name="wind graphs" sheetId="6" r:id="rId9"/>
    <sheet name="P,T" sheetId="7" r:id="rId10"/>
    <sheet name="vertical grid" sheetId="9" r:id="rId11"/>
    <sheet name="lateral displacement" sheetId="10" r:id="rId12"/>
    <sheet name="displacement graphs" sheetId="14" r:id="rId13"/>
    <sheet name="Force graph" sheetId="12" r:id="rId14"/>
    <sheet name="Vmet graph" sheetId="13" r:id="rId15"/>
    <sheet name="position" sheetId="15" r:id="rId16"/>
  </sheets>
  <calcPr calcId="162913"/>
  <fileRecoveryPr repairLoad="1"/>
  <extLs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H20" i="1" l="1"/>
  <c r="F131" i="5" l="1"/>
  <c r="E131" i="5"/>
  <c r="D131" i="5"/>
  <c r="C131" i="5"/>
  <c r="B131" i="5"/>
  <c r="J131" i="5" s="1"/>
  <c r="A131" i="5"/>
  <c r="F130" i="5"/>
  <c r="E130" i="5"/>
  <c r="D130" i="5"/>
  <c r="C130" i="5"/>
  <c r="B130" i="5"/>
  <c r="A130" i="5"/>
  <c r="F129" i="5"/>
  <c r="E129" i="5"/>
  <c r="D129" i="5"/>
  <c r="C129" i="5"/>
  <c r="B129" i="5"/>
  <c r="J130" i="5" s="1"/>
  <c r="I130" i="5" s="1"/>
  <c r="A129" i="5"/>
  <c r="F128" i="5"/>
  <c r="E128" i="5"/>
  <c r="D128" i="5"/>
  <c r="C128" i="5"/>
  <c r="B128" i="5"/>
  <c r="J129" i="5" s="1"/>
  <c r="H129" i="5" s="1"/>
  <c r="A128" i="5"/>
  <c r="F127" i="5"/>
  <c r="E127" i="5"/>
  <c r="D127" i="5"/>
  <c r="C127" i="5"/>
  <c r="B127" i="5"/>
  <c r="J127" i="5" s="1"/>
  <c r="A127" i="5"/>
  <c r="F126" i="5"/>
  <c r="E126" i="5"/>
  <c r="D126" i="5"/>
  <c r="C126" i="5"/>
  <c r="B126" i="5"/>
  <c r="A126" i="5"/>
  <c r="F125" i="5"/>
  <c r="E125" i="5"/>
  <c r="D125" i="5"/>
  <c r="C125" i="5"/>
  <c r="B125" i="5"/>
  <c r="J126" i="5" s="1"/>
  <c r="I126" i="5" s="1"/>
  <c r="A125" i="5"/>
  <c r="F124" i="5"/>
  <c r="E124" i="5"/>
  <c r="D124" i="5"/>
  <c r="C124" i="5"/>
  <c r="B124" i="5"/>
  <c r="J125" i="5" s="1"/>
  <c r="H125" i="5" s="1"/>
  <c r="A124" i="5"/>
  <c r="F123" i="5"/>
  <c r="E123" i="5"/>
  <c r="D123" i="5"/>
  <c r="C123" i="5"/>
  <c r="B123" i="5"/>
  <c r="J123" i="5" s="1"/>
  <c r="A123" i="5"/>
  <c r="F122" i="5"/>
  <c r="E122" i="5"/>
  <c r="D122" i="5"/>
  <c r="C122" i="5"/>
  <c r="B122" i="5"/>
  <c r="A122" i="5"/>
  <c r="F121" i="5"/>
  <c r="E121" i="5"/>
  <c r="D121" i="5"/>
  <c r="C121" i="5"/>
  <c r="B121" i="5"/>
  <c r="J122" i="5" s="1"/>
  <c r="I122" i="5" s="1"/>
  <c r="A121" i="5"/>
  <c r="J120" i="5"/>
  <c r="F120" i="5"/>
  <c r="E120" i="5"/>
  <c r="D120" i="5"/>
  <c r="C120" i="5"/>
  <c r="B120" i="5"/>
  <c r="J121" i="5" s="1"/>
  <c r="H121" i="5" s="1"/>
  <c r="A120" i="5"/>
  <c r="F119" i="5"/>
  <c r="E119" i="5"/>
  <c r="D119" i="5"/>
  <c r="C119" i="5"/>
  <c r="B119" i="5"/>
  <c r="J119" i="5" s="1"/>
  <c r="A119" i="5"/>
  <c r="F118" i="5"/>
  <c r="E118" i="5"/>
  <c r="D118" i="5"/>
  <c r="C118" i="5"/>
  <c r="B118" i="5"/>
  <c r="A118" i="5"/>
  <c r="F117" i="5"/>
  <c r="E117" i="5"/>
  <c r="D117" i="5"/>
  <c r="C117" i="5"/>
  <c r="B117" i="5"/>
  <c r="J118" i="5" s="1"/>
  <c r="I118" i="5" s="1"/>
  <c r="A117" i="5"/>
  <c r="J116" i="5"/>
  <c r="F116" i="5"/>
  <c r="E116" i="5"/>
  <c r="D116" i="5"/>
  <c r="C116" i="5"/>
  <c r="B116" i="5"/>
  <c r="J117" i="5" s="1"/>
  <c r="H117" i="5" s="1"/>
  <c r="A116" i="5"/>
  <c r="F115" i="5"/>
  <c r="E115" i="5"/>
  <c r="D115" i="5"/>
  <c r="C115" i="5"/>
  <c r="B115" i="5"/>
  <c r="J115" i="5" s="1"/>
  <c r="A115" i="5"/>
  <c r="F114" i="5"/>
  <c r="E114" i="5"/>
  <c r="D114" i="5"/>
  <c r="C114" i="5"/>
  <c r="B114" i="5"/>
  <c r="A114" i="5"/>
  <c r="F113" i="5"/>
  <c r="E113" i="5"/>
  <c r="D113" i="5"/>
  <c r="C113" i="5"/>
  <c r="B113" i="5"/>
  <c r="J114" i="5" s="1"/>
  <c r="I114" i="5" s="1"/>
  <c r="A113" i="5"/>
  <c r="F112" i="5"/>
  <c r="E112" i="5"/>
  <c r="D112" i="5"/>
  <c r="C112" i="5"/>
  <c r="B112" i="5"/>
  <c r="J113" i="5" s="1"/>
  <c r="H113" i="5" s="1"/>
  <c r="A112" i="5"/>
  <c r="H111" i="5"/>
  <c r="F111" i="5"/>
  <c r="E111" i="5"/>
  <c r="D111" i="5"/>
  <c r="C111" i="5"/>
  <c r="B111" i="5"/>
  <c r="J111" i="5" s="1"/>
  <c r="I111" i="5" s="1"/>
  <c r="A111" i="5"/>
  <c r="I110" i="5"/>
  <c r="H110" i="5"/>
  <c r="F110" i="5"/>
  <c r="E110" i="5"/>
  <c r="D110" i="5"/>
  <c r="C110" i="5"/>
  <c r="B110" i="5"/>
  <c r="A110" i="5"/>
  <c r="F109" i="5"/>
  <c r="E109" i="5"/>
  <c r="D109" i="5"/>
  <c r="C109" i="5"/>
  <c r="B109" i="5"/>
  <c r="J110" i="5" s="1"/>
  <c r="A109" i="5"/>
  <c r="F108" i="5"/>
  <c r="E108" i="5"/>
  <c r="D108" i="5"/>
  <c r="C108" i="5"/>
  <c r="B108" i="5"/>
  <c r="J109" i="5" s="1"/>
  <c r="A108" i="5"/>
  <c r="F107" i="5"/>
  <c r="E107" i="5"/>
  <c r="D107" i="5"/>
  <c r="C107" i="5"/>
  <c r="B107" i="5"/>
  <c r="J107" i="5" s="1"/>
  <c r="I107" i="5" s="1"/>
  <c r="A107" i="5"/>
  <c r="F106" i="5"/>
  <c r="E106" i="5"/>
  <c r="D106" i="5"/>
  <c r="C106" i="5"/>
  <c r="B106" i="5"/>
  <c r="A106" i="5"/>
  <c r="F105" i="5"/>
  <c r="E105" i="5"/>
  <c r="D105" i="5"/>
  <c r="C105" i="5"/>
  <c r="B105" i="5"/>
  <c r="J106" i="5" s="1"/>
  <c r="I106" i="5" s="1"/>
  <c r="A105" i="5"/>
  <c r="F104" i="5"/>
  <c r="E104" i="5"/>
  <c r="D104" i="5"/>
  <c r="C104" i="5"/>
  <c r="B104" i="5"/>
  <c r="J105" i="5" s="1"/>
  <c r="A104" i="5"/>
  <c r="H103" i="5"/>
  <c r="F103" i="5"/>
  <c r="E103" i="5"/>
  <c r="D103" i="5"/>
  <c r="C103" i="5"/>
  <c r="B103" i="5"/>
  <c r="J103" i="5" s="1"/>
  <c r="I103" i="5" s="1"/>
  <c r="A103" i="5"/>
  <c r="I102" i="5"/>
  <c r="H102" i="5"/>
  <c r="F102" i="5"/>
  <c r="E102" i="5"/>
  <c r="D102" i="5"/>
  <c r="C102" i="5"/>
  <c r="B102" i="5"/>
  <c r="A102" i="5"/>
  <c r="J101" i="5"/>
  <c r="H101" i="5" s="1"/>
  <c r="F101" i="5"/>
  <c r="E101" i="5"/>
  <c r="D101" i="5"/>
  <c r="C101" i="5"/>
  <c r="B101" i="5"/>
  <c r="J102" i="5" s="1"/>
  <c r="A101" i="5"/>
  <c r="F100" i="5"/>
  <c r="E100" i="5"/>
  <c r="D100" i="5"/>
  <c r="C100" i="5"/>
  <c r="B100" i="5"/>
  <c r="A100" i="5"/>
  <c r="F99" i="5"/>
  <c r="E99" i="5"/>
  <c r="D99" i="5"/>
  <c r="C99" i="5"/>
  <c r="B99" i="5"/>
  <c r="J99" i="5" s="1"/>
  <c r="I99" i="5" s="1"/>
  <c r="A99" i="5"/>
  <c r="F98" i="5"/>
  <c r="E98" i="5"/>
  <c r="D98" i="5"/>
  <c r="C98" i="5"/>
  <c r="B98" i="5"/>
  <c r="A98" i="5"/>
  <c r="F97" i="5"/>
  <c r="E97" i="5"/>
  <c r="D97" i="5"/>
  <c r="C97" i="5"/>
  <c r="B97" i="5"/>
  <c r="J98" i="5" s="1"/>
  <c r="I98" i="5" s="1"/>
  <c r="A97" i="5"/>
  <c r="F93" i="5"/>
  <c r="E93" i="5"/>
  <c r="D93" i="5"/>
  <c r="C93" i="5"/>
  <c r="A93" i="5"/>
  <c r="F90" i="5"/>
  <c r="E90" i="5"/>
  <c r="D90" i="5"/>
  <c r="C90" i="5"/>
  <c r="B90" i="5"/>
  <c r="J90" i="5" s="1"/>
  <c r="I90" i="5" s="1"/>
  <c r="A90" i="5"/>
  <c r="F88" i="5"/>
  <c r="E88" i="5"/>
  <c r="D88" i="5"/>
  <c r="C88" i="5"/>
  <c r="B88" i="5"/>
  <c r="B89" i="5" s="1"/>
  <c r="J89" i="5" s="1"/>
  <c r="I89" i="5" s="1"/>
  <c r="A88" i="5"/>
  <c r="F84" i="5"/>
  <c r="E84" i="5"/>
  <c r="D84" i="5"/>
  <c r="C84" i="5"/>
  <c r="B84" i="5"/>
  <c r="B85" i="5" s="1"/>
  <c r="B86" i="5" s="1"/>
  <c r="B87" i="5" s="1"/>
  <c r="J88" i="5" s="1"/>
  <c r="I88" i="5" s="1"/>
  <c r="A84" i="5"/>
  <c r="F78" i="5"/>
  <c r="E78" i="5"/>
  <c r="D78" i="5"/>
  <c r="C78" i="5"/>
  <c r="B78" i="5"/>
  <c r="B79" i="5" s="1"/>
  <c r="A78" i="5"/>
  <c r="B77" i="5"/>
  <c r="J77" i="5" s="1"/>
  <c r="I77" i="5" s="1"/>
  <c r="F76" i="5"/>
  <c r="E76" i="5"/>
  <c r="D76" i="5"/>
  <c r="C76" i="5"/>
  <c r="B76" i="5"/>
  <c r="A76" i="5"/>
  <c r="F73" i="5"/>
  <c r="E73" i="5"/>
  <c r="D73" i="5"/>
  <c r="C73" i="5"/>
  <c r="B73" i="5"/>
  <c r="B74" i="5" s="1"/>
  <c r="A73" i="5"/>
  <c r="F71" i="5"/>
  <c r="E71" i="5"/>
  <c r="D71" i="5"/>
  <c r="C71" i="5"/>
  <c r="B71" i="5"/>
  <c r="B72" i="5" s="1"/>
  <c r="J73" i="5" s="1"/>
  <c r="I73" i="5" s="1"/>
  <c r="A71" i="5"/>
  <c r="F69" i="5"/>
  <c r="E69" i="5"/>
  <c r="D69" i="5"/>
  <c r="C69" i="5"/>
  <c r="B69" i="5"/>
  <c r="B70" i="5" s="1"/>
  <c r="A69" i="5"/>
  <c r="B68" i="5"/>
  <c r="J68" i="5" s="1"/>
  <c r="I68" i="5" s="1"/>
  <c r="H67" i="5"/>
  <c r="F67" i="5"/>
  <c r="E67" i="5"/>
  <c r="D67" i="5"/>
  <c r="C67" i="5"/>
  <c r="B67" i="5"/>
  <c r="J67" i="5" s="1"/>
  <c r="I67" i="5" s="1"/>
  <c r="A67" i="5"/>
  <c r="I66" i="5"/>
  <c r="H66" i="5"/>
  <c r="F66" i="5"/>
  <c r="E66" i="5"/>
  <c r="D66" i="5"/>
  <c r="C66" i="5"/>
  <c r="B66" i="5"/>
  <c r="A66" i="5"/>
  <c r="J65" i="5"/>
  <c r="H65" i="5" s="1"/>
  <c r="F65" i="5"/>
  <c r="E65" i="5"/>
  <c r="D65" i="5"/>
  <c r="C65" i="5"/>
  <c r="B65" i="5"/>
  <c r="J66" i="5" s="1"/>
  <c r="A65" i="5"/>
  <c r="F64" i="5"/>
  <c r="E64" i="5"/>
  <c r="D64" i="5"/>
  <c r="C64" i="5"/>
  <c r="B64" i="5"/>
  <c r="A64" i="5"/>
  <c r="B63" i="5"/>
  <c r="J63" i="5" s="1"/>
  <c r="I63" i="5" s="1"/>
  <c r="H62" i="5"/>
  <c r="F62" i="5"/>
  <c r="E62" i="5"/>
  <c r="D62" i="5"/>
  <c r="C62" i="5"/>
  <c r="B62" i="5"/>
  <c r="J62" i="5" s="1"/>
  <c r="I62" i="5" s="1"/>
  <c r="A62" i="5"/>
  <c r="F61" i="5"/>
  <c r="E61" i="5"/>
  <c r="D61" i="5"/>
  <c r="C61" i="5"/>
  <c r="B61" i="5"/>
  <c r="A61" i="5"/>
  <c r="J59" i="5"/>
  <c r="H59" i="5" s="1"/>
  <c r="F59" i="5"/>
  <c r="E59" i="5"/>
  <c r="D59" i="5"/>
  <c r="C59" i="5"/>
  <c r="B59" i="5"/>
  <c r="B60" i="5" s="1"/>
  <c r="J61" i="5" s="1"/>
  <c r="I61" i="5" s="1"/>
  <c r="A59" i="5"/>
  <c r="F58" i="5"/>
  <c r="E58" i="5"/>
  <c r="D58" i="5"/>
  <c r="C58" i="5"/>
  <c r="B58" i="5"/>
  <c r="A58" i="5"/>
  <c r="F56" i="5"/>
  <c r="E56" i="5"/>
  <c r="D56" i="5"/>
  <c r="C56" i="5"/>
  <c r="B56" i="5"/>
  <c r="A56" i="5"/>
  <c r="F51" i="5"/>
  <c r="E51" i="5"/>
  <c r="D51" i="5"/>
  <c r="C51" i="5"/>
  <c r="B51" i="5"/>
  <c r="B52" i="5" s="1"/>
  <c r="A51" i="5"/>
  <c r="J50" i="5"/>
  <c r="H50" i="5" s="1"/>
  <c r="F50" i="5"/>
  <c r="E50" i="5"/>
  <c r="D50" i="5"/>
  <c r="C50" i="5"/>
  <c r="B50" i="5"/>
  <c r="J51" i="5" s="1"/>
  <c r="I51" i="5" s="1"/>
  <c r="A50" i="5"/>
  <c r="F49" i="5"/>
  <c r="E49" i="5"/>
  <c r="D49" i="5"/>
  <c r="C49" i="5"/>
  <c r="B49" i="5"/>
  <c r="A49" i="5"/>
  <c r="B47" i="5"/>
  <c r="J47" i="5" s="1"/>
  <c r="I47" i="5" s="1"/>
  <c r="H46" i="5"/>
  <c r="F46" i="5"/>
  <c r="E46" i="5"/>
  <c r="D46" i="5"/>
  <c r="C46" i="5"/>
  <c r="B46" i="5"/>
  <c r="J46" i="5" s="1"/>
  <c r="I46" i="5" s="1"/>
  <c r="A46" i="5"/>
  <c r="I45" i="5"/>
  <c r="H45" i="5"/>
  <c r="F45" i="5"/>
  <c r="E45" i="5"/>
  <c r="D45" i="5"/>
  <c r="C45" i="5"/>
  <c r="B45" i="5"/>
  <c r="A45" i="5"/>
  <c r="J44" i="5"/>
  <c r="H44" i="5" s="1"/>
  <c r="F44" i="5"/>
  <c r="E44" i="5"/>
  <c r="D44" i="5"/>
  <c r="C44" i="5"/>
  <c r="B44" i="5"/>
  <c r="J45" i="5" s="1"/>
  <c r="A44" i="5"/>
  <c r="F43" i="5"/>
  <c r="E43" i="5"/>
  <c r="D43" i="5"/>
  <c r="C43" i="5"/>
  <c r="B43" i="5"/>
  <c r="A43" i="5"/>
  <c r="F40" i="5"/>
  <c r="E40" i="5"/>
  <c r="D40" i="5"/>
  <c r="C40" i="5"/>
  <c r="B40" i="5"/>
  <c r="J40" i="5" s="1"/>
  <c r="I40" i="5" s="1"/>
  <c r="A40" i="5"/>
  <c r="F39" i="5"/>
  <c r="E39" i="5"/>
  <c r="D39" i="5"/>
  <c r="C39" i="5"/>
  <c r="B39" i="5"/>
  <c r="A39" i="5"/>
  <c r="F38" i="5"/>
  <c r="E38" i="5"/>
  <c r="D38" i="5"/>
  <c r="C38" i="5"/>
  <c r="B38" i="5"/>
  <c r="J39" i="5" s="1"/>
  <c r="I39" i="5" s="1"/>
  <c r="A38" i="5"/>
  <c r="F37" i="5"/>
  <c r="E37" i="5"/>
  <c r="D37" i="5"/>
  <c r="C37" i="5"/>
  <c r="B37" i="5"/>
  <c r="J37" i="5" s="1"/>
  <c r="A37" i="5"/>
  <c r="F36" i="5"/>
  <c r="E36" i="5"/>
  <c r="D36" i="5"/>
  <c r="C36" i="5"/>
  <c r="B36" i="5"/>
  <c r="A36" i="5"/>
  <c r="F34" i="5"/>
  <c r="E34" i="5"/>
  <c r="D34" i="5"/>
  <c r="C34" i="5"/>
  <c r="B34" i="5"/>
  <c r="B35" i="5" s="1"/>
  <c r="J35" i="5" s="1"/>
  <c r="A34" i="5"/>
  <c r="B33" i="5"/>
  <c r="J33" i="5" s="1"/>
  <c r="F32" i="5"/>
  <c r="E32" i="5"/>
  <c r="D32" i="5"/>
  <c r="C32" i="5"/>
  <c r="B32" i="5"/>
  <c r="A32" i="5"/>
  <c r="F29" i="5"/>
  <c r="E29" i="5"/>
  <c r="D29" i="5"/>
  <c r="C29" i="5"/>
  <c r="B29" i="5"/>
  <c r="B30" i="5" s="1"/>
  <c r="A29" i="5"/>
  <c r="F28" i="5"/>
  <c r="E28" i="5"/>
  <c r="D28" i="5"/>
  <c r="C28" i="5"/>
  <c r="B28" i="5"/>
  <c r="A28" i="5"/>
  <c r="F27" i="5"/>
  <c r="E27" i="5"/>
  <c r="D27" i="5"/>
  <c r="C27" i="5"/>
  <c r="B27" i="5"/>
  <c r="J28" i="5" s="1"/>
  <c r="A27" i="5"/>
  <c r="F26" i="5"/>
  <c r="E26" i="5"/>
  <c r="D26" i="5"/>
  <c r="C26" i="5"/>
  <c r="B26" i="5"/>
  <c r="J26" i="5" s="1"/>
  <c r="A26" i="5"/>
  <c r="F25" i="5"/>
  <c r="E25" i="5"/>
  <c r="D25" i="5"/>
  <c r="C25" i="5"/>
  <c r="B25" i="5"/>
  <c r="J25" i="5" s="1"/>
  <c r="A25" i="5"/>
  <c r="F24" i="5"/>
  <c r="E24" i="5"/>
  <c r="D24" i="5"/>
  <c r="C24" i="5"/>
  <c r="B24" i="5"/>
  <c r="A24" i="5"/>
  <c r="F23" i="5"/>
  <c r="E23" i="5"/>
  <c r="D23" i="5"/>
  <c r="C23" i="5"/>
  <c r="B23" i="5"/>
  <c r="J24" i="5" s="1"/>
  <c r="A23" i="5"/>
  <c r="F22" i="5"/>
  <c r="E22" i="5"/>
  <c r="D22" i="5"/>
  <c r="C22" i="5"/>
  <c r="B22" i="5"/>
  <c r="J22" i="5" s="1"/>
  <c r="A22" i="5"/>
  <c r="F21" i="5"/>
  <c r="E21" i="5"/>
  <c r="D21" i="5"/>
  <c r="C21" i="5"/>
  <c r="B21" i="5"/>
  <c r="J21" i="5" s="1"/>
  <c r="A21" i="5"/>
  <c r="F20" i="5"/>
  <c r="E20" i="5"/>
  <c r="D20" i="5"/>
  <c r="C20" i="5"/>
  <c r="B20" i="5"/>
  <c r="A20" i="5"/>
  <c r="F19" i="5"/>
  <c r="E19" i="5"/>
  <c r="D19" i="5"/>
  <c r="C19" i="5"/>
  <c r="B19" i="5"/>
  <c r="J20" i="5" s="1"/>
  <c r="A19" i="5"/>
  <c r="F18" i="5"/>
  <c r="E18" i="5"/>
  <c r="D18" i="5"/>
  <c r="C18" i="5"/>
  <c r="B18" i="5"/>
  <c r="J18" i="5" s="1"/>
  <c r="A18" i="5"/>
  <c r="F17" i="5"/>
  <c r="E17" i="5"/>
  <c r="D17" i="5"/>
  <c r="C17" i="5"/>
  <c r="B17" i="5"/>
  <c r="J17" i="5" s="1"/>
  <c r="A17" i="5"/>
  <c r="F16" i="5"/>
  <c r="E16" i="5"/>
  <c r="D16" i="5"/>
  <c r="C16" i="5"/>
  <c r="B16" i="5"/>
  <c r="A16" i="5"/>
  <c r="F15" i="5"/>
  <c r="E15" i="5"/>
  <c r="D15" i="5"/>
  <c r="C15" i="5"/>
  <c r="B15" i="5"/>
  <c r="J16" i="5" s="1"/>
  <c r="A15" i="5"/>
  <c r="F14" i="5"/>
  <c r="E14" i="5"/>
  <c r="D14" i="5"/>
  <c r="C14" i="5"/>
  <c r="B14" i="5"/>
  <c r="J14" i="5" s="1"/>
  <c r="A14" i="5"/>
  <c r="F13" i="5"/>
  <c r="E13" i="5"/>
  <c r="D13" i="5"/>
  <c r="C13" i="5"/>
  <c r="B13" i="5"/>
  <c r="J13" i="5" s="1"/>
  <c r="A13" i="5"/>
  <c r="F12" i="5"/>
  <c r="E12" i="5"/>
  <c r="D12" i="5"/>
  <c r="C12" i="5"/>
  <c r="B12" i="5"/>
  <c r="A12" i="5"/>
  <c r="F11" i="5"/>
  <c r="E11" i="5"/>
  <c r="D11" i="5"/>
  <c r="C11" i="5"/>
  <c r="B11" i="5"/>
  <c r="J12" i="5" s="1"/>
  <c r="A11" i="5"/>
  <c r="F10" i="5"/>
  <c r="E10" i="5"/>
  <c r="D10" i="5"/>
  <c r="C10" i="5"/>
  <c r="B10" i="5"/>
  <c r="J10" i="5" s="1"/>
  <c r="A10" i="5"/>
  <c r="F9" i="5"/>
  <c r="E9" i="5"/>
  <c r="D9" i="5"/>
  <c r="C9" i="5"/>
  <c r="B9" i="5"/>
  <c r="J9" i="5" s="1"/>
  <c r="A9" i="5"/>
  <c r="F8" i="5"/>
  <c r="E8" i="5"/>
  <c r="D8" i="5"/>
  <c r="C8" i="5"/>
  <c r="B8" i="5"/>
  <c r="A8" i="5"/>
  <c r="F7" i="5"/>
  <c r="E7" i="5"/>
  <c r="D7" i="5"/>
  <c r="C7" i="5"/>
  <c r="B7" i="5"/>
  <c r="J8" i="5" s="1"/>
  <c r="A7" i="5"/>
  <c r="F6" i="5"/>
  <c r="E6" i="5"/>
  <c r="D6" i="5"/>
  <c r="C6" i="5"/>
  <c r="B6" i="5"/>
  <c r="J6" i="5" s="1"/>
  <c r="A6" i="5"/>
  <c r="F5" i="5"/>
  <c r="E5" i="5"/>
  <c r="D5" i="5"/>
  <c r="C5" i="5"/>
  <c r="B5" i="5"/>
  <c r="J5" i="5" s="1"/>
  <c r="A5" i="5"/>
  <c r="F4" i="5"/>
  <c r="E4" i="5"/>
  <c r="D4" i="5"/>
  <c r="C4" i="5"/>
  <c r="B4" i="5"/>
  <c r="A4" i="5"/>
  <c r="F3" i="5"/>
  <c r="E3" i="5"/>
  <c r="D3" i="5"/>
  <c r="C3" i="5"/>
  <c r="B3" i="5"/>
  <c r="J4" i="5" s="1"/>
  <c r="A3" i="5"/>
  <c r="F2" i="5"/>
  <c r="E2" i="5"/>
  <c r="D2" i="5"/>
  <c r="C2" i="5"/>
  <c r="B2" i="5"/>
  <c r="J2" i="5" s="1"/>
  <c r="A2" i="5"/>
  <c r="F1" i="5"/>
  <c r="E1" i="5"/>
  <c r="D1" i="5"/>
  <c r="C1" i="5"/>
  <c r="B1" i="5"/>
  <c r="A1" i="5"/>
  <c r="J71" i="5" l="1"/>
  <c r="J70" i="5"/>
  <c r="H105" i="5"/>
  <c r="I105" i="5"/>
  <c r="H109" i="5"/>
  <c r="I109" i="5"/>
  <c r="H12" i="5"/>
  <c r="I12" i="5"/>
  <c r="H28" i="5"/>
  <c r="I28" i="5"/>
  <c r="J79" i="5"/>
  <c r="B80" i="5"/>
  <c r="H33" i="5"/>
  <c r="I33" i="5"/>
  <c r="I5" i="5"/>
  <c r="H5" i="5"/>
  <c r="H8" i="5"/>
  <c r="I8" i="5"/>
  <c r="I13" i="5"/>
  <c r="H13" i="5"/>
  <c r="I17" i="5"/>
  <c r="H17" i="5"/>
  <c r="I21" i="5"/>
  <c r="H21" i="5"/>
  <c r="I25" i="5"/>
  <c r="H25" i="5"/>
  <c r="I35" i="5"/>
  <c r="H35" i="5"/>
  <c r="I37" i="5"/>
  <c r="H37" i="5"/>
  <c r="H4" i="5"/>
  <c r="I4" i="5"/>
  <c r="I9" i="5"/>
  <c r="H9" i="5"/>
  <c r="H16" i="5"/>
  <c r="I16" i="5"/>
  <c r="H20" i="5"/>
  <c r="I20" i="5"/>
  <c r="H24" i="5"/>
  <c r="I24" i="5"/>
  <c r="B31" i="5"/>
  <c r="J30" i="5"/>
  <c r="H2" i="5"/>
  <c r="I2" i="5"/>
  <c r="J1" i="5"/>
  <c r="H6" i="5"/>
  <c r="I6" i="5"/>
  <c r="H10" i="5"/>
  <c r="I10" i="5"/>
  <c r="I14" i="5"/>
  <c r="H14" i="5"/>
  <c r="I18" i="5"/>
  <c r="H18" i="5"/>
  <c r="I22" i="5"/>
  <c r="H22" i="5"/>
  <c r="I26" i="5"/>
  <c r="H26" i="5"/>
  <c r="J7" i="5"/>
  <c r="J11" i="5"/>
  <c r="J15" i="5"/>
  <c r="J19" i="5"/>
  <c r="J23" i="5"/>
  <c r="J27" i="5"/>
  <c r="J34" i="5"/>
  <c r="I44" i="5"/>
  <c r="H61" i="5"/>
  <c r="I65" i="5"/>
  <c r="H73" i="5"/>
  <c r="H88" i="5"/>
  <c r="I101" i="5"/>
  <c r="H118" i="5"/>
  <c r="I121" i="5"/>
  <c r="J124" i="5"/>
  <c r="I127" i="5"/>
  <c r="H127" i="5"/>
  <c r="B53" i="5"/>
  <c r="J52" i="5"/>
  <c r="J60" i="5"/>
  <c r="J64" i="5"/>
  <c r="J69" i="5"/>
  <c r="J72" i="5"/>
  <c r="J78" i="5"/>
  <c r="J85" i="5"/>
  <c r="J87" i="5"/>
  <c r="J100" i="5"/>
  <c r="J108" i="5"/>
  <c r="H114" i="5"/>
  <c r="I117" i="5"/>
  <c r="I120" i="5"/>
  <c r="H120" i="5"/>
  <c r="I123" i="5"/>
  <c r="H123" i="5"/>
  <c r="H130" i="5"/>
  <c r="J29" i="5"/>
  <c r="H39" i="5"/>
  <c r="H40" i="5"/>
  <c r="H47" i="5"/>
  <c r="I50" i="5"/>
  <c r="H51" i="5"/>
  <c r="I59" i="5"/>
  <c r="H63" i="5"/>
  <c r="H68" i="5"/>
  <c r="H77" i="5"/>
  <c r="H89" i="5"/>
  <c r="H90" i="5"/>
  <c r="H98" i="5"/>
  <c r="H99" i="5"/>
  <c r="H106" i="5"/>
  <c r="H107" i="5"/>
  <c r="I113" i="5"/>
  <c r="I116" i="5"/>
  <c r="H116" i="5"/>
  <c r="I119" i="5"/>
  <c r="H119" i="5"/>
  <c r="H126" i="5"/>
  <c r="I129" i="5"/>
  <c r="J3" i="5"/>
  <c r="J36" i="5"/>
  <c r="J38" i="5"/>
  <c r="B41" i="5"/>
  <c r="B48" i="5"/>
  <c r="B57" i="5"/>
  <c r="B75" i="5"/>
  <c r="J75" i="5" s="1"/>
  <c r="J74" i="5"/>
  <c r="J86" i="5"/>
  <c r="B91" i="5"/>
  <c r="J104" i="5"/>
  <c r="J112" i="5"/>
  <c r="I115" i="5"/>
  <c r="H115" i="5"/>
  <c r="H122" i="5"/>
  <c r="I125" i="5"/>
  <c r="J128" i="5"/>
  <c r="I131" i="5"/>
  <c r="H131" i="5"/>
  <c r="J91" i="5" l="1"/>
  <c r="B92" i="5"/>
  <c r="I75" i="5"/>
  <c r="H75" i="5"/>
  <c r="H38" i="5"/>
  <c r="I38" i="5"/>
  <c r="H85" i="5"/>
  <c r="I85" i="5"/>
  <c r="I64" i="5"/>
  <c r="H64" i="5"/>
  <c r="B54" i="5"/>
  <c r="J53" i="5"/>
  <c r="I34" i="5"/>
  <c r="H34" i="5"/>
  <c r="I15" i="5"/>
  <c r="H15" i="5"/>
  <c r="B81" i="5"/>
  <c r="J80" i="5"/>
  <c r="I128" i="5"/>
  <c r="H128" i="5"/>
  <c r="H86" i="5"/>
  <c r="I86" i="5"/>
  <c r="J57" i="5"/>
  <c r="J58" i="5"/>
  <c r="I36" i="5"/>
  <c r="H36" i="5"/>
  <c r="I29" i="5"/>
  <c r="H29" i="5"/>
  <c r="I108" i="5"/>
  <c r="H108" i="5"/>
  <c r="I78" i="5"/>
  <c r="H78" i="5"/>
  <c r="H60" i="5"/>
  <c r="I60" i="5"/>
  <c r="I27" i="5"/>
  <c r="H27" i="5"/>
  <c r="I11" i="5"/>
  <c r="H11" i="5"/>
  <c r="I79" i="5"/>
  <c r="H79" i="5"/>
  <c r="I112" i="5"/>
  <c r="H112" i="5"/>
  <c r="J76" i="5"/>
  <c r="J48" i="5"/>
  <c r="J49" i="5"/>
  <c r="I3" i="5"/>
  <c r="H3" i="5"/>
  <c r="I100" i="5"/>
  <c r="H100" i="5"/>
  <c r="H72" i="5"/>
  <c r="I72" i="5"/>
  <c r="I23" i="5"/>
  <c r="H23" i="5"/>
  <c r="I7" i="5"/>
  <c r="H7" i="5"/>
  <c r="I30" i="5"/>
  <c r="H30" i="5"/>
  <c r="I70" i="5"/>
  <c r="H70" i="5"/>
  <c r="I104" i="5"/>
  <c r="H104" i="5"/>
  <c r="I74" i="5"/>
  <c r="H74" i="5"/>
  <c r="J41" i="5"/>
  <c r="B42" i="5"/>
  <c r="H87" i="5"/>
  <c r="I87" i="5"/>
  <c r="I69" i="5"/>
  <c r="H69" i="5"/>
  <c r="I52" i="5"/>
  <c r="H52" i="5"/>
  <c r="I124" i="5"/>
  <c r="H124" i="5"/>
  <c r="I19" i="5"/>
  <c r="H19" i="5"/>
  <c r="J32" i="5"/>
  <c r="J31" i="5"/>
  <c r="H71" i="5"/>
  <c r="I71" i="5"/>
  <c r="F229" i="5"/>
  <c r="E229" i="5"/>
  <c r="D229" i="5"/>
  <c r="C229" i="5"/>
  <c r="B229" i="5"/>
  <c r="J229" i="5" s="1"/>
  <c r="I229" i="5" s="1"/>
  <c r="A229" i="5"/>
  <c r="I228" i="5"/>
  <c r="F228" i="5"/>
  <c r="E228" i="5"/>
  <c r="D228" i="5"/>
  <c r="C228" i="5"/>
  <c r="B228" i="5"/>
  <c r="J228" i="5" s="1"/>
  <c r="H228" i="5" s="1"/>
  <c r="A228" i="5"/>
  <c r="J227" i="5"/>
  <c r="F227" i="5"/>
  <c r="E227" i="5"/>
  <c r="D227" i="5"/>
  <c r="C227" i="5"/>
  <c r="B227" i="5"/>
  <c r="A227" i="5"/>
  <c r="F226" i="5"/>
  <c r="E226" i="5"/>
  <c r="D226" i="5"/>
  <c r="C226" i="5"/>
  <c r="B226" i="5"/>
  <c r="A226" i="5"/>
  <c r="H225" i="5"/>
  <c r="F225" i="5"/>
  <c r="E225" i="5"/>
  <c r="D225" i="5"/>
  <c r="C225" i="5"/>
  <c r="B225" i="5"/>
  <c r="J225" i="5" s="1"/>
  <c r="I225" i="5" s="1"/>
  <c r="A225" i="5"/>
  <c r="F224" i="5"/>
  <c r="E224" i="5"/>
  <c r="D224" i="5"/>
  <c r="C224" i="5"/>
  <c r="B224" i="5"/>
  <c r="J224" i="5" s="1"/>
  <c r="I224" i="5" s="1"/>
  <c r="A224" i="5"/>
  <c r="F223" i="5"/>
  <c r="E223" i="5"/>
  <c r="D223" i="5"/>
  <c r="C223" i="5"/>
  <c r="B223" i="5"/>
  <c r="A223" i="5"/>
  <c r="F222" i="5"/>
  <c r="E222" i="5"/>
  <c r="D222" i="5"/>
  <c r="C222" i="5"/>
  <c r="B222" i="5"/>
  <c r="A222" i="5"/>
  <c r="F221" i="5"/>
  <c r="E221" i="5"/>
  <c r="D221" i="5"/>
  <c r="C221" i="5"/>
  <c r="B221" i="5"/>
  <c r="J221" i="5" s="1"/>
  <c r="I221" i="5" s="1"/>
  <c r="A221" i="5"/>
  <c r="I220" i="5"/>
  <c r="F220" i="5"/>
  <c r="E220" i="5"/>
  <c r="D220" i="5"/>
  <c r="C220" i="5"/>
  <c r="B220" i="5"/>
  <c r="J220" i="5" s="1"/>
  <c r="H220" i="5" s="1"/>
  <c r="A220" i="5"/>
  <c r="J219" i="5"/>
  <c r="F219" i="5"/>
  <c r="E219" i="5"/>
  <c r="D219" i="5"/>
  <c r="C219" i="5"/>
  <c r="B219" i="5"/>
  <c r="A219" i="5"/>
  <c r="F218" i="5"/>
  <c r="E218" i="5"/>
  <c r="D218" i="5"/>
  <c r="C218" i="5"/>
  <c r="B218" i="5"/>
  <c r="A218" i="5"/>
  <c r="F217" i="5"/>
  <c r="E217" i="5"/>
  <c r="D217" i="5"/>
  <c r="C217" i="5"/>
  <c r="B217" i="5"/>
  <c r="J217" i="5" s="1"/>
  <c r="I217" i="5" s="1"/>
  <c r="A217" i="5"/>
  <c r="F216" i="5"/>
  <c r="E216" i="5"/>
  <c r="D216" i="5"/>
  <c r="C216" i="5"/>
  <c r="B216" i="5"/>
  <c r="J216" i="5" s="1"/>
  <c r="I216" i="5" s="1"/>
  <c r="A216" i="5"/>
  <c r="F215" i="5"/>
  <c r="E215" i="5"/>
  <c r="D215" i="5"/>
  <c r="C215" i="5"/>
  <c r="B215" i="5"/>
  <c r="A215" i="5"/>
  <c r="F214" i="5"/>
  <c r="E214" i="5"/>
  <c r="D214" i="5"/>
  <c r="C214" i="5"/>
  <c r="B214" i="5"/>
  <c r="A214" i="5"/>
  <c r="F213" i="5"/>
  <c r="E213" i="5"/>
  <c r="D213" i="5"/>
  <c r="C213" i="5"/>
  <c r="B213" i="5"/>
  <c r="J213" i="5" s="1"/>
  <c r="I213" i="5" s="1"/>
  <c r="A213" i="5"/>
  <c r="I212" i="5"/>
  <c r="F212" i="5"/>
  <c r="E212" i="5"/>
  <c r="D212" i="5"/>
  <c r="C212" i="5"/>
  <c r="B212" i="5"/>
  <c r="J212" i="5" s="1"/>
  <c r="H212" i="5" s="1"/>
  <c r="A212" i="5"/>
  <c r="J211" i="5"/>
  <c r="F211" i="5"/>
  <c r="E211" i="5"/>
  <c r="D211" i="5"/>
  <c r="C211" i="5"/>
  <c r="B211" i="5"/>
  <c r="A211" i="5"/>
  <c r="F210" i="5"/>
  <c r="E210" i="5"/>
  <c r="D210" i="5"/>
  <c r="C210" i="5"/>
  <c r="B210" i="5"/>
  <c r="A210" i="5"/>
  <c r="H209" i="5"/>
  <c r="F209" i="5"/>
  <c r="E209" i="5"/>
  <c r="D209" i="5"/>
  <c r="C209" i="5"/>
  <c r="B209" i="5"/>
  <c r="J209" i="5" s="1"/>
  <c r="I209" i="5" s="1"/>
  <c r="A209" i="5"/>
  <c r="F208" i="5"/>
  <c r="E208" i="5"/>
  <c r="D208" i="5"/>
  <c r="C208" i="5"/>
  <c r="B208" i="5"/>
  <c r="J208" i="5" s="1"/>
  <c r="I208" i="5" s="1"/>
  <c r="A208" i="5"/>
  <c r="F207" i="5"/>
  <c r="E207" i="5"/>
  <c r="D207" i="5"/>
  <c r="C207" i="5"/>
  <c r="B207" i="5"/>
  <c r="A207" i="5"/>
  <c r="F206" i="5"/>
  <c r="E206" i="5"/>
  <c r="D206" i="5"/>
  <c r="C206" i="5"/>
  <c r="B206" i="5"/>
  <c r="A206" i="5"/>
  <c r="F205" i="5"/>
  <c r="E205" i="5"/>
  <c r="D205" i="5"/>
  <c r="C205" i="5"/>
  <c r="B205" i="5"/>
  <c r="J205" i="5" s="1"/>
  <c r="I205" i="5" s="1"/>
  <c r="A205" i="5"/>
  <c r="I204" i="5"/>
  <c r="F204" i="5"/>
  <c r="E204" i="5"/>
  <c r="D204" i="5"/>
  <c r="C204" i="5"/>
  <c r="B204" i="5"/>
  <c r="J204" i="5" s="1"/>
  <c r="H204" i="5" s="1"/>
  <c r="A204" i="5"/>
  <c r="J203" i="5"/>
  <c r="F203" i="5"/>
  <c r="E203" i="5"/>
  <c r="D203" i="5"/>
  <c r="C203" i="5"/>
  <c r="B203" i="5"/>
  <c r="A203" i="5"/>
  <c r="F202" i="5"/>
  <c r="E202" i="5"/>
  <c r="D202" i="5"/>
  <c r="C202" i="5"/>
  <c r="B202" i="5"/>
  <c r="A202" i="5"/>
  <c r="F201" i="5"/>
  <c r="E201" i="5"/>
  <c r="D201" i="5"/>
  <c r="C201" i="5"/>
  <c r="B201" i="5"/>
  <c r="J201" i="5" s="1"/>
  <c r="I201" i="5" s="1"/>
  <c r="A201" i="5"/>
  <c r="F200" i="5"/>
  <c r="E200" i="5"/>
  <c r="D200" i="5"/>
  <c r="C200" i="5"/>
  <c r="B200" i="5"/>
  <c r="J200" i="5" s="1"/>
  <c r="I200" i="5" s="1"/>
  <c r="A200" i="5"/>
  <c r="F199" i="5"/>
  <c r="E199" i="5"/>
  <c r="D199" i="5"/>
  <c r="C199" i="5"/>
  <c r="B199" i="5"/>
  <c r="A199" i="5"/>
  <c r="F198" i="5"/>
  <c r="E198" i="5"/>
  <c r="D198" i="5"/>
  <c r="C198" i="5"/>
  <c r="B198" i="5"/>
  <c r="A198" i="5"/>
  <c r="F197" i="5"/>
  <c r="E197" i="5"/>
  <c r="D197" i="5"/>
  <c r="C197" i="5"/>
  <c r="B197" i="5"/>
  <c r="J197" i="5" s="1"/>
  <c r="I197" i="5" s="1"/>
  <c r="A197" i="5"/>
  <c r="I196" i="5"/>
  <c r="F196" i="5"/>
  <c r="E196" i="5"/>
  <c r="D196" i="5"/>
  <c r="C196" i="5"/>
  <c r="B196" i="5"/>
  <c r="J196" i="5" s="1"/>
  <c r="H196" i="5" s="1"/>
  <c r="A196" i="5"/>
  <c r="J195" i="5"/>
  <c r="F195" i="5"/>
  <c r="E195" i="5"/>
  <c r="D195" i="5"/>
  <c r="C195" i="5"/>
  <c r="B195" i="5"/>
  <c r="A195" i="5"/>
  <c r="F194" i="5"/>
  <c r="E194" i="5"/>
  <c r="D194" i="5"/>
  <c r="C194" i="5"/>
  <c r="B194" i="5"/>
  <c r="A194" i="5"/>
  <c r="H193" i="5"/>
  <c r="F193" i="5"/>
  <c r="E193" i="5"/>
  <c r="D193" i="5"/>
  <c r="C193" i="5"/>
  <c r="B193" i="5"/>
  <c r="J193" i="5" s="1"/>
  <c r="I193" i="5" s="1"/>
  <c r="A193" i="5"/>
  <c r="F192" i="5"/>
  <c r="E192" i="5"/>
  <c r="D192" i="5"/>
  <c r="C192" i="5"/>
  <c r="B192" i="5"/>
  <c r="J192" i="5" s="1"/>
  <c r="I192" i="5" s="1"/>
  <c r="A192" i="5"/>
  <c r="F191" i="5"/>
  <c r="E191" i="5"/>
  <c r="D191" i="5"/>
  <c r="C191" i="5"/>
  <c r="B191" i="5"/>
  <c r="A191" i="5"/>
  <c r="F190" i="5"/>
  <c r="E190" i="5"/>
  <c r="D190" i="5"/>
  <c r="C190" i="5"/>
  <c r="B190" i="5"/>
  <c r="A190" i="5"/>
  <c r="F189" i="5"/>
  <c r="E189" i="5"/>
  <c r="D189" i="5"/>
  <c r="C189" i="5"/>
  <c r="B189" i="5"/>
  <c r="J189" i="5" s="1"/>
  <c r="I189" i="5" s="1"/>
  <c r="A189" i="5"/>
  <c r="I188" i="5"/>
  <c r="F188" i="5"/>
  <c r="E188" i="5"/>
  <c r="D188" i="5"/>
  <c r="C188" i="5"/>
  <c r="B188" i="5"/>
  <c r="J188" i="5" s="1"/>
  <c r="H188" i="5" s="1"/>
  <c r="A188" i="5"/>
  <c r="J187" i="5"/>
  <c r="F187" i="5"/>
  <c r="E187" i="5"/>
  <c r="D187" i="5"/>
  <c r="C187" i="5"/>
  <c r="B187" i="5"/>
  <c r="A187" i="5"/>
  <c r="F186" i="5"/>
  <c r="E186" i="5"/>
  <c r="D186" i="5"/>
  <c r="C186" i="5"/>
  <c r="B186" i="5"/>
  <c r="A186" i="5"/>
  <c r="F185" i="5"/>
  <c r="E185" i="5"/>
  <c r="D185" i="5"/>
  <c r="C185" i="5"/>
  <c r="B185" i="5"/>
  <c r="J185" i="5" s="1"/>
  <c r="I185" i="5" s="1"/>
  <c r="A185" i="5"/>
  <c r="F184" i="5"/>
  <c r="E184" i="5"/>
  <c r="D184" i="5"/>
  <c r="C184" i="5"/>
  <c r="B184" i="5"/>
  <c r="A184" i="5"/>
  <c r="F183" i="5"/>
  <c r="E183" i="5"/>
  <c r="D183" i="5"/>
  <c r="C183" i="5"/>
  <c r="B183" i="5"/>
  <c r="J184" i="5" s="1"/>
  <c r="I184" i="5" s="1"/>
  <c r="A183" i="5"/>
  <c r="F182" i="5"/>
  <c r="E182" i="5"/>
  <c r="D182" i="5"/>
  <c r="C182" i="5"/>
  <c r="B182" i="5"/>
  <c r="A182" i="5"/>
  <c r="F181" i="5"/>
  <c r="E181" i="5"/>
  <c r="D181" i="5"/>
  <c r="C181" i="5"/>
  <c r="B181" i="5"/>
  <c r="J181" i="5" s="1"/>
  <c r="I181" i="5" s="1"/>
  <c r="A181" i="5"/>
  <c r="I180" i="5"/>
  <c r="F180" i="5"/>
  <c r="E180" i="5"/>
  <c r="D180" i="5"/>
  <c r="C180" i="5"/>
  <c r="B180" i="5"/>
  <c r="A180" i="5"/>
  <c r="J179" i="5"/>
  <c r="F179" i="5"/>
  <c r="E179" i="5"/>
  <c r="D179" i="5"/>
  <c r="C179" i="5"/>
  <c r="B179" i="5"/>
  <c r="J180" i="5" s="1"/>
  <c r="H180" i="5" s="1"/>
  <c r="A179" i="5"/>
  <c r="F178" i="5"/>
  <c r="E178" i="5"/>
  <c r="D178" i="5"/>
  <c r="C178" i="5"/>
  <c r="B178" i="5"/>
  <c r="A178" i="5"/>
  <c r="H177" i="5"/>
  <c r="F177" i="5"/>
  <c r="E177" i="5"/>
  <c r="D177" i="5"/>
  <c r="C177" i="5"/>
  <c r="B177" i="5"/>
  <c r="J177" i="5" s="1"/>
  <c r="I177" i="5" s="1"/>
  <c r="A177" i="5"/>
  <c r="F176" i="5"/>
  <c r="E176" i="5"/>
  <c r="D176" i="5"/>
  <c r="C176" i="5"/>
  <c r="B176" i="5"/>
  <c r="A176" i="5"/>
  <c r="F175" i="5"/>
  <c r="E175" i="5"/>
  <c r="D175" i="5"/>
  <c r="C175" i="5"/>
  <c r="B175" i="5"/>
  <c r="J176" i="5" s="1"/>
  <c r="I176" i="5" s="1"/>
  <c r="A175" i="5"/>
  <c r="F174" i="5"/>
  <c r="E174" i="5"/>
  <c r="D174" i="5"/>
  <c r="C174" i="5"/>
  <c r="B174" i="5"/>
  <c r="A174" i="5"/>
  <c r="F173" i="5"/>
  <c r="E173" i="5"/>
  <c r="D173" i="5"/>
  <c r="C173" i="5"/>
  <c r="B173" i="5"/>
  <c r="J173" i="5" s="1"/>
  <c r="I173" i="5" s="1"/>
  <c r="A173" i="5"/>
  <c r="I172" i="5"/>
  <c r="F172" i="5"/>
  <c r="E172" i="5"/>
  <c r="D172" i="5"/>
  <c r="C172" i="5"/>
  <c r="B172" i="5"/>
  <c r="A172" i="5"/>
  <c r="J171" i="5"/>
  <c r="F171" i="5"/>
  <c r="E171" i="5"/>
  <c r="D171" i="5"/>
  <c r="C171" i="5"/>
  <c r="B171" i="5"/>
  <c r="J172" i="5" s="1"/>
  <c r="H172" i="5" s="1"/>
  <c r="A171" i="5"/>
  <c r="F170" i="5"/>
  <c r="E170" i="5"/>
  <c r="D170" i="5"/>
  <c r="C170" i="5"/>
  <c r="B170" i="5"/>
  <c r="A170" i="5"/>
  <c r="F169" i="5"/>
  <c r="E169" i="5"/>
  <c r="D169" i="5"/>
  <c r="C169" i="5"/>
  <c r="B169" i="5"/>
  <c r="J169" i="5" s="1"/>
  <c r="I169" i="5" s="1"/>
  <c r="A169" i="5"/>
  <c r="F168" i="5"/>
  <c r="E168" i="5"/>
  <c r="D168" i="5"/>
  <c r="C168" i="5"/>
  <c r="B168" i="5"/>
  <c r="A168" i="5"/>
  <c r="F167" i="5"/>
  <c r="E167" i="5"/>
  <c r="D167" i="5"/>
  <c r="C167" i="5"/>
  <c r="B167" i="5"/>
  <c r="J168" i="5" s="1"/>
  <c r="I168" i="5" s="1"/>
  <c r="A167" i="5"/>
  <c r="F166" i="5"/>
  <c r="E166" i="5"/>
  <c r="D166" i="5"/>
  <c r="C166" i="5"/>
  <c r="B166" i="5"/>
  <c r="A166" i="5"/>
  <c r="F165" i="5"/>
  <c r="E165" i="5"/>
  <c r="D165" i="5"/>
  <c r="C165" i="5"/>
  <c r="B165" i="5"/>
  <c r="J165" i="5" s="1"/>
  <c r="I165" i="5" s="1"/>
  <c r="A165" i="5"/>
  <c r="I164" i="5"/>
  <c r="F164" i="5"/>
  <c r="E164" i="5"/>
  <c r="D164" i="5"/>
  <c r="C164" i="5"/>
  <c r="B164" i="5"/>
  <c r="A164" i="5"/>
  <c r="J163" i="5"/>
  <c r="F163" i="5"/>
  <c r="E163" i="5"/>
  <c r="D163" i="5"/>
  <c r="C163" i="5"/>
  <c r="B163" i="5"/>
  <c r="J164" i="5" s="1"/>
  <c r="H164" i="5" s="1"/>
  <c r="A163" i="5"/>
  <c r="F162" i="5"/>
  <c r="E162" i="5"/>
  <c r="D162" i="5"/>
  <c r="C162" i="5"/>
  <c r="B162" i="5"/>
  <c r="A162" i="5"/>
  <c r="H161" i="5"/>
  <c r="F161" i="5"/>
  <c r="E161" i="5"/>
  <c r="D161" i="5"/>
  <c r="C161" i="5"/>
  <c r="B161" i="5"/>
  <c r="J161" i="5" s="1"/>
  <c r="I161" i="5" s="1"/>
  <c r="A161" i="5"/>
  <c r="F160" i="5"/>
  <c r="E160" i="5"/>
  <c r="D160" i="5"/>
  <c r="C160" i="5"/>
  <c r="B160" i="5"/>
  <c r="A160" i="5"/>
  <c r="F159" i="5"/>
  <c r="E159" i="5"/>
  <c r="D159" i="5"/>
  <c r="C159" i="5"/>
  <c r="B159" i="5"/>
  <c r="J160" i="5" s="1"/>
  <c r="I160" i="5" s="1"/>
  <c r="A159" i="5"/>
  <c r="F158" i="5"/>
  <c r="E158" i="5"/>
  <c r="D158" i="5"/>
  <c r="C158" i="5"/>
  <c r="B158" i="5"/>
  <c r="A158" i="5"/>
  <c r="F157" i="5"/>
  <c r="E157" i="5"/>
  <c r="D157" i="5"/>
  <c r="C157" i="5"/>
  <c r="B157" i="5"/>
  <c r="J157" i="5" s="1"/>
  <c r="I157" i="5" s="1"/>
  <c r="A157" i="5"/>
  <c r="I156" i="5"/>
  <c r="F156" i="5"/>
  <c r="E156" i="5"/>
  <c r="D156" i="5"/>
  <c r="C156" i="5"/>
  <c r="B156" i="5"/>
  <c r="A156" i="5"/>
  <c r="J155" i="5"/>
  <c r="F155" i="5"/>
  <c r="E155" i="5"/>
  <c r="D155" i="5"/>
  <c r="C155" i="5"/>
  <c r="B155" i="5"/>
  <c r="J156" i="5" s="1"/>
  <c r="H156" i="5" s="1"/>
  <c r="A155" i="5"/>
  <c r="F154" i="5"/>
  <c r="E154" i="5"/>
  <c r="D154" i="5"/>
  <c r="C154" i="5"/>
  <c r="B154" i="5"/>
  <c r="A154" i="5"/>
  <c r="F153" i="5"/>
  <c r="E153" i="5"/>
  <c r="D153" i="5"/>
  <c r="C153" i="5"/>
  <c r="B153" i="5"/>
  <c r="J153" i="5" s="1"/>
  <c r="I153" i="5" s="1"/>
  <c r="A153" i="5"/>
  <c r="F152" i="5"/>
  <c r="E152" i="5"/>
  <c r="D152" i="5"/>
  <c r="C152" i="5"/>
  <c r="B152" i="5"/>
  <c r="A152" i="5"/>
  <c r="F151" i="5"/>
  <c r="E151" i="5"/>
  <c r="D151" i="5"/>
  <c r="C151" i="5"/>
  <c r="B151" i="5"/>
  <c r="J152" i="5" s="1"/>
  <c r="I152" i="5" s="1"/>
  <c r="A151" i="5"/>
  <c r="F150" i="5"/>
  <c r="E150" i="5"/>
  <c r="D150" i="5"/>
  <c r="C150" i="5"/>
  <c r="B150" i="5"/>
  <c r="A150" i="5"/>
  <c r="F149" i="5"/>
  <c r="E149" i="5"/>
  <c r="D149" i="5"/>
  <c r="C149" i="5"/>
  <c r="B149" i="5"/>
  <c r="J149" i="5" s="1"/>
  <c r="I149" i="5" s="1"/>
  <c r="A149" i="5"/>
  <c r="I148" i="5"/>
  <c r="F148" i="5"/>
  <c r="E148" i="5"/>
  <c r="D148" i="5"/>
  <c r="C148" i="5"/>
  <c r="B148" i="5"/>
  <c r="A148" i="5"/>
  <c r="J147" i="5"/>
  <c r="F147" i="5"/>
  <c r="E147" i="5"/>
  <c r="D147" i="5"/>
  <c r="C147" i="5"/>
  <c r="B147" i="5"/>
  <c r="J148" i="5" s="1"/>
  <c r="H148" i="5" s="1"/>
  <c r="A147" i="5"/>
  <c r="F146" i="5"/>
  <c r="E146" i="5"/>
  <c r="D146" i="5"/>
  <c r="C146" i="5"/>
  <c r="B146" i="5"/>
  <c r="A146" i="5"/>
  <c r="H145" i="5"/>
  <c r="F145" i="5"/>
  <c r="E145" i="5"/>
  <c r="D145" i="5"/>
  <c r="C145" i="5"/>
  <c r="B145" i="5"/>
  <c r="J145" i="5" s="1"/>
  <c r="I145" i="5" s="1"/>
  <c r="A145" i="5"/>
  <c r="F144" i="5"/>
  <c r="E144" i="5"/>
  <c r="D144" i="5"/>
  <c r="C144" i="5"/>
  <c r="B144" i="5"/>
  <c r="A144" i="5"/>
  <c r="F143" i="5"/>
  <c r="E143" i="5"/>
  <c r="D143" i="5"/>
  <c r="C143" i="5"/>
  <c r="B143" i="5"/>
  <c r="J144" i="5" s="1"/>
  <c r="I144" i="5" s="1"/>
  <c r="A143" i="5"/>
  <c r="F142" i="5"/>
  <c r="E142" i="5"/>
  <c r="D142" i="5"/>
  <c r="C142" i="5"/>
  <c r="B142" i="5"/>
  <c r="A142" i="5"/>
  <c r="F141" i="5"/>
  <c r="E141" i="5"/>
  <c r="D141" i="5"/>
  <c r="C141" i="5"/>
  <c r="B141" i="5"/>
  <c r="J141" i="5" s="1"/>
  <c r="I141" i="5" s="1"/>
  <c r="A141" i="5"/>
  <c r="I140" i="5"/>
  <c r="F140" i="5"/>
  <c r="E140" i="5"/>
  <c r="D140" i="5"/>
  <c r="C140" i="5"/>
  <c r="B140" i="5"/>
  <c r="A140" i="5"/>
  <c r="J139" i="5"/>
  <c r="F139" i="5"/>
  <c r="E139" i="5"/>
  <c r="D139" i="5"/>
  <c r="C139" i="5"/>
  <c r="B139" i="5"/>
  <c r="J140" i="5" s="1"/>
  <c r="H140" i="5" s="1"/>
  <c r="A139" i="5"/>
  <c r="F138" i="5"/>
  <c r="E138" i="5"/>
  <c r="D138" i="5"/>
  <c r="C138" i="5"/>
  <c r="B138" i="5"/>
  <c r="A138" i="5"/>
  <c r="F137" i="5"/>
  <c r="E137" i="5"/>
  <c r="D137" i="5"/>
  <c r="C137" i="5"/>
  <c r="B137" i="5"/>
  <c r="J137" i="5" s="1"/>
  <c r="I137" i="5" s="1"/>
  <c r="A137" i="5"/>
  <c r="F136" i="5"/>
  <c r="E136" i="5"/>
  <c r="D136" i="5"/>
  <c r="C136" i="5"/>
  <c r="B136" i="5"/>
  <c r="A136" i="5"/>
  <c r="F135" i="5"/>
  <c r="E135" i="5"/>
  <c r="D135" i="5"/>
  <c r="C135" i="5"/>
  <c r="B135" i="5"/>
  <c r="J136" i="5" s="1"/>
  <c r="I136" i="5" s="1"/>
  <c r="A135" i="5"/>
  <c r="F134" i="5"/>
  <c r="E134" i="5"/>
  <c r="D134" i="5"/>
  <c r="C134" i="5"/>
  <c r="B134" i="5"/>
  <c r="A134" i="5"/>
  <c r="F133" i="5"/>
  <c r="E133" i="5"/>
  <c r="D133" i="5"/>
  <c r="C133" i="5"/>
  <c r="B133" i="5"/>
  <c r="J133" i="5" s="1"/>
  <c r="I133" i="5" s="1"/>
  <c r="A133" i="5"/>
  <c r="F132" i="5"/>
  <c r="E132" i="5"/>
  <c r="D132" i="5"/>
  <c r="C132" i="5"/>
  <c r="B132" i="5"/>
  <c r="A132" i="5"/>
  <c r="J132" i="5"/>
  <c r="H132" i="5" s="1"/>
  <c r="I132" i="5" l="1"/>
  <c r="H32" i="5"/>
  <c r="I32" i="5"/>
  <c r="I41" i="5"/>
  <c r="H41" i="5"/>
  <c r="I48" i="5"/>
  <c r="H48" i="5"/>
  <c r="I58" i="5"/>
  <c r="H58" i="5"/>
  <c r="I53" i="5"/>
  <c r="H53" i="5"/>
  <c r="I76" i="5"/>
  <c r="H76" i="5"/>
  <c r="I57" i="5"/>
  <c r="H57" i="5"/>
  <c r="B55" i="5"/>
  <c r="J54" i="5"/>
  <c r="I80" i="5"/>
  <c r="H80" i="5"/>
  <c r="J92" i="5"/>
  <c r="B93" i="5"/>
  <c r="I31" i="5"/>
  <c r="H31" i="5"/>
  <c r="J42" i="5"/>
  <c r="J43" i="5"/>
  <c r="I49" i="5"/>
  <c r="H49" i="5"/>
  <c r="J81" i="5"/>
  <c r="B82" i="5"/>
  <c r="I91" i="5"/>
  <c r="H91" i="5"/>
  <c r="H139" i="5"/>
  <c r="I139" i="5"/>
  <c r="H155" i="5"/>
  <c r="I155" i="5"/>
  <c r="H171" i="5"/>
  <c r="I171" i="5"/>
  <c r="H187" i="5"/>
  <c r="I187" i="5"/>
  <c r="H219" i="5"/>
  <c r="I219" i="5"/>
  <c r="J135" i="5"/>
  <c r="J134" i="5"/>
  <c r="H160" i="5"/>
  <c r="H176" i="5"/>
  <c r="J186" i="5"/>
  <c r="J199" i="5"/>
  <c r="J198" i="5"/>
  <c r="H208" i="5"/>
  <c r="J215" i="5"/>
  <c r="J214" i="5"/>
  <c r="H137" i="5"/>
  <c r="H147" i="5"/>
  <c r="I147" i="5"/>
  <c r="H153" i="5"/>
  <c r="H163" i="5"/>
  <c r="I163" i="5"/>
  <c r="H169" i="5"/>
  <c r="H179" i="5"/>
  <c r="I179" i="5"/>
  <c r="H185" i="5"/>
  <c r="H195" i="5"/>
  <c r="I195" i="5"/>
  <c r="H201" i="5"/>
  <c r="H211" i="5"/>
  <c r="I211" i="5"/>
  <c r="H217" i="5"/>
  <c r="H227" i="5"/>
  <c r="I227" i="5"/>
  <c r="H203" i="5"/>
  <c r="I203" i="5"/>
  <c r="J138" i="5"/>
  <c r="H144" i="5"/>
  <c r="J151" i="5"/>
  <c r="J150" i="5"/>
  <c r="J154" i="5"/>
  <c r="J167" i="5"/>
  <c r="J166" i="5"/>
  <c r="J170" i="5"/>
  <c r="J183" i="5"/>
  <c r="J182" i="5"/>
  <c r="H192" i="5"/>
  <c r="J202" i="5"/>
  <c r="J218" i="5"/>
  <c r="H224" i="5"/>
  <c r="H136" i="5"/>
  <c r="J143" i="5"/>
  <c r="J142" i="5"/>
  <c r="J146" i="5"/>
  <c r="H152" i="5"/>
  <c r="J159" i="5"/>
  <c r="J158" i="5"/>
  <c r="J162" i="5"/>
  <c r="H168" i="5"/>
  <c r="J175" i="5"/>
  <c r="J174" i="5"/>
  <c r="J178" i="5"/>
  <c r="H184" i="5"/>
  <c r="J191" i="5"/>
  <c r="J190" i="5"/>
  <c r="J194" i="5"/>
  <c r="H200" i="5"/>
  <c r="J207" i="5"/>
  <c r="J206" i="5"/>
  <c r="J210" i="5"/>
  <c r="H216" i="5"/>
  <c r="J223" i="5"/>
  <c r="J222" i="5"/>
  <c r="J226" i="5"/>
  <c r="H133" i="5"/>
  <c r="H141" i="5"/>
  <c r="H149" i="5"/>
  <c r="H157" i="5"/>
  <c r="H165" i="5"/>
  <c r="H173" i="5"/>
  <c r="H181" i="5"/>
  <c r="H189" i="5"/>
  <c r="H197" i="5"/>
  <c r="H205" i="5"/>
  <c r="H213" i="5"/>
  <c r="H221" i="5"/>
  <c r="H229" i="5"/>
  <c r="I81" i="5" l="1"/>
  <c r="H81" i="5"/>
  <c r="I42" i="5"/>
  <c r="H42" i="5"/>
  <c r="I92" i="5"/>
  <c r="H92" i="5"/>
  <c r="J55" i="5"/>
  <c r="J56" i="5"/>
  <c r="B83" i="5"/>
  <c r="J82" i="5"/>
  <c r="I43" i="5"/>
  <c r="H43" i="5"/>
  <c r="B94" i="5"/>
  <c r="J93" i="5"/>
  <c r="I54" i="5"/>
  <c r="H54" i="5"/>
  <c r="I202" i="5"/>
  <c r="H202" i="5"/>
  <c r="I170" i="5"/>
  <c r="H170" i="5"/>
  <c r="I150" i="5"/>
  <c r="H150" i="5"/>
  <c r="I198" i="5"/>
  <c r="H198" i="5"/>
  <c r="I226" i="5"/>
  <c r="H226" i="5"/>
  <c r="I210" i="5"/>
  <c r="H210" i="5"/>
  <c r="I194" i="5"/>
  <c r="H194" i="5"/>
  <c r="I178" i="5"/>
  <c r="H178" i="5"/>
  <c r="I162" i="5"/>
  <c r="H162" i="5"/>
  <c r="I146" i="5"/>
  <c r="H146" i="5"/>
  <c r="I166" i="5"/>
  <c r="H166" i="5"/>
  <c r="H151" i="5"/>
  <c r="I151" i="5"/>
  <c r="I214" i="5"/>
  <c r="H214" i="5"/>
  <c r="H199" i="5"/>
  <c r="I199" i="5"/>
  <c r="I134" i="5"/>
  <c r="H134" i="5"/>
  <c r="I222" i="5"/>
  <c r="H222" i="5"/>
  <c r="I206" i="5"/>
  <c r="H206" i="5"/>
  <c r="I190" i="5"/>
  <c r="H190" i="5"/>
  <c r="I174" i="5"/>
  <c r="H174" i="5"/>
  <c r="I158" i="5"/>
  <c r="H158" i="5"/>
  <c r="I142" i="5"/>
  <c r="H142" i="5"/>
  <c r="I182" i="5"/>
  <c r="H182" i="5"/>
  <c r="H167" i="5"/>
  <c r="I167" i="5"/>
  <c r="H215" i="5"/>
  <c r="I215" i="5"/>
  <c r="I186" i="5"/>
  <c r="H186" i="5"/>
  <c r="H135" i="5"/>
  <c r="I135" i="5"/>
  <c r="H223" i="5"/>
  <c r="I223" i="5"/>
  <c r="H207" i="5"/>
  <c r="I207" i="5"/>
  <c r="H191" i="5"/>
  <c r="I191" i="5"/>
  <c r="H175" i="5"/>
  <c r="I175" i="5"/>
  <c r="H159" i="5"/>
  <c r="I159" i="5"/>
  <c r="H143" i="5"/>
  <c r="I143" i="5"/>
  <c r="I218" i="5"/>
  <c r="H218" i="5"/>
  <c r="H183" i="5"/>
  <c r="I183" i="5"/>
  <c r="I154" i="5"/>
  <c r="H154" i="5"/>
  <c r="I138" i="5"/>
  <c r="H138" i="5"/>
  <c r="Y600" i="21"/>
  <c r="Y599" i="21"/>
  <c r="Y598" i="21"/>
  <c r="Y597" i="21"/>
  <c r="Y596" i="21"/>
  <c r="Y595" i="21"/>
  <c r="Y594" i="21"/>
  <c r="Y593" i="21"/>
  <c r="Y592" i="21"/>
  <c r="Y591" i="21"/>
  <c r="Y590" i="21"/>
  <c r="Y589" i="21"/>
  <c r="Y588" i="21"/>
  <c r="Y587" i="21"/>
  <c r="Y586" i="21"/>
  <c r="Y585" i="21"/>
  <c r="Y584" i="21"/>
  <c r="Y583" i="21"/>
  <c r="Y582" i="21"/>
  <c r="Y581" i="21"/>
  <c r="Y580" i="21"/>
  <c r="Y579" i="21"/>
  <c r="Y578" i="21"/>
  <c r="Y577" i="21"/>
  <c r="Y576" i="21"/>
  <c r="Y575" i="21"/>
  <c r="Y574" i="21"/>
  <c r="Y573" i="21"/>
  <c r="Y572" i="21"/>
  <c r="Y571" i="21"/>
  <c r="Y570" i="21"/>
  <c r="Y569" i="21"/>
  <c r="Y568" i="21"/>
  <c r="Y567" i="21"/>
  <c r="Y566" i="21"/>
  <c r="Y565" i="21"/>
  <c r="Y564" i="21"/>
  <c r="Y563" i="21"/>
  <c r="Y562" i="21"/>
  <c r="Y561" i="21"/>
  <c r="Y560" i="21"/>
  <c r="Y559" i="21"/>
  <c r="Y558" i="21"/>
  <c r="Y557" i="21"/>
  <c r="Y556" i="21"/>
  <c r="Y555" i="21"/>
  <c r="Y554" i="21"/>
  <c r="Y553" i="21"/>
  <c r="Y552" i="21"/>
  <c r="Y551" i="21"/>
  <c r="Y550" i="21"/>
  <c r="Y549" i="21"/>
  <c r="Y548" i="21"/>
  <c r="Y547" i="21"/>
  <c r="Y546" i="21"/>
  <c r="Y545" i="21"/>
  <c r="Y544" i="21"/>
  <c r="Y543" i="21"/>
  <c r="Y542" i="21"/>
  <c r="Y541" i="21"/>
  <c r="Y540" i="21"/>
  <c r="Y539" i="21"/>
  <c r="Y538" i="21"/>
  <c r="Y537" i="21"/>
  <c r="Y536" i="21"/>
  <c r="Y535" i="21"/>
  <c r="Y534" i="21"/>
  <c r="Y533" i="21"/>
  <c r="Y532" i="21"/>
  <c r="Y531" i="21"/>
  <c r="Y530" i="21"/>
  <c r="Y529" i="21"/>
  <c r="Y528" i="21"/>
  <c r="Y527" i="21"/>
  <c r="Y526" i="21"/>
  <c r="Y525" i="21"/>
  <c r="Y524" i="21"/>
  <c r="Y523" i="21"/>
  <c r="Y522" i="21"/>
  <c r="Y521" i="21"/>
  <c r="Y520" i="21"/>
  <c r="Y519" i="21"/>
  <c r="Y518" i="21"/>
  <c r="Y517" i="21"/>
  <c r="Y516" i="21"/>
  <c r="Y515" i="21"/>
  <c r="Y514" i="21"/>
  <c r="Y513" i="21"/>
  <c r="Y512" i="21"/>
  <c r="Y511" i="21"/>
  <c r="Y510" i="21"/>
  <c r="Y509" i="21"/>
  <c r="Y508" i="21"/>
  <c r="Y507" i="21"/>
  <c r="Y506" i="21"/>
  <c r="Y505" i="21"/>
  <c r="Y504" i="21"/>
  <c r="Y503" i="21"/>
  <c r="Y502" i="21"/>
  <c r="Y501" i="21"/>
  <c r="Y500" i="21"/>
  <c r="Y499" i="21"/>
  <c r="Y498" i="21"/>
  <c r="Y497" i="21"/>
  <c r="Y496" i="21"/>
  <c r="Y495" i="21"/>
  <c r="Y494" i="21"/>
  <c r="Y493" i="21"/>
  <c r="Y492" i="21"/>
  <c r="Y491" i="21"/>
  <c r="Y490" i="21"/>
  <c r="L600" i="21"/>
  <c r="L599" i="21"/>
  <c r="L598" i="21"/>
  <c r="L597" i="21"/>
  <c r="L596" i="21"/>
  <c r="L595" i="21"/>
  <c r="L594" i="21"/>
  <c r="L593" i="21"/>
  <c r="L592" i="21"/>
  <c r="L591" i="21"/>
  <c r="L590" i="21"/>
  <c r="L589" i="21"/>
  <c r="L588" i="21"/>
  <c r="L587" i="21"/>
  <c r="L586" i="21"/>
  <c r="L585" i="21"/>
  <c r="L584" i="21"/>
  <c r="L583" i="21"/>
  <c r="L582" i="21"/>
  <c r="L581" i="21"/>
  <c r="L580" i="21"/>
  <c r="L579" i="21"/>
  <c r="L578" i="21"/>
  <c r="L577" i="21"/>
  <c r="L576" i="21"/>
  <c r="L575" i="21"/>
  <c r="L574" i="21"/>
  <c r="L573" i="21"/>
  <c r="L572" i="21"/>
  <c r="L571" i="21"/>
  <c r="L570" i="21"/>
  <c r="L569" i="21"/>
  <c r="L568" i="21"/>
  <c r="L567" i="21"/>
  <c r="L566" i="21"/>
  <c r="L565" i="21"/>
  <c r="L564" i="21"/>
  <c r="L563" i="21"/>
  <c r="L562" i="21"/>
  <c r="L561" i="21"/>
  <c r="L560" i="21"/>
  <c r="L559" i="21"/>
  <c r="L558" i="21"/>
  <c r="L557" i="21"/>
  <c r="L556" i="21"/>
  <c r="L555" i="21"/>
  <c r="L554" i="21"/>
  <c r="L553" i="21"/>
  <c r="L552" i="21"/>
  <c r="L551" i="21"/>
  <c r="L550" i="21"/>
  <c r="L549" i="21"/>
  <c r="L548" i="21"/>
  <c r="L547" i="21"/>
  <c r="L546" i="21"/>
  <c r="L545" i="21"/>
  <c r="L544" i="21"/>
  <c r="L543" i="21"/>
  <c r="L542" i="21"/>
  <c r="L541" i="21"/>
  <c r="L540" i="21"/>
  <c r="L539" i="21"/>
  <c r="L538" i="21"/>
  <c r="L537" i="21"/>
  <c r="L536" i="21"/>
  <c r="L535" i="21"/>
  <c r="L534" i="21"/>
  <c r="L533" i="21"/>
  <c r="L532" i="21"/>
  <c r="L531" i="21"/>
  <c r="L530" i="21"/>
  <c r="L529" i="21"/>
  <c r="L528" i="21"/>
  <c r="L527" i="21"/>
  <c r="L526" i="21"/>
  <c r="L525" i="21"/>
  <c r="L524" i="21"/>
  <c r="L523" i="21"/>
  <c r="L522" i="21"/>
  <c r="L521" i="21"/>
  <c r="L520" i="21"/>
  <c r="L519" i="21"/>
  <c r="L518" i="21"/>
  <c r="L517" i="21"/>
  <c r="L516" i="21"/>
  <c r="L515" i="21"/>
  <c r="L514" i="21"/>
  <c r="L513" i="21"/>
  <c r="L512" i="21"/>
  <c r="L511" i="21"/>
  <c r="L510" i="21"/>
  <c r="L509" i="21"/>
  <c r="L508" i="21"/>
  <c r="L507" i="21"/>
  <c r="L506" i="21"/>
  <c r="L505" i="21"/>
  <c r="L504" i="21"/>
  <c r="L503" i="21"/>
  <c r="L502" i="21"/>
  <c r="L501" i="21"/>
  <c r="L500" i="21"/>
  <c r="L499" i="21"/>
  <c r="L498" i="21"/>
  <c r="L497" i="21"/>
  <c r="L496" i="21"/>
  <c r="L495" i="21"/>
  <c r="L494" i="21"/>
  <c r="L493" i="21"/>
  <c r="L492" i="21"/>
  <c r="L491" i="21"/>
  <c r="I56" i="5" l="1"/>
  <c r="H56" i="5"/>
  <c r="I55" i="5"/>
  <c r="H55" i="5"/>
  <c r="I93" i="5"/>
  <c r="H93" i="5"/>
  <c r="I82" i="5"/>
  <c r="H82" i="5"/>
  <c r="J94" i="5"/>
  <c r="B95" i="5"/>
  <c r="J84" i="5"/>
  <c r="J83" i="5"/>
  <c r="L12" i="4"/>
  <c r="K12" i="4" s="1"/>
  <c r="L10" i="4"/>
  <c r="K10" i="4" s="1"/>
  <c r="L9" i="4"/>
  <c r="K9" i="4" s="1"/>
  <c r="L8" i="4"/>
  <c r="K8" i="4" s="1"/>
  <c r="L7" i="4"/>
  <c r="K7" i="4" s="1"/>
  <c r="L6" i="4"/>
  <c r="K6" i="4" s="1"/>
  <c r="N6" i="4"/>
  <c r="O6" i="4" s="1"/>
  <c r="W6" i="4"/>
  <c r="X6" i="4" s="1"/>
  <c r="N7" i="4"/>
  <c r="W7" i="4"/>
  <c r="X7" i="4" s="1"/>
  <c r="AB7" i="4"/>
  <c r="N8" i="4"/>
  <c r="O8" i="4" s="1"/>
  <c r="W8" i="4"/>
  <c r="Y8" i="4" s="1"/>
  <c r="N9" i="4"/>
  <c r="O9" i="4" s="1"/>
  <c r="W9" i="4"/>
  <c r="Y9" i="4" s="1"/>
  <c r="N10" i="4"/>
  <c r="O10" i="4" s="1"/>
  <c r="W10" i="4"/>
  <c r="Y10" i="4" s="1"/>
  <c r="N12" i="4"/>
  <c r="O12" i="4" s="1"/>
  <c r="W12" i="4"/>
  <c r="Y12" i="4" s="1"/>
  <c r="N567" i="21"/>
  <c r="P567" i="21" s="1"/>
  <c r="N565" i="21"/>
  <c r="P565" i="21" s="1"/>
  <c r="N563" i="21"/>
  <c r="P563" i="21" s="1"/>
  <c r="N561" i="21"/>
  <c r="P561" i="21" s="1"/>
  <c r="N559" i="21"/>
  <c r="P559" i="21" s="1"/>
  <c r="N557" i="21"/>
  <c r="P557" i="21" s="1"/>
  <c r="N555" i="21"/>
  <c r="P555" i="21" s="1"/>
  <c r="N553" i="21"/>
  <c r="P553" i="21" s="1"/>
  <c r="N551" i="21"/>
  <c r="P551" i="21" s="1"/>
  <c r="N549" i="21"/>
  <c r="P549" i="21" s="1"/>
  <c r="N547" i="21"/>
  <c r="P547" i="21" s="1"/>
  <c r="N545" i="21"/>
  <c r="P545" i="21" s="1"/>
  <c r="N543" i="21"/>
  <c r="P543" i="21" s="1"/>
  <c r="N541" i="21"/>
  <c r="P541" i="21" s="1"/>
  <c r="N539" i="21"/>
  <c r="P539" i="21" s="1"/>
  <c r="N537" i="21"/>
  <c r="P537" i="21" s="1"/>
  <c r="N535" i="21"/>
  <c r="P535" i="21" s="1"/>
  <c r="N533" i="21"/>
  <c r="P533" i="21" s="1"/>
  <c r="N531" i="21"/>
  <c r="P531" i="21" s="1"/>
  <c r="N527" i="21"/>
  <c r="P527" i="21" s="1"/>
  <c r="N519" i="21"/>
  <c r="P519" i="21" s="1"/>
  <c r="N515" i="21"/>
  <c r="N508" i="21"/>
  <c r="P508" i="21" s="1"/>
  <c r="N506" i="21"/>
  <c r="P506" i="21" s="1"/>
  <c r="N504" i="21"/>
  <c r="P504" i="21" s="1"/>
  <c r="N502" i="21"/>
  <c r="P502" i="21" s="1"/>
  <c r="N500" i="21"/>
  <c r="P500" i="21" s="1"/>
  <c r="N498" i="21"/>
  <c r="P498" i="21" s="1"/>
  <c r="N496" i="21"/>
  <c r="P496" i="21" s="1"/>
  <c r="N494" i="21"/>
  <c r="P494" i="21" s="1"/>
  <c r="N492" i="21"/>
  <c r="P492" i="21" s="1"/>
  <c r="C32" i="21"/>
  <c r="E11" i="21"/>
  <c r="E10" i="21"/>
  <c r="E9" i="21"/>
  <c r="D4" i="21"/>
  <c r="F4" i="21" s="1"/>
  <c r="D3" i="21"/>
  <c r="G10" i="21" s="1"/>
  <c r="D2" i="21"/>
  <c r="F2" i="21" s="1"/>
  <c r="X12" i="4" l="1"/>
  <c r="X8" i="4"/>
  <c r="Y7" i="4"/>
  <c r="Y6" i="4"/>
  <c r="X9" i="4"/>
  <c r="X10" i="4"/>
  <c r="I83" i="5"/>
  <c r="H83" i="5"/>
  <c r="H84" i="5"/>
  <c r="I84" i="5"/>
  <c r="B96" i="5"/>
  <c r="J95" i="5"/>
  <c r="I94" i="5"/>
  <c r="H94" i="5"/>
  <c r="F3" i="21"/>
  <c r="G11" i="21"/>
  <c r="G4" i="21"/>
  <c r="W557" i="21" s="1"/>
  <c r="AK557" i="21" s="1"/>
  <c r="G3" i="21"/>
  <c r="U583" i="21" s="1"/>
  <c r="AG583" i="21" s="1"/>
  <c r="G2" i="21"/>
  <c r="E3" i="21"/>
  <c r="P515" i="21"/>
  <c r="O7" i="4"/>
  <c r="P7" i="4" s="1"/>
  <c r="P6" i="4"/>
  <c r="P12" i="4"/>
  <c r="Q12" i="4" s="1"/>
  <c r="P10" i="4"/>
  <c r="Q10" i="4" s="1"/>
  <c r="P9" i="4"/>
  <c r="Q9" i="4" s="1"/>
  <c r="P8" i="4"/>
  <c r="Q8" i="4" s="1"/>
  <c r="Q6" i="4"/>
  <c r="S562" i="21"/>
  <c r="AC562" i="21" s="1"/>
  <c r="S546" i="21"/>
  <c r="AC546" i="21" s="1"/>
  <c r="S530" i="21"/>
  <c r="AC530" i="21" s="1"/>
  <c r="S552" i="21"/>
  <c r="AC552" i="21" s="1"/>
  <c r="S536" i="21"/>
  <c r="AC536" i="21" s="1"/>
  <c r="S518" i="21"/>
  <c r="AC518" i="21" s="1"/>
  <c r="S556" i="21"/>
  <c r="AC556" i="21" s="1"/>
  <c r="S540" i="21"/>
  <c r="AC540" i="21" s="1"/>
  <c r="S522" i="21"/>
  <c r="AC522" i="21" s="1"/>
  <c r="S550" i="21"/>
  <c r="AC550" i="21" s="1"/>
  <c r="S534" i="21"/>
  <c r="AC534" i="21" s="1"/>
  <c r="S505" i="21"/>
  <c r="AC505" i="21" s="1"/>
  <c r="S507" i="21"/>
  <c r="AC507" i="21" s="1"/>
  <c r="S491" i="21"/>
  <c r="AC491" i="21" s="1"/>
  <c r="S493" i="21"/>
  <c r="AC493" i="21" s="1"/>
  <c r="E2" i="21"/>
  <c r="E4" i="21"/>
  <c r="G9" i="21"/>
  <c r="S526" i="21"/>
  <c r="AC526" i="21" s="1"/>
  <c r="N525" i="21"/>
  <c r="P525" i="21" s="1"/>
  <c r="S511" i="21"/>
  <c r="AC511" i="21" s="1"/>
  <c r="N510" i="21"/>
  <c r="P510" i="21" s="1"/>
  <c r="S513" i="21"/>
  <c r="AC513" i="21" s="1"/>
  <c r="N512" i="21"/>
  <c r="P512" i="21" s="1"/>
  <c r="S514" i="21"/>
  <c r="AC514" i="21" s="1"/>
  <c r="S523" i="21"/>
  <c r="AC523" i="21" s="1"/>
  <c r="N522" i="21"/>
  <c r="P522" i="21" s="1"/>
  <c r="S512" i="21"/>
  <c r="AC512" i="21" s="1"/>
  <c r="N511" i="21"/>
  <c r="P511" i="21" s="1"/>
  <c r="N513" i="21"/>
  <c r="P513" i="21" s="1"/>
  <c r="S525" i="21"/>
  <c r="AC525" i="21" s="1"/>
  <c r="N524" i="21"/>
  <c r="P524" i="21" s="1"/>
  <c r="S591" i="21"/>
  <c r="AC591" i="21" s="1"/>
  <c r="N590" i="21"/>
  <c r="P590" i="21" s="1"/>
  <c r="S492" i="21"/>
  <c r="AC492" i="21" s="1"/>
  <c r="N491" i="21"/>
  <c r="P491" i="21" s="1"/>
  <c r="S494" i="21"/>
  <c r="AC494" i="21" s="1"/>
  <c r="N493" i="21"/>
  <c r="P493" i="21" s="1"/>
  <c r="S496" i="21"/>
  <c r="AC496" i="21" s="1"/>
  <c r="N495" i="21"/>
  <c r="P495" i="21" s="1"/>
  <c r="S498" i="21"/>
  <c r="AC498" i="21" s="1"/>
  <c r="N497" i="21"/>
  <c r="P497" i="21" s="1"/>
  <c r="S500" i="21"/>
  <c r="AC500" i="21" s="1"/>
  <c r="N499" i="21"/>
  <c r="P499" i="21" s="1"/>
  <c r="S502" i="21"/>
  <c r="AC502" i="21" s="1"/>
  <c r="N501" i="21"/>
  <c r="P501" i="21" s="1"/>
  <c r="S504" i="21"/>
  <c r="AC504" i="21" s="1"/>
  <c r="N503" i="21"/>
  <c r="P503" i="21" s="1"/>
  <c r="S506" i="21"/>
  <c r="AC506" i="21" s="1"/>
  <c r="N505" i="21"/>
  <c r="P505" i="21" s="1"/>
  <c r="S508" i="21"/>
  <c r="AC508" i="21" s="1"/>
  <c r="N507" i="21"/>
  <c r="P507" i="21" s="1"/>
  <c r="S573" i="21"/>
  <c r="AC573" i="21" s="1"/>
  <c r="N572" i="21"/>
  <c r="P572" i="21" s="1"/>
  <c r="S509" i="21"/>
  <c r="AC509" i="21" s="1"/>
  <c r="S517" i="21"/>
  <c r="AC517" i="21" s="1"/>
  <c r="N516" i="21"/>
  <c r="P516" i="21" s="1"/>
  <c r="S524" i="21"/>
  <c r="AC524" i="21" s="1"/>
  <c r="N523" i="21"/>
  <c r="P523" i="21" s="1"/>
  <c r="S582" i="21"/>
  <c r="AC582" i="21" s="1"/>
  <c r="N581" i="21"/>
  <c r="P581" i="21" s="1"/>
  <c r="N509" i="21"/>
  <c r="P509" i="21" s="1"/>
  <c r="S515" i="21"/>
  <c r="AC515" i="21" s="1"/>
  <c r="N514" i="21"/>
  <c r="P514" i="21" s="1"/>
  <c r="N517" i="21"/>
  <c r="P517" i="21" s="1"/>
  <c r="S581" i="21"/>
  <c r="AC581" i="21" s="1"/>
  <c r="N580" i="21"/>
  <c r="P580" i="21" s="1"/>
  <c r="S574" i="21"/>
  <c r="AC574" i="21" s="1"/>
  <c r="N573" i="21"/>
  <c r="P573" i="21" s="1"/>
  <c r="S521" i="21"/>
  <c r="AC521" i="21" s="1"/>
  <c r="N520" i="21"/>
  <c r="P520" i="21" s="1"/>
  <c r="W521" i="21"/>
  <c r="AK521" i="21" s="1"/>
  <c r="S529" i="21"/>
  <c r="AC529" i="21" s="1"/>
  <c r="N528" i="21"/>
  <c r="P528" i="21" s="1"/>
  <c r="W529" i="21"/>
  <c r="AK529" i="21" s="1"/>
  <c r="S593" i="21"/>
  <c r="AC593" i="21" s="1"/>
  <c r="N592" i="21"/>
  <c r="P592" i="21" s="1"/>
  <c r="S519" i="21"/>
  <c r="AC519" i="21" s="1"/>
  <c r="N518" i="21"/>
  <c r="P518" i="21" s="1"/>
  <c r="N521" i="21"/>
  <c r="P521" i="21" s="1"/>
  <c r="S527" i="21"/>
  <c r="AC527" i="21" s="1"/>
  <c r="N526" i="21"/>
  <c r="P526" i="21" s="1"/>
  <c r="N529" i="21"/>
  <c r="P529" i="21" s="1"/>
  <c r="S531" i="21"/>
  <c r="AC531" i="21" s="1"/>
  <c r="N530" i="21"/>
  <c r="P530" i="21" s="1"/>
  <c r="S533" i="21"/>
  <c r="AC533" i="21" s="1"/>
  <c r="N532" i="21"/>
  <c r="P532" i="21" s="1"/>
  <c r="S535" i="21"/>
  <c r="AC535" i="21" s="1"/>
  <c r="N534" i="21"/>
  <c r="P534" i="21" s="1"/>
  <c r="S537" i="21"/>
  <c r="AC537" i="21" s="1"/>
  <c r="N536" i="21"/>
  <c r="P536" i="21" s="1"/>
  <c r="S539" i="21"/>
  <c r="AC539" i="21" s="1"/>
  <c r="N538" i="21"/>
  <c r="P538" i="21" s="1"/>
  <c r="S541" i="21"/>
  <c r="AC541" i="21" s="1"/>
  <c r="N540" i="21"/>
  <c r="P540" i="21" s="1"/>
  <c r="S543" i="21"/>
  <c r="AC543" i="21" s="1"/>
  <c r="N542" i="21"/>
  <c r="P542" i="21" s="1"/>
  <c r="S545" i="21"/>
  <c r="AC545" i="21" s="1"/>
  <c r="N544" i="21"/>
  <c r="P544" i="21" s="1"/>
  <c r="S547" i="21"/>
  <c r="AC547" i="21" s="1"/>
  <c r="N546" i="21"/>
  <c r="P546" i="21" s="1"/>
  <c r="S549" i="21"/>
  <c r="AC549" i="21" s="1"/>
  <c r="N548" i="21"/>
  <c r="P548" i="21" s="1"/>
  <c r="S551" i="21"/>
  <c r="AC551" i="21" s="1"/>
  <c r="N550" i="21"/>
  <c r="P550" i="21" s="1"/>
  <c r="S553" i="21"/>
  <c r="AC553" i="21" s="1"/>
  <c r="N552" i="21"/>
  <c r="P552" i="21" s="1"/>
  <c r="S555" i="21"/>
  <c r="AC555" i="21" s="1"/>
  <c r="N554" i="21"/>
  <c r="P554" i="21" s="1"/>
  <c r="S557" i="21"/>
  <c r="AC557" i="21" s="1"/>
  <c r="N556" i="21"/>
  <c r="P556" i="21" s="1"/>
  <c r="S559" i="21"/>
  <c r="AC559" i="21" s="1"/>
  <c r="N558" i="21"/>
  <c r="P558" i="21" s="1"/>
  <c r="S561" i="21"/>
  <c r="AC561" i="21" s="1"/>
  <c r="N560" i="21"/>
  <c r="P560" i="21" s="1"/>
  <c r="S563" i="21"/>
  <c r="AC563" i="21" s="1"/>
  <c r="N562" i="21"/>
  <c r="P562" i="21" s="1"/>
  <c r="S565" i="21"/>
  <c r="AC565" i="21" s="1"/>
  <c r="N564" i="21"/>
  <c r="P564" i="21" s="1"/>
  <c r="S567" i="21"/>
  <c r="AC567" i="21" s="1"/>
  <c r="N566" i="21"/>
  <c r="P566" i="21" s="1"/>
  <c r="S569" i="21"/>
  <c r="AC569" i="21" s="1"/>
  <c r="N568" i="21"/>
  <c r="P568" i="21" s="1"/>
  <c r="S570" i="21"/>
  <c r="AC570" i="21" s="1"/>
  <c r="N569" i="21"/>
  <c r="P569" i="21" s="1"/>
  <c r="S577" i="21"/>
  <c r="AC577" i="21" s="1"/>
  <c r="N576" i="21"/>
  <c r="P576" i="21" s="1"/>
  <c r="S578" i="21"/>
  <c r="AC578" i="21" s="1"/>
  <c r="N577" i="21"/>
  <c r="P577" i="21" s="1"/>
  <c r="S585" i="21"/>
  <c r="AC585" i="21" s="1"/>
  <c r="N584" i="21"/>
  <c r="P584" i="21" s="1"/>
  <c r="S586" i="21"/>
  <c r="AC586" i="21" s="1"/>
  <c r="N585" i="21"/>
  <c r="P585" i="21" s="1"/>
  <c r="S599" i="21"/>
  <c r="AC599" i="21" s="1"/>
  <c r="N598" i="21"/>
  <c r="P598" i="21" s="1"/>
  <c r="S571" i="21"/>
  <c r="AC571" i="21" s="1"/>
  <c r="N570" i="21"/>
  <c r="P570" i="21" s="1"/>
  <c r="S575" i="21"/>
  <c r="AC575" i="21" s="1"/>
  <c r="N574" i="21"/>
  <c r="P574" i="21" s="1"/>
  <c r="S579" i="21"/>
  <c r="AC579" i="21" s="1"/>
  <c r="N578" i="21"/>
  <c r="P578" i="21" s="1"/>
  <c r="S583" i="21"/>
  <c r="AC583" i="21" s="1"/>
  <c r="N582" i="21"/>
  <c r="P582" i="21" s="1"/>
  <c r="S587" i="21"/>
  <c r="AC587" i="21" s="1"/>
  <c r="N586" i="21"/>
  <c r="P586" i="21" s="1"/>
  <c r="S589" i="21"/>
  <c r="AC589" i="21" s="1"/>
  <c r="N588" i="21"/>
  <c r="P588" i="21" s="1"/>
  <c r="S597" i="21"/>
  <c r="AC597" i="21" s="1"/>
  <c r="N596" i="21"/>
  <c r="P596" i="21" s="1"/>
  <c r="S568" i="21"/>
  <c r="AC568" i="21" s="1"/>
  <c r="S572" i="21"/>
  <c r="AC572" i="21" s="1"/>
  <c r="N571" i="21"/>
  <c r="P571" i="21" s="1"/>
  <c r="S576" i="21"/>
  <c r="AC576" i="21" s="1"/>
  <c r="N575" i="21"/>
  <c r="P575" i="21" s="1"/>
  <c r="S580" i="21"/>
  <c r="AC580" i="21" s="1"/>
  <c r="N579" i="21"/>
  <c r="P579" i="21" s="1"/>
  <c r="S584" i="21"/>
  <c r="AC584" i="21" s="1"/>
  <c r="N583" i="21"/>
  <c r="P583" i="21" s="1"/>
  <c r="S595" i="21"/>
  <c r="AC595" i="21" s="1"/>
  <c r="N594" i="21"/>
  <c r="P594" i="21" s="1"/>
  <c r="N587" i="21"/>
  <c r="P587" i="21" s="1"/>
  <c r="S588" i="21"/>
  <c r="AC588" i="21" s="1"/>
  <c r="N589" i="21"/>
  <c r="P589" i="21" s="1"/>
  <c r="S590" i="21"/>
  <c r="AC590" i="21" s="1"/>
  <c r="N591" i="21"/>
  <c r="P591" i="21" s="1"/>
  <c r="S592" i="21"/>
  <c r="AC592" i="21" s="1"/>
  <c r="N593" i="21"/>
  <c r="P593" i="21" s="1"/>
  <c r="S594" i="21"/>
  <c r="AC594" i="21" s="1"/>
  <c r="N595" i="21"/>
  <c r="P595" i="21" s="1"/>
  <c r="S596" i="21"/>
  <c r="AC596" i="21" s="1"/>
  <c r="N597" i="21"/>
  <c r="P597" i="21" s="1"/>
  <c r="S598" i="21"/>
  <c r="AC598" i="21" s="1"/>
  <c r="N599" i="21"/>
  <c r="P599" i="21" s="1"/>
  <c r="S600" i="21"/>
  <c r="AC600" i="21" s="1"/>
  <c r="N600" i="21"/>
  <c r="P600" i="21" s="1"/>
  <c r="B29" i="1"/>
  <c r="B31" i="1" s="1"/>
  <c r="L439" i="2"/>
  <c r="F438" i="3"/>
  <c r="B438" i="3"/>
  <c r="D438" i="3" s="1"/>
  <c r="F439" i="3"/>
  <c r="B439" i="3"/>
  <c r="D439" i="3" s="1"/>
  <c r="F13" i="1"/>
  <c r="F15" i="1" s="1"/>
  <c r="F17" i="1" s="1"/>
  <c r="F19" i="1" s="1"/>
  <c r="T16" i="8"/>
  <c r="N439" i="2"/>
  <c r="D439" i="9" s="1"/>
  <c r="H439" i="7"/>
  <c r="D439" i="7"/>
  <c r="F439" i="7" s="1"/>
  <c r="J439" i="7" s="1"/>
  <c r="O9" i="10"/>
  <c r="B439" i="9"/>
  <c r="L438" i="2"/>
  <c r="F437" i="3"/>
  <c r="B437" i="3"/>
  <c r="D437" i="3" s="1"/>
  <c r="N438" i="2"/>
  <c r="J438" i="7" s="1"/>
  <c r="F438" i="10" s="1"/>
  <c r="H438" i="7"/>
  <c r="D438" i="7"/>
  <c r="F438" i="7" s="1"/>
  <c r="B438" i="9"/>
  <c r="L437" i="2"/>
  <c r="F436" i="3"/>
  <c r="B436" i="3"/>
  <c r="D436" i="3" s="1"/>
  <c r="N437" i="2"/>
  <c r="H437" i="7"/>
  <c r="D437" i="7"/>
  <c r="F437" i="7" s="1"/>
  <c r="B437" i="9"/>
  <c r="L436" i="2"/>
  <c r="F435" i="3"/>
  <c r="B435" i="3"/>
  <c r="D435" i="3" s="1"/>
  <c r="N436" i="2"/>
  <c r="H436" i="7"/>
  <c r="D436" i="7"/>
  <c r="F436" i="7" s="1"/>
  <c r="B436" i="9"/>
  <c r="L435" i="2"/>
  <c r="F434" i="3"/>
  <c r="B434" i="3"/>
  <c r="D434" i="3" s="1"/>
  <c r="N435" i="2"/>
  <c r="H435" i="7"/>
  <c r="D435" i="7"/>
  <c r="F435" i="7" s="1"/>
  <c r="B435" i="9"/>
  <c r="L434" i="2"/>
  <c r="F433" i="3"/>
  <c r="B433" i="3"/>
  <c r="D433" i="3" s="1"/>
  <c r="N434" i="2"/>
  <c r="J434" i="7" s="1"/>
  <c r="F434" i="10" s="1"/>
  <c r="H434" i="7"/>
  <c r="D434" i="7"/>
  <c r="F434" i="7" s="1"/>
  <c r="B434" i="9"/>
  <c r="L433" i="2"/>
  <c r="F432" i="3"/>
  <c r="B432" i="3"/>
  <c r="D432" i="3"/>
  <c r="L432" i="3" s="1"/>
  <c r="N433" i="2"/>
  <c r="H433" i="7"/>
  <c r="D433" i="7"/>
  <c r="F433" i="7"/>
  <c r="J433" i="7" s="1"/>
  <c r="M433" i="8" s="1"/>
  <c r="O433" i="8"/>
  <c r="Y433" i="21" s="1"/>
  <c r="B433" i="9"/>
  <c r="L432" i="2"/>
  <c r="F431" i="3"/>
  <c r="B431" i="3"/>
  <c r="D431" i="3" s="1"/>
  <c r="N432" i="2"/>
  <c r="H432" i="7"/>
  <c r="D432" i="7"/>
  <c r="F432" i="7" s="1"/>
  <c r="J432" i="7" s="1"/>
  <c r="B432" i="9"/>
  <c r="L431" i="2"/>
  <c r="F430" i="3"/>
  <c r="N431" i="2"/>
  <c r="B431" i="10" s="1"/>
  <c r="H431" i="7"/>
  <c r="D431" i="7"/>
  <c r="F431" i="7"/>
  <c r="O431" i="8"/>
  <c r="Y431" i="21" s="1"/>
  <c r="B431" i="9"/>
  <c r="F429" i="3"/>
  <c r="D430" i="7"/>
  <c r="F430" i="7" s="1"/>
  <c r="F428" i="3"/>
  <c r="D429" i="7"/>
  <c r="F427" i="3"/>
  <c r="D428" i="7"/>
  <c r="F428" i="7" s="1"/>
  <c r="F426" i="3"/>
  <c r="D427" i="7"/>
  <c r="F427" i="7" s="1"/>
  <c r="F425" i="3"/>
  <c r="D426" i="7"/>
  <c r="F426" i="7" s="1"/>
  <c r="F424" i="3"/>
  <c r="D425" i="7"/>
  <c r="F423" i="3"/>
  <c r="D424" i="7"/>
  <c r="F424" i="7" s="1"/>
  <c r="F422" i="3"/>
  <c r="D423" i="7"/>
  <c r="F423" i="7" s="1"/>
  <c r="F421" i="3"/>
  <c r="D422" i="7"/>
  <c r="O422" i="8" s="1"/>
  <c r="Y422" i="21" s="1"/>
  <c r="F420" i="3"/>
  <c r="D421" i="7"/>
  <c r="F419" i="3"/>
  <c r="D420" i="7"/>
  <c r="F420" i="7" s="1"/>
  <c r="F418" i="3"/>
  <c r="D419" i="7"/>
  <c r="F419" i="7" s="1"/>
  <c r="F417" i="3"/>
  <c r="D418" i="7"/>
  <c r="F418" i="7" s="1"/>
  <c r="F416" i="3"/>
  <c r="D417" i="7"/>
  <c r="F415" i="3"/>
  <c r="D416" i="7"/>
  <c r="F416" i="7" s="1"/>
  <c r="F414" i="3"/>
  <c r="D415" i="7"/>
  <c r="O415" i="8" s="1"/>
  <c r="Y415" i="21" s="1"/>
  <c r="F413" i="3"/>
  <c r="D414" i="7"/>
  <c r="O414" i="8" s="1"/>
  <c r="Y414" i="21" s="1"/>
  <c r="F412" i="3"/>
  <c r="D413" i="7"/>
  <c r="F411" i="3"/>
  <c r="D412" i="7"/>
  <c r="F412" i="7" s="1"/>
  <c r="F410" i="3"/>
  <c r="D411" i="7"/>
  <c r="F411" i="7" s="1"/>
  <c r="F409" i="3"/>
  <c r="D410" i="7"/>
  <c r="F410" i="7" s="1"/>
  <c r="F408" i="3"/>
  <c r="D409" i="7"/>
  <c r="F407" i="3"/>
  <c r="D408" i="7"/>
  <c r="F408" i="7" s="1"/>
  <c r="F406" i="3"/>
  <c r="D407" i="7"/>
  <c r="F407" i="7" s="1"/>
  <c r="F405" i="3"/>
  <c r="D406" i="7"/>
  <c r="O406" i="8" s="1"/>
  <c r="Y406" i="21" s="1"/>
  <c r="F404" i="3"/>
  <c r="D405" i="7"/>
  <c r="F403" i="3"/>
  <c r="D404" i="7"/>
  <c r="F404" i="7" s="1"/>
  <c r="F402" i="3"/>
  <c r="D403" i="7"/>
  <c r="F403" i="7" s="1"/>
  <c r="F401" i="3"/>
  <c r="D402" i="7"/>
  <c r="F402" i="7" s="1"/>
  <c r="F400" i="3"/>
  <c r="D401" i="7"/>
  <c r="F401" i="7" s="1"/>
  <c r="F399" i="3"/>
  <c r="D400" i="7"/>
  <c r="O400" i="8" s="1"/>
  <c r="Y400" i="21" s="1"/>
  <c r="F398" i="3"/>
  <c r="D399" i="7"/>
  <c r="F399" i="7" s="1"/>
  <c r="F397" i="3"/>
  <c r="D398" i="7"/>
  <c r="F398" i="7" s="1"/>
  <c r="F396" i="3"/>
  <c r="D397" i="7"/>
  <c r="F397" i="7" s="1"/>
  <c r="F395" i="3"/>
  <c r="D396" i="7"/>
  <c r="F396" i="7" s="1"/>
  <c r="F394" i="3"/>
  <c r="D395" i="7"/>
  <c r="F395" i="7" s="1"/>
  <c r="F393" i="3"/>
  <c r="D394" i="7"/>
  <c r="F394" i="7" s="1"/>
  <c r="F392" i="3"/>
  <c r="D393" i="7"/>
  <c r="F393" i="7" s="1"/>
  <c r="F391" i="3"/>
  <c r="D392" i="7"/>
  <c r="F392" i="7" s="1"/>
  <c r="F390" i="3"/>
  <c r="D391" i="7"/>
  <c r="F391" i="7" s="1"/>
  <c r="F389" i="3"/>
  <c r="D390" i="7"/>
  <c r="F390" i="7" s="1"/>
  <c r="F388" i="3"/>
  <c r="D389" i="7"/>
  <c r="F389" i="7" s="1"/>
  <c r="F387" i="3"/>
  <c r="D388" i="7"/>
  <c r="F388" i="7" s="1"/>
  <c r="F386" i="3"/>
  <c r="D387" i="7"/>
  <c r="F387" i="7" s="1"/>
  <c r="F385" i="3"/>
  <c r="D386" i="7"/>
  <c r="O386" i="8" s="1"/>
  <c r="Y386" i="21" s="1"/>
  <c r="F384" i="3"/>
  <c r="D385" i="7"/>
  <c r="O385" i="8" s="1"/>
  <c r="Y385" i="21" s="1"/>
  <c r="F383" i="3"/>
  <c r="D384" i="7"/>
  <c r="F384" i="7" s="1"/>
  <c r="F382" i="3"/>
  <c r="D383" i="7"/>
  <c r="F383" i="7" s="1"/>
  <c r="F381" i="3"/>
  <c r="D382" i="7"/>
  <c r="F382" i="7" s="1"/>
  <c r="F380" i="3"/>
  <c r="D381" i="7"/>
  <c r="F381" i="7" s="1"/>
  <c r="F379" i="3"/>
  <c r="D380" i="7"/>
  <c r="F380" i="7" s="1"/>
  <c r="F378" i="3"/>
  <c r="D379" i="7"/>
  <c r="O379" i="8" s="1"/>
  <c r="Y379" i="21" s="1"/>
  <c r="F377" i="3"/>
  <c r="D378" i="7"/>
  <c r="O378" i="8" s="1"/>
  <c r="Y378" i="21" s="1"/>
  <c r="F376" i="3"/>
  <c r="D377" i="7"/>
  <c r="O377" i="8" s="1"/>
  <c r="Y377" i="21" s="1"/>
  <c r="F375" i="3"/>
  <c r="D376" i="7"/>
  <c r="F376" i="7" s="1"/>
  <c r="F374" i="3"/>
  <c r="D375" i="7"/>
  <c r="F375" i="7" s="1"/>
  <c r="F373" i="3"/>
  <c r="D374" i="7"/>
  <c r="F374" i="7" s="1"/>
  <c r="F372" i="3"/>
  <c r="D373" i="7"/>
  <c r="F373" i="7" s="1"/>
  <c r="F371" i="3"/>
  <c r="D372" i="7"/>
  <c r="F372" i="7" s="1"/>
  <c r="F370" i="3"/>
  <c r="D371" i="7"/>
  <c r="O371" i="8" s="1"/>
  <c r="Y371" i="21" s="1"/>
  <c r="F369" i="3"/>
  <c r="D370" i="7"/>
  <c r="O370" i="8" s="1"/>
  <c r="Y370" i="21" s="1"/>
  <c r="F368" i="3"/>
  <c r="D369" i="7"/>
  <c r="O369" i="8" s="1"/>
  <c r="Y369" i="21" s="1"/>
  <c r="F367" i="3"/>
  <c r="D368" i="7"/>
  <c r="F368" i="7" s="1"/>
  <c r="F366" i="3"/>
  <c r="D367" i="7"/>
  <c r="F367" i="7" s="1"/>
  <c r="F365" i="3"/>
  <c r="D366" i="7"/>
  <c r="F366" i="7" s="1"/>
  <c r="F364" i="3"/>
  <c r="D365" i="7"/>
  <c r="F365" i="7" s="1"/>
  <c r="F363" i="3"/>
  <c r="D364" i="7"/>
  <c r="F364" i="7" s="1"/>
  <c r="F362" i="3"/>
  <c r="D363" i="7"/>
  <c r="F363" i="7" s="1"/>
  <c r="F361" i="3"/>
  <c r="D362" i="7"/>
  <c r="F362" i="7" s="1"/>
  <c r="F360" i="3"/>
  <c r="D361" i="7"/>
  <c r="F361" i="7" s="1"/>
  <c r="F359" i="3"/>
  <c r="D360" i="7"/>
  <c r="F360" i="7" s="1"/>
  <c r="F358" i="3"/>
  <c r="D359" i="7"/>
  <c r="F359" i="7" s="1"/>
  <c r="F357" i="3"/>
  <c r="D358" i="7"/>
  <c r="F358" i="7" s="1"/>
  <c r="F356" i="3"/>
  <c r="D357" i="7"/>
  <c r="F357" i="7" s="1"/>
  <c r="F355" i="3"/>
  <c r="D356" i="7"/>
  <c r="F356" i="7" s="1"/>
  <c r="F354" i="3"/>
  <c r="D355" i="7"/>
  <c r="F355" i="7" s="1"/>
  <c r="F353" i="3"/>
  <c r="D354" i="7"/>
  <c r="F354" i="7" s="1"/>
  <c r="F352" i="3"/>
  <c r="D353" i="7"/>
  <c r="F353" i="7" s="1"/>
  <c r="F351" i="3"/>
  <c r="D352" i="7"/>
  <c r="F352" i="7" s="1"/>
  <c r="F350" i="3"/>
  <c r="D351" i="7"/>
  <c r="F351" i="7" s="1"/>
  <c r="F349" i="3"/>
  <c r="D350" i="7"/>
  <c r="F350" i="7" s="1"/>
  <c r="F348" i="3"/>
  <c r="D349" i="7"/>
  <c r="F349" i="7" s="1"/>
  <c r="F347" i="3"/>
  <c r="D348" i="7"/>
  <c r="F348" i="7" s="1"/>
  <c r="F346" i="3"/>
  <c r="D347" i="7"/>
  <c r="F347" i="7" s="1"/>
  <c r="F345" i="3"/>
  <c r="D346" i="7"/>
  <c r="F346" i="7" s="1"/>
  <c r="F344" i="3"/>
  <c r="D345" i="7"/>
  <c r="F345" i="7" s="1"/>
  <c r="F343" i="3"/>
  <c r="D344" i="7"/>
  <c r="F344" i="7" s="1"/>
  <c r="F342" i="3"/>
  <c r="D343" i="7"/>
  <c r="F343" i="7" s="1"/>
  <c r="F341" i="3"/>
  <c r="D342" i="7"/>
  <c r="F342" i="7" s="1"/>
  <c r="F340" i="3"/>
  <c r="D341" i="7"/>
  <c r="F341" i="7" s="1"/>
  <c r="F339" i="3"/>
  <c r="D340" i="7"/>
  <c r="F340" i="7" s="1"/>
  <c r="F338" i="3"/>
  <c r="D339" i="7"/>
  <c r="F339" i="7" s="1"/>
  <c r="F337" i="3"/>
  <c r="D338" i="7"/>
  <c r="F338" i="7" s="1"/>
  <c r="F336" i="3"/>
  <c r="D337" i="7"/>
  <c r="F337" i="7" s="1"/>
  <c r="F335" i="3"/>
  <c r="D336" i="7"/>
  <c r="F336" i="7" s="1"/>
  <c r="F334" i="3"/>
  <c r="D335" i="7"/>
  <c r="F335" i="7" s="1"/>
  <c r="F333" i="3"/>
  <c r="D334" i="7"/>
  <c r="F334" i="7" s="1"/>
  <c r="F332" i="3"/>
  <c r="D333" i="7"/>
  <c r="F333" i="7" s="1"/>
  <c r="F331" i="3"/>
  <c r="D332" i="7"/>
  <c r="F332" i="7" s="1"/>
  <c r="F330" i="3"/>
  <c r="D331" i="7"/>
  <c r="F331" i="7" s="1"/>
  <c r="F329" i="3"/>
  <c r="D330" i="7"/>
  <c r="F330" i="7" s="1"/>
  <c r="F328" i="3"/>
  <c r="D329" i="7"/>
  <c r="F329" i="7" s="1"/>
  <c r="F327" i="3"/>
  <c r="D328" i="7"/>
  <c r="F326" i="3"/>
  <c r="D327" i="7"/>
  <c r="F327" i="7" s="1"/>
  <c r="F325" i="3"/>
  <c r="D326" i="7"/>
  <c r="F326" i="7" s="1"/>
  <c r="F324" i="3"/>
  <c r="D325" i="7"/>
  <c r="F325" i="7" s="1"/>
  <c r="F323" i="3"/>
  <c r="D324" i="7"/>
  <c r="F324" i="7" s="1"/>
  <c r="F322" i="3"/>
  <c r="D323" i="7"/>
  <c r="F323" i="7" s="1"/>
  <c r="F321" i="3"/>
  <c r="D322" i="7"/>
  <c r="F322" i="7" s="1"/>
  <c r="F320" i="3"/>
  <c r="D321" i="7"/>
  <c r="F321" i="7" s="1"/>
  <c r="F319" i="3"/>
  <c r="D320" i="7"/>
  <c r="F320" i="7" s="1"/>
  <c r="F318" i="3"/>
  <c r="D319" i="7"/>
  <c r="F319" i="7" s="1"/>
  <c r="F317" i="3"/>
  <c r="D318" i="7"/>
  <c r="F318" i="7" s="1"/>
  <c r="F316" i="3"/>
  <c r="D317" i="7"/>
  <c r="F317" i="7" s="1"/>
  <c r="F315" i="3"/>
  <c r="D316" i="7"/>
  <c r="F316" i="7" s="1"/>
  <c r="F314" i="3"/>
  <c r="D315" i="7"/>
  <c r="F315" i="7" s="1"/>
  <c r="F313" i="3"/>
  <c r="D314" i="7"/>
  <c r="F314" i="7" s="1"/>
  <c r="F312" i="3"/>
  <c r="D313" i="7"/>
  <c r="F313" i="7" s="1"/>
  <c r="F311" i="3"/>
  <c r="D312" i="7"/>
  <c r="F312" i="7" s="1"/>
  <c r="F310" i="3"/>
  <c r="D311" i="7"/>
  <c r="F311" i="7" s="1"/>
  <c r="F309" i="3"/>
  <c r="D310" i="7"/>
  <c r="F310" i="7" s="1"/>
  <c r="F308" i="3"/>
  <c r="D309" i="7"/>
  <c r="F309" i="7" s="1"/>
  <c r="F307" i="3"/>
  <c r="D308" i="7"/>
  <c r="F308" i="7" s="1"/>
  <c r="F306" i="3"/>
  <c r="D307" i="7"/>
  <c r="F307" i="7" s="1"/>
  <c r="F305" i="3"/>
  <c r="D306" i="7"/>
  <c r="F306" i="7" s="1"/>
  <c r="F304" i="3"/>
  <c r="D305" i="7"/>
  <c r="O305" i="8" s="1"/>
  <c r="Y305" i="21" s="1"/>
  <c r="F303" i="3"/>
  <c r="D304" i="7"/>
  <c r="F304" i="7" s="1"/>
  <c r="F302" i="3"/>
  <c r="D303" i="7"/>
  <c r="F303" i="7" s="1"/>
  <c r="F301" i="3"/>
  <c r="D302" i="7"/>
  <c r="F302" i="7" s="1"/>
  <c r="F300" i="3"/>
  <c r="D301" i="7"/>
  <c r="O301" i="8" s="1"/>
  <c r="Y301" i="21" s="1"/>
  <c r="F299" i="3"/>
  <c r="D300" i="7"/>
  <c r="F300" i="7" s="1"/>
  <c r="F298" i="3"/>
  <c r="D299" i="7"/>
  <c r="F299" i="7" s="1"/>
  <c r="F297" i="3"/>
  <c r="D298" i="7"/>
  <c r="F298" i="7" s="1"/>
  <c r="F296" i="3"/>
  <c r="D297" i="7"/>
  <c r="O297" i="8" s="1"/>
  <c r="Y297" i="21" s="1"/>
  <c r="F295" i="3"/>
  <c r="D296" i="7"/>
  <c r="F296" i="7" s="1"/>
  <c r="F294" i="3"/>
  <c r="D295" i="7"/>
  <c r="F295" i="7" s="1"/>
  <c r="F293" i="3"/>
  <c r="D294" i="7"/>
  <c r="F294" i="7" s="1"/>
  <c r="B33" i="1"/>
  <c r="B30" i="1" s="1"/>
  <c r="F292" i="3"/>
  <c r="D293" i="7"/>
  <c r="O293" i="8" s="1"/>
  <c r="Y293" i="21" s="1"/>
  <c r="F291" i="3"/>
  <c r="D292" i="7"/>
  <c r="O292" i="8" s="1"/>
  <c r="Y292" i="21" s="1"/>
  <c r="F290" i="3"/>
  <c r="D291" i="7"/>
  <c r="O291" i="8" s="1"/>
  <c r="Y291" i="21" s="1"/>
  <c r="F289" i="3"/>
  <c r="D290" i="7"/>
  <c r="O290" i="8" s="1"/>
  <c r="Y290" i="21" s="1"/>
  <c r="F288" i="3"/>
  <c r="D289" i="7"/>
  <c r="O289" i="8" s="1"/>
  <c r="Y289" i="21" s="1"/>
  <c r="F287" i="3"/>
  <c r="D288" i="7"/>
  <c r="O288" i="8" s="1"/>
  <c r="Y288" i="21" s="1"/>
  <c r="F286" i="3"/>
  <c r="D287" i="7"/>
  <c r="O287" i="8" s="1"/>
  <c r="Y287" i="21" s="1"/>
  <c r="F285" i="3"/>
  <c r="D286" i="7"/>
  <c r="O286" i="8" s="1"/>
  <c r="Y286" i="21" s="1"/>
  <c r="F284" i="3"/>
  <c r="D285" i="7"/>
  <c r="O285" i="8" s="1"/>
  <c r="Y285" i="21" s="1"/>
  <c r="F283" i="3"/>
  <c r="D284" i="7"/>
  <c r="O284" i="8" s="1"/>
  <c r="Y284" i="21" s="1"/>
  <c r="F282" i="3"/>
  <c r="D283" i="7"/>
  <c r="O283" i="8" s="1"/>
  <c r="Y283" i="21" s="1"/>
  <c r="F281" i="3"/>
  <c r="D282" i="7"/>
  <c r="O282" i="8" s="1"/>
  <c r="Y282" i="21" s="1"/>
  <c r="F280" i="3"/>
  <c r="D281" i="7"/>
  <c r="O281" i="8" s="1"/>
  <c r="Y281" i="21" s="1"/>
  <c r="F279" i="3"/>
  <c r="D280" i="7"/>
  <c r="O280" i="8" s="1"/>
  <c r="Y280" i="21" s="1"/>
  <c r="F278" i="3"/>
  <c r="D279" i="7"/>
  <c r="O279" i="8" s="1"/>
  <c r="Y279" i="21" s="1"/>
  <c r="F277" i="3"/>
  <c r="D278" i="7"/>
  <c r="O278" i="8" s="1"/>
  <c r="Y278" i="21" s="1"/>
  <c r="F276" i="3"/>
  <c r="D277" i="7"/>
  <c r="O277" i="8" s="1"/>
  <c r="Y277" i="21" s="1"/>
  <c r="F275" i="3"/>
  <c r="D276" i="7"/>
  <c r="O276" i="8" s="1"/>
  <c r="Y276" i="21" s="1"/>
  <c r="F274" i="3"/>
  <c r="D275" i="7"/>
  <c r="O275" i="8" s="1"/>
  <c r="Y275" i="21" s="1"/>
  <c r="F273" i="3"/>
  <c r="D274" i="7"/>
  <c r="O274" i="8" s="1"/>
  <c r="Y274" i="21" s="1"/>
  <c r="F272" i="3"/>
  <c r="D273" i="7"/>
  <c r="O273" i="8" s="1"/>
  <c r="Y273" i="21" s="1"/>
  <c r="F271" i="3"/>
  <c r="D272" i="7"/>
  <c r="O272" i="8" s="1"/>
  <c r="Y272" i="21" s="1"/>
  <c r="F270" i="3"/>
  <c r="D271" i="7"/>
  <c r="O271" i="8" s="1"/>
  <c r="Y271" i="21" s="1"/>
  <c r="F269" i="3"/>
  <c r="D270" i="7"/>
  <c r="F270" i="7" s="1"/>
  <c r="F268" i="3"/>
  <c r="D269" i="7"/>
  <c r="F269" i="7" s="1"/>
  <c r="F267" i="3"/>
  <c r="D268" i="7"/>
  <c r="F268" i="7" s="1"/>
  <c r="F266" i="3"/>
  <c r="D267" i="7"/>
  <c r="O267" i="8" s="1"/>
  <c r="Y267" i="21" s="1"/>
  <c r="F265" i="3"/>
  <c r="D266" i="7"/>
  <c r="F266" i="7" s="1"/>
  <c r="F264" i="3"/>
  <c r="D265" i="7"/>
  <c r="F265" i="7" s="1"/>
  <c r="F263" i="3"/>
  <c r="D264" i="7"/>
  <c r="F264" i="7" s="1"/>
  <c r="F262" i="3"/>
  <c r="D263" i="7"/>
  <c r="O263" i="8" s="1"/>
  <c r="Y263" i="21" s="1"/>
  <c r="F261" i="3"/>
  <c r="D262" i="7"/>
  <c r="F262" i="7" s="1"/>
  <c r="F260" i="3"/>
  <c r="D261" i="7"/>
  <c r="F261" i="7" s="1"/>
  <c r="F259" i="3"/>
  <c r="D260" i="7"/>
  <c r="F260" i="7" s="1"/>
  <c r="F258" i="3"/>
  <c r="D259" i="7"/>
  <c r="O259" i="8" s="1"/>
  <c r="Y259" i="21" s="1"/>
  <c r="F257" i="3"/>
  <c r="D258" i="7"/>
  <c r="F258" i="7" s="1"/>
  <c r="F256" i="3"/>
  <c r="D257" i="7"/>
  <c r="F257" i="7" s="1"/>
  <c r="F255" i="3"/>
  <c r="D256" i="7"/>
  <c r="F256" i="7" s="1"/>
  <c r="F254" i="3"/>
  <c r="D255" i="7"/>
  <c r="F255" i="7" s="1"/>
  <c r="F253" i="3"/>
  <c r="D254" i="7"/>
  <c r="F254" i="7" s="1"/>
  <c r="F252" i="3"/>
  <c r="D253" i="7"/>
  <c r="O253" i="8" s="1"/>
  <c r="Y253" i="21" s="1"/>
  <c r="F251" i="3"/>
  <c r="D252" i="7"/>
  <c r="F252" i="7" s="1"/>
  <c r="F250" i="3"/>
  <c r="D251" i="7"/>
  <c r="F251" i="7" s="1"/>
  <c r="F249" i="3"/>
  <c r="D250" i="7"/>
  <c r="F250" i="7" s="1"/>
  <c r="F248" i="3"/>
  <c r="D249" i="7"/>
  <c r="O249" i="8" s="1"/>
  <c r="Y249" i="21" s="1"/>
  <c r="F247" i="3"/>
  <c r="D248" i="7"/>
  <c r="O248" i="8" s="1"/>
  <c r="Y248" i="21" s="1"/>
  <c r="F246" i="3"/>
  <c r="D247" i="7"/>
  <c r="F247" i="7" s="1"/>
  <c r="F245" i="3"/>
  <c r="D246" i="7"/>
  <c r="F246" i="7" s="1"/>
  <c r="F244" i="3"/>
  <c r="D245" i="7"/>
  <c r="O245" i="8" s="1"/>
  <c r="Y245" i="21" s="1"/>
  <c r="F243" i="3"/>
  <c r="D244" i="7"/>
  <c r="F244" i="7" s="1"/>
  <c r="F242" i="3"/>
  <c r="D243" i="7"/>
  <c r="F243" i="7" s="1"/>
  <c r="F241" i="3"/>
  <c r="D242" i="7"/>
  <c r="F242" i="7" s="1"/>
  <c r="F240" i="3"/>
  <c r="D241" i="7"/>
  <c r="O241" i="8" s="1"/>
  <c r="Y241" i="21" s="1"/>
  <c r="F239" i="3"/>
  <c r="D240" i="7"/>
  <c r="O240" i="8" s="1"/>
  <c r="Y240" i="21" s="1"/>
  <c r="F238" i="3"/>
  <c r="D239" i="7"/>
  <c r="F239" i="7" s="1"/>
  <c r="F237" i="3"/>
  <c r="D238" i="7"/>
  <c r="F238" i="7" s="1"/>
  <c r="F236" i="3"/>
  <c r="D237" i="7"/>
  <c r="O237" i="8" s="1"/>
  <c r="Y237" i="21" s="1"/>
  <c r="F235" i="3"/>
  <c r="D236" i="7"/>
  <c r="F236" i="7" s="1"/>
  <c r="F234" i="3"/>
  <c r="D235" i="7"/>
  <c r="F235" i="7" s="1"/>
  <c r="F233" i="3"/>
  <c r="D234" i="7"/>
  <c r="F234" i="7" s="1"/>
  <c r="F232" i="3"/>
  <c r="D233" i="7"/>
  <c r="O233" i="8" s="1"/>
  <c r="Y233" i="21" s="1"/>
  <c r="F231" i="3"/>
  <c r="D232" i="7"/>
  <c r="F232" i="7" s="1"/>
  <c r="F230" i="3"/>
  <c r="D231" i="7"/>
  <c r="F231" i="7" s="1"/>
  <c r="F229" i="3"/>
  <c r="D230" i="7"/>
  <c r="F230" i="7" s="1"/>
  <c r="F228" i="3"/>
  <c r="D229" i="7"/>
  <c r="O229" i="8" s="1"/>
  <c r="Y229" i="21" s="1"/>
  <c r="F227" i="3"/>
  <c r="D228" i="7"/>
  <c r="F228" i="7" s="1"/>
  <c r="F226" i="3"/>
  <c r="D227" i="7"/>
  <c r="F227" i="7" s="1"/>
  <c r="F225" i="3"/>
  <c r="D226" i="7"/>
  <c r="F226" i="7" s="1"/>
  <c r="F224" i="3"/>
  <c r="D225" i="7"/>
  <c r="O225" i="8" s="1"/>
  <c r="Y225" i="21" s="1"/>
  <c r="F223" i="3"/>
  <c r="D224" i="7"/>
  <c r="F224" i="7" s="1"/>
  <c r="F222" i="3"/>
  <c r="D223" i="7"/>
  <c r="F223" i="7" s="1"/>
  <c r="F221" i="3"/>
  <c r="D222" i="7"/>
  <c r="F222" i="7" s="1"/>
  <c r="F220" i="3"/>
  <c r="D221" i="7"/>
  <c r="O221" i="8" s="1"/>
  <c r="Y221" i="21" s="1"/>
  <c r="F219" i="3"/>
  <c r="D220" i="7"/>
  <c r="F220" i="7" s="1"/>
  <c r="F218" i="3"/>
  <c r="D219" i="7"/>
  <c r="F219" i="7" s="1"/>
  <c r="F217" i="3"/>
  <c r="D218" i="7"/>
  <c r="F218" i="7" s="1"/>
  <c r="F216" i="3"/>
  <c r="D217" i="7"/>
  <c r="O217" i="8" s="1"/>
  <c r="Y217" i="21" s="1"/>
  <c r="F215" i="3"/>
  <c r="D216" i="7"/>
  <c r="O216" i="8" s="1"/>
  <c r="Y216" i="21" s="1"/>
  <c r="F214" i="3"/>
  <c r="D215" i="7"/>
  <c r="F215" i="7" s="1"/>
  <c r="F213" i="3"/>
  <c r="D214" i="7"/>
  <c r="F214" i="7" s="1"/>
  <c r="F212" i="3"/>
  <c r="D213" i="7"/>
  <c r="O213" i="8" s="1"/>
  <c r="Y213" i="21" s="1"/>
  <c r="F211" i="3"/>
  <c r="D212" i="7"/>
  <c r="O212" i="8" s="1"/>
  <c r="Y212" i="21" s="1"/>
  <c r="F210" i="3"/>
  <c r="D211" i="7"/>
  <c r="F211" i="7" s="1"/>
  <c r="F209" i="3"/>
  <c r="D210" i="7"/>
  <c r="F210" i="7" s="1"/>
  <c r="F208" i="3"/>
  <c r="D209" i="7"/>
  <c r="O209" i="8" s="1"/>
  <c r="Y209" i="21" s="1"/>
  <c r="F207" i="3"/>
  <c r="D208" i="7"/>
  <c r="F208" i="7" s="1"/>
  <c r="F206" i="3"/>
  <c r="D207" i="7"/>
  <c r="F207" i="7" s="1"/>
  <c r="F205" i="3"/>
  <c r="D206" i="7"/>
  <c r="F206" i="7" s="1"/>
  <c r="F204" i="3"/>
  <c r="D205" i="7"/>
  <c r="O205" i="8" s="1"/>
  <c r="Y205" i="21" s="1"/>
  <c r="F203" i="3"/>
  <c r="D204" i="7"/>
  <c r="F204" i="7" s="1"/>
  <c r="F202" i="3"/>
  <c r="D203" i="7"/>
  <c r="F203" i="7" s="1"/>
  <c r="F201" i="3"/>
  <c r="D202" i="7"/>
  <c r="F202" i="7" s="1"/>
  <c r="F200" i="3"/>
  <c r="D201" i="7"/>
  <c r="F201" i="7" s="1"/>
  <c r="F199" i="3"/>
  <c r="D200" i="7"/>
  <c r="F200" i="7" s="1"/>
  <c r="F198" i="3"/>
  <c r="D199" i="7"/>
  <c r="F199" i="7" s="1"/>
  <c r="F197" i="3"/>
  <c r="D198" i="7"/>
  <c r="F198" i="7" s="1"/>
  <c r="F196" i="3"/>
  <c r="D197" i="7"/>
  <c r="F197" i="7" s="1"/>
  <c r="F195" i="3"/>
  <c r="D196" i="7"/>
  <c r="F196" i="7" s="1"/>
  <c r="F194" i="3"/>
  <c r="D195" i="7"/>
  <c r="O195" i="8" s="1"/>
  <c r="Y195" i="21" s="1"/>
  <c r="F193" i="3"/>
  <c r="D194" i="7"/>
  <c r="O194" i="8" s="1"/>
  <c r="Y194" i="21" s="1"/>
  <c r="F192" i="3"/>
  <c r="D193" i="7"/>
  <c r="F193" i="7" s="1"/>
  <c r="F191" i="3"/>
  <c r="D192" i="7"/>
  <c r="F192" i="7" s="1"/>
  <c r="F190" i="3"/>
  <c r="D191" i="7"/>
  <c r="O191" i="8" s="1"/>
  <c r="Y191" i="21" s="1"/>
  <c r="F189" i="3"/>
  <c r="D190" i="7"/>
  <c r="F190" i="7" s="1"/>
  <c r="F188" i="3"/>
  <c r="D189" i="7"/>
  <c r="F189" i="7" s="1"/>
  <c r="F187" i="3"/>
  <c r="D188" i="7"/>
  <c r="F188" i="7" s="1"/>
  <c r="F186" i="3"/>
  <c r="D187" i="7"/>
  <c r="O187" i="8" s="1"/>
  <c r="Y187" i="21" s="1"/>
  <c r="F185" i="3"/>
  <c r="D186" i="7"/>
  <c r="F186" i="7" s="1"/>
  <c r="F184" i="3"/>
  <c r="D185" i="7"/>
  <c r="F185" i="7" s="1"/>
  <c r="F183" i="3"/>
  <c r="D184" i="7"/>
  <c r="F184" i="7" s="1"/>
  <c r="F182" i="3"/>
  <c r="D183" i="7"/>
  <c r="F183" i="7" s="1"/>
  <c r="F181" i="3"/>
  <c r="D182" i="7"/>
  <c r="F182" i="7" s="1"/>
  <c r="F180" i="3"/>
  <c r="D181" i="7"/>
  <c r="O181" i="8" s="1"/>
  <c r="Y181" i="21" s="1"/>
  <c r="F179" i="3"/>
  <c r="D180" i="7"/>
  <c r="F180" i="7" s="1"/>
  <c r="F178" i="3"/>
  <c r="D179" i="7"/>
  <c r="F179" i="7" s="1"/>
  <c r="F177" i="3"/>
  <c r="D178" i="7"/>
  <c r="F178" i="7" s="1"/>
  <c r="F176" i="3"/>
  <c r="D177" i="7"/>
  <c r="F177" i="7" s="1"/>
  <c r="F175" i="3"/>
  <c r="D176" i="7"/>
  <c r="F176" i="7" s="1"/>
  <c r="F174" i="3"/>
  <c r="D175" i="7"/>
  <c r="O175" i="8" s="1"/>
  <c r="Y175" i="21" s="1"/>
  <c r="F173" i="3"/>
  <c r="D174" i="7"/>
  <c r="F174" i="7" s="1"/>
  <c r="F172" i="3"/>
  <c r="D173" i="7"/>
  <c r="F173" i="7" s="1"/>
  <c r="F171" i="3"/>
  <c r="D172" i="7"/>
  <c r="F172" i="7" s="1"/>
  <c r="F170" i="3"/>
  <c r="D171" i="7"/>
  <c r="F171" i="7" s="1"/>
  <c r="F169" i="3"/>
  <c r="D170" i="7"/>
  <c r="F170" i="7" s="1"/>
  <c r="F168" i="3"/>
  <c r="D169" i="7"/>
  <c r="F169" i="7" s="1"/>
  <c r="F167" i="3"/>
  <c r="D168" i="7"/>
  <c r="F168" i="7" s="1"/>
  <c r="F166" i="3"/>
  <c r="D167" i="7"/>
  <c r="F165" i="3"/>
  <c r="D166" i="7"/>
  <c r="F166" i="7" s="1"/>
  <c r="F164" i="3"/>
  <c r="D165" i="7"/>
  <c r="F163" i="3"/>
  <c r="D164" i="7"/>
  <c r="F164" i="7" s="1"/>
  <c r="F162" i="3"/>
  <c r="D163" i="7"/>
  <c r="F161" i="3"/>
  <c r="D162" i="7"/>
  <c r="F162" i="7" s="1"/>
  <c r="F160" i="3"/>
  <c r="D161" i="7"/>
  <c r="F159" i="3"/>
  <c r="D160" i="7"/>
  <c r="F160" i="7" s="1"/>
  <c r="F158" i="3"/>
  <c r="D159" i="7"/>
  <c r="F157" i="3"/>
  <c r="D158" i="7"/>
  <c r="F158" i="7" s="1"/>
  <c r="F156" i="3"/>
  <c r="D157" i="7"/>
  <c r="F157" i="7" s="1"/>
  <c r="F155" i="3"/>
  <c r="D156" i="7"/>
  <c r="F156" i="7" s="1"/>
  <c r="F154" i="3"/>
  <c r="D155" i="7"/>
  <c r="F155" i="7" s="1"/>
  <c r="F153" i="3"/>
  <c r="D154" i="7"/>
  <c r="F154" i="7" s="1"/>
  <c r="F152" i="3"/>
  <c r="D153" i="7"/>
  <c r="F153" i="7" s="1"/>
  <c r="F151" i="3"/>
  <c r="D152" i="7"/>
  <c r="F152" i="7" s="1"/>
  <c r="F150" i="3"/>
  <c r="D151" i="7"/>
  <c r="F151" i="7" s="1"/>
  <c r="F149" i="3"/>
  <c r="D150" i="7"/>
  <c r="F150" i="7" s="1"/>
  <c r="F148" i="3"/>
  <c r="D149" i="7"/>
  <c r="F149" i="7" s="1"/>
  <c r="F147" i="3"/>
  <c r="D148" i="7"/>
  <c r="F148" i="7" s="1"/>
  <c r="F146" i="3"/>
  <c r="D147" i="7"/>
  <c r="F147" i="7" s="1"/>
  <c r="F145" i="3"/>
  <c r="D146" i="7"/>
  <c r="F146" i="7" s="1"/>
  <c r="F144" i="3"/>
  <c r="D145" i="7"/>
  <c r="F145" i="7" s="1"/>
  <c r="F143" i="3"/>
  <c r="D144" i="7"/>
  <c r="F144" i="7" s="1"/>
  <c r="F142" i="3"/>
  <c r="D143" i="7"/>
  <c r="F143" i="7" s="1"/>
  <c r="F141" i="3"/>
  <c r="D142" i="7"/>
  <c r="F142" i="7" s="1"/>
  <c r="F140" i="3"/>
  <c r="D141" i="7"/>
  <c r="F141" i="7" s="1"/>
  <c r="F139" i="3"/>
  <c r="D140" i="7"/>
  <c r="F140" i="7" s="1"/>
  <c r="F138" i="3"/>
  <c r="D139" i="7"/>
  <c r="F139" i="7" s="1"/>
  <c r="F137" i="3"/>
  <c r="D138" i="7"/>
  <c r="F138" i="7" s="1"/>
  <c r="F136" i="3"/>
  <c r="D137" i="7"/>
  <c r="F137" i="7" s="1"/>
  <c r="F135" i="3"/>
  <c r="D136" i="7"/>
  <c r="F136" i="7" s="1"/>
  <c r="F134" i="3"/>
  <c r="D135" i="7"/>
  <c r="F135" i="7" s="1"/>
  <c r="F133" i="3"/>
  <c r="D134" i="7"/>
  <c r="F134" i="7" s="1"/>
  <c r="F132" i="3"/>
  <c r="D133" i="7"/>
  <c r="F133" i="7" s="1"/>
  <c r="F131" i="3"/>
  <c r="D132" i="7"/>
  <c r="F132" i="7" s="1"/>
  <c r="F130" i="3"/>
  <c r="D131" i="7"/>
  <c r="F131" i="7" s="1"/>
  <c r="F129" i="3"/>
  <c r="D130" i="7"/>
  <c r="F130" i="7" s="1"/>
  <c r="F128" i="3"/>
  <c r="D129" i="7"/>
  <c r="F129" i="7" s="1"/>
  <c r="F127" i="3"/>
  <c r="D128" i="7"/>
  <c r="F128" i="7" s="1"/>
  <c r="F126" i="3"/>
  <c r="D127" i="7"/>
  <c r="F127" i="7" s="1"/>
  <c r="F125" i="3"/>
  <c r="D126" i="7"/>
  <c r="F126" i="7" s="1"/>
  <c r="F124" i="3"/>
  <c r="D125" i="7"/>
  <c r="F125" i="7" s="1"/>
  <c r="F123" i="3"/>
  <c r="D124" i="7"/>
  <c r="F124" i="7" s="1"/>
  <c r="F122" i="3"/>
  <c r="D123" i="7"/>
  <c r="F123" i="7" s="1"/>
  <c r="F121" i="3"/>
  <c r="D122" i="7"/>
  <c r="F122" i="7" s="1"/>
  <c r="F120" i="3"/>
  <c r="D121" i="7"/>
  <c r="F121" i="7" s="1"/>
  <c r="F119" i="3"/>
  <c r="D120" i="7"/>
  <c r="F120" i="7" s="1"/>
  <c r="F118" i="3"/>
  <c r="D119" i="7"/>
  <c r="F119" i="7" s="1"/>
  <c r="F117" i="3"/>
  <c r="D118" i="7"/>
  <c r="F118" i="7" s="1"/>
  <c r="F116" i="3"/>
  <c r="D117" i="7"/>
  <c r="F117" i="7" s="1"/>
  <c r="F115" i="3"/>
  <c r="D116" i="7"/>
  <c r="F116" i="7" s="1"/>
  <c r="F114" i="3"/>
  <c r="D115" i="7"/>
  <c r="F115" i="7" s="1"/>
  <c r="F113" i="3"/>
  <c r="D114" i="7"/>
  <c r="F114" i="7" s="1"/>
  <c r="F112" i="3"/>
  <c r="D113" i="7"/>
  <c r="F113" i="7" s="1"/>
  <c r="F111" i="3"/>
  <c r="D112" i="7"/>
  <c r="F112" i="7" s="1"/>
  <c r="F110" i="3"/>
  <c r="D111" i="7"/>
  <c r="F111" i="7" s="1"/>
  <c r="F109" i="3"/>
  <c r="D110" i="7"/>
  <c r="F110" i="7" s="1"/>
  <c r="F108" i="3"/>
  <c r="D109" i="7"/>
  <c r="F109" i="7" s="1"/>
  <c r="F107" i="3"/>
  <c r="D108" i="7"/>
  <c r="F108" i="7" s="1"/>
  <c r="F106" i="3"/>
  <c r="D107" i="7"/>
  <c r="F107" i="7" s="1"/>
  <c r="F105" i="3"/>
  <c r="D106" i="7"/>
  <c r="F106" i="7" s="1"/>
  <c r="F104" i="3"/>
  <c r="D105" i="7"/>
  <c r="F105" i="7" s="1"/>
  <c r="F103" i="3"/>
  <c r="D104" i="7"/>
  <c r="F104" i="7" s="1"/>
  <c r="F102" i="3"/>
  <c r="D103" i="7"/>
  <c r="F103" i="7" s="1"/>
  <c r="F101" i="3"/>
  <c r="D102" i="7"/>
  <c r="F102" i="7" s="1"/>
  <c r="F100" i="3"/>
  <c r="D101" i="7"/>
  <c r="F101" i="7" s="1"/>
  <c r="F99" i="3"/>
  <c r="D100" i="7"/>
  <c r="F100" i="7" s="1"/>
  <c r="F98" i="3"/>
  <c r="D99" i="7"/>
  <c r="F99" i="7" s="1"/>
  <c r="F97" i="3"/>
  <c r="D98" i="7"/>
  <c r="F98" i="7" s="1"/>
  <c r="F96" i="3"/>
  <c r="D97" i="7"/>
  <c r="F97" i="7" s="1"/>
  <c r="F95" i="3"/>
  <c r="D96" i="7"/>
  <c r="F96" i="7" s="1"/>
  <c r="F94" i="3"/>
  <c r="D95" i="7"/>
  <c r="F95" i="7" s="1"/>
  <c r="F93" i="3"/>
  <c r="D94" i="7"/>
  <c r="F94" i="7" s="1"/>
  <c r="F92" i="3"/>
  <c r="D93" i="7"/>
  <c r="F93" i="7" s="1"/>
  <c r="F91" i="3"/>
  <c r="D92" i="7"/>
  <c r="F92" i="7" s="1"/>
  <c r="F90" i="3"/>
  <c r="D91" i="7"/>
  <c r="F91" i="7" s="1"/>
  <c r="F89" i="3"/>
  <c r="D90" i="7"/>
  <c r="F90" i="7" s="1"/>
  <c r="F88" i="3"/>
  <c r="D89" i="7"/>
  <c r="F89" i="7" s="1"/>
  <c r="F87" i="3"/>
  <c r="D88" i="7"/>
  <c r="F88" i="7" s="1"/>
  <c r="F86" i="3"/>
  <c r="D87" i="7"/>
  <c r="F87" i="7" s="1"/>
  <c r="F85" i="3"/>
  <c r="D86" i="7"/>
  <c r="F86" i="7" s="1"/>
  <c r="F84" i="3"/>
  <c r="D85" i="7"/>
  <c r="F85" i="7" s="1"/>
  <c r="F83" i="3"/>
  <c r="D84" i="7"/>
  <c r="F84" i="7" s="1"/>
  <c r="F82" i="3"/>
  <c r="D83" i="7"/>
  <c r="F83" i="7" s="1"/>
  <c r="F81" i="3"/>
  <c r="D82" i="7"/>
  <c r="F82" i="7" s="1"/>
  <c r="F80" i="3"/>
  <c r="D81" i="7"/>
  <c r="F81" i="7" s="1"/>
  <c r="F79" i="3"/>
  <c r="D80" i="7"/>
  <c r="F80" i="7" s="1"/>
  <c r="F78" i="3"/>
  <c r="D79" i="7"/>
  <c r="F79" i="7" s="1"/>
  <c r="F77" i="3"/>
  <c r="D78" i="7"/>
  <c r="F78" i="7" s="1"/>
  <c r="F76" i="3"/>
  <c r="D77" i="7"/>
  <c r="F77" i="7" s="1"/>
  <c r="F75" i="3"/>
  <c r="D76" i="7"/>
  <c r="F76" i="7" s="1"/>
  <c r="F74" i="3"/>
  <c r="D75" i="7"/>
  <c r="F75" i="7" s="1"/>
  <c r="F73" i="3"/>
  <c r="D74" i="7"/>
  <c r="F74" i="7" s="1"/>
  <c r="F72" i="3"/>
  <c r="D73" i="7"/>
  <c r="F73" i="7" s="1"/>
  <c r="F71" i="3"/>
  <c r="D72" i="7"/>
  <c r="F72" i="7" s="1"/>
  <c r="F70" i="3"/>
  <c r="D71" i="7"/>
  <c r="F71" i="7" s="1"/>
  <c r="F69" i="3"/>
  <c r="D70" i="7"/>
  <c r="F70" i="7" s="1"/>
  <c r="F68" i="3"/>
  <c r="D69" i="7"/>
  <c r="F69" i="7" s="1"/>
  <c r="F67" i="3"/>
  <c r="D68" i="7"/>
  <c r="F68" i="7" s="1"/>
  <c r="F66" i="3"/>
  <c r="D67" i="7"/>
  <c r="F67" i="7" s="1"/>
  <c r="F65" i="3"/>
  <c r="D66" i="7"/>
  <c r="F66" i="7" s="1"/>
  <c r="F64" i="3"/>
  <c r="D65" i="7"/>
  <c r="F65" i="7" s="1"/>
  <c r="F63" i="3"/>
  <c r="D64" i="7"/>
  <c r="F64" i="7" s="1"/>
  <c r="F62" i="3"/>
  <c r="D63" i="7"/>
  <c r="F63" i="7" s="1"/>
  <c r="F61" i="3"/>
  <c r="D62" i="7"/>
  <c r="F62" i="7" s="1"/>
  <c r="F60" i="3"/>
  <c r="D61" i="7"/>
  <c r="F61" i="7" s="1"/>
  <c r="F59" i="3"/>
  <c r="D60" i="7"/>
  <c r="F60" i="7" s="1"/>
  <c r="F58" i="3"/>
  <c r="D59" i="7"/>
  <c r="F59" i="7" s="1"/>
  <c r="F57" i="3"/>
  <c r="D58" i="7"/>
  <c r="F58" i="7" s="1"/>
  <c r="F56" i="3"/>
  <c r="D57" i="7"/>
  <c r="F57" i="7" s="1"/>
  <c r="F55" i="3"/>
  <c r="D56" i="7"/>
  <c r="F56" i="7" s="1"/>
  <c r="F54" i="3"/>
  <c r="D55" i="7"/>
  <c r="F55" i="7" s="1"/>
  <c r="F53" i="3"/>
  <c r="D54" i="7"/>
  <c r="F54" i="7" s="1"/>
  <c r="F52" i="3"/>
  <c r="D53" i="7"/>
  <c r="F53" i="7" s="1"/>
  <c r="F51" i="3"/>
  <c r="D52" i="7"/>
  <c r="F52" i="7" s="1"/>
  <c r="F50" i="3"/>
  <c r="D51" i="7"/>
  <c r="F51" i="7" s="1"/>
  <c r="F49" i="3"/>
  <c r="D50" i="7"/>
  <c r="F50" i="7" s="1"/>
  <c r="F48" i="3"/>
  <c r="D49" i="7"/>
  <c r="F49" i="7" s="1"/>
  <c r="F47" i="3"/>
  <c r="D48" i="7"/>
  <c r="F48" i="7" s="1"/>
  <c r="F46" i="3"/>
  <c r="D47" i="7"/>
  <c r="F47" i="7" s="1"/>
  <c r="F45" i="3"/>
  <c r="D46" i="7"/>
  <c r="F46" i="7" s="1"/>
  <c r="F44" i="3"/>
  <c r="D45" i="7"/>
  <c r="F45" i="7" s="1"/>
  <c r="F43" i="3"/>
  <c r="D44" i="7"/>
  <c r="F44" i="7" s="1"/>
  <c r="F42" i="3"/>
  <c r="D43" i="7"/>
  <c r="F43" i="7" s="1"/>
  <c r="F41" i="3"/>
  <c r="D42" i="7"/>
  <c r="F42" i="7" s="1"/>
  <c r="F40" i="3"/>
  <c r="D41" i="7"/>
  <c r="F41" i="7" s="1"/>
  <c r="F39" i="3"/>
  <c r="D40" i="7"/>
  <c r="F40" i="7" s="1"/>
  <c r="F38" i="3"/>
  <c r="D39" i="7"/>
  <c r="F39" i="7" s="1"/>
  <c r="F37" i="3"/>
  <c r="D38" i="7"/>
  <c r="F38" i="7" s="1"/>
  <c r="F36" i="3"/>
  <c r="D37" i="7"/>
  <c r="F37" i="7" s="1"/>
  <c r="F35" i="3"/>
  <c r="D36" i="7"/>
  <c r="O36" i="8" s="1"/>
  <c r="Y36" i="21" s="1"/>
  <c r="F34" i="3"/>
  <c r="D35" i="7"/>
  <c r="F35" i="7" s="1"/>
  <c r="F33" i="3"/>
  <c r="D34" i="7"/>
  <c r="F34" i="7" s="1"/>
  <c r="F32" i="3"/>
  <c r="D33" i="7"/>
  <c r="F33" i="7" s="1"/>
  <c r="F31" i="3"/>
  <c r="D32" i="7"/>
  <c r="F32" i="7" s="1"/>
  <c r="F30" i="3"/>
  <c r="D31" i="7"/>
  <c r="F31" i="7" s="1"/>
  <c r="F29" i="3"/>
  <c r="D30" i="7"/>
  <c r="F30" i="7" s="1"/>
  <c r="F28" i="3"/>
  <c r="D29" i="7"/>
  <c r="F29" i="7" s="1"/>
  <c r="F27" i="3"/>
  <c r="D28" i="7"/>
  <c r="F28" i="7" s="1"/>
  <c r="F26" i="3"/>
  <c r="D27" i="7"/>
  <c r="F27" i="7" s="1"/>
  <c r="F25" i="3"/>
  <c r="D26" i="7"/>
  <c r="F26" i="7" s="1"/>
  <c r="F24" i="3"/>
  <c r="D25" i="7"/>
  <c r="F25" i="7" s="1"/>
  <c r="F23" i="3"/>
  <c r="D24" i="7"/>
  <c r="F24" i="7" s="1"/>
  <c r="F22" i="3"/>
  <c r="D23" i="7"/>
  <c r="F23" i="7" s="1"/>
  <c r="F21" i="3"/>
  <c r="D22" i="7"/>
  <c r="F22" i="7" s="1"/>
  <c r="F20" i="3"/>
  <c r="D21" i="7"/>
  <c r="F21" i="7" s="1"/>
  <c r="F19" i="3"/>
  <c r="D20" i="7"/>
  <c r="F20" i="7" s="1"/>
  <c r="F18" i="3"/>
  <c r="D19" i="7"/>
  <c r="F19" i="7" s="1"/>
  <c r="F17" i="3"/>
  <c r="D18" i="7"/>
  <c r="F18" i="7" s="1"/>
  <c r="F16" i="3"/>
  <c r="D17" i="7"/>
  <c r="F17" i="7" s="1"/>
  <c r="F15" i="3"/>
  <c r="D16" i="7"/>
  <c r="F16" i="7" s="1"/>
  <c r="F14" i="3"/>
  <c r="D15" i="7"/>
  <c r="F15" i="7" s="1"/>
  <c r="F13" i="3"/>
  <c r="D14" i="7"/>
  <c r="F14" i="7" s="1"/>
  <c r="F12" i="3"/>
  <c r="D13" i="7"/>
  <c r="F13" i="7" s="1"/>
  <c r="F11" i="3"/>
  <c r="D12" i="7"/>
  <c r="F12" i="7" s="1"/>
  <c r="F10" i="3"/>
  <c r="D11" i="7"/>
  <c r="F11" i="7" s="1"/>
  <c r="F9" i="3"/>
  <c r="D10" i="7"/>
  <c r="F10" i="7" s="1"/>
  <c r="F8" i="3"/>
  <c r="D9" i="7"/>
  <c r="F9" i="7" s="1"/>
  <c r="F7" i="3"/>
  <c r="D8" i="7"/>
  <c r="F8" i="7" s="1"/>
  <c r="F6" i="3"/>
  <c r="D7" i="7"/>
  <c r="F7" i="7" s="1"/>
  <c r="F5" i="3"/>
  <c r="D6" i="7"/>
  <c r="F6" i="7" s="1"/>
  <c r="F4" i="3"/>
  <c r="D5" i="7"/>
  <c r="F5" i="7" s="1"/>
  <c r="F3" i="3"/>
  <c r="D4" i="7"/>
  <c r="F4" i="7" s="1"/>
  <c r="F2" i="3"/>
  <c r="D3" i="7"/>
  <c r="F3" i="7" s="1"/>
  <c r="F1" i="3"/>
  <c r="D2" i="7"/>
  <c r="F2" i="7" s="1"/>
  <c r="H1" i="7"/>
  <c r="D1" i="7"/>
  <c r="F1" i="7" s="1"/>
  <c r="B600" i="9"/>
  <c r="J600" i="9"/>
  <c r="H600" i="9" s="1"/>
  <c r="L600" i="2"/>
  <c r="T600" i="10"/>
  <c r="N600" i="2"/>
  <c r="P600" i="10"/>
  <c r="L599" i="2"/>
  <c r="N599" i="2"/>
  <c r="P599" i="10"/>
  <c r="B599" i="9"/>
  <c r="J599" i="9"/>
  <c r="H599" i="9" s="1"/>
  <c r="L598" i="2"/>
  <c r="N598" i="2"/>
  <c r="P598" i="10"/>
  <c r="B598" i="9"/>
  <c r="J598" i="9"/>
  <c r="H598" i="9" s="1"/>
  <c r="L597" i="2"/>
  <c r="N597" i="2"/>
  <c r="P597" i="10"/>
  <c r="B597" i="9"/>
  <c r="J597" i="9"/>
  <c r="H597" i="9" s="1"/>
  <c r="L596" i="2"/>
  <c r="N596" i="2"/>
  <c r="P596" i="10"/>
  <c r="B596" i="9"/>
  <c r="J596" i="9"/>
  <c r="H596" i="9" s="1"/>
  <c r="L595" i="2"/>
  <c r="N595" i="2"/>
  <c r="P595" i="10"/>
  <c r="B595" i="9"/>
  <c r="J595" i="9"/>
  <c r="H595" i="9" s="1"/>
  <c r="L594" i="2"/>
  <c r="N594" i="2"/>
  <c r="P594" i="10"/>
  <c r="B594" i="9"/>
  <c r="J594" i="9"/>
  <c r="H594" i="9" s="1"/>
  <c r="L593" i="2"/>
  <c r="N593" i="2"/>
  <c r="P593" i="10"/>
  <c r="B593" i="9"/>
  <c r="J593" i="9"/>
  <c r="H593" i="9" s="1"/>
  <c r="L592" i="2"/>
  <c r="N592" i="2"/>
  <c r="P592" i="10"/>
  <c r="B592" i="9"/>
  <c r="J592" i="9"/>
  <c r="H592" i="9" s="1"/>
  <c r="L591" i="2"/>
  <c r="N591" i="2"/>
  <c r="P591" i="10"/>
  <c r="B591" i="9"/>
  <c r="J591" i="9"/>
  <c r="H591" i="9" s="1"/>
  <c r="L590" i="2"/>
  <c r="N590" i="2"/>
  <c r="P590" i="10"/>
  <c r="B590" i="9"/>
  <c r="J590" i="9"/>
  <c r="H590" i="9" s="1"/>
  <c r="L589" i="2"/>
  <c r="N589" i="2"/>
  <c r="P589" i="10"/>
  <c r="B589" i="9"/>
  <c r="J589" i="9"/>
  <c r="H589" i="9" s="1"/>
  <c r="L588" i="2"/>
  <c r="N588" i="2"/>
  <c r="P588" i="10"/>
  <c r="B588" i="9"/>
  <c r="J588" i="9"/>
  <c r="H588" i="9" s="1"/>
  <c r="L587" i="2"/>
  <c r="N587" i="2"/>
  <c r="P587" i="10"/>
  <c r="B587" i="9"/>
  <c r="J587" i="9"/>
  <c r="H587" i="9" s="1"/>
  <c r="L586" i="2"/>
  <c r="N586" i="2"/>
  <c r="P586" i="10"/>
  <c r="B586" i="9"/>
  <c r="J586" i="9"/>
  <c r="H586" i="9" s="1"/>
  <c r="L585" i="2"/>
  <c r="N585" i="2"/>
  <c r="P585" i="10"/>
  <c r="B585" i="9"/>
  <c r="J585" i="9"/>
  <c r="H585" i="9" s="1"/>
  <c r="L584" i="2"/>
  <c r="N584" i="2"/>
  <c r="P584" i="10"/>
  <c r="B584" i="9"/>
  <c r="J584" i="9"/>
  <c r="H584" i="9" s="1"/>
  <c r="L583" i="2"/>
  <c r="N583" i="2"/>
  <c r="P583" i="10"/>
  <c r="B583" i="9"/>
  <c r="J583" i="9"/>
  <c r="H583" i="9" s="1"/>
  <c r="L582" i="2"/>
  <c r="N582" i="2"/>
  <c r="P582" i="10"/>
  <c r="B582" i="9"/>
  <c r="J582" i="9"/>
  <c r="H582" i="9" s="1"/>
  <c r="L581" i="2"/>
  <c r="N581" i="2"/>
  <c r="P581" i="10"/>
  <c r="B581" i="9"/>
  <c r="J581" i="9"/>
  <c r="H581" i="9" s="1"/>
  <c r="L580" i="2"/>
  <c r="N580" i="2"/>
  <c r="P580" i="10"/>
  <c r="B580" i="9"/>
  <c r="J580" i="9"/>
  <c r="H580" i="9" s="1"/>
  <c r="L579" i="2"/>
  <c r="N579" i="2"/>
  <c r="P579" i="10"/>
  <c r="B579" i="9"/>
  <c r="J579" i="9"/>
  <c r="H579" i="9" s="1"/>
  <c r="L578" i="2"/>
  <c r="N578" i="2"/>
  <c r="P578" i="10"/>
  <c r="B578" i="9"/>
  <c r="J578" i="9"/>
  <c r="H578" i="9" s="1"/>
  <c r="L577" i="2"/>
  <c r="N577" i="2"/>
  <c r="P577" i="10"/>
  <c r="B577" i="9"/>
  <c r="J577" i="9"/>
  <c r="H577" i="9" s="1"/>
  <c r="L576" i="2"/>
  <c r="N576" i="2"/>
  <c r="P576" i="10"/>
  <c r="B576" i="9"/>
  <c r="J576" i="9"/>
  <c r="H576" i="9" s="1"/>
  <c r="L575" i="2"/>
  <c r="N575" i="2"/>
  <c r="P575" i="10"/>
  <c r="B575" i="9"/>
  <c r="J575" i="9"/>
  <c r="H575" i="9" s="1"/>
  <c r="L574" i="2"/>
  <c r="N574" i="2"/>
  <c r="P574" i="10"/>
  <c r="B574" i="9"/>
  <c r="J574" i="9"/>
  <c r="H574" i="9" s="1"/>
  <c r="L573" i="2"/>
  <c r="N573" i="2"/>
  <c r="P573" i="10"/>
  <c r="B573" i="9"/>
  <c r="J573" i="9"/>
  <c r="H573" i="9" s="1"/>
  <c r="L572" i="2"/>
  <c r="N572" i="2"/>
  <c r="P572" i="10"/>
  <c r="B572" i="9"/>
  <c r="J572" i="9"/>
  <c r="H572" i="9" s="1"/>
  <c r="L571" i="2"/>
  <c r="N571" i="2"/>
  <c r="P571" i="10"/>
  <c r="B571" i="9"/>
  <c r="J571" i="9"/>
  <c r="H571" i="9" s="1"/>
  <c r="L570" i="2"/>
  <c r="N570" i="2"/>
  <c r="P570" i="10"/>
  <c r="B570" i="9"/>
  <c r="J570" i="9"/>
  <c r="H570" i="9" s="1"/>
  <c r="L569" i="2"/>
  <c r="N569" i="2"/>
  <c r="P569" i="10"/>
  <c r="B569" i="9"/>
  <c r="J569" i="9"/>
  <c r="H569" i="9" s="1"/>
  <c r="L568" i="2"/>
  <c r="N568" i="2"/>
  <c r="P568" i="10"/>
  <c r="B568" i="9"/>
  <c r="J568" i="9"/>
  <c r="H568" i="9" s="1"/>
  <c r="L567" i="2"/>
  <c r="N567" i="2"/>
  <c r="P567" i="10"/>
  <c r="B567" i="9"/>
  <c r="J567" i="9"/>
  <c r="H567" i="9" s="1"/>
  <c r="L566" i="2"/>
  <c r="N566" i="2"/>
  <c r="P566" i="10"/>
  <c r="B566" i="9"/>
  <c r="J566" i="9"/>
  <c r="H566" i="9" s="1"/>
  <c r="L565" i="2"/>
  <c r="N565" i="2"/>
  <c r="P565" i="10"/>
  <c r="B565" i="9"/>
  <c r="J565" i="9"/>
  <c r="H565" i="9" s="1"/>
  <c r="L564" i="2"/>
  <c r="N564" i="2"/>
  <c r="P564" i="10"/>
  <c r="B564" i="9"/>
  <c r="J564" i="9"/>
  <c r="H564" i="9" s="1"/>
  <c r="L563" i="2"/>
  <c r="N563" i="2"/>
  <c r="P563" i="10"/>
  <c r="B563" i="9"/>
  <c r="J563" i="9"/>
  <c r="H563" i="9" s="1"/>
  <c r="L562" i="2"/>
  <c r="N562" i="2"/>
  <c r="P562" i="10"/>
  <c r="B562" i="9"/>
  <c r="J562" i="9"/>
  <c r="H562" i="9" s="1"/>
  <c r="L561" i="2"/>
  <c r="N561" i="2"/>
  <c r="P561" i="10"/>
  <c r="B561" i="9"/>
  <c r="J561" i="9"/>
  <c r="H561" i="9" s="1"/>
  <c r="L560" i="2"/>
  <c r="N560" i="2"/>
  <c r="P560" i="10"/>
  <c r="B560" i="9"/>
  <c r="J560" i="9"/>
  <c r="H560" i="9" s="1"/>
  <c r="L559" i="2"/>
  <c r="N559" i="2"/>
  <c r="P559" i="10"/>
  <c r="B559" i="9"/>
  <c r="J559" i="9"/>
  <c r="H559" i="9" s="1"/>
  <c r="L558" i="2"/>
  <c r="N558" i="2"/>
  <c r="P558" i="10"/>
  <c r="B558" i="9"/>
  <c r="J558" i="9"/>
  <c r="H558" i="9" s="1"/>
  <c r="L557" i="2"/>
  <c r="N557" i="2"/>
  <c r="P557" i="10"/>
  <c r="B557" i="9"/>
  <c r="J557" i="9"/>
  <c r="H557" i="9" s="1"/>
  <c r="L556" i="2"/>
  <c r="N556" i="2"/>
  <c r="P556" i="10"/>
  <c r="B556" i="9"/>
  <c r="J556" i="9"/>
  <c r="H556" i="9" s="1"/>
  <c r="L555" i="2"/>
  <c r="N555" i="2"/>
  <c r="P555" i="10"/>
  <c r="B555" i="9"/>
  <c r="J555" i="9"/>
  <c r="H555" i="9" s="1"/>
  <c r="L554" i="2"/>
  <c r="N554" i="2"/>
  <c r="P554" i="10"/>
  <c r="B554" i="9"/>
  <c r="J554" i="9"/>
  <c r="H554" i="9" s="1"/>
  <c r="L553" i="2"/>
  <c r="N553" i="2"/>
  <c r="P553" i="10"/>
  <c r="B553" i="9"/>
  <c r="J553" i="9"/>
  <c r="H553" i="9" s="1"/>
  <c r="L552" i="2"/>
  <c r="N552" i="2"/>
  <c r="P552" i="10"/>
  <c r="B552" i="9"/>
  <c r="J552" i="9"/>
  <c r="H552" i="9" s="1"/>
  <c r="L551" i="2"/>
  <c r="N551" i="2"/>
  <c r="P551" i="10"/>
  <c r="B551" i="9"/>
  <c r="J551" i="9"/>
  <c r="H551" i="9" s="1"/>
  <c r="L550" i="2"/>
  <c r="N550" i="2"/>
  <c r="P550" i="10"/>
  <c r="B550" i="9"/>
  <c r="J550" i="9"/>
  <c r="H550" i="9" s="1"/>
  <c r="L549" i="2"/>
  <c r="N549" i="2"/>
  <c r="P549" i="10"/>
  <c r="B549" i="9"/>
  <c r="J549" i="9"/>
  <c r="H549" i="9" s="1"/>
  <c r="L548" i="2"/>
  <c r="N548" i="2"/>
  <c r="P548" i="10"/>
  <c r="B548" i="9"/>
  <c r="J548" i="9"/>
  <c r="H548" i="9" s="1"/>
  <c r="L547" i="2"/>
  <c r="N547" i="2"/>
  <c r="P547" i="10"/>
  <c r="B547" i="9"/>
  <c r="J547" i="9"/>
  <c r="H547" i="9" s="1"/>
  <c r="L546" i="2"/>
  <c r="N546" i="2"/>
  <c r="P546" i="10"/>
  <c r="B546" i="9"/>
  <c r="J546" i="9"/>
  <c r="H546" i="9" s="1"/>
  <c r="L545" i="2"/>
  <c r="N545" i="2"/>
  <c r="P545" i="10"/>
  <c r="B545" i="9"/>
  <c r="J545" i="9"/>
  <c r="H545" i="9" s="1"/>
  <c r="L544" i="2"/>
  <c r="N544" i="2"/>
  <c r="P544" i="10"/>
  <c r="B544" i="9"/>
  <c r="J544" i="9"/>
  <c r="H544" i="9" s="1"/>
  <c r="L543" i="2"/>
  <c r="N543" i="2"/>
  <c r="P543" i="10"/>
  <c r="B543" i="9"/>
  <c r="J543" i="9"/>
  <c r="H543" i="9" s="1"/>
  <c r="L542" i="2"/>
  <c r="N542" i="2"/>
  <c r="P542" i="10"/>
  <c r="B542" i="9"/>
  <c r="J542" i="9"/>
  <c r="H542" i="9" s="1"/>
  <c r="L541" i="2"/>
  <c r="N541" i="2"/>
  <c r="P541" i="10"/>
  <c r="B541" i="9"/>
  <c r="J541" i="9"/>
  <c r="H541" i="9" s="1"/>
  <c r="L540" i="2"/>
  <c r="N540" i="2"/>
  <c r="P540" i="10"/>
  <c r="B540" i="9"/>
  <c r="J540" i="9"/>
  <c r="H540" i="9" s="1"/>
  <c r="L539" i="2"/>
  <c r="N539" i="2"/>
  <c r="P539" i="10"/>
  <c r="B539" i="9"/>
  <c r="J539" i="9"/>
  <c r="H539" i="9" s="1"/>
  <c r="L538" i="2"/>
  <c r="N538" i="2"/>
  <c r="P538" i="10"/>
  <c r="B538" i="9"/>
  <c r="J538" i="9"/>
  <c r="H538" i="9" s="1"/>
  <c r="L537" i="2"/>
  <c r="N537" i="2"/>
  <c r="P537" i="10"/>
  <c r="B537" i="9"/>
  <c r="J537" i="9"/>
  <c r="H537" i="9" s="1"/>
  <c r="L536" i="2"/>
  <c r="N536" i="2"/>
  <c r="P536" i="10"/>
  <c r="B536" i="9"/>
  <c r="J536" i="9"/>
  <c r="H536" i="9" s="1"/>
  <c r="L535" i="2"/>
  <c r="N535" i="2"/>
  <c r="P535" i="10"/>
  <c r="B535" i="9"/>
  <c r="J535" i="9"/>
  <c r="H535" i="9" s="1"/>
  <c r="L534" i="2"/>
  <c r="N534" i="2"/>
  <c r="P534" i="10"/>
  <c r="B534" i="9"/>
  <c r="J534" i="9"/>
  <c r="H534" i="9" s="1"/>
  <c r="L533" i="2"/>
  <c r="N533" i="2"/>
  <c r="P533" i="10"/>
  <c r="B533" i="9"/>
  <c r="J533" i="9"/>
  <c r="H533" i="9" s="1"/>
  <c r="L532" i="2"/>
  <c r="N532" i="2"/>
  <c r="P532" i="10"/>
  <c r="B532" i="9"/>
  <c r="J532" i="9"/>
  <c r="H532" i="9" s="1"/>
  <c r="L531" i="2"/>
  <c r="N531" i="2"/>
  <c r="P531" i="10"/>
  <c r="B531" i="9"/>
  <c r="J531" i="9"/>
  <c r="H531" i="9" s="1"/>
  <c r="L530" i="2"/>
  <c r="N530" i="2"/>
  <c r="P530" i="10"/>
  <c r="B530" i="9"/>
  <c r="J530" i="9"/>
  <c r="H530" i="9" s="1"/>
  <c r="L529" i="2"/>
  <c r="N529" i="2"/>
  <c r="P529" i="10"/>
  <c r="B529" i="9"/>
  <c r="J529" i="9"/>
  <c r="H529" i="9" s="1"/>
  <c r="L528" i="2"/>
  <c r="N528" i="2"/>
  <c r="P528" i="10"/>
  <c r="B528" i="9"/>
  <c r="J528" i="9"/>
  <c r="H528" i="9" s="1"/>
  <c r="L527" i="2"/>
  <c r="N527" i="2"/>
  <c r="P527" i="10"/>
  <c r="B527" i="9"/>
  <c r="J527" i="9"/>
  <c r="H527" i="9" s="1"/>
  <c r="L526" i="2"/>
  <c r="N526" i="2"/>
  <c r="P526" i="10"/>
  <c r="B526" i="9"/>
  <c r="J526" i="9"/>
  <c r="H526" i="9" s="1"/>
  <c r="L525" i="2"/>
  <c r="N525" i="2"/>
  <c r="P525" i="10"/>
  <c r="B525" i="9"/>
  <c r="J525" i="9"/>
  <c r="H525" i="9" s="1"/>
  <c r="L524" i="2"/>
  <c r="N524" i="2"/>
  <c r="P524" i="10"/>
  <c r="B524" i="9"/>
  <c r="J524" i="9"/>
  <c r="H524" i="9" s="1"/>
  <c r="L523" i="2"/>
  <c r="N523" i="2"/>
  <c r="P523" i="10"/>
  <c r="B523" i="9"/>
  <c r="J523" i="9"/>
  <c r="H523" i="9" s="1"/>
  <c r="L522" i="2"/>
  <c r="N522" i="2"/>
  <c r="P522" i="10"/>
  <c r="B522" i="9"/>
  <c r="J522" i="9"/>
  <c r="H522" i="9" s="1"/>
  <c r="L521" i="2"/>
  <c r="N521" i="2"/>
  <c r="P521" i="10"/>
  <c r="B521" i="9"/>
  <c r="J521" i="9"/>
  <c r="H521" i="9" s="1"/>
  <c r="L520" i="2"/>
  <c r="N520" i="2"/>
  <c r="P520" i="10"/>
  <c r="B520" i="9"/>
  <c r="J520" i="9"/>
  <c r="H520" i="9" s="1"/>
  <c r="L519" i="2"/>
  <c r="N519" i="2"/>
  <c r="P519" i="10"/>
  <c r="B519" i="9"/>
  <c r="J519" i="9"/>
  <c r="H519" i="9" s="1"/>
  <c r="L518" i="2"/>
  <c r="N518" i="2"/>
  <c r="P518" i="10"/>
  <c r="B518" i="9"/>
  <c r="J518" i="9"/>
  <c r="H518" i="9" s="1"/>
  <c r="L517" i="2"/>
  <c r="N517" i="2"/>
  <c r="P517" i="10"/>
  <c r="B517" i="9"/>
  <c r="J517" i="9"/>
  <c r="H517" i="9" s="1"/>
  <c r="L516" i="2"/>
  <c r="N516" i="2"/>
  <c r="P516" i="10"/>
  <c r="B516" i="9"/>
  <c r="J516" i="9"/>
  <c r="H516" i="9" s="1"/>
  <c r="L515" i="2"/>
  <c r="N515" i="2"/>
  <c r="P515" i="10"/>
  <c r="B515" i="9"/>
  <c r="J515" i="9"/>
  <c r="H515" i="9" s="1"/>
  <c r="L514" i="2"/>
  <c r="N514" i="2"/>
  <c r="P514" i="10"/>
  <c r="B514" i="9"/>
  <c r="J514" i="9"/>
  <c r="H514" i="9" s="1"/>
  <c r="L513" i="2"/>
  <c r="N513" i="2"/>
  <c r="P513" i="10"/>
  <c r="B513" i="9"/>
  <c r="J513" i="9"/>
  <c r="H513" i="9" s="1"/>
  <c r="L512" i="2"/>
  <c r="N512" i="2"/>
  <c r="P512" i="10"/>
  <c r="B512" i="9"/>
  <c r="J512" i="9"/>
  <c r="H512" i="9" s="1"/>
  <c r="L511" i="2"/>
  <c r="N511" i="2"/>
  <c r="P511" i="10"/>
  <c r="B511" i="9"/>
  <c r="J511" i="9"/>
  <c r="H511" i="9" s="1"/>
  <c r="L510" i="2"/>
  <c r="N510" i="2"/>
  <c r="P510" i="10"/>
  <c r="B510" i="9"/>
  <c r="J510" i="9"/>
  <c r="H510" i="9" s="1"/>
  <c r="L509" i="2"/>
  <c r="N509" i="2"/>
  <c r="P509" i="10"/>
  <c r="B509" i="9"/>
  <c r="J509" i="9"/>
  <c r="H509" i="9" s="1"/>
  <c r="L508" i="2"/>
  <c r="N508" i="2"/>
  <c r="P508" i="10"/>
  <c r="B508" i="9"/>
  <c r="J508" i="9"/>
  <c r="H508" i="9" s="1"/>
  <c r="L507" i="2"/>
  <c r="N507" i="2"/>
  <c r="P507" i="10"/>
  <c r="B507" i="9"/>
  <c r="J507" i="9"/>
  <c r="H507" i="9" s="1"/>
  <c r="L506" i="2"/>
  <c r="N506" i="2"/>
  <c r="P506" i="10"/>
  <c r="B506" i="9"/>
  <c r="J506" i="9"/>
  <c r="H506" i="9" s="1"/>
  <c r="L505" i="2"/>
  <c r="N505" i="2"/>
  <c r="P505" i="10"/>
  <c r="B505" i="9"/>
  <c r="J505" i="9"/>
  <c r="H505" i="9" s="1"/>
  <c r="L504" i="2"/>
  <c r="N504" i="2"/>
  <c r="P504" i="10"/>
  <c r="B504" i="9"/>
  <c r="J504" i="9"/>
  <c r="H504" i="9" s="1"/>
  <c r="L503" i="2"/>
  <c r="N503" i="2"/>
  <c r="P503" i="10"/>
  <c r="B503" i="9"/>
  <c r="J503" i="9"/>
  <c r="H503" i="9" s="1"/>
  <c r="L502" i="2"/>
  <c r="N502" i="2"/>
  <c r="P502" i="10"/>
  <c r="B502" i="9"/>
  <c r="J502" i="9"/>
  <c r="H502" i="9" s="1"/>
  <c r="L501" i="2"/>
  <c r="N501" i="2"/>
  <c r="P501" i="10"/>
  <c r="B501" i="9"/>
  <c r="J501" i="9"/>
  <c r="H501" i="9" s="1"/>
  <c r="L500" i="2"/>
  <c r="N500" i="2"/>
  <c r="P500" i="10"/>
  <c r="B500" i="9"/>
  <c r="J500" i="9"/>
  <c r="H500" i="9" s="1"/>
  <c r="L499" i="2"/>
  <c r="N499" i="2"/>
  <c r="P499" i="10"/>
  <c r="B499" i="9"/>
  <c r="J499" i="9"/>
  <c r="H499" i="9" s="1"/>
  <c r="L498" i="2"/>
  <c r="N498" i="2"/>
  <c r="P498" i="10"/>
  <c r="B498" i="9"/>
  <c r="J498" i="9"/>
  <c r="H498" i="9" s="1"/>
  <c r="L497" i="2"/>
  <c r="N497" i="2"/>
  <c r="P497" i="10"/>
  <c r="B497" i="9"/>
  <c r="J497" i="9"/>
  <c r="H497" i="9" s="1"/>
  <c r="L496" i="2"/>
  <c r="N496" i="2"/>
  <c r="P496" i="10"/>
  <c r="B496" i="9"/>
  <c r="J496" i="9"/>
  <c r="H496" i="9" s="1"/>
  <c r="L495" i="2"/>
  <c r="N495" i="2"/>
  <c r="P495" i="10"/>
  <c r="B495" i="9"/>
  <c r="J495" i="9"/>
  <c r="H495" i="9" s="1"/>
  <c r="L494" i="2"/>
  <c r="N494" i="2"/>
  <c r="P494" i="10"/>
  <c r="B494" i="9"/>
  <c r="J494" i="9"/>
  <c r="H494" i="9" s="1"/>
  <c r="L493" i="2"/>
  <c r="N493" i="2"/>
  <c r="P493" i="10"/>
  <c r="B493" i="9"/>
  <c r="J493" i="9"/>
  <c r="H493" i="9" s="1"/>
  <c r="L492" i="2"/>
  <c r="N492" i="2"/>
  <c r="P492" i="10"/>
  <c r="B492" i="9"/>
  <c r="J492" i="9"/>
  <c r="H492" i="9" s="1"/>
  <c r="L491" i="2"/>
  <c r="N491" i="2"/>
  <c r="P491" i="10"/>
  <c r="B491" i="9"/>
  <c r="J491" i="9"/>
  <c r="H491" i="9" s="1"/>
  <c r="L490" i="2"/>
  <c r="N490" i="2"/>
  <c r="P490" i="10"/>
  <c r="B490" i="9"/>
  <c r="J490" i="9"/>
  <c r="H490" i="9" s="1"/>
  <c r="L489" i="2"/>
  <c r="N489" i="2"/>
  <c r="P489" i="10" s="1"/>
  <c r="B489" i="9"/>
  <c r="J489" i="9"/>
  <c r="H489" i="9" s="1"/>
  <c r="L488" i="2"/>
  <c r="N488" i="2"/>
  <c r="P488" i="10"/>
  <c r="B488" i="9"/>
  <c r="L487" i="2"/>
  <c r="N487" i="2"/>
  <c r="P487" i="10"/>
  <c r="B487" i="9"/>
  <c r="J487" i="9" s="1"/>
  <c r="L486" i="2"/>
  <c r="N486" i="2"/>
  <c r="P486" i="10" s="1"/>
  <c r="B486" i="9"/>
  <c r="J486" i="9"/>
  <c r="H486" i="9" s="1"/>
  <c r="L485" i="2"/>
  <c r="N485" i="2"/>
  <c r="P485" i="10" s="1"/>
  <c r="B485" i="9"/>
  <c r="J485" i="9"/>
  <c r="H485" i="9" s="1"/>
  <c r="L484" i="2"/>
  <c r="N484" i="2"/>
  <c r="P484" i="10"/>
  <c r="B484" i="9"/>
  <c r="L483" i="2"/>
  <c r="N483" i="2"/>
  <c r="P483" i="10"/>
  <c r="B483" i="9"/>
  <c r="J483" i="9"/>
  <c r="H483" i="9" s="1"/>
  <c r="L482" i="2"/>
  <c r="N482" i="2"/>
  <c r="P482" i="10" s="1"/>
  <c r="B482" i="9"/>
  <c r="J482" i="9" s="1"/>
  <c r="L481" i="2"/>
  <c r="N481" i="2"/>
  <c r="P481" i="10"/>
  <c r="B481" i="9"/>
  <c r="J481" i="9"/>
  <c r="H481" i="9" s="1"/>
  <c r="L480" i="2"/>
  <c r="N480" i="2"/>
  <c r="P480" i="10" s="1"/>
  <c r="B480" i="9"/>
  <c r="L479" i="2"/>
  <c r="N479" i="2"/>
  <c r="P479" i="10"/>
  <c r="B479" i="9"/>
  <c r="J479" i="9"/>
  <c r="H479" i="9" s="1"/>
  <c r="L478" i="2"/>
  <c r="N478" i="2"/>
  <c r="P478" i="10" s="1"/>
  <c r="B478" i="9"/>
  <c r="J478" i="9" s="1"/>
  <c r="L477" i="2"/>
  <c r="N477" i="2"/>
  <c r="P477" i="10"/>
  <c r="B477" i="9"/>
  <c r="J477" i="9"/>
  <c r="H477" i="9" s="1"/>
  <c r="L476" i="2"/>
  <c r="N476" i="2"/>
  <c r="P476" i="10" s="1"/>
  <c r="B476" i="9"/>
  <c r="L475" i="2"/>
  <c r="N475" i="2"/>
  <c r="P475" i="10"/>
  <c r="B475" i="9"/>
  <c r="J475" i="9"/>
  <c r="H475" i="9" s="1"/>
  <c r="L474" i="2"/>
  <c r="N474" i="2"/>
  <c r="P474" i="10" s="1"/>
  <c r="B474" i="9"/>
  <c r="J474" i="9" s="1"/>
  <c r="L473" i="2"/>
  <c r="N473" i="2"/>
  <c r="P473" i="10"/>
  <c r="B473" i="9"/>
  <c r="J473" i="9"/>
  <c r="H473" i="9" s="1"/>
  <c r="L472" i="2"/>
  <c r="N472" i="2"/>
  <c r="P472" i="10" s="1"/>
  <c r="B472" i="9"/>
  <c r="L471" i="2"/>
  <c r="N471" i="2"/>
  <c r="P471" i="10"/>
  <c r="B471" i="9"/>
  <c r="J471" i="9"/>
  <c r="H471" i="9" s="1"/>
  <c r="L470" i="2"/>
  <c r="N470" i="2"/>
  <c r="P470" i="10" s="1"/>
  <c r="B470" i="9"/>
  <c r="J470" i="9" s="1"/>
  <c r="L469" i="2"/>
  <c r="N469" i="2"/>
  <c r="P469" i="10"/>
  <c r="B469" i="9"/>
  <c r="J469" i="9"/>
  <c r="H469" i="9" s="1"/>
  <c r="L468" i="2"/>
  <c r="N468" i="2"/>
  <c r="P468" i="10" s="1"/>
  <c r="B468" i="9"/>
  <c r="L467" i="2"/>
  <c r="N467" i="2"/>
  <c r="P467" i="10"/>
  <c r="B467" i="9"/>
  <c r="J467" i="9"/>
  <c r="H467" i="9" s="1"/>
  <c r="L466" i="2"/>
  <c r="N466" i="2"/>
  <c r="P466" i="10" s="1"/>
  <c r="B466" i="9"/>
  <c r="J466" i="9" s="1"/>
  <c r="L465" i="2"/>
  <c r="N465" i="2"/>
  <c r="P465" i="10"/>
  <c r="B465" i="9"/>
  <c r="J465" i="9"/>
  <c r="H465" i="9" s="1"/>
  <c r="L464" i="2"/>
  <c r="N464" i="2"/>
  <c r="P464" i="10" s="1"/>
  <c r="B464" i="9"/>
  <c r="L463" i="2"/>
  <c r="N463" i="2"/>
  <c r="P463" i="10"/>
  <c r="B463" i="9"/>
  <c r="J463" i="9"/>
  <c r="H463" i="9" s="1"/>
  <c r="L462" i="2"/>
  <c r="N462" i="2"/>
  <c r="P462" i="10" s="1"/>
  <c r="B462" i="9"/>
  <c r="J462" i="9" s="1"/>
  <c r="L461" i="2"/>
  <c r="N461" i="2"/>
  <c r="P461" i="10"/>
  <c r="B461" i="9"/>
  <c r="J461" i="9"/>
  <c r="H461" i="9" s="1"/>
  <c r="L460" i="2"/>
  <c r="N460" i="2"/>
  <c r="P460" i="10" s="1"/>
  <c r="B460" i="9"/>
  <c r="L459" i="2"/>
  <c r="N459" i="2"/>
  <c r="P459" i="10"/>
  <c r="B459" i="9"/>
  <c r="J459" i="9"/>
  <c r="H459" i="9" s="1"/>
  <c r="L458" i="2"/>
  <c r="N458" i="2"/>
  <c r="P458" i="10" s="1"/>
  <c r="B458" i="9"/>
  <c r="J458" i="9" s="1"/>
  <c r="L457" i="2"/>
  <c r="N457" i="2"/>
  <c r="P457" i="10"/>
  <c r="B457" i="9"/>
  <c r="J457" i="9"/>
  <c r="H457" i="9" s="1"/>
  <c r="L456" i="2"/>
  <c r="N456" i="2"/>
  <c r="P456" i="10" s="1"/>
  <c r="B456" i="9"/>
  <c r="L455" i="2"/>
  <c r="N455" i="2"/>
  <c r="P455" i="10"/>
  <c r="B455" i="9"/>
  <c r="J455" i="9"/>
  <c r="H455" i="9" s="1"/>
  <c r="L454" i="2"/>
  <c r="N454" i="2"/>
  <c r="P454" i="10" s="1"/>
  <c r="B454" i="9"/>
  <c r="J454" i="9"/>
  <c r="H454" i="9" s="1"/>
  <c r="L453" i="2"/>
  <c r="N453" i="2"/>
  <c r="P453" i="10" s="1"/>
  <c r="B453" i="9"/>
  <c r="L452" i="2"/>
  <c r="N452" i="2"/>
  <c r="P452" i="10" s="1"/>
  <c r="B452" i="9"/>
  <c r="L451" i="2"/>
  <c r="N451" i="2"/>
  <c r="D451" i="9" s="1"/>
  <c r="B451" i="9"/>
  <c r="L450" i="2"/>
  <c r="N450" i="2"/>
  <c r="B450" i="9"/>
  <c r="J450" i="9" s="1"/>
  <c r="L449" i="2"/>
  <c r="N449" i="2"/>
  <c r="B449" i="9"/>
  <c r="L448" i="2"/>
  <c r="N448" i="2"/>
  <c r="B448" i="9"/>
  <c r="J448" i="9" s="1"/>
  <c r="H448" i="9" s="1"/>
  <c r="L447" i="2"/>
  <c r="N447" i="2"/>
  <c r="B447" i="9"/>
  <c r="L446" i="2"/>
  <c r="N446" i="2"/>
  <c r="B446" i="9"/>
  <c r="J446" i="9"/>
  <c r="H446" i="9" s="1"/>
  <c r="L445" i="2"/>
  <c r="N445" i="2"/>
  <c r="B445" i="9"/>
  <c r="L444" i="2"/>
  <c r="N444" i="2"/>
  <c r="D444" i="9" s="1"/>
  <c r="B444" i="9"/>
  <c r="L443" i="2"/>
  <c r="N443" i="2"/>
  <c r="D443" i="9" s="1"/>
  <c r="B443" i="9"/>
  <c r="L442" i="2"/>
  <c r="N442" i="2"/>
  <c r="B442" i="9"/>
  <c r="J442" i="9" s="1"/>
  <c r="L441" i="2"/>
  <c r="N441" i="2"/>
  <c r="B441" i="9"/>
  <c r="L440" i="2"/>
  <c r="N440" i="2"/>
  <c r="B440" i="9"/>
  <c r="X600" i="10"/>
  <c r="J600" i="10" s="1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" i="4"/>
  <c r="R6" i="4" s="1"/>
  <c r="S6" i="4" s="1"/>
  <c r="N11" i="4"/>
  <c r="N16" i="4"/>
  <c r="N17" i="4"/>
  <c r="N15" i="4"/>
  <c r="N13" i="4"/>
  <c r="D440" i="7"/>
  <c r="O440" i="8" s="1"/>
  <c r="Y440" i="21" s="1"/>
  <c r="D441" i="7"/>
  <c r="O441" i="8" s="1"/>
  <c r="Y441" i="21" s="1"/>
  <c r="D442" i="7"/>
  <c r="O442" i="8" s="1"/>
  <c r="Y442" i="21" s="1"/>
  <c r="D443" i="7"/>
  <c r="O443" i="8" s="1"/>
  <c r="Y443" i="21" s="1"/>
  <c r="D444" i="7"/>
  <c r="O444" i="8" s="1"/>
  <c r="Y444" i="21" s="1"/>
  <c r="D445" i="7"/>
  <c r="O445" i="8" s="1"/>
  <c r="Y445" i="21" s="1"/>
  <c r="D446" i="7"/>
  <c r="O446" i="8" s="1"/>
  <c r="Y446" i="21" s="1"/>
  <c r="D447" i="7"/>
  <c r="O447" i="8" s="1"/>
  <c r="Y447" i="21" s="1"/>
  <c r="D448" i="7"/>
  <c r="O448" i="8" s="1"/>
  <c r="Y448" i="21" s="1"/>
  <c r="D449" i="7"/>
  <c r="O449" i="8" s="1"/>
  <c r="Y449" i="21" s="1"/>
  <c r="D450" i="7"/>
  <c r="O450" i="8" s="1"/>
  <c r="Y450" i="21" s="1"/>
  <c r="D451" i="7"/>
  <c r="O451" i="8" s="1"/>
  <c r="Y451" i="21" s="1"/>
  <c r="D452" i="7"/>
  <c r="F452" i="7" s="1"/>
  <c r="D453" i="7"/>
  <c r="O453" i="8"/>
  <c r="Y453" i="21" s="1"/>
  <c r="D454" i="7"/>
  <c r="F454" i="7" s="1"/>
  <c r="D455" i="7"/>
  <c r="O455" i="8"/>
  <c r="Y455" i="21" s="1"/>
  <c r="D456" i="7"/>
  <c r="O456" i="8"/>
  <c r="Y456" i="21" s="1"/>
  <c r="D457" i="7"/>
  <c r="O457" i="8"/>
  <c r="Y457" i="21" s="1"/>
  <c r="D458" i="7"/>
  <c r="O458" i="8"/>
  <c r="Y458" i="21" s="1"/>
  <c r="D459" i="7"/>
  <c r="O459" i="8"/>
  <c r="Y459" i="21" s="1"/>
  <c r="D460" i="7"/>
  <c r="O460" i="8"/>
  <c r="Y460" i="21" s="1"/>
  <c r="D461" i="7"/>
  <c r="O461" i="8"/>
  <c r="Y461" i="21" s="1"/>
  <c r="D462" i="7"/>
  <c r="O462" i="8"/>
  <c r="Y462" i="21" s="1"/>
  <c r="D463" i="7"/>
  <c r="O463" i="8"/>
  <c r="Y463" i="21" s="1"/>
  <c r="D464" i="7"/>
  <c r="O464" i="8"/>
  <c r="Y464" i="21" s="1"/>
  <c r="D465" i="7"/>
  <c r="O465" i="8"/>
  <c r="Y465" i="21" s="1"/>
  <c r="D466" i="7"/>
  <c r="O466" i="8"/>
  <c r="Y466" i="21" s="1"/>
  <c r="D467" i="7"/>
  <c r="O467" i="8"/>
  <c r="Y467" i="21" s="1"/>
  <c r="D468" i="7"/>
  <c r="O468" i="8"/>
  <c r="Y468" i="21" s="1"/>
  <c r="D469" i="7"/>
  <c r="O469" i="8"/>
  <c r="Y469" i="21" s="1"/>
  <c r="D470" i="7"/>
  <c r="O470" i="8"/>
  <c r="Y470" i="21" s="1"/>
  <c r="D471" i="7"/>
  <c r="O471" i="8"/>
  <c r="Y471" i="21" s="1"/>
  <c r="D472" i="7"/>
  <c r="O472" i="8"/>
  <c r="Y472" i="21" s="1"/>
  <c r="D473" i="7"/>
  <c r="O473" i="8"/>
  <c r="Y473" i="21" s="1"/>
  <c r="D474" i="7"/>
  <c r="O474" i="8"/>
  <c r="Y474" i="21" s="1"/>
  <c r="D475" i="7"/>
  <c r="O475" i="8"/>
  <c r="Y475" i="21" s="1"/>
  <c r="D476" i="7"/>
  <c r="O476" i="8"/>
  <c r="Y476" i="21" s="1"/>
  <c r="D477" i="7"/>
  <c r="O477" i="8"/>
  <c r="Y477" i="21" s="1"/>
  <c r="D478" i="7"/>
  <c r="O478" i="8"/>
  <c r="Y478" i="21" s="1"/>
  <c r="D479" i="7"/>
  <c r="O479" i="8"/>
  <c r="Y479" i="21" s="1"/>
  <c r="D480" i="7"/>
  <c r="O480" i="8"/>
  <c r="Y480" i="21" s="1"/>
  <c r="D481" i="7"/>
  <c r="O481" i="8"/>
  <c r="Y481" i="21" s="1"/>
  <c r="D482" i="7"/>
  <c r="O482" i="8"/>
  <c r="Y482" i="21" s="1"/>
  <c r="D483" i="7"/>
  <c r="O483" i="8"/>
  <c r="Y483" i="21" s="1"/>
  <c r="D484" i="7"/>
  <c r="O484" i="8"/>
  <c r="Y484" i="21" s="1"/>
  <c r="D485" i="7"/>
  <c r="O485" i="8"/>
  <c r="Y485" i="21" s="1"/>
  <c r="D486" i="7"/>
  <c r="O486" i="8"/>
  <c r="Y486" i="21" s="1"/>
  <c r="D487" i="7"/>
  <c r="O487" i="8"/>
  <c r="Y487" i="21" s="1"/>
  <c r="D488" i="7"/>
  <c r="O488" i="8"/>
  <c r="Y488" i="21" s="1"/>
  <c r="D489" i="7"/>
  <c r="O489" i="8"/>
  <c r="Y489" i="21" s="1"/>
  <c r="D490" i="7"/>
  <c r="O490" i="8"/>
  <c r="D491" i="7"/>
  <c r="O491" i="8"/>
  <c r="D492" i="7"/>
  <c r="O492" i="8"/>
  <c r="D493" i="7"/>
  <c r="O493" i="8"/>
  <c r="D494" i="7"/>
  <c r="O494" i="8"/>
  <c r="D495" i="7"/>
  <c r="O495" i="8"/>
  <c r="D496" i="7"/>
  <c r="O496" i="8"/>
  <c r="D497" i="7"/>
  <c r="O497" i="8"/>
  <c r="D498" i="7"/>
  <c r="O498" i="8"/>
  <c r="D499" i="7"/>
  <c r="O499" i="8"/>
  <c r="D500" i="7"/>
  <c r="O500" i="8"/>
  <c r="D501" i="7"/>
  <c r="O501" i="8"/>
  <c r="D502" i="7"/>
  <c r="O502" i="8"/>
  <c r="D503" i="7"/>
  <c r="O503" i="8"/>
  <c r="D504" i="7"/>
  <c r="O504" i="8"/>
  <c r="D505" i="7"/>
  <c r="O505" i="8"/>
  <c r="D506" i="7"/>
  <c r="O506" i="8"/>
  <c r="D507" i="7"/>
  <c r="O507" i="8"/>
  <c r="D508" i="7"/>
  <c r="O508" i="8"/>
  <c r="D509" i="7"/>
  <c r="O509" i="8"/>
  <c r="D510" i="7"/>
  <c r="O510" i="8"/>
  <c r="D511" i="7"/>
  <c r="O511" i="8"/>
  <c r="D512" i="7"/>
  <c r="O512" i="8"/>
  <c r="D513" i="7"/>
  <c r="O513" i="8"/>
  <c r="D514" i="7"/>
  <c r="O514" i="8"/>
  <c r="D515" i="7"/>
  <c r="O515" i="8"/>
  <c r="D516" i="7"/>
  <c r="O516" i="8"/>
  <c r="D517" i="7"/>
  <c r="O517" i="8"/>
  <c r="D518" i="7"/>
  <c r="O518" i="8"/>
  <c r="D519" i="7"/>
  <c r="O519" i="8"/>
  <c r="D520" i="7"/>
  <c r="O520" i="8"/>
  <c r="D521" i="7"/>
  <c r="O521" i="8"/>
  <c r="D522" i="7"/>
  <c r="O522" i="8"/>
  <c r="D523" i="7"/>
  <c r="O523" i="8"/>
  <c r="D524" i="7"/>
  <c r="O524" i="8"/>
  <c r="D525" i="7"/>
  <c r="O525" i="8"/>
  <c r="D526" i="7"/>
  <c r="O526" i="8"/>
  <c r="D527" i="7"/>
  <c r="O527" i="8"/>
  <c r="D528" i="7"/>
  <c r="O528" i="8"/>
  <c r="D529" i="7"/>
  <c r="O529" i="8"/>
  <c r="D530" i="7"/>
  <c r="O530" i="8"/>
  <c r="D531" i="7"/>
  <c r="O531" i="8"/>
  <c r="D532" i="7"/>
  <c r="O532" i="8"/>
  <c r="D533" i="7"/>
  <c r="O533" i="8"/>
  <c r="D534" i="7"/>
  <c r="O534" i="8"/>
  <c r="D535" i="7"/>
  <c r="O535" i="8"/>
  <c r="D536" i="7"/>
  <c r="O536" i="8"/>
  <c r="D537" i="7"/>
  <c r="O537" i="8"/>
  <c r="D538" i="7"/>
  <c r="O538" i="8"/>
  <c r="D539" i="7"/>
  <c r="O539" i="8"/>
  <c r="D540" i="7"/>
  <c r="O540" i="8"/>
  <c r="D541" i="7"/>
  <c r="O541" i="8"/>
  <c r="D542" i="7"/>
  <c r="O542" i="8"/>
  <c r="D543" i="7"/>
  <c r="O543" i="8"/>
  <c r="D544" i="7"/>
  <c r="O544" i="8"/>
  <c r="D545" i="7"/>
  <c r="O545" i="8"/>
  <c r="D546" i="7"/>
  <c r="O546" i="8"/>
  <c r="D547" i="7"/>
  <c r="O547" i="8"/>
  <c r="D548" i="7"/>
  <c r="O548" i="8"/>
  <c r="D549" i="7"/>
  <c r="O549" i="8"/>
  <c r="D550" i="7"/>
  <c r="O550" i="8"/>
  <c r="D551" i="7"/>
  <c r="O551" i="8"/>
  <c r="D552" i="7"/>
  <c r="O552" i="8"/>
  <c r="D553" i="7"/>
  <c r="O553" i="8"/>
  <c r="D554" i="7"/>
  <c r="O554" i="8"/>
  <c r="D555" i="7"/>
  <c r="O555" i="8"/>
  <c r="D556" i="7"/>
  <c r="O556" i="8"/>
  <c r="D557" i="7"/>
  <c r="O557" i="8"/>
  <c r="D558" i="7"/>
  <c r="O558" i="8"/>
  <c r="D559" i="7"/>
  <c r="O559" i="8"/>
  <c r="D560" i="7"/>
  <c r="O560" i="8"/>
  <c r="D561" i="7"/>
  <c r="O561" i="8"/>
  <c r="D562" i="7"/>
  <c r="O562" i="8"/>
  <c r="D563" i="7"/>
  <c r="O563" i="8"/>
  <c r="D564" i="7"/>
  <c r="O564" i="8"/>
  <c r="D565" i="7"/>
  <c r="O565" i="8"/>
  <c r="D566" i="7"/>
  <c r="O566" i="8"/>
  <c r="D567" i="7"/>
  <c r="O567" i="8"/>
  <c r="D568" i="7"/>
  <c r="O568" i="8"/>
  <c r="D569" i="7"/>
  <c r="O569" i="8"/>
  <c r="D570" i="7"/>
  <c r="O570" i="8"/>
  <c r="D571" i="7"/>
  <c r="O571" i="8"/>
  <c r="D572" i="7"/>
  <c r="O572" i="8"/>
  <c r="D573" i="7"/>
  <c r="O573" i="8"/>
  <c r="D574" i="7"/>
  <c r="O574" i="8"/>
  <c r="D575" i="7"/>
  <c r="O575" i="8"/>
  <c r="D576" i="7"/>
  <c r="O576" i="8"/>
  <c r="D577" i="7"/>
  <c r="O577" i="8"/>
  <c r="D578" i="7"/>
  <c r="O578" i="8"/>
  <c r="D579" i="7"/>
  <c r="O579" i="8"/>
  <c r="D580" i="7"/>
  <c r="O580" i="8"/>
  <c r="D581" i="7"/>
  <c r="O581" i="8"/>
  <c r="D582" i="7"/>
  <c r="O582" i="8"/>
  <c r="D583" i="7"/>
  <c r="O583" i="8"/>
  <c r="D584" i="7"/>
  <c r="O584" i="8"/>
  <c r="D585" i="7"/>
  <c r="O585" i="8"/>
  <c r="D586" i="7"/>
  <c r="O586" i="8"/>
  <c r="D587" i="7"/>
  <c r="O587" i="8"/>
  <c r="D588" i="7"/>
  <c r="O588" i="8"/>
  <c r="D589" i="7"/>
  <c r="O589" i="8"/>
  <c r="D590" i="7"/>
  <c r="O590" i="8"/>
  <c r="D591" i="7"/>
  <c r="O591" i="8"/>
  <c r="D592" i="7"/>
  <c r="O592" i="8"/>
  <c r="D593" i="7"/>
  <c r="O593" i="8"/>
  <c r="D594" i="7"/>
  <c r="O594" i="8"/>
  <c r="D595" i="7"/>
  <c r="O595" i="8"/>
  <c r="D596" i="7"/>
  <c r="O596" i="8"/>
  <c r="D597" i="7"/>
  <c r="O597" i="8"/>
  <c r="D598" i="7"/>
  <c r="O598" i="8"/>
  <c r="D599" i="7"/>
  <c r="O599" i="8"/>
  <c r="D600" i="7"/>
  <c r="O600" i="8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L490" i="21" s="1"/>
  <c r="N490" i="21" s="1"/>
  <c r="P490" i="21" s="1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L455" i="21" s="1"/>
  <c r="D454" i="9"/>
  <c r="D453" i="9"/>
  <c r="D452" i="9"/>
  <c r="D450" i="9"/>
  <c r="D449" i="9"/>
  <c r="D448" i="9"/>
  <c r="D447" i="9"/>
  <c r="D446" i="9"/>
  <c r="D445" i="9"/>
  <c r="D442" i="9"/>
  <c r="D441" i="9"/>
  <c r="D440" i="9"/>
  <c r="G599" i="18"/>
  <c r="G600" i="18"/>
  <c r="F599" i="18"/>
  <c r="F600" i="18"/>
  <c r="E599" i="18"/>
  <c r="E600" i="18"/>
  <c r="D599" i="18"/>
  <c r="D600" i="18"/>
  <c r="C598" i="18"/>
  <c r="C599" i="18"/>
  <c r="C600" i="18"/>
  <c r="B599" i="18"/>
  <c r="B600" i="18"/>
  <c r="G596" i="18"/>
  <c r="G598" i="18"/>
  <c r="F596" i="18"/>
  <c r="F598" i="18"/>
  <c r="E596" i="18"/>
  <c r="E598" i="18"/>
  <c r="D596" i="18"/>
  <c r="D598" i="18"/>
  <c r="B596" i="18"/>
  <c r="B598" i="18"/>
  <c r="G597" i="18"/>
  <c r="F597" i="18"/>
  <c r="E597" i="18"/>
  <c r="D597" i="18"/>
  <c r="C595" i="18"/>
  <c r="C596" i="18"/>
  <c r="C597" i="18"/>
  <c r="B597" i="18"/>
  <c r="G593" i="18"/>
  <c r="G595" i="18"/>
  <c r="F593" i="18"/>
  <c r="F595" i="18"/>
  <c r="E593" i="18"/>
  <c r="E595" i="18"/>
  <c r="D593" i="18"/>
  <c r="D595" i="18"/>
  <c r="B593" i="18"/>
  <c r="B595" i="18"/>
  <c r="G594" i="18"/>
  <c r="F594" i="18"/>
  <c r="E594" i="18"/>
  <c r="D594" i="18"/>
  <c r="C592" i="18"/>
  <c r="C593" i="18"/>
  <c r="C594" i="18"/>
  <c r="B594" i="18"/>
  <c r="G590" i="18"/>
  <c r="G592" i="18"/>
  <c r="F590" i="18"/>
  <c r="F592" i="18"/>
  <c r="E590" i="18"/>
  <c r="E592" i="18"/>
  <c r="D590" i="18"/>
  <c r="D592" i="18"/>
  <c r="B590" i="18"/>
  <c r="B592" i="18"/>
  <c r="G591" i="18"/>
  <c r="F591" i="18"/>
  <c r="E591" i="18"/>
  <c r="D591" i="18"/>
  <c r="J595" i="18"/>
  <c r="C589" i="18"/>
  <c r="C590" i="18"/>
  <c r="C591" i="18"/>
  <c r="B591" i="18"/>
  <c r="N595" i="18"/>
  <c r="G587" i="18"/>
  <c r="G588" i="18" s="1"/>
  <c r="G589" i="18"/>
  <c r="M595" i="18"/>
  <c r="F587" i="18"/>
  <c r="F589" i="18" s="1"/>
  <c r="L595" i="18"/>
  <c r="E587" i="18" s="1"/>
  <c r="K595" i="18"/>
  <c r="D587" i="18"/>
  <c r="D589" i="18" s="1"/>
  <c r="I595" i="18"/>
  <c r="B587" i="18"/>
  <c r="B588" i="18" s="1"/>
  <c r="B589" i="18"/>
  <c r="F588" i="18"/>
  <c r="J586" i="18"/>
  <c r="C586" i="18"/>
  <c r="C587" i="18"/>
  <c r="C588" i="18"/>
  <c r="N586" i="18"/>
  <c r="G584" i="18"/>
  <c r="G585" i="18" s="1"/>
  <c r="G586" i="18"/>
  <c r="M586" i="18"/>
  <c r="F584" i="18" s="1"/>
  <c r="L586" i="18"/>
  <c r="E584" i="18" s="1"/>
  <c r="K586" i="18"/>
  <c r="D584" i="18"/>
  <c r="D586" i="18" s="1"/>
  <c r="I586" i="18"/>
  <c r="B584" i="18"/>
  <c r="B586" i="18"/>
  <c r="C583" i="18"/>
  <c r="C584" i="18"/>
  <c r="C585" i="18"/>
  <c r="B585" i="18"/>
  <c r="G581" i="18"/>
  <c r="G583" i="18"/>
  <c r="F581" i="18"/>
  <c r="F583" i="18"/>
  <c r="E581" i="18"/>
  <c r="E583" i="18"/>
  <c r="D581" i="18"/>
  <c r="D583" i="18"/>
  <c r="B581" i="18"/>
  <c r="B583" i="18"/>
  <c r="G582" i="18"/>
  <c r="F582" i="18"/>
  <c r="E582" i="18"/>
  <c r="D582" i="18"/>
  <c r="J598" i="18"/>
  <c r="C580" i="18"/>
  <c r="B582" i="18"/>
  <c r="N598" i="18"/>
  <c r="G578" i="18" s="1"/>
  <c r="M598" i="18"/>
  <c r="F578" i="18" s="1"/>
  <c r="L598" i="18"/>
  <c r="E578" i="18"/>
  <c r="E579" i="18" s="1"/>
  <c r="E580" i="18"/>
  <c r="K598" i="18"/>
  <c r="D578" i="18"/>
  <c r="D580" i="18"/>
  <c r="I598" i="18"/>
  <c r="B578" i="18" s="1"/>
  <c r="D579" i="18"/>
  <c r="J589" i="18"/>
  <c r="C577" i="18"/>
  <c r="N589" i="18"/>
  <c r="G575" i="18" s="1"/>
  <c r="M589" i="18"/>
  <c r="F575" i="18"/>
  <c r="F577" i="18" s="1"/>
  <c r="L589" i="18"/>
  <c r="E575" i="18"/>
  <c r="E576" i="18" s="1"/>
  <c r="E577" i="18"/>
  <c r="K589" i="18"/>
  <c r="D575" i="18"/>
  <c r="D577" i="18"/>
  <c r="I589" i="18"/>
  <c r="B575" i="18" s="1"/>
  <c r="F576" i="18"/>
  <c r="D576" i="18"/>
  <c r="J580" i="18"/>
  <c r="C574" i="18"/>
  <c r="N580" i="18"/>
  <c r="G572" i="18" s="1"/>
  <c r="M580" i="18"/>
  <c r="F572" i="18" s="1"/>
  <c r="L580" i="18"/>
  <c r="E572" i="18"/>
  <c r="E573" i="18" s="1"/>
  <c r="E574" i="18"/>
  <c r="K580" i="18"/>
  <c r="D572" i="18"/>
  <c r="D574" i="18"/>
  <c r="I580" i="18"/>
  <c r="B572" i="18" s="1"/>
  <c r="D573" i="18"/>
  <c r="J571" i="18"/>
  <c r="C571" i="18"/>
  <c r="N571" i="18"/>
  <c r="G569" i="18" s="1"/>
  <c r="M571" i="18"/>
  <c r="F569" i="18"/>
  <c r="F571" i="18" s="1"/>
  <c r="L571" i="18"/>
  <c r="E569" i="18"/>
  <c r="E570" i="18" s="1"/>
  <c r="E571" i="18"/>
  <c r="K571" i="18"/>
  <c r="D569" i="18"/>
  <c r="D571" i="18"/>
  <c r="I571" i="18"/>
  <c r="B569" i="18" s="1"/>
  <c r="F570" i="18"/>
  <c r="D570" i="18"/>
  <c r="J592" i="18"/>
  <c r="C568" i="18"/>
  <c r="N592" i="18"/>
  <c r="G566" i="18" s="1"/>
  <c r="M592" i="18"/>
  <c r="F566" i="18" s="1"/>
  <c r="L592" i="18"/>
  <c r="E566" i="18"/>
  <c r="E567" i="18" s="1"/>
  <c r="E568" i="18"/>
  <c r="K592" i="18"/>
  <c r="D566" i="18"/>
  <c r="D568" i="18"/>
  <c r="I592" i="18"/>
  <c r="B566" i="18" s="1"/>
  <c r="D567" i="18"/>
  <c r="J583" i="18"/>
  <c r="C565" i="18"/>
  <c r="N583" i="18"/>
  <c r="G563" i="18" s="1"/>
  <c r="M583" i="18"/>
  <c r="F563" i="18"/>
  <c r="F565" i="18" s="1"/>
  <c r="L583" i="18"/>
  <c r="E563" i="18"/>
  <c r="E564" i="18" s="1"/>
  <c r="E565" i="18"/>
  <c r="K583" i="18"/>
  <c r="D563" i="18"/>
  <c r="D565" i="18"/>
  <c r="I583" i="18"/>
  <c r="B563" i="18" s="1"/>
  <c r="D564" i="18"/>
  <c r="J574" i="18"/>
  <c r="C562" i="18"/>
  <c r="N574" i="18"/>
  <c r="G560" i="18" s="1"/>
  <c r="M574" i="18"/>
  <c r="F560" i="18" s="1"/>
  <c r="L574" i="18"/>
  <c r="E560" i="18"/>
  <c r="E561" i="18" s="1"/>
  <c r="E562" i="18"/>
  <c r="K574" i="18"/>
  <c r="D560" i="18"/>
  <c r="D562" i="18"/>
  <c r="I574" i="18"/>
  <c r="B560" i="18" s="1"/>
  <c r="D561" i="18"/>
  <c r="J565" i="18"/>
  <c r="C559" i="18"/>
  <c r="N565" i="18"/>
  <c r="G557" i="18" s="1"/>
  <c r="M565" i="18"/>
  <c r="F557" i="18"/>
  <c r="F559" i="18" s="1"/>
  <c r="L565" i="18"/>
  <c r="E557" i="18"/>
  <c r="E558" i="18" s="1"/>
  <c r="E559" i="18"/>
  <c r="K565" i="18"/>
  <c r="D557" i="18"/>
  <c r="D559" i="18"/>
  <c r="I565" i="18"/>
  <c r="B557" i="18" s="1"/>
  <c r="F558" i="18"/>
  <c r="D558" i="18"/>
  <c r="J556" i="18"/>
  <c r="C556" i="18"/>
  <c r="N556" i="18"/>
  <c r="G554" i="18" s="1"/>
  <c r="M556" i="18"/>
  <c r="F554" i="18" s="1"/>
  <c r="L556" i="18"/>
  <c r="E554" i="18"/>
  <c r="E555" i="18" s="1"/>
  <c r="E556" i="18"/>
  <c r="K556" i="18"/>
  <c r="D554" i="18"/>
  <c r="D556" i="18"/>
  <c r="I556" i="18"/>
  <c r="B554" i="18" s="1"/>
  <c r="D555" i="18"/>
  <c r="J577" i="18"/>
  <c r="C553" i="18"/>
  <c r="N577" i="18"/>
  <c r="G551" i="18" s="1"/>
  <c r="M577" i="18"/>
  <c r="F551" i="18"/>
  <c r="F553" i="18" s="1"/>
  <c r="L577" i="18"/>
  <c r="E551" i="18"/>
  <c r="E552" i="18" s="1"/>
  <c r="E553" i="18"/>
  <c r="K577" i="18"/>
  <c r="D551" i="18"/>
  <c r="D553" i="18"/>
  <c r="I577" i="18"/>
  <c r="B551" i="18" s="1"/>
  <c r="F552" i="18"/>
  <c r="D552" i="18"/>
  <c r="J568" i="18"/>
  <c r="C550" i="18"/>
  <c r="N568" i="18"/>
  <c r="G548" i="18" s="1"/>
  <c r="M568" i="18"/>
  <c r="F548" i="18" s="1"/>
  <c r="L568" i="18"/>
  <c r="E548" i="18"/>
  <c r="E549" i="18" s="1"/>
  <c r="E550" i="18"/>
  <c r="K568" i="18"/>
  <c r="D548" i="18"/>
  <c r="D550" i="18"/>
  <c r="I568" i="18"/>
  <c r="B548" i="18" s="1"/>
  <c r="D549" i="18"/>
  <c r="J559" i="18"/>
  <c r="C547" i="18"/>
  <c r="N559" i="18"/>
  <c r="G545" i="18" s="1"/>
  <c r="M559" i="18"/>
  <c r="F545" i="18"/>
  <c r="F547" i="18" s="1"/>
  <c r="L559" i="18"/>
  <c r="E545" i="18"/>
  <c r="E546" i="18" s="1"/>
  <c r="E547" i="18"/>
  <c r="K559" i="18"/>
  <c r="D545" i="18"/>
  <c r="D547" i="18"/>
  <c r="I559" i="18"/>
  <c r="B545" i="18" s="1"/>
  <c r="D546" i="18"/>
  <c r="J550" i="18"/>
  <c r="C544" i="18"/>
  <c r="N550" i="18"/>
  <c r="G542" i="18" s="1"/>
  <c r="M550" i="18"/>
  <c r="F542" i="18" s="1"/>
  <c r="L550" i="18"/>
  <c r="E542" i="18"/>
  <c r="E543" i="18" s="1"/>
  <c r="E544" i="18"/>
  <c r="K550" i="18"/>
  <c r="D542" i="18"/>
  <c r="D544" i="18"/>
  <c r="I550" i="18"/>
  <c r="B542" i="18" s="1"/>
  <c r="D543" i="18"/>
  <c r="J541" i="18"/>
  <c r="C541" i="18"/>
  <c r="N541" i="18"/>
  <c r="G539" i="18" s="1"/>
  <c r="M541" i="18"/>
  <c r="F539" i="18"/>
  <c r="F541" i="18" s="1"/>
  <c r="L541" i="18"/>
  <c r="E539" i="18"/>
  <c r="E540" i="18" s="1"/>
  <c r="E541" i="18"/>
  <c r="K541" i="18"/>
  <c r="D539" i="18"/>
  <c r="D541" i="18"/>
  <c r="I541" i="18"/>
  <c r="B539" i="18" s="1"/>
  <c r="F540" i="18"/>
  <c r="D540" i="18"/>
  <c r="J538" i="18"/>
  <c r="C538" i="18"/>
  <c r="N538" i="18"/>
  <c r="G536" i="18" s="1"/>
  <c r="M538" i="18"/>
  <c r="F536" i="18" s="1"/>
  <c r="L538" i="18"/>
  <c r="E536" i="18"/>
  <c r="E537" i="18" s="1"/>
  <c r="E538" i="18"/>
  <c r="K538" i="18"/>
  <c r="D536" i="18"/>
  <c r="D538" i="18"/>
  <c r="I538" i="18"/>
  <c r="B536" i="18" s="1"/>
  <c r="D537" i="18"/>
  <c r="J535" i="18"/>
  <c r="C535" i="18"/>
  <c r="N535" i="18"/>
  <c r="G533" i="18" s="1"/>
  <c r="M535" i="18"/>
  <c r="F533" i="18"/>
  <c r="F535" i="18" s="1"/>
  <c r="L535" i="18"/>
  <c r="E533" i="18"/>
  <c r="E534" i="18" s="1"/>
  <c r="E535" i="18"/>
  <c r="K535" i="18"/>
  <c r="D533" i="18"/>
  <c r="D535" i="18"/>
  <c r="I535" i="18"/>
  <c r="B533" i="18" s="1"/>
  <c r="F534" i="18"/>
  <c r="D534" i="18"/>
  <c r="J532" i="18"/>
  <c r="C532" i="18"/>
  <c r="N532" i="18"/>
  <c r="G530" i="18" s="1"/>
  <c r="M532" i="18"/>
  <c r="F530" i="18" s="1"/>
  <c r="L532" i="18"/>
  <c r="E530" i="18"/>
  <c r="E531" i="18" s="1"/>
  <c r="E532" i="18"/>
  <c r="K532" i="18"/>
  <c r="D530" i="18"/>
  <c r="D532" i="18"/>
  <c r="I532" i="18"/>
  <c r="B530" i="18" s="1"/>
  <c r="D531" i="18"/>
  <c r="J529" i="18"/>
  <c r="C529" i="18"/>
  <c r="N529" i="18"/>
  <c r="G527" i="18" s="1"/>
  <c r="M529" i="18"/>
  <c r="F527" i="18"/>
  <c r="F529" i="18" s="1"/>
  <c r="L529" i="18"/>
  <c r="E527" i="18"/>
  <c r="E528" i="18" s="1"/>
  <c r="E529" i="18"/>
  <c r="K529" i="18"/>
  <c r="D527" i="18"/>
  <c r="D529" i="18"/>
  <c r="I529" i="18"/>
  <c r="B527" i="18" s="1"/>
  <c r="F528" i="18"/>
  <c r="D528" i="18"/>
  <c r="J526" i="18"/>
  <c r="C526" i="18"/>
  <c r="N526" i="18"/>
  <c r="G524" i="18" s="1"/>
  <c r="M526" i="18"/>
  <c r="F524" i="18" s="1"/>
  <c r="L526" i="18"/>
  <c r="E524" i="18"/>
  <c r="E525" i="18" s="1"/>
  <c r="E526" i="18"/>
  <c r="K526" i="18"/>
  <c r="D524" i="18"/>
  <c r="D526" i="18"/>
  <c r="I526" i="18"/>
  <c r="B524" i="18" s="1"/>
  <c r="D525" i="18"/>
  <c r="J523" i="18"/>
  <c r="C523" i="18"/>
  <c r="N523" i="18"/>
  <c r="G521" i="18" s="1"/>
  <c r="M523" i="18"/>
  <c r="F521" i="18"/>
  <c r="F523" i="18" s="1"/>
  <c r="L523" i="18"/>
  <c r="E521" i="18"/>
  <c r="E522" i="18" s="1"/>
  <c r="E523" i="18"/>
  <c r="K523" i="18"/>
  <c r="D521" i="18"/>
  <c r="D523" i="18"/>
  <c r="I523" i="18"/>
  <c r="B521" i="18" s="1"/>
  <c r="F522" i="18"/>
  <c r="D522" i="18"/>
  <c r="J520" i="18"/>
  <c r="C520" i="18"/>
  <c r="N520" i="18"/>
  <c r="G518" i="18" s="1"/>
  <c r="M520" i="18"/>
  <c r="F518" i="18" s="1"/>
  <c r="L520" i="18"/>
  <c r="E518" i="18"/>
  <c r="E519" i="18" s="1"/>
  <c r="E520" i="18"/>
  <c r="K520" i="18"/>
  <c r="D518" i="18"/>
  <c r="D520" i="18"/>
  <c r="I520" i="18"/>
  <c r="B518" i="18" s="1"/>
  <c r="D519" i="18"/>
  <c r="J517" i="18"/>
  <c r="C517" i="18"/>
  <c r="N517" i="18"/>
  <c r="G515" i="18" s="1"/>
  <c r="M517" i="18"/>
  <c r="F515" i="18"/>
  <c r="F517" i="18" s="1"/>
  <c r="L517" i="18"/>
  <c r="E515" i="18"/>
  <c r="E516" i="18" s="1"/>
  <c r="E517" i="18"/>
  <c r="K517" i="18"/>
  <c r="D515" i="18"/>
  <c r="D517" i="18"/>
  <c r="I517" i="18"/>
  <c r="B515" i="18" s="1"/>
  <c r="F516" i="18"/>
  <c r="D516" i="18"/>
  <c r="J514" i="18"/>
  <c r="C514" i="18"/>
  <c r="N514" i="18"/>
  <c r="G512" i="18" s="1"/>
  <c r="M514" i="18"/>
  <c r="F512" i="18" s="1"/>
  <c r="L514" i="18"/>
  <c r="E512" i="18"/>
  <c r="E513" i="18" s="1"/>
  <c r="E514" i="18"/>
  <c r="K514" i="18"/>
  <c r="D512" i="18"/>
  <c r="D514" i="18"/>
  <c r="I514" i="18"/>
  <c r="B512" i="18" s="1"/>
  <c r="D513" i="18"/>
  <c r="J511" i="18"/>
  <c r="C511" i="18"/>
  <c r="N511" i="18"/>
  <c r="G509" i="18" s="1"/>
  <c r="M511" i="18"/>
  <c r="F509" i="18"/>
  <c r="F511" i="18" s="1"/>
  <c r="L511" i="18"/>
  <c r="E509" i="18"/>
  <c r="E510" i="18" s="1"/>
  <c r="E511" i="18"/>
  <c r="K511" i="18"/>
  <c r="D509" i="18"/>
  <c r="D511" i="18"/>
  <c r="I511" i="18"/>
  <c r="B509" i="18" s="1"/>
  <c r="D510" i="18"/>
  <c r="J508" i="18"/>
  <c r="C508" i="18"/>
  <c r="N508" i="18"/>
  <c r="G506" i="18" s="1"/>
  <c r="M508" i="18"/>
  <c r="F506" i="18" s="1"/>
  <c r="L508" i="18"/>
  <c r="E506" i="18"/>
  <c r="E507" i="18" s="1"/>
  <c r="E508" i="18"/>
  <c r="K508" i="18"/>
  <c r="D506" i="18"/>
  <c r="D508" i="18"/>
  <c r="I508" i="18"/>
  <c r="B506" i="18" s="1"/>
  <c r="D507" i="18"/>
  <c r="J505" i="18"/>
  <c r="C505" i="18"/>
  <c r="N505" i="18"/>
  <c r="G503" i="18" s="1"/>
  <c r="M505" i="18"/>
  <c r="F503" i="18"/>
  <c r="F505" i="18" s="1"/>
  <c r="L505" i="18"/>
  <c r="E503" i="18"/>
  <c r="E504" i="18" s="1"/>
  <c r="E505" i="18"/>
  <c r="K505" i="18"/>
  <c r="D503" i="18"/>
  <c r="D505" i="18"/>
  <c r="I505" i="18"/>
  <c r="B503" i="18" s="1"/>
  <c r="D504" i="18"/>
  <c r="J502" i="18"/>
  <c r="C502" i="18"/>
  <c r="N502" i="18"/>
  <c r="G500" i="18" s="1"/>
  <c r="M502" i="18"/>
  <c r="F500" i="18" s="1"/>
  <c r="L502" i="18"/>
  <c r="E500" i="18"/>
  <c r="E501" i="18" s="1"/>
  <c r="E502" i="18"/>
  <c r="K502" i="18"/>
  <c r="D500" i="18"/>
  <c r="D502" i="18"/>
  <c r="I502" i="18"/>
  <c r="B500" i="18" s="1"/>
  <c r="D501" i="18"/>
  <c r="J499" i="18"/>
  <c r="C499" i="18"/>
  <c r="N499" i="18"/>
  <c r="G497" i="18" s="1"/>
  <c r="M499" i="18"/>
  <c r="F497" i="18"/>
  <c r="F499" i="18" s="1"/>
  <c r="L499" i="18"/>
  <c r="E497" i="18"/>
  <c r="E498" i="18" s="1"/>
  <c r="E499" i="18"/>
  <c r="K499" i="18"/>
  <c r="D497" i="18" s="1"/>
  <c r="I499" i="18"/>
  <c r="B497" i="18" s="1"/>
  <c r="J496" i="18"/>
  <c r="C496" i="18"/>
  <c r="N496" i="18"/>
  <c r="G494" i="18" s="1"/>
  <c r="M496" i="18"/>
  <c r="F494" i="18" s="1"/>
  <c r="L496" i="18"/>
  <c r="E494" i="18" s="1"/>
  <c r="K496" i="18"/>
  <c r="D494" i="18" s="1"/>
  <c r="I496" i="18"/>
  <c r="B494" i="18" s="1"/>
  <c r="J493" i="18"/>
  <c r="C493" i="18"/>
  <c r="N493" i="18"/>
  <c r="G491" i="18" s="1"/>
  <c r="M493" i="18"/>
  <c r="F491" i="18" s="1"/>
  <c r="F493" i="18" s="1"/>
  <c r="L493" i="18"/>
  <c r="E491" i="18" s="1"/>
  <c r="E492" i="18" s="1"/>
  <c r="E493" i="18"/>
  <c r="K493" i="18"/>
  <c r="D491" i="18" s="1"/>
  <c r="I493" i="18"/>
  <c r="B491" i="18" s="1"/>
  <c r="J490" i="18"/>
  <c r="C490" i="18"/>
  <c r="N490" i="18"/>
  <c r="G488" i="18" s="1"/>
  <c r="M490" i="18"/>
  <c r="F488" i="18"/>
  <c r="F490" i="18" s="1"/>
  <c r="L490" i="18"/>
  <c r="E488" i="18" s="1"/>
  <c r="E489" i="18" s="1"/>
  <c r="E490" i="18"/>
  <c r="K490" i="18"/>
  <c r="D488" i="18" s="1"/>
  <c r="I490" i="18"/>
  <c r="B488" i="18" s="1"/>
  <c r="F489" i="18"/>
  <c r="J487" i="18"/>
  <c r="C487" i="18" s="1"/>
  <c r="N487" i="18"/>
  <c r="G485" i="18" s="1"/>
  <c r="M487" i="18"/>
  <c r="F485" i="18"/>
  <c r="F487" i="18" s="1"/>
  <c r="L487" i="18"/>
  <c r="E485" i="18" s="1"/>
  <c r="E486" i="18" s="1"/>
  <c r="E487" i="18"/>
  <c r="K487" i="18"/>
  <c r="D485" i="18" s="1"/>
  <c r="I487" i="18"/>
  <c r="B485" i="18" s="1"/>
  <c r="J484" i="18"/>
  <c r="C484" i="18"/>
  <c r="N484" i="18"/>
  <c r="G482" i="18" s="1"/>
  <c r="M484" i="18"/>
  <c r="F482" i="18" s="1"/>
  <c r="L484" i="18"/>
  <c r="E482" i="18" s="1"/>
  <c r="E483" i="18" s="1"/>
  <c r="E484" i="18"/>
  <c r="K484" i="18"/>
  <c r="D482" i="18" s="1"/>
  <c r="I484" i="18"/>
  <c r="B482" i="18" s="1"/>
  <c r="J481" i="18"/>
  <c r="C481" i="18"/>
  <c r="N481" i="18"/>
  <c r="G479" i="18" s="1"/>
  <c r="M481" i="18"/>
  <c r="F479" i="18"/>
  <c r="F481" i="18" s="1"/>
  <c r="L481" i="18"/>
  <c r="E479" i="18" s="1"/>
  <c r="K481" i="18"/>
  <c r="D479" i="18" s="1"/>
  <c r="I481" i="18"/>
  <c r="B479" i="18" s="1"/>
  <c r="J478" i="18"/>
  <c r="C478" i="18" s="1"/>
  <c r="N478" i="18"/>
  <c r="G476" i="18" s="1"/>
  <c r="M478" i="18"/>
  <c r="F476" i="18"/>
  <c r="L478" i="18"/>
  <c r="E476" i="18" s="1"/>
  <c r="E477" i="18" s="1"/>
  <c r="E478" i="18"/>
  <c r="K478" i="18"/>
  <c r="D476" i="18" s="1"/>
  <c r="I478" i="18"/>
  <c r="B476" i="18" s="1"/>
  <c r="J475" i="18"/>
  <c r="C475" i="18"/>
  <c r="N475" i="18"/>
  <c r="G473" i="18" s="1"/>
  <c r="M475" i="18"/>
  <c r="F473" i="18"/>
  <c r="F475" i="18" s="1"/>
  <c r="L475" i="18"/>
  <c r="E473" i="18" s="1"/>
  <c r="E474" i="18" s="1"/>
  <c r="E475" i="18"/>
  <c r="K475" i="18"/>
  <c r="D473" i="18" s="1"/>
  <c r="I475" i="18"/>
  <c r="B473" i="18" s="1"/>
  <c r="J472" i="18"/>
  <c r="C472" i="18"/>
  <c r="N472" i="18"/>
  <c r="G470" i="18" s="1"/>
  <c r="M472" i="18"/>
  <c r="F470" i="18" s="1"/>
  <c r="F472" i="18" s="1"/>
  <c r="L472" i="18"/>
  <c r="E470" i="18" s="1"/>
  <c r="K472" i="18"/>
  <c r="D470" i="18" s="1"/>
  <c r="I472" i="18"/>
  <c r="B470" i="18" s="1"/>
  <c r="B472" i="18" s="1"/>
  <c r="J469" i="18"/>
  <c r="C469" i="18" s="1"/>
  <c r="B471" i="18"/>
  <c r="N469" i="18"/>
  <c r="G467" i="18" s="1"/>
  <c r="M469" i="18"/>
  <c r="F467" i="18" s="1"/>
  <c r="L469" i="18"/>
  <c r="E467" i="18" s="1"/>
  <c r="K469" i="18"/>
  <c r="D467" i="18" s="1"/>
  <c r="D469" i="18" s="1"/>
  <c r="I469" i="18"/>
  <c r="B467" i="18" s="1"/>
  <c r="J466" i="18"/>
  <c r="C466" i="18" s="1"/>
  <c r="N466" i="18"/>
  <c r="G464" i="18" s="1"/>
  <c r="M466" i="18"/>
  <c r="F464" i="18" s="1"/>
  <c r="L466" i="18"/>
  <c r="E464" i="18"/>
  <c r="E465" i="18" s="1"/>
  <c r="E466" i="18"/>
  <c r="K466" i="18"/>
  <c r="D464" i="18" s="1"/>
  <c r="I466" i="18"/>
  <c r="B464" i="18" s="1"/>
  <c r="J463" i="18"/>
  <c r="C463" i="18"/>
  <c r="N463" i="18"/>
  <c r="G461" i="18" s="1"/>
  <c r="M463" i="18"/>
  <c r="F461" i="18"/>
  <c r="F463" i="18" s="1"/>
  <c r="L463" i="18"/>
  <c r="E461" i="18" s="1"/>
  <c r="E463" i="18" s="1"/>
  <c r="K463" i="18"/>
  <c r="D461" i="18"/>
  <c r="I463" i="18"/>
  <c r="B461" i="18" s="1"/>
  <c r="J460" i="18"/>
  <c r="C460" i="18"/>
  <c r="N460" i="18"/>
  <c r="G458" i="18" s="1"/>
  <c r="M460" i="18"/>
  <c r="F458" i="18" s="1"/>
  <c r="L460" i="18"/>
  <c r="E458" i="18"/>
  <c r="K460" i="18"/>
  <c r="D458" i="18" s="1"/>
  <c r="I460" i="18"/>
  <c r="B458" i="18" s="1"/>
  <c r="B460" i="18" s="1"/>
  <c r="J457" i="18"/>
  <c r="C457" i="18"/>
  <c r="N457" i="18"/>
  <c r="G455" i="18" s="1"/>
  <c r="G457" i="18" s="1"/>
  <c r="M457" i="18"/>
  <c r="F455" i="18" s="1"/>
  <c r="L457" i="18"/>
  <c r="E455" i="18"/>
  <c r="K457" i="18"/>
  <c r="D455" i="18" s="1"/>
  <c r="I457" i="18"/>
  <c r="B455" i="18"/>
  <c r="J454" i="18"/>
  <c r="C454" i="18" s="1"/>
  <c r="N454" i="18"/>
  <c r="G452" i="18"/>
  <c r="M454" i="18"/>
  <c r="F452" i="18" s="1"/>
  <c r="L454" i="18"/>
  <c r="E452" i="18"/>
  <c r="K454" i="18"/>
  <c r="D452" i="18" s="1"/>
  <c r="I454" i="18"/>
  <c r="B452" i="18" s="1"/>
  <c r="J451" i="18"/>
  <c r="C451" i="18" s="1"/>
  <c r="N451" i="18"/>
  <c r="G449" i="18" s="1"/>
  <c r="M451" i="18"/>
  <c r="F449" i="18" s="1"/>
  <c r="L451" i="18"/>
  <c r="E449" i="18" s="1"/>
  <c r="K451" i="18"/>
  <c r="D449" i="18" s="1"/>
  <c r="I451" i="18"/>
  <c r="B449" i="18" s="1"/>
  <c r="J448" i="18"/>
  <c r="C448" i="18" s="1"/>
  <c r="C449" i="18" s="1"/>
  <c r="N448" i="18"/>
  <c r="G446" i="18" s="1"/>
  <c r="M448" i="18"/>
  <c r="F446" i="18" s="1"/>
  <c r="L448" i="18"/>
  <c r="E446" i="18" s="1"/>
  <c r="K448" i="18"/>
  <c r="D446" i="18" s="1"/>
  <c r="I448" i="18"/>
  <c r="B446" i="18" s="1"/>
  <c r="J445" i="18"/>
  <c r="C445" i="18" s="1"/>
  <c r="N445" i="18"/>
  <c r="G443" i="18" s="1"/>
  <c r="M445" i="18"/>
  <c r="F443" i="18" s="1"/>
  <c r="L445" i="18"/>
  <c r="E443" i="18" s="1"/>
  <c r="K445" i="18"/>
  <c r="D443" i="18" s="1"/>
  <c r="I445" i="18"/>
  <c r="B443" i="18" s="1"/>
  <c r="J442" i="18"/>
  <c r="C442" i="18" s="1"/>
  <c r="N442" i="18"/>
  <c r="G440" i="18" s="1"/>
  <c r="M442" i="18"/>
  <c r="F440" i="18" s="1"/>
  <c r="L442" i="18"/>
  <c r="E440" i="18" s="1"/>
  <c r="K442" i="18"/>
  <c r="D440" i="18" s="1"/>
  <c r="I442" i="18"/>
  <c r="B440" i="18" s="1"/>
  <c r="J439" i="18"/>
  <c r="C439" i="18" s="1"/>
  <c r="N439" i="18"/>
  <c r="G437" i="18" s="1"/>
  <c r="M439" i="18"/>
  <c r="F437" i="18" s="1"/>
  <c r="L439" i="18"/>
  <c r="E437" i="18" s="1"/>
  <c r="K439" i="18"/>
  <c r="D437" i="18" s="1"/>
  <c r="I439" i="18"/>
  <c r="B437" i="18" s="1"/>
  <c r="J436" i="18"/>
  <c r="C436" i="18" s="1"/>
  <c r="N436" i="18"/>
  <c r="G434" i="18" s="1"/>
  <c r="M436" i="18"/>
  <c r="F434" i="18" s="1"/>
  <c r="L436" i="18"/>
  <c r="E434" i="18" s="1"/>
  <c r="K436" i="18"/>
  <c r="D434" i="18" s="1"/>
  <c r="I436" i="18"/>
  <c r="B434" i="18" s="1"/>
  <c r="J433" i="18"/>
  <c r="C433" i="18" s="1"/>
  <c r="N433" i="18"/>
  <c r="G431" i="18" s="1"/>
  <c r="M433" i="18"/>
  <c r="F431" i="18" s="1"/>
  <c r="F432" i="18" s="1"/>
  <c r="L433" i="18"/>
  <c r="E431" i="18" s="1"/>
  <c r="K433" i="18"/>
  <c r="D431" i="18" s="1"/>
  <c r="I433" i="18"/>
  <c r="B431" i="18"/>
  <c r="J430" i="18"/>
  <c r="C430" i="18" s="1"/>
  <c r="N430" i="18"/>
  <c r="G428" i="18" s="1"/>
  <c r="M430" i="18"/>
  <c r="F428" i="18" s="1"/>
  <c r="F429" i="18" s="1"/>
  <c r="L430" i="18"/>
  <c r="E428" i="18" s="1"/>
  <c r="K430" i="18"/>
  <c r="D428" i="18" s="1"/>
  <c r="I430" i="18"/>
  <c r="B428" i="18" s="1"/>
  <c r="J427" i="18"/>
  <c r="C427" i="18" s="1"/>
  <c r="C428" i="18" s="1"/>
  <c r="N427" i="18"/>
  <c r="G425" i="18" s="1"/>
  <c r="M427" i="18"/>
  <c r="F425" i="18" s="1"/>
  <c r="F426" i="18" s="1"/>
  <c r="F427" i="18"/>
  <c r="L427" i="18"/>
  <c r="E425" i="18" s="1"/>
  <c r="E427" i="18" s="1"/>
  <c r="K427" i="18"/>
  <c r="D425" i="18" s="1"/>
  <c r="I427" i="18"/>
  <c r="B425" i="18" s="1"/>
  <c r="J424" i="18"/>
  <c r="C424" i="18" s="1"/>
  <c r="C425" i="18" s="1"/>
  <c r="N424" i="18"/>
  <c r="G422" i="18" s="1"/>
  <c r="M424" i="18"/>
  <c r="F422" i="18" s="1"/>
  <c r="L424" i="18"/>
  <c r="E422" i="18" s="1"/>
  <c r="K424" i="18"/>
  <c r="D422" i="18" s="1"/>
  <c r="I424" i="18"/>
  <c r="B422" i="18" s="1"/>
  <c r="J421" i="18"/>
  <c r="C421" i="18" s="1"/>
  <c r="N421" i="18"/>
  <c r="G419" i="18" s="1"/>
  <c r="M421" i="18"/>
  <c r="F419" i="18" s="1"/>
  <c r="F420" i="18" s="1"/>
  <c r="L421" i="18"/>
  <c r="E419" i="18" s="1"/>
  <c r="K421" i="18"/>
  <c r="D419" i="18" s="1"/>
  <c r="I421" i="18"/>
  <c r="B419" i="18" s="1"/>
  <c r="J418" i="18"/>
  <c r="C418" i="18" s="1"/>
  <c r="N418" i="18"/>
  <c r="G416" i="18" s="1"/>
  <c r="M418" i="18"/>
  <c r="F416" i="18" s="1"/>
  <c r="F418" i="18" s="1"/>
  <c r="L418" i="18"/>
  <c r="E416" i="18" s="1"/>
  <c r="K418" i="18"/>
  <c r="D416" i="18" s="1"/>
  <c r="I418" i="18"/>
  <c r="B416" i="18"/>
  <c r="J415" i="18"/>
  <c r="C415" i="18" s="1"/>
  <c r="N415" i="18"/>
  <c r="G413" i="18" s="1"/>
  <c r="M415" i="18"/>
  <c r="F413" i="18" s="1"/>
  <c r="L415" i="18"/>
  <c r="E413" i="18" s="1"/>
  <c r="E415" i="18" s="1"/>
  <c r="K415" i="18"/>
  <c r="D413" i="18" s="1"/>
  <c r="I415" i="18"/>
  <c r="B413" i="18" s="1"/>
  <c r="J412" i="18"/>
  <c r="C412" i="18" s="1"/>
  <c r="N412" i="18"/>
  <c r="G410" i="18"/>
  <c r="M412" i="18"/>
  <c r="F410" i="18" s="1"/>
  <c r="L412" i="18"/>
  <c r="E410" i="18" s="1"/>
  <c r="K412" i="18"/>
  <c r="D410" i="18" s="1"/>
  <c r="I412" i="18"/>
  <c r="B410" i="18" s="1"/>
  <c r="J409" i="18"/>
  <c r="C409" i="18" s="1"/>
  <c r="N409" i="18"/>
  <c r="G407" i="18" s="1"/>
  <c r="M409" i="18"/>
  <c r="F407" i="18" s="1"/>
  <c r="F408" i="18" s="1"/>
  <c r="L409" i="18"/>
  <c r="E407" i="18" s="1"/>
  <c r="E409" i="18" s="1"/>
  <c r="K409" i="18"/>
  <c r="D407" i="18" s="1"/>
  <c r="I409" i="18"/>
  <c r="B407" i="18" s="1"/>
  <c r="J406" i="18"/>
  <c r="C406" i="18" s="1"/>
  <c r="N406" i="18"/>
  <c r="G404" i="18" s="1"/>
  <c r="M406" i="18"/>
  <c r="F404" i="18" s="1"/>
  <c r="F405" i="18" s="1"/>
  <c r="L406" i="18"/>
  <c r="E404" i="18" s="1"/>
  <c r="K406" i="18"/>
  <c r="D404" i="18" s="1"/>
  <c r="I406" i="18"/>
  <c r="B404" i="18" s="1"/>
  <c r="J403" i="18"/>
  <c r="C403" i="18" s="1"/>
  <c r="N403" i="18"/>
  <c r="G401" i="18"/>
  <c r="M403" i="18"/>
  <c r="F401" i="18" s="1"/>
  <c r="F402" i="18" s="1"/>
  <c r="L403" i="18"/>
  <c r="E401" i="18" s="1"/>
  <c r="K403" i="18"/>
  <c r="D401" i="18" s="1"/>
  <c r="I403" i="18"/>
  <c r="B401" i="18" s="1"/>
  <c r="J400" i="18"/>
  <c r="C400" i="18" s="1"/>
  <c r="N400" i="18"/>
  <c r="G398" i="18" s="1"/>
  <c r="M400" i="18"/>
  <c r="F398" i="18" s="1"/>
  <c r="F399" i="18" s="1"/>
  <c r="L400" i="18"/>
  <c r="E398" i="18" s="1"/>
  <c r="K400" i="18"/>
  <c r="D398" i="18" s="1"/>
  <c r="I400" i="18"/>
  <c r="B398" i="18"/>
  <c r="J397" i="18"/>
  <c r="C397" i="18" s="1"/>
  <c r="N397" i="18"/>
  <c r="G395" i="18" s="1"/>
  <c r="M397" i="18"/>
  <c r="F395" i="18" s="1"/>
  <c r="F396" i="18" s="1"/>
  <c r="L397" i="18"/>
  <c r="E395" i="18" s="1"/>
  <c r="K397" i="18"/>
  <c r="D395" i="18" s="1"/>
  <c r="I397" i="18"/>
  <c r="B395" i="18" s="1"/>
  <c r="J394" i="18"/>
  <c r="C394" i="18" s="1"/>
  <c r="N394" i="18"/>
  <c r="G392" i="18" s="1"/>
  <c r="M394" i="18"/>
  <c r="F392" i="18" s="1"/>
  <c r="F393" i="18" s="1"/>
  <c r="L394" i="18"/>
  <c r="E392" i="18" s="1"/>
  <c r="K394" i="18"/>
  <c r="D392" i="18" s="1"/>
  <c r="I394" i="18"/>
  <c r="B392" i="18" s="1"/>
  <c r="J391" i="18"/>
  <c r="C391" i="18" s="1"/>
  <c r="N391" i="18"/>
  <c r="G389" i="18" s="1"/>
  <c r="M391" i="18"/>
  <c r="F389" i="18" s="1"/>
  <c r="F390" i="18" s="1"/>
  <c r="L391" i="18"/>
  <c r="E389" i="18" s="1"/>
  <c r="K391" i="18"/>
  <c r="D389" i="18" s="1"/>
  <c r="I391" i="18"/>
  <c r="B389" i="18" s="1"/>
  <c r="J388" i="18"/>
  <c r="C388" i="18" s="1"/>
  <c r="C389" i="18" s="1"/>
  <c r="N388" i="18"/>
  <c r="G386" i="18" s="1"/>
  <c r="M388" i="18"/>
  <c r="F386" i="18" s="1"/>
  <c r="F387" i="18" s="1"/>
  <c r="L388" i="18"/>
  <c r="E386" i="18" s="1"/>
  <c r="K388" i="18"/>
  <c r="D386" i="18" s="1"/>
  <c r="I388" i="18"/>
  <c r="B386" i="18"/>
  <c r="B388" i="18" s="1"/>
  <c r="J385" i="18"/>
  <c r="C385" i="18" s="1"/>
  <c r="N385" i="18"/>
  <c r="G383" i="18" s="1"/>
  <c r="G385" i="18" s="1"/>
  <c r="M385" i="18"/>
  <c r="F383" i="18" s="1"/>
  <c r="F384" i="18" s="1"/>
  <c r="L385" i="18"/>
  <c r="E383" i="18" s="1"/>
  <c r="E385" i="18" s="1"/>
  <c r="K385" i="18"/>
  <c r="D383" i="18" s="1"/>
  <c r="D384" i="18" s="1"/>
  <c r="I385" i="18"/>
  <c r="B383" i="18" s="1"/>
  <c r="B385" i="18" s="1"/>
  <c r="J382" i="18"/>
  <c r="C382" i="18" s="1"/>
  <c r="N382" i="18"/>
  <c r="G380" i="18" s="1"/>
  <c r="M382" i="18"/>
  <c r="F380" i="18" s="1"/>
  <c r="L382" i="18"/>
  <c r="E380" i="18" s="1"/>
  <c r="K382" i="18"/>
  <c r="D380" i="18" s="1"/>
  <c r="I382" i="18"/>
  <c r="B380" i="18" s="1"/>
  <c r="B381" i="18" s="1"/>
  <c r="J379" i="18"/>
  <c r="C379" i="18" s="1"/>
  <c r="N379" i="18"/>
  <c r="G377" i="18" s="1"/>
  <c r="G378" i="18" s="1"/>
  <c r="M379" i="18"/>
  <c r="F377" i="18" s="1"/>
  <c r="L379" i="18"/>
  <c r="E377" i="18" s="1"/>
  <c r="K379" i="18"/>
  <c r="D377" i="18" s="1"/>
  <c r="I379" i="18"/>
  <c r="B377" i="18" s="1"/>
  <c r="B378" i="18" s="1"/>
  <c r="J376" i="18"/>
  <c r="C376" i="18" s="1"/>
  <c r="N376" i="18"/>
  <c r="G374" i="18" s="1"/>
  <c r="G375" i="18" s="1"/>
  <c r="M376" i="18"/>
  <c r="F374" i="18" s="1"/>
  <c r="L376" i="18"/>
  <c r="E374" i="18" s="1"/>
  <c r="K376" i="18"/>
  <c r="D374" i="18" s="1"/>
  <c r="D376" i="18" s="1"/>
  <c r="I376" i="18"/>
  <c r="B374" i="18" s="1"/>
  <c r="J373" i="18"/>
  <c r="C373" i="18" s="1"/>
  <c r="N373" i="18"/>
  <c r="G371" i="18" s="1"/>
  <c r="M373" i="18"/>
  <c r="F371" i="18" s="1"/>
  <c r="L373" i="18"/>
  <c r="E371" i="18" s="1"/>
  <c r="K373" i="18"/>
  <c r="D371" i="18" s="1"/>
  <c r="D373" i="18" s="1"/>
  <c r="I373" i="18"/>
  <c r="B371" i="18" s="1"/>
  <c r="B372" i="18" s="1"/>
  <c r="J370" i="18"/>
  <c r="C370" i="18" s="1"/>
  <c r="N370" i="18"/>
  <c r="G368" i="18" s="1"/>
  <c r="M370" i="18"/>
  <c r="F368" i="18" s="1"/>
  <c r="L370" i="18"/>
  <c r="E368" i="18" s="1"/>
  <c r="K370" i="18"/>
  <c r="D368" i="18" s="1"/>
  <c r="D370" i="18" s="1"/>
  <c r="I370" i="18"/>
  <c r="B368" i="18" s="1"/>
  <c r="B369" i="18" s="1"/>
  <c r="J367" i="18"/>
  <c r="C367" i="18" s="1"/>
  <c r="N367" i="18"/>
  <c r="G365" i="18" s="1"/>
  <c r="G366" i="18" s="1"/>
  <c r="M367" i="18"/>
  <c r="F365" i="18" s="1"/>
  <c r="L367" i="18"/>
  <c r="E365" i="18" s="1"/>
  <c r="K367" i="18"/>
  <c r="D365" i="18" s="1"/>
  <c r="I367" i="18"/>
  <c r="B365" i="18" s="1"/>
  <c r="J364" i="18"/>
  <c r="C364" i="18" s="1"/>
  <c r="N364" i="18"/>
  <c r="G362" i="18" s="1"/>
  <c r="G363" i="18" s="1"/>
  <c r="M364" i="18"/>
  <c r="F362" i="18" s="1"/>
  <c r="L364" i="18"/>
  <c r="E362" i="18" s="1"/>
  <c r="K364" i="18"/>
  <c r="D362" i="18"/>
  <c r="D364" i="18" s="1"/>
  <c r="I364" i="18"/>
  <c r="B362" i="18" s="1"/>
  <c r="J361" i="18"/>
  <c r="C361" i="18" s="1"/>
  <c r="N361" i="18"/>
  <c r="G359" i="18" s="1"/>
  <c r="G360" i="18" s="1"/>
  <c r="M361" i="18"/>
  <c r="F359" i="18" s="1"/>
  <c r="L361" i="18"/>
  <c r="E359" i="18" s="1"/>
  <c r="K361" i="18"/>
  <c r="D359" i="18" s="1"/>
  <c r="D361" i="18" s="1"/>
  <c r="I361" i="18"/>
  <c r="B359" i="18" s="1"/>
  <c r="B360" i="18" s="1"/>
  <c r="B361" i="18"/>
  <c r="J358" i="18"/>
  <c r="C358" i="18" s="1"/>
  <c r="N358" i="18"/>
  <c r="G356" i="18" s="1"/>
  <c r="M358" i="18"/>
  <c r="F356" i="18" s="1"/>
  <c r="L358" i="18"/>
  <c r="E356" i="18" s="1"/>
  <c r="K358" i="18"/>
  <c r="D356" i="18" s="1"/>
  <c r="D358" i="18" s="1"/>
  <c r="I358" i="18"/>
  <c r="B356" i="18" s="1"/>
  <c r="J355" i="18"/>
  <c r="C355" i="18" s="1"/>
  <c r="N355" i="18"/>
  <c r="G353" i="18" s="1"/>
  <c r="G354" i="18" s="1"/>
  <c r="M355" i="18"/>
  <c r="F353" i="18" s="1"/>
  <c r="L355" i="18"/>
  <c r="E353" i="18" s="1"/>
  <c r="K355" i="18"/>
  <c r="D353" i="18" s="1"/>
  <c r="I355" i="18"/>
  <c r="B353" i="18" s="1"/>
  <c r="B354" i="18" s="1"/>
  <c r="J352" i="18"/>
  <c r="C352" i="18" s="1"/>
  <c r="N352" i="18"/>
  <c r="G350" i="18" s="1"/>
  <c r="M352" i="18"/>
  <c r="F350" i="18" s="1"/>
  <c r="L352" i="18"/>
  <c r="E350" i="18" s="1"/>
  <c r="K352" i="18"/>
  <c r="D350" i="18" s="1"/>
  <c r="D352" i="18" s="1"/>
  <c r="I352" i="18"/>
  <c r="B350" i="18" s="1"/>
  <c r="J349" i="18"/>
  <c r="C349" i="18" s="1"/>
  <c r="N349" i="18"/>
  <c r="G347" i="18" s="1"/>
  <c r="M349" i="18"/>
  <c r="F347" i="18" s="1"/>
  <c r="L349" i="18"/>
  <c r="E347" i="18" s="1"/>
  <c r="K349" i="18"/>
  <c r="D347" i="18" s="1"/>
  <c r="I349" i="18"/>
  <c r="B347" i="18" s="1"/>
  <c r="J346" i="18"/>
  <c r="C346" i="18" s="1"/>
  <c r="N346" i="18"/>
  <c r="G344" i="18" s="1"/>
  <c r="M346" i="18"/>
  <c r="F344" i="18" s="1"/>
  <c r="F346" i="18" s="1"/>
  <c r="L346" i="18"/>
  <c r="E344" i="18" s="1"/>
  <c r="E346" i="18" s="1"/>
  <c r="K346" i="18"/>
  <c r="D344" i="18" s="1"/>
  <c r="D345" i="18" s="1"/>
  <c r="I346" i="18"/>
  <c r="B344" i="18" s="1"/>
  <c r="B346" i="18" s="1"/>
  <c r="J343" i="18"/>
  <c r="C343" i="18" s="1"/>
  <c r="N343" i="18"/>
  <c r="G341" i="18"/>
  <c r="G343" i="18" s="1"/>
  <c r="M343" i="18"/>
  <c r="F341" i="18" s="1"/>
  <c r="L343" i="18"/>
  <c r="E341" i="18" s="1"/>
  <c r="E343" i="18" s="1"/>
  <c r="K343" i="18"/>
  <c r="D341" i="18" s="1"/>
  <c r="D342" i="18" s="1"/>
  <c r="I343" i="18"/>
  <c r="B341" i="18" s="1"/>
  <c r="B343" i="18" s="1"/>
  <c r="J340" i="18"/>
  <c r="C340" i="18" s="1"/>
  <c r="C341" i="18" s="1"/>
  <c r="N340" i="18"/>
  <c r="G338" i="18" s="1"/>
  <c r="G340" i="18" s="1"/>
  <c r="M340" i="18"/>
  <c r="F338" i="18" s="1"/>
  <c r="F339" i="18" s="1"/>
  <c r="L340" i="18"/>
  <c r="E338" i="18" s="1"/>
  <c r="E340" i="18" s="1"/>
  <c r="K340" i="18"/>
  <c r="D338" i="18" s="1"/>
  <c r="D339" i="18" s="1"/>
  <c r="I340" i="18"/>
  <c r="B338" i="18"/>
  <c r="J337" i="18"/>
  <c r="C337" i="18" s="1"/>
  <c r="N337" i="18"/>
  <c r="G335" i="18" s="1"/>
  <c r="G337" i="18" s="1"/>
  <c r="M337" i="18"/>
  <c r="F335" i="18" s="1"/>
  <c r="F336" i="18" s="1"/>
  <c r="L337" i="18"/>
  <c r="E335" i="18" s="1"/>
  <c r="E337" i="18" s="1"/>
  <c r="K337" i="18"/>
  <c r="D335" i="18" s="1"/>
  <c r="D336" i="18" s="1"/>
  <c r="I337" i="18"/>
  <c r="B335" i="18" s="1"/>
  <c r="B337" i="18" s="1"/>
  <c r="J334" i="18"/>
  <c r="C334" i="18" s="1"/>
  <c r="C335" i="18" s="1"/>
  <c r="N334" i="18"/>
  <c r="G332" i="18" s="1"/>
  <c r="M334" i="18"/>
  <c r="F332" i="18" s="1"/>
  <c r="F333" i="18" s="1"/>
  <c r="L334" i="18"/>
  <c r="E332" i="18"/>
  <c r="E334" i="18" s="1"/>
  <c r="K334" i="18"/>
  <c r="D332" i="18" s="1"/>
  <c r="D333" i="18" s="1"/>
  <c r="I334" i="18"/>
  <c r="B332" i="18" s="1"/>
  <c r="J331" i="18"/>
  <c r="C331" i="18" s="1"/>
  <c r="C332" i="18" s="1"/>
  <c r="N331" i="18"/>
  <c r="G329" i="18" s="1"/>
  <c r="M331" i="18"/>
  <c r="F329" i="18" s="1"/>
  <c r="F330" i="18" s="1"/>
  <c r="L331" i="18"/>
  <c r="E329" i="18" s="1"/>
  <c r="K331" i="18"/>
  <c r="D329" i="18" s="1"/>
  <c r="D330" i="18" s="1"/>
  <c r="I331" i="18"/>
  <c r="B329" i="18" s="1"/>
  <c r="J328" i="18"/>
  <c r="C328" i="18" s="1"/>
  <c r="N328" i="18"/>
  <c r="G326" i="18"/>
  <c r="M328" i="18"/>
  <c r="F326" i="18" s="1"/>
  <c r="F327" i="18" s="1"/>
  <c r="L328" i="18"/>
  <c r="E326" i="18"/>
  <c r="E328" i="18" s="1"/>
  <c r="K328" i="18"/>
  <c r="D326" i="18" s="1"/>
  <c r="D327" i="18" s="1"/>
  <c r="I328" i="18"/>
  <c r="B326" i="18" s="1"/>
  <c r="E327" i="18"/>
  <c r="J325" i="18"/>
  <c r="C325" i="18" s="1"/>
  <c r="N325" i="18"/>
  <c r="G323" i="18" s="1"/>
  <c r="G325" i="18" s="1"/>
  <c r="M325" i="18"/>
  <c r="F323" i="18" s="1"/>
  <c r="F324" i="18" s="1"/>
  <c r="L325" i="18"/>
  <c r="E323" i="18" s="1"/>
  <c r="E325" i="18" s="1"/>
  <c r="K325" i="18"/>
  <c r="D323" i="18" s="1"/>
  <c r="D324" i="18" s="1"/>
  <c r="I325" i="18"/>
  <c r="B323" i="18" s="1"/>
  <c r="B325" i="18" s="1"/>
  <c r="J322" i="18"/>
  <c r="C322" i="18" s="1"/>
  <c r="N322" i="18"/>
  <c r="G320" i="18" s="1"/>
  <c r="M322" i="18"/>
  <c r="F320" i="18" s="1"/>
  <c r="F321" i="18" s="1"/>
  <c r="L322" i="18"/>
  <c r="E320" i="18" s="1"/>
  <c r="E322" i="18" s="1"/>
  <c r="K322" i="18"/>
  <c r="D320" i="18" s="1"/>
  <c r="D321" i="18" s="1"/>
  <c r="I322" i="18"/>
  <c r="B320" i="18" s="1"/>
  <c r="J319" i="18"/>
  <c r="C319" i="18" s="1"/>
  <c r="C320" i="18" s="1"/>
  <c r="N319" i="18"/>
  <c r="G317" i="18" s="1"/>
  <c r="M319" i="18"/>
  <c r="F317" i="18" s="1"/>
  <c r="F318" i="18" s="1"/>
  <c r="L319" i="18"/>
  <c r="E317" i="18" s="1"/>
  <c r="K319" i="18"/>
  <c r="D317" i="18" s="1"/>
  <c r="D318" i="18" s="1"/>
  <c r="I319" i="18"/>
  <c r="B317" i="18" s="1"/>
  <c r="J316" i="18"/>
  <c r="C316" i="18" s="1"/>
  <c r="N316" i="18"/>
  <c r="G314" i="18" s="1"/>
  <c r="G316" i="18" s="1"/>
  <c r="M316" i="18"/>
  <c r="F314" i="18" s="1"/>
  <c r="L316" i="18"/>
  <c r="E314" i="18" s="1"/>
  <c r="K316" i="18"/>
  <c r="D314" i="18" s="1"/>
  <c r="D315" i="18" s="1"/>
  <c r="I316" i="18"/>
  <c r="B314" i="18" s="1"/>
  <c r="J313" i="18"/>
  <c r="C313" i="18" s="1"/>
  <c r="N313" i="18"/>
  <c r="G311" i="18" s="1"/>
  <c r="G313" i="18" s="1"/>
  <c r="M313" i="18"/>
  <c r="F311" i="18" s="1"/>
  <c r="F312" i="18" s="1"/>
  <c r="L313" i="18"/>
  <c r="E311" i="18" s="1"/>
  <c r="E313" i="18" s="1"/>
  <c r="K313" i="18"/>
  <c r="D311" i="18" s="1"/>
  <c r="D312" i="18" s="1"/>
  <c r="I313" i="18"/>
  <c r="B311" i="18" s="1"/>
  <c r="B313" i="18" s="1"/>
  <c r="J310" i="18"/>
  <c r="C310" i="18" s="1"/>
  <c r="N310" i="18"/>
  <c r="G308" i="18" s="1"/>
  <c r="M310" i="18"/>
  <c r="F308" i="18" s="1"/>
  <c r="F309" i="18" s="1"/>
  <c r="L310" i="18"/>
  <c r="E308" i="18" s="1"/>
  <c r="K310" i="18"/>
  <c r="D308" i="18" s="1"/>
  <c r="D309" i="18" s="1"/>
  <c r="I310" i="18"/>
  <c r="B308" i="18" s="1"/>
  <c r="J307" i="18"/>
  <c r="C307" i="18" s="1"/>
  <c r="N307" i="18"/>
  <c r="G305" i="18" s="1"/>
  <c r="G307" i="18" s="1"/>
  <c r="M307" i="18"/>
  <c r="F305" i="18" s="1"/>
  <c r="F306" i="18" s="1"/>
  <c r="L307" i="18"/>
  <c r="E305" i="18" s="1"/>
  <c r="E307" i="18" s="1"/>
  <c r="K307" i="18"/>
  <c r="D305" i="18" s="1"/>
  <c r="D306" i="18" s="1"/>
  <c r="I307" i="18"/>
  <c r="B305" i="18" s="1"/>
  <c r="B307" i="18" s="1"/>
  <c r="J304" i="18"/>
  <c r="C304" i="18" s="1"/>
  <c r="N304" i="18"/>
  <c r="G302" i="18" s="1"/>
  <c r="M304" i="18"/>
  <c r="F302" i="18" s="1"/>
  <c r="F303" i="18" s="1"/>
  <c r="L304" i="18"/>
  <c r="E302" i="18"/>
  <c r="E304" i="18" s="1"/>
  <c r="K304" i="18"/>
  <c r="D302" i="18" s="1"/>
  <c r="D303" i="18" s="1"/>
  <c r="I304" i="18"/>
  <c r="B302" i="18" s="1"/>
  <c r="B304" i="18" s="1"/>
  <c r="J301" i="18"/>
  <c r="C301" i="18" s="1"/>
  <c r="N301" i="18"/>
  <c r="G299" i="18" s="1"/>
  <c r="G301" i="18" s="1"/>
  <c r="M301" i="18"/>
  <c r="F299" i="18" s="1"/>
  <c r="L301" i="18"/>
  <c r="E299" i="18" s="1"/>
  <c r="E301" i="18" s="1"/>
  <c r="K301" i="18"/>
  <c r="D299" i="18" s="1"/>
  <c r="D300" i="18" s="1"/>
  <c r="I301" i="18"/>
  <c r="B299" i="18" s="1"/>
  <c r="B301" i="18" s="1"/>
  <c r="N298" i="18"/>
  <c r="G296" i="18" s="1"/>
  <c r="M298" i="18"/>
  <c r="F296" i="18" s="1"/>
  <c r="F297" i="18" s="1"/>
  <c r="L298" i="18"/>
  <c r="E296" i="18" s="1"/>
  <c r="K298" i="18"/>
  <c r="D296" i="18" s="1"/>
  <c r="D297" i="18" s="1"/>
  <c r="I298" i="18"/>
  <c r="B296" i="18" s="1"/>
  <c r="B298" i="18" s="1"/>
  <c r="B297" i="18"/>
  <c r="N295" i="18"/>
  <c r="G293" i="18" s="1"/>
  <c r="M295" i="18"/>
  <c r="F293" i="18" s="1"/>
  <c r="F294" i="18" s="1"/>
  <c r="L295" i="18"/>
  <c r="E293" i="18" s="1"/>
  <c r="E295" i="18" s="1"/>
  <c r="K295" i="18"/>
  <c r="D293" i="18" s="1"/>
  <c r="I295" i="18"/>
  <c r="B293" i="18" s="1"/>
  <c r="J292" i="18"/>
  <c r="C292" i="18" s="1"/>
  <c r="N292" i="18"/>
  <c r="G290" i="18"/>
  <c r="M292" i="18"/>
  <c r="F290" i="18" s="1"/>
  <c r="F291" i="18" s="1"/>
  <c r="L292" i="18"/>
  <c r="E290" i="18" s="1"/>
  <c r="K292" i="18"/>
  <c r="D290" i="18" s="1"/>
  <c r="D291" i="18" s="1"/>
  <c r="I292" i="18"/>
  <c r="B290" i="18" s="1"/>
  <c r="J289" i="18"/>
  <c r="C289" i="18" s="1"/>
  <c r="N289" i="18"/>
  <c r="G287" i="18" s="1"/>
  <c r="G289" i="18" s="1"/>
  <c r="M289" i="18"/>
  <c r="F287" i="18" s="1"/>
  <c r="L289" i="18"/>
  <c r="E287" i="18" s="1"/>
  <c r="E289" i="18" s="1"/>
  <c r="K289" i="18"/>
  <c r="D287" i="18" s="1"/>
  <c r="D288" i="18" s="1"/>
  <c r="I289" i="18"/>
  <c r="B287" i="18" s="1"/>
  <c r="B289" i="18" s="1"/>
  <c r="J286" i="18"/>
  <c r="C286" i="18" s="1"/>
  <c r="C287" i="18" s="1"/>
  <c r="N286" i="18"/>
  <c r="G284" i="18" s="1"/>
  <c r="M286" i="18"/>
  <c r="F284" i="18" s="1"/>
  <c r="F285" i="18" s="1"/>
  <c r="L286" i="18"/>
  <c r="E284" i="18" s="1"/>
  <c r="E286" i="18" s="1"/>
  <c r="K286" i="18"/>
  <c r="D284" i="18" s="1"/>
  <c r="D285" i="18" s="1"/>
  <c r="I286" i="18"/>
  <c r="B284" i="18" s="1"/>
  <c r="J283" i="18"/>
  <c r="C283" i="18" s="1"/>
  <c r="C284" i="18" s="1"/>
  <c r="N283" i="18"/>
  <c r="G281" i="18" s="1"/>
  <c r="M283" i="18"/>
  <c r="F281" i="18" s="1"/>
  <c r="F282" i="18" s="1"/>
  <c r="L283" i="18"/>
  <c r="E281" i="18" s="1"/>
  <c r="K283" i="18"/>
  <c r="D281" i="18" s="1"/>
  <c r="D282" i="18" s="1"/>
  <c r="I283" i="18"/>
  <c r="B281" i="18" s="1"/>
  <c r="J280" i="18"/>
  <c r="C280" i="18" s="1"/>
  <c r="N280" i="18"/>
  <c r="G278" i="18" s="1"/>
  <c r="M280" i="18"/>
  <c r="F278" i="18" s="1"/>
  <c r="F279" i="18" s="1"/>
  <c r="L280" i="18"/>
  <c r="E278" i="18" s="1"/>
  <c r="E280" i="18" s="1"/>
  <c r="K280" i="18"/>
  <c r="D278" i="18" s="1"/>
  <c r="D279" i="18" s="1"/>
  <c r="I280" i="18"/>
  <c r="B278" i="18" s="1"/>
  <c r="J277" i="18"/>
  <c r="C277" i="18" s="1"/>
  <c r="N277" i="18"/>
  <c r="G275" i="18" s="1"/>
  <c r="G277" i="18" s="1"/>
  <c r="M277" i="18"/>
  <c r="F275" i="18" s="1"/>
  <c r="F276" i="18" s="1"/>
  <c r="L277" i="18"/>
  <c r="E275" i="18" s="1"/>
  <c r="E277" i="18" s="1"/>
  <c r="K277" i="18"/>
  <c r="D275" i="18" s="1"/>
  <c r="D276" i="18" s="1"/>
  <c r="I277" i="18"/>
  <c r="B275" i="18" s="1"/>
  <c r="B277" i="18" s="1"/>
  <c r="J274" i="18"/>
  <c r="C274" i="18" s="1"/>
  <c r="C275" i="18" s="1"/>
  <c r="N274" i="18"/>
  <c r="G272" i="18"/>
  <c r="G274" i="18" s="1"/>
  <c r="M274" i="18"/>
  <c r="F272" i="18" s="1"/>
  <c r="F273" i="18" s="1"/>
  <c r="L274" i="18"/>
  <c r="E272" i="18" s="1"/>
  <c r="K274" i="18"/>
  <c r="D272" i="18" s="1"/>
  <c r="D273" i="18" s="1"/>
  <c r="I274" i="18"/>
  <c r="B272" i="18" s="1"/>
  <c r="J271" i="18"/>
  <c r="C271" i="18" s="1"/>
  <c r="N271" i="18"/>
  <c r="G269" i="18" s="1"/>
  <c r="M271" i="18"/>
  <c r="F269" i="18" s="1"/>
  <c r="F270" i="18" s="1"/>
  <c r="L271" i="18"/>
  <c r="E269" i="18" s="1"/>
  <c r="K271" i="18"/>
  <c r="D269" i="18" s="1"/>
  <c r="D270" i="18" s="1"/>
  <c r="I271" i="18"/>
  <c r="B269" i="18" s="1"/>
  <c r="J268" i="18"/>
  <c r="C268" i="18" s="1"/>
  <c r="N268" i="18"/>
  <c r="G266" i="18" s="1"/>
  <c r="M268" i="18"/>
  <c r="F266" i="18" s="1"/>
  <c r="F267" i="18" s="1"/>
  <c r="L268" i="18"/>
  <c r="E266" i="18" s="1"/>
  <c r="E268" i="18" s="1"/>
  <c r="K268" i="18"/>
  <c r="D266" i="18" s="1"/>
  <c r="D267" i="18" s="1"/>
  <c r="I268" i="18"/>
  <c r="B266" i="18" s="1"/>
  <c r="B268" i="18" s="1"/>
  <c r="J265" i="18"/>
  <c r="C265" i="18" s="1"/>
  <c r="N265" i="18"/>
  <c r="G263" i="18" s="1"/>
  <c r="G265" i="18" s="1"/>
  <c r="M265" i="18"/>
  <c r="F263" i="18" s="1"/>
  <c r="F264" i="18" s="1"/>
  <c r="L265" i="18"/>
  <c r="E263" i="18" s="1"/>
  <c r="E265" i="18" s="1"/>
  <c r="K265" i="18"/>
  <c r="D263" i="18" s="1"/>
  <c r="D264" i="18" s="1"/>
  <c r="I265" i="18"/>
  <c r="B263" i="18" s="1"/>
  <c r="B265" i="18" s="1"/>
  <c r="J262" i="18"/>
  <c r="C262" i="18" s="1"/>
  <c r="N262" i="18"/>
  <c r="G260" i="18" s="1"/>
  <c r="M262" i="18"/>
  <c r="F260" i="18" s="1"/>
  <c r="F261" i="18" s="1"/>
  <c r="L262" i="18"/>
  <c r="E260" i="18" s="1"/>
  <c r="E262" i="18" s="1"/>
  <c r="K262" i="18"/>
  <c r="D260" i="18" s="1"/>
  <c r="D261" i="18" s="1"/>
  <c r="I262" i="18"/>
  <c r="B260" i="18" s="1"/>
  <c r="J259" i="18"/>
  <c r="C259" i="18" s="1"/>
  <c r="C260" i="18" s="1"/>
  <c r="N259" i="18"/>
  <c r="G257" i="18" s="1"/>
  <c r="G259" i="18" s="1"/>
  <c r="M259" i="18"/>
  <c r="F257" i="18" s="1"/>
  <c r="L259" i="18"/>
  <c r="E257" i="18"/>
  <c r="K259" i="18"/>
  <c r="D257" i="18" s="1"/>
  <c r="I259" i="18"/>
  <c r="B257" i="18" s="1"/>
  <c r="N256" i="18"/>
  <c r="G254" i="18" s="1"/>
  <c r="M256" i="18"/>
  <c r="F254" i="18" s="1"/>
  <c r="F256" i="18" s="1"/>
  <c r="L256" i="18"/>
  <c r="E254" i="18"/>
  <c r="E256" i="18" s="1"/>
  <c r="K256" i="18"/>
  <c r="D254" i="18" s="1"/>
  <c r="I256" i="18"/>
  <c r="B254" i="18" s="1"/>
  <c r="B256" i="18" s="1"/>
  <c r="J253" i="18"/>
  <c r="C253" i="18" s="1"/>
  <c r="N253" i="18"/>
  <c r="G251" i="18" s="1"/>
  <c r="M253" i="18"/>
  <c r="F251" i="18" s="1"/>
  <c r="L253" i="18"/>
  <c r="E251" i="18" s="1"/>
  <c r="K253" i="18"/>
  <c r="D251" i="18" s="1"/>
  <c r="I253" i="18"/>
  <c r="B251" i="18" s="1"/>
  <c r="J250" i="18"/>
  <c r="C250" i="18" s="1"/>
  <c r="N250" i="18"/>
  <c r="G248" i="18" s="1"/>
  <c r="M250" i="18"/>
  <c r="F248" i="18" s="1"/>
  <c r="L250" i="18"/>
  <c r="E248" i="18"/>
  <c r="E250" i="18" s="1"/>
  <c r="K250" i="18"/>
  <c r="D248" i="18" s="1"/>
  <c r="I250" i="18"/>
  <c r="B248" i="18" s="1"/>
  <c r="J247" i="18"/>
  <c r="C247" i="18" s="1"/>
  <c r="N247" i="18"/>
  <c r="G245" i="18" s="1"/>
  <c r="M247" i="18"/>
  <c r="F245" i="18" s="1"/>
  <c r="L247" i="18"/>
  <c r="E245" i="18" s="1"/>
  <c r="K247" i="18"/>
  <c r="D245" i="18" s="1"/>
  <c r="I247" i="18"/>
  <c r="B245" i="18" s="1"/>
  <c r="J244" i="18"/>
  <c r="C244" i="18" s="1"/>
  <c r="N244" i="18"/>
  <c r="G242" i="18" s="1"/>
  <c r="M244" i="18"/>
  <c r="F242" i="18" s="1"/>
  <c r="L244" i="18"/>
  <c r="E242" i="18" s="1"/>
  <c r="K244" i="18"/>
  <c r="D242" i="18" s="1"/>
  <c r="I244" i="18"/>
  <c r="B242" i="18" s="1"/>
  <c r="J241" i="18"/>
  <c r="C241" i="18" s="1"/>
  <c r="N241" i="18"/>
  <c r="G239" i="18" s="1"/>
  <c r="M241" i="18"/>
  <c r="F239" i="18" s="1"/>
  <c r="L241" i="18"/>
  <c r="E239" i="18" s="1"/>
  <c r="K241" i="18"/>
  <c r="D239" i="18" s="1"/>
  <c r="I241" i="18"/>
  <c r="B239" i="18" s="1"/>
  <c r="J238" i="18"/>
  <c r="C238" i="18" s="1"/>
  <c r="N238" i="18"/>
  <c r="G236" i="18" s="1"/>
  <c r="M238" i="18"/>
  <c r="F236" i="18" s="1"/>
  <c r="L238" i="18"/>
  <c r="E236" i="18" s="1"/>
  <c r="E238" i="18" s="1"/>
  <c r="K238" i="18"/>
  <c r="D236" i="18" s="1"/>
  <c r="I238" i="18"/>
  <c r="B236" i="18" s="1"/>
  <c r="J235" i="18"/>
  <c r="C235" i="18" s="1"/>
  <c r="N235" i="18"/>
  <c r="G233" i="18" s="1"/>
  <c r="M235" i="18"/>
  <c r="F233" i="18" s="1"/>
  <c r="F235" i="18" s="1"/>
  <c r="L235" i="18"/>
  <c r="E233" i="18" s="1"/>
  <c r="K235" i="18"/>
  <c r="D233" i="18" s="1"/>
  <c r="I235" i="18"/>
  <c r="B233" i="18" s="1"/>
  <c r="J232" i="18"/>
  <c r="C232" i="18" s="1"/>
  <c r="N232" i="18"/>
  <c r="G230" i="18" s="1"/>
  <c r="M232" i="18"/>
  <c r="F230" i="18" s="1"/>
  <c r="F232" i="18" s="1"/>
  <c r="L232" i="18"/>
  <c r="E230" i="18" s="1"/>
  <c r="K232" i="18"/>
  <c r="D230" i="18" s="1"/>
  <c r="I232" i="18"/>
  <c r="B230" i="18" s="1"/>
  <c r="J229" i="18"/>
  <c r="C229" i="18" s="1"/>
  <c r="N229" i="18"/>
  <c r="G227" i="18" s="1"/>
  <c r="M229" i="18"/>
  <c r="F227" i="18" s="1"/>
  <c r="L229" i="18"/>
  <c r="E227" i="18" s="1"/>
  <c r="E229" i="18" s="1"/>
  <c r="K229" i="18"/>
  <c r="D227" i="18" s="1"/>
  <c r="I229" i="18"/>
  <c r="B227" i="18" s="1"/>
  <c r="J226" i="18"/>
  <c r="C226" i="18" s="1"/>
  <c r="N226" i="18"/>
  <c r="G224" i="18" s="1"/>
  <c r="M226" i="18"/>
  <c r="F224" i="18"/>
  <c r="L226" i="18"/>
  <c r="E224" i="18" s="1"/>
  <c r="E226" i="18" s="1"/>
  <c r="K226" i="18"/>
  <c r="D224" i="18" s="1"/>
  <c r="I226" i="18"/>
  <c r="B224" i="18" s="1"/>
  <c r="J223" i="18"/>
  <c r="C223" i="18" s="1"/>
  <c r="N223" i="18"/>
  <c r="G221" i="18" s="1"/>
  <c r="M223" i="18"/>
  <c r="F221" i="18" s="1"/>
  <c r="L223" i="18"/>
  <c r="E221" i="18" s="1"/>
  <c r="E223" i="18" s="1"/>
  <c r="K223" i="18"/>
  <c r="D221" i="18" s="1"/>
  <c r="I223" i="18"/>
  <c r="B221" i="18" s="1"/>
  <c r="J220" i="18"/>
  <c r="C220" i="18" s="1"/>
  <c r="N220" i="18"/>
  <c r="G218" i="18" s="1"/>
  <c r="M220" i="18"/>
  <c r="F218" i="18" s="1"/>
  <c r="L220" i="18"/>
  <c r="E218" i="18" s="1"/>
  <c r="K220" i="18"/>
  <c r="D218" i="18" s="1"/>
  <c r="I220" i="18"/>
  <c r="B218" i="18" s="1"/>
  <c r="J217" i="18"/>
  <c r="C217" i="18" s="1"/>
  <c r="N217" i="18"/>
  <c r="G215" i="18" s="1"/>
  <c r="M217" i="18"/>
  <c r="F215" i="18" s="1"/>
  <c r="L217" i="18"/>
  <c r="E215" i="18" s="1"/>
  <c r="E217" i="18" s="1"/>
  <c r="K217" i="18"/>
  <c r="D215" i="18" s="1"/>
  <c r="I217" i="18"/>
  <c r="B215" i="18" s="1"/>
  <c r="J214" i="18"/>
  <c r="C214" i="18" s="1"/>
  <c r="N214" i="18"/>
  <c r="G212" i="18" s="1"/>
  <c r="M214" i="18"/>
  <c r="F212" i="18" s="1"/>
  <c r="L214" i="18"/>
  <c r="E212" i="18" s="1"/>
  <c r="E214" i="18" s="1"/>
  <c r="K214" i="18"/>
  <c r="D212" i="18" s="1"/>
  <c r="I214" i="18"/>
  <c r="B212" i="18" s="1"/>
  <c r="B214" i="18" s="1"/>
  <c r="J211" i="18"/>
  <c r="C211" i="18" s="1"/>
  <c r="N211" i="18"/>
  <c r="G209" i="18" s="1"/>
  <c r="M211" i="18"/>
  <c r="F209" i="18" s="1"/>
  <c r="L211" i="18"/>
  <c r="E209" i="18" s="1"/>
  <c r="K211" i="18"/>
  <c r="D209" i="18" s="1"/>
  <c r="I211" i="18"/>
  <c r="B209" i="18" s="1"/>
  <c r="J208" i="18"/>
  <c r="C208" i="18" s="1"/>
  <c r="N208" i="18"/>
  <c r="G206" i="18" s="1"/>
  <c r="M208" i="18"/>
  <c r="F206" i="18" s="1"/>
  <c r="F208" i="18" s="1"/>
  <c r="L208" i="18"/>
  <c r="E206" i="18" s="1"/>
  <c r="K208" i="18"/>
  <c r="D206" i="18" s="1"/>
  <c r="I208" i="18"/>
  <c r="B206" i="18" s="1"/>
  <c r="J205" i="18"/>
  <c r="C205" i="18" s="1"/>
  <c r="N205" i="18"/>
  <c r="G203" i="18" s="1"/>
  <c r="M205" i="18"/>
  <c r="F203" i="18" s="1"/>
  <c r="L205" i="18"/>
  <c r="E203" i="18" s="1"/>
  <c r="K205" i="18"/>
  <c r="D203" i="18" s="1"/>
  <c r="I205" i="18"/>
  <c r="B203" i="18" s="1"/>
  <c r="J202" i="18"/>
  <c r="C202" i="18" s="1"/>
  <c r="N202" i="18"/>
  <c r="G200" i="18" s="1"/>
  <c r="M202" i="18"/>
  <c r="F200" i="18" s="1"/>
  <c r="L202" i="18"/>
  <c r="E200" i="18" s="1"/>
  <c r="K202" i="18"/>
  <c r="D200" i="18" s="1"/>
  <c r="I202" i="18"/>
  <c r="B200" i="18" s="1"/>
  <c r="J199" i="18"/>
  <c r="C199" i="18" s="1"/>
  <c r="N199" i="18"/>
  <c r="G197" i="18" s="1"/>
  <c r="M199" i="18"/>
  <c r="F197" i="18" s="1"/>
  <c r="F199" i="18" s="1"/>
  <c r="L199" i="18"/>
  <c r="E197" i="18" s="1"/>
  <c r="K199" i="18"/>
  <c r="D197" i="18" s="1"/>
  <c r="I199" i="18"/>
  <c r="B197" i="18" s="1"/>
  <c r="J196" i="18"/>
  <c r="C196" i="18" s="1"/>
  <c r="N196" i="18"/>
  <c r="G194" i="18" s="1"/>
  <c r="M196" i="18"/>
  <c r="F194" i="18" s="1"/>
  <c r="L196" i="18"/>
  <c r="E194" i="18" s="1"/>
  <c r="E195" i="18" s="1"/>
  <c r="K196" i="18"/>
  <c r="D194" i="18" s="1"/>
  <c r="I196" i="18"/>
  <c r="B194" i="18" s="1"/>
  <c r="J193" i="18"/>
  <c r="C193" i="18" s="1"/>
  <c r="C194" i="18" s="1"/>
  <c r="N193" i="18"/>
  <c r="G191" i="18" s="1"/>
  <c r="M193" i="18"/>
  <c r="F191" i="18" s="1"/>
  <c r="F193" i="18" s="1"/>
  <c r="L193" i="18"/>
  <c r="E191" i="18" s="1"/>
  <c r="E192" i="18" s="1"/>
  <c r="E193" i="18"/>
  <c r="K193" i="18"/>
  <c r="D191" i="18" s="1"/>
  <c r="I193" i="18"/>
  <c r="B191" i="18" s="1"/>
  <c r="J190" i="18"/>
  <c r="C190" i="18" s="1"/>
  <c r="N190" i="18"/>
  <c r="G188" i="18" s="1"/>
  <c r="M190" i="18"/>
  <c r="F188" i="18"/>
  <c r="F190" i="18" s="1"/>
  <c r="L190" i="18"/>
  <c r="E188" i="18" s="1"/>
  <c r="K190" i="18"/>
  <c r="D188" i="18" s="1"/>
  <c r="I190" i="18"/>
  <c r="B188" i="18" s="1"/>
  <c r="J187" i="18"/>
  <c r="C187" i="18" s="1"/>
  <c r="N187" i="18"/>
  <c r="G185" i="18" s="1"/>
  <c r="M187" i="18"/>
  <c r="F185" i="18" s="1"/>
  <c r="F187" i="18" s="1"/>
  <c r="L187" i="18"/>
  <c r="E185" i="18" s="1"/>
  <c r="K187" i="18"/>
  <c r="D185" i="18" s="1"/>
  <c r="I187" i="18"/>
  <c r="B185" i="18" s="1"/>
  <c r="J184" i="18"/>
  <c r="C184" i="18" s="1"/>
  <c r="C185" i="18" s="1"/>
  <c r="N184" i="18"/>
  <c r="G182" i="18" s="1"/>
  <c r="M184" i="18"/>
  <c r="F182" i="18" s="1"/>
  <c r="F184" i="18" s="1"/>
  <c r="L184" i="18"/>
  <c r="E182" i="18" s="1"/>
  <c r="K184" i="18"/>
  <c r="D182" i="18" s="1"/>
  <c r="I184" i="18"/>
  <c r="B182" i="18" s="1"/>
  <c r="J181" i="18"/>
  <c r="C181" i="18" s="1"/>
  <c r="N181" i="18"/>
  <c r="G179" i="18" s="1"/>
  <c r="M181" i="18"/>
  <c r="F179" i="18" s="1"/>
  <c r="F181" i="18" s="1"/>
  <c r="L181" i="18"/>
  <c r="E179" i="18" s="1"/>
  <c r="K181" i="18"/>
  <c r="D179" i="18" s="1"/>
  <c r="I181" i="18"/>
  <c r="B179" i="18" s="1"/>
  <c r="J178" i="18"/>
  <c r="C178" i="18" s="1"/>
  <c r="N178" i="18"/>
  <c r="G176" i="18" s="1"/>
  <c r="M178" i="18"/>
  <c r="F176" i="18" s="1"/>
  <c r="F178" i="18" s="1"/>
  <c r="L178" i="18"/>
  <c r="E176" i="18" s="1"/>
  <c r="E177" i="18" s="1"/>
  <c r="K178" i="18"/>
  <c r="D176" i="18" s="1"/>
  <c r="I178" i="18"/>
  <c r="B176" i="18" s="1"/>
  <c r="F177" i="18"/>
  <c r="J175" i="18"/>
  <c r="C175" i="18" s="1"/>
  <c r="N175" i="18"/>
  <c r="G173" i="18" s="1"/>
  <c r="M175" i="18"/>
  <c r="F173" i="18" s="1"/>
  <c r="L175" i="18"/>
  <c r="E173" i="18"/>
  <c r="E175" i="18" s="1"/>
  <c r="K175" i="18"/>
  <c r="D173" i="18" s="1"/>
  <c r="I175" i="18"/>
  <c r="B173" i="18" s="1"/>
  <c r="J172" i="18"/>
  <c r="C172" i="18" s="1"/>
  <c r="N172" i="18"/>
  <c r="G170" i="18" s="1"/>
  <c r="M172" i="18"/>
  <c r="F170" i="18" s="1"/>
  <c r="L172" i="18"/>
  <c r="E170" i="18" s="1"/>
  <c r="K172" i="18"/>
  <c r="D170" i="18" s="1"/>
  <c r="I172" i="18"/>
  <c r="B170" i="18" s="1"/>
  <c r="J169" i="18"/>
  <c r="C169" i="18" s="1"/>
  <c r="N169" i="18"/>
  <c r="G167" i="18" s="1"/>
  <c r="M169" i="18"/>
  <c r="F167" i="18" s="1"/>
  <c r="L169" i="18"/>
  <c r="E167" i="18" s="1"/>
  <c r="E169" i="18" s="1"/>
  <c r="K169" i="18"/>
  <c r="D167" i="18" s="1"/>
  <c r="I169" i="18"/>
  <c r="B167" i="18" s="1"/>
  <c r="J166" i="18"/>
  <c r="C166" i="18"/>
  <c r="N166" i="18"/>
  <c r="G164" i="18" s="1"/>
  <c r="M166" i="18"/>
  <c r="F164" i="18" s="1"/>
  <c r="L166" i="18"/>
  <c r="E164" i="18"/>
  <c r="E165" i="18" s="1"/>
  <c r="K166" i="18"/>
  <c r="D164" i="18" s="1"/>
  <c r="I166" i="18"/>
  <c r="B164" i="18" s="1"/>
  <c r="J163" i="18"/>
  <c r="C163" i="18" s="1"/>
  <c r="N163" i="18"/>
  <c r="G161" i="18" s="1"/>
  <c r="M163" i="18"/>
  <c r="F161" i="18" s="1"/>
  <c r="L163" i="18"/>
  <c r="E161" i="18" s="1"/>
  <c r="K163" i="18"/>
  <c r="D161" i="18" s="1"/>
  <c r="I163" i="18"/>
  <c r="B161" i="18" s="1"/>
  <c r="J160" i="18"/>
  <c r="C160" i="18"/>
  <c r="N160" i="18"/>
  <c r="G158" i="18" s="1"/>
  <c r="G160" i="18" s="1"/>
  <c r="M160" i="18"/>
  <c r="F158" i="18" s="1"/>
  <c r="L160" i="18"/>
  <c r="E158" i="18" s="1"/>
  <c r="K160" i="18"/>
  <c r="D158" i="18" s="1"/>
  <c r="D159" i="18" s="1"/>
  <c r="I160" i="18"/>
  <c r="B158" i="18" s="1"/>
  <c r="B160" i="18" s="1"/>
  <c r="G159" i="18"/>
  <c r="J157" i="18"/>
  <c r="C157" i="18" s="1"/>
  <c r="N157" i="18"/>
  <c r="G155" i="18" s="1"/>
  <c r="M157" i="18"/>
  <c r="F155" i="18" s="1"/>
  <c r="L157" i="18"/>
  <c r="E155" i="18" s="1"/>
  <c r="K157" i="18"/>
  <c r="D155" i="18"/>
  <c r="D157" i="18" s="1"/>
  <c r="I157" i="18"/>
  <c r="B155" i="18" s="1"/>
  <c r="J154" i="18"/>
  <c r="C154" i="18" s="1"/>
  <c r="N154" i="18"/>
  <c r="G152" i="18" s="1"/>
  <c r="M154" i="18"/>
  <c r="F152" i="18" s="1"/>
  <c r="L154" i="18"/>
  <c r="E152" i="18" s="1"/>
  <c r="K154" i="18"/>
  <c r="D152" i="18"/>
  <c r="D154" i="18" s="1"/>
  <c r="I154" i="18"/>
  <c r="B152" i="18" s="1"/>
  <c r="J151" i="18"/>
  <c r="C151" i="18" s="1"/>
  <c r="N151" i="18"/>
  <c r="G149" i="18" s="1"/>
  <c r="M151" i="18"/>
  <c r="F149" i="18" s="1"/>
  <c r="L151" i="18"/>
  <c r="E149" i="18" s="1"/>
  <c r="K151" i="18"/>
  <c r="D149" i="18" s="1"/>
  <c r="D151" i="18" s="1"/>
  <c r="I151" i="18"/>
  <c r="B149" i="18" s="1"/>
  <c r="J148" i="18"/>
  <c r="C148" i="18" s="1"/>
  <c r="N148" i="18"/>
  <c r="G146" i="18" s="1"/>
  <c r="M148" i="18"/>
  <c r="F146" i="18" s="1"/>
  <c r="L148" i="18"/>
  <c r="E146" i="18" s="1"/>
  <c r="K148" i="18"/>
  <c r="D146" i="18"/>
  <c r="D148" i="18" s="1"/>
  <c r="I148" i="18"/>
  <c r="B146" i="18" s="1"/>
  <c r="J145" i="18"/>
  <c r="C145" i="18" s="1"/>
  <c r="N145" i="18"/>
  <c r="G143" i="18" s="1"/>
  <c r="M145" i="18"/>
  <c r="F143" i="18" s="1"/>
  <c r="L145" i="18"/>
  <c r="E143" i="18" s="1"/>
  <c r="K145" i="18"/>
  <c r="D143" i="18"/>
  <c r="D145" i="18" s="1"/>
  <c r="I145" i="18"/>
  <c r="B143" i="18" s="1"/>
  <c r="J142" i="18"/>
  <c r="C142" i="18" s="1"/>
  <c r="N142" i="18"/>
  <c r="G140" i="18" s="1"/>
  <c r="M142" i="18"/>
  <c r="F140" i="18" s="1"/>
  <c r="L142" i="18"/>
  <c r="E140" i="18" s="1"/>
  <c r="K142" i="18"/>
  <c r="D140" i="18" s="1"/>
  <c r="D142" i="18" s="1"/>
  <c r="I142" i="18"/>
  <c r="B140" i="18" s="1"/>
  <c r="J139" i="18"/>
  <c r="C139" i="18" s="1"/>
  <c r="N139" i="18"/>
  <c r="G137" i="18" s="1"/>
  <c r="M139" i="18"/>
  <c r="F137" i="18" s="1"/>
  <c r="L139" i="18"/>
  <c r="E137" i="18" s="1"/>
  <c r="K139" i="18"/>
  <c r="D137" i="18" s="1"/>
  <c r="D139" i="18" s="1"/>
  <c r="I139" i="18"/>
  <c r="B137" i="18" s="1"/>
  <c r="J136" i="18"/>
  <c r="C136" i="18" s="1"/>
  <c r="N136" i="18"/>
  <c r="G134" i="18" s="1"/>
  <c r="M136" i="18"/>
  <c r="F134" i="18" s="1"/>
  <c r="L136" i="18"/>
  <c r="E134" i="18" s="1"/>
  <c r="K136" i="18"/>
  <c r="D134" i="18"/>
  <c r="I136" i="18"/>
  <c r="B134" i="18" s="1"/>
  <c r="J133" i="18"/>
  <c r="C133" i="18" s="1"/>
  <c r="N133" i="18"/>
  <c r="G131" i="18" s="1"/>
  <c r="M133" i="18"/>
  <c r="F131" i="18" s="1"/>
  <c r="L133" i="18"/>
  <c r="E131" i="18" s="1"/>
  <c r="K133" i="18"/>
  <c r="D131" i="18" s="1"/>
  <c r="D133" i="18" s="1"/>
  <c r="I133" i="18"/>
  <c r="B131" i="18" s="1"/>
  <c r="J130" i="18"/>
  <c r="C130" i="18" s="1"/>
  <c r="N130" i="18"/>
  <c r="G128" i="18" s="1"/>
  <c r="G130" i="18" s="1"/>
  <c r="M130" i="18"/>
  <c r="F128" i="18" s="1"/>
  <c r="L130" i="18"/>
  <c r="E128" i="18" s="1"/>
  <c r="K130" i="18"/>
  <c r="D128" i="18" s="1"/>
  <c r="D130" i="18" s="1"/>
  <c r="I130" i="18"/>
  <c r="B128" i="18" s="1"/>
  <c r="J127" i="18"/>
  <c r="C127" i="18" s="1"/>
  <c r="N127" i="18"/>
  <c r="G125" i="18" s="1"/>
  <c r="M127" i="18"/>
  <c r="F125" i="18" s="1"/>
  <c r="L127" i="18"/>
  <c r="E125" i="18" s="1"/>
  <c r="K127" i="18"/>
  <c r="D125" i="18" s="1"/>
  <c r="I127" i="18"/>
  <c r="B125" i="18" s="1"/>
  <c r="B127" i="18" s="1"/>
  <c r="J124" i="18"/>
  <c r="C124" i="18" s="1"/>
  <c r="N124" i="18"/>
  <c r="G122" i="18" s="1"/>
  <c r="M124" i="18"/>
  <c r="F122" i="18" s="1"/>
  <c r="L124" i="18"/>
  <c r="E122" i="18" s="1"/>
  <c r="K124" i="18"/>
  <c r="D122" i="18" s="1"/>
  <c r="D124" i="18" s="1"/>
  <c r="I124" i="18"/>
  <c r="B122" i="18" s="1"/>
  <c r="J121" i="18"/>
  <c r="C121" i="18" s="1"/>
  <c r="N121" i="18"/>
  <c r="G119" i="18" s="1"/>
  <c r="M121" i="18"/>
  <c r="F119" i="18" s="1"/>
  <c r="L121" i="18"/>
  <c r="E119" i="18" s="1"/>
  <c r="K121" i="18"/>
  <c r="D119" i="18" s="1"/>
  <c r="D121" i="18" s="1"/>
  <c r="I121" i="18"/>
  <c r="B119" i="18" s="1"/>
  <c r="J118" i="18"/>
  <c r="C118" i="18" s="1"/>
  <c r="N118" i="18"/>
  <c r="G116" i="18" s="1"/>
  <c r="M118" i="18"/>
  <c r="F116" i="18" s="1"/>
  <c r="L118" i="18"/>
  <c r="E116" i="18" s="1"/>
  <c r="K118" i="18"/>
  <c r="D116" i="18"/>
  <c r="D118" i="18" s="1"/>
  <c r="I118" i="18"/>
  <c r="B116" i="18" s="1"/>
  <c r="J115" i="18"/>
  <c r="C115" i="18" s="1"/>
  <c r="N115" i="18"/>
  <c r="G113" i="18" s="1"/>
  <c r="M115" i="18"/>
  <c r="F113" i="18" s="1"/>
  <c r="L115" i="18"/>
  <c r="E113" i="18" s="1"/>
  <c r="K115" i="18"/>
  <c r="D113" i="18" s="1"/>
  <c r="D115" i="18" s="1"/>
  <c r="I115" i="18"/>
  <c r="B113" i="18" s="1"/>
  <c r="J112" i="18"/>
  <c r="C112" i="18" s="1"/>
  <c r="N112" i="18"/>
  <c r="G110" i="18"/>
  <c r="G112" i="18" s="1"/>
  <c r="M112" i="18"/>
  <c r="F110" i="18" s="1"/>
  <c r="L112" i="18"/>
  <c r="E110" i="18" s="1"/>
  <c r="K112" i="18"/>
  <c r="D110" i="18" s="1"/>
  <c r="D112" i="18" s="1"/>
  <c r="I112" i="18"/>
  <c r="B110" i="18" s="1"/>
  <c r="J109" i="18"/>
  <c r="C109" i="18" s="1"/>
  <c r="N109" i="18"/>
  <c r="G107" i="18" s="1"/>
  <c r="M109" i="18"/>
  <c r="F107" i="18" s="1"/>
  <c r="L109" i="18"/>
  <c r="E107" i="18" s="1"/>
  <c r="K109" i="18"/>
  <c r="D107" i="18" s="1"/>
  <c r="I109" i="18"/>
  <c r="B107" i="18" s="1"/>
  <c r="J106" i="18"/>
  <c r="C106" i="18" s="1"/>
  <c r="N106" i="18"/>
  <c r="G104" i="18" s="1"/>
  <c r="M106" i="18"/>
  <c r="F104" i="18" s="1"/>
  <c r="L106" i="18"/>
  <c r="E104" i="18" s="1"/>
  <c r="K106" i="18"/>
  <c r="D104" i="18" s="1"/>
  <c r="I106" i="18"/>
  <c r="B104" i="18" s="1"/>
  <c r="B106" i="18" s="1"/>
  <c r="J103" i="18"/>
  <c r="C103" i="18" s="1"/>
  <c r="N103" i="18"/>
  <c r="G101" i="18" s="1"/>
  <c r="M103" i="18"/>
  <c r="F101" i="18" s="1"/>
  <c r="L103" i="18"/>
  <c r="E101" i="18" s="1"/>
  <c r="K103" i="18"/>
  <c r="D101" i="18" s="1"/>
  <c r="D103" i="18" s="1"/>
  <c r="I103" i="18"/>
  <c r="B101" i="18" s="1"/>
  <c r="J100" i="18"/>
  <c r="C100" i="18" s="1"/>
  <c r="N562" i="18"/>
  <c r="M562" i="18"/>
  <c r="L562" i="18"/>
  <c r="K562" i="18"/>
  <c r="J562" i="18"/>
  <c r="I562" i="18"/>
  <c r="N553" i="18"/>
  <c r="M553" i="18"/>
  <c r="L553" i="18"/>
  <c r="K553" i="18"/>
  <c r="J553" i="18"/>
  <c r="I553" i="18"/>
  <c r="N547" i="18"/>
  <c r="M547" i="18"/>
  <c r="L547" i="18"/>
  <c r="K547" i="18"/>
  <c r="J547" i="18"/>
  <c r="I547" i="18"/>
  <c r="N544" i="18"/>
  <c r="M544" i="18"/>
  <c r="L544" i="18"/>
  <c r="K544" i="18"/>
  <c r="J544" i="18"/>
  <c r="I544" i="18"/>
  <c r="I1" i="18"/>
  <c r="B1" i="18" s="1"/>
  <c r="J1" i="18"/>
  <c r="K1" i="18"/>
  <c r="D1" i="18" s="1"/>
  <c r="L1" i="18"/>
  <c r="M1" i="18"/>
  <c r="N1" i="18"/>
  <c r="I4" i="18"/>
  <c r="J4" i="18"/>
  <c r="K4" i="18"/>
  <c r="D2" i="18" s="1"/>
  <c r="L4" i="18"/>
  <c r="M4" i="18"/>
  <c r="F2" i="18" s="1"/>
  <c r="F3" i="18" s="1"/>
  <c r="N4" i="18"/>
  <c r="I7" i="18"/>
  <c r="J7" i="18"/>
  <c r="K7" i="18"/>
  <c r="L7" i="18"/>
  <c r="M7" i="18"/>
  <c r="F5" i="18" s="1"/>
  <c r="N7" i="18"/>
  <c r="G5" i="18" s="1"/>
  <c r="G7" i="18" s="1"/>
  <c r="I10" i="18"/>
  <c r="J10" i="18"/>
  <c r="K10" i="18"/>
  <c r="D8" i="18" s="1"/>
  <c r="L10" i="18"/>
  <c r="E8" i="18" s="1"/>
  <c r="M10" i="18"/>
  <c r="F8" i="18" s="1"/>
  <c r="F10" i="18" s="1"/>
  <c r="N10" i="18"/>
  <c r="I13" i="18"/>
  <c r="B11" i="18" s="1"/>
  <c r="J13" i="18"/>
  <c r="K13" i="18"/>
  <c r="L13" i="18"/>
  <c r="M13" i="18"/>
  <c r="F11" i="18" s="1"/>
  <c r="F13" i="18" s="1"/>
  <c r="N13" i="18"/>
  <c r="G11" i="18" s="1"/>
  <c r="I16" i="18"/>
  <c r="B14" i="18" s="1"/>
  <c r="B16" i="18" s="1"/>
  <c r="J16" i="18"/>
  <c r="K16" i="18"/>
  <c r="D14" i="18" s="1"/>
  <c r="L16" i="18"/>
  <c r="M16" i="18"/>
  <c r="F14" i="18" s="1"/>
  <c r="F16" i="18" s="1"/>
  <c r="N16" i="18"/>
  <c r="I19" i="18"/>
  <c r="B17" i="18" s="1"/>
  <c r="J19" i="18"/>
  <c r="K19" i="18"/>
  <c r="D17" i="18" s="1"/>
  <c r="D19" i="18" s="1"/>
  <c r="L19" i="18"/>
  <c r="M19" i="18"/>
  <c r="F17" i="18" s="1"/>
  <c r="F19" i="18" s="1"/>
  <c r="N19" i="18"/>
  <c r="G17" i="18" s="1"/>
  <c r="I22" i="18"/>
  <c r="B20" i="18" s="1"/>
  <c r="B22" i="18" s="1"/>
  <c r="J22" i="18"/>
  <c r="K22" i="18"/>
  <c r="D20" i="18" s="1"/>
  <c r="L22" i="18"/>
  <c r="M22" i="18"/>
  <c r="F20" i="18" s="1"/>
  <c r="F22" i="18" s="1"/>
  <c r="N22" i="18"/>
  <c r="I25" i="18"/>
  <c r="B23" i="18" s="1"/>
  <c r="B25" i="18" s="1"/>
  <c r="J25" i="18"/>
  <c r="K25" i="18"/>
  <c r="D23" i="18" s="1"/>
  <c r="D25" i="18" s="1"/>
  <c r="L25" i="18"/>
  <c r="M25" i="18"/>
  <c r="F23" i="18" s="1"/>
  <c r="F25" i="18" s="1"/>
  <c r="N25" i="18"/>
  <c r="G23" i="18" s="1"/>
  <c r="G25" i="18" s="1"/>
  <c r="I28" i="18"/>
  <c r="B26" i="18" s="1"/>
  <c r="B28" i="18" s="1"/>
  <c r="J28" i="18"/>
  <c r="K28" i="18"/>
  <c r="D26" i="18" s="1"/>
  <c r="L28" i="18"/>
  <c r="M28" i="18"/>
  <c r="F26" i="18" s="1"/>
  <c r="N28" i="18"/>
  <c r="I31" i="18"/>
  <c r="B29" i="18" s="1"/>
  <c r="J31" i="18"/>
  <c r="K31" i="18"/>
  <c r="D29" i="18" s="1"/>
  <c r="D31" i="18" s="1"/>
  <c r="L31" i="18"/>
  <c r="M31" i="18"/>
  <c r="F29" i="18" s="1"/>
  <c r="F31" i="18" s="1"/>
  <c r="N31" i="18"/>
  <c r="I34" i="18"/>
  <c r="B32" i="18" s="1"/>
  <c r="J34" i="18"/>
  <c r="K34" i="18"/>
  <c r="L34" i="18"/>
  <c r="M34" i="18"/>
  <c r="F32" i="18" s="1"/>
  <c r="N34" i="18"/>
  <c r="I37" i="18"/>
  <c r="B35" i="18" s="1"/>
  <c r="B37" i="18" s="1"/>
  <c r="J37" i="18"/>
  <c r="K37" i="18"/>
  <c r="D35" i="18" s="1"/>
  <c r="D36" i="18" s="1"/>
  <c r="L37" i="18"/>
  <c r="M37" i="18"/>
  <c r="F35" i="18" s="1"/>
  <c r="N37" i="18"/>
  <c r="I40" i="18"/>
  <c r="J40" i="18"/>
  <c r="K40" i="18"/>
  <c r="D38" i="18" s="1"/>
  <c r="L40" i="18"/>
  <c r="M40" i="18"/>
  <c r="F38" i="18" s="1"/>
  <c r="N40" i="18"/>
  <c r="I43" i="18"/>
  <c r="J43" i="18"/>
  <c r="K43" i="18"/>
  <c r="D41" i="18" s="1"/>
  <c r="L43" i="18"/>
  <c r="M43" i="18"/>
  <c r="F41" i="18" s="1"/>
  <c r="F43" i="18" s="1"/>
  <c r="N43" i="18"/>
  <c r="I46" i="18"/>
  <c r="B44" i="18" s="1"/>
  <c r="J46" i="18"/>
  <c r="K46" i="18"/>
  <c r="D44" i="18" s="1"/>
  <c r="L46" i="18"/>
  <c r="M46" i="18"/>
  <c r="F44" i="18" s="1"/>
  <c r="F46" i="18" s="1"/>
  <c r="N46" i="18"/>
  <c r="G44" i="18" s="1"/>
  <c r="I49" i="18"/>
  <c r="B47" i="18" s="1"/>
  <c r="J49" i="18"/>
  <c r="C49" i="18" s="1"/>
  <c r="K49" i="18"/>
  <c r="L49" i="18"/>
  <c r="M49" i="18"/>
  <c r="F47" i="18" s="1"/>
  <c r="N49" i="18"/>
  <c r="G47" i="18" s="1"/>
  <c r="G49" i="18" s="1"/>
  <c r="I52" i="18"/>
  <c r="B50" i="18" s="1"/>
  <c r="J52" i="18"/>
  <c r="K52" i="18"/>
  <c r="D50" i="18" s="1"/>
  <c r="D52" i="18" s="1"/>
  <c r="L52" i="18"/>
  <c r="M52" i="18"/>
  <c r="F50" i="18" s="1"/>
  <c r="N52" i="18"/>
  <c r="I55" i="18"/>
  <c r="J55" i="18"/>
  <c r="K55" i="18"/>
  <c r="D53" i="18" s="1"/>
  <c r="L55" i="18"/>
  <c r="M55" i="18"/>
  <c r="F53" i="18" s="1"/>
  <c r="N55" i="18"/>
  <c r="G53" i="18" s="1"/>
  <c r="G55" i="18" s="1"/>
  <c r="I58" i="18"/>
  <c r="B56" i="18" s="1"/>
  <c r="J58" i="18"/>
  <c r="K58" i="18"/>
  <c r="L58" i="18"/>
  <c r="M58" i="18"/>
  <c r="F56" i="18" s="1"/>
  <c r="N58" i="18"/>
  <c r="I61" i="18"/>
  <c r="B59" i="18" s="1"/>
  <c r="B61" i="18" s="1"/>
  <c r="J61" i="18"/>
  <c r="K61" i="18"/>
  <c r="D59" i="18" s="1"/>
  <c r="L61" i="18"/>
  <c r="M61" i="18"/>
  <c r="F59" i="18" s="1"/>
  <c r="N61" i="18"/>
  <c r="G59" i="18" s="1"/>
  <c r="G61" i="18" s="1"/>
  <c r="I64" i="18"/>
  <c r="B62" i="18" s="1"/>
  <c r="J64" i="18"/>
  <c r="K64" i="18"/>
  <c r="D62" i="18" s="1"/>
  <c r="L64" i="18"/>
  <c r="E62" i="18" s="1"/>
  <c r="E64" i="18" s="1"/>
  <c r="M64" i="18"/>
  <c r="F62" i="18" s="1"/>
  <c r="N64" i="18"/>
  <c r="I67" i="18"/>
  <c r="B65" i="18" s="1"/>
  <c r="J67" i="18"/>
  <c r="K67" i="18"/>
  <c r="D65" i="18" s="1"/>
  <c r="L67" i="18"/>
  <c r="M67" i="18"/>
  <c r="N67" i="18"/>
  <c r="G65" i="18" s="1"/>
  <c r="I70" i="18"/>
  <c r="B68" i="18" s="1"/>
  <c r="J70" i="18"/>
  <c r="K70" i="18"/>
  <c r="D68" i="18" s="1"/>
  <c r="L70" i="18"/>
  <c r="M70" i="18"/>
  <c r="F68" i="18" s="1"/>
  <c r="N70" i="18"/>
  <c r="G68" i="18" s="1"/>
  <c r="I73" i="18"/>
  <c r="B71" i="18" s="1"/>
  <c r="B73" i="18" s="1"/>
  <c r="J73" i="18"/>
  <c r="K73" i="18"/>
  <c r="D71" i="18" s="1"/>
  <c r="L73" i="18"/>
  <c r="M73" i="18"/>
  <c r="F71" i="18" s="1"/>
  <c r="N73" i="18"/>
  <c r="G71" i="18" s="1"/>
  <c r="G73" i="18" s="1"/>
  <c r="I76" i="18"/>
  <c r="B74" i="18" s="1"/>
  <c r="J76" i="18"/>
  <c r="K76" i="18"/>
  <c r="D74" i="18" s="1"/>
  <c r="D76" i="18" s="1"/>
  <c r="L76" i="18"/>
  <c r="M76" i="18"/>
  <c r="F74" i="18" s="1"/>
  <c r="N76" i="18"/>
  <c r="I79" i="18"/>
  <c r="B77" i="18" s="1"/>
  <c r="J79" i="18"/>
  <c r="K79" i="18"/>
  <c r="D77" i="18" s="1"/>
  <c r="L79" i="18"/>
  <c r="M79" i="18"/>
  <c r="F77" i="18" s="1"/>
  <c r="N79" i="18"/>
  <c r="I82" i="18"/>
  <c r="B80" i="18" s="1"/>
  <c r="J82" i="18"/>
  <c r="K82" i="18"/>
  <c r="D80" i="18" s="1"/>
  <c r="D82" i="18" s="1"/>
  <c r="L82" i="18"/>
  <c r="E80" i="18" s="1"/>
  <c r="E82" i="18" s="1"/>
  <c r="M82" i="18"/>
  <c r="F80" i="18" s="1"/>
  <c r="N82" i="18"/>
  <c r="I85" i="18"/>
  <c r="B83" i="18" s="1"/>
  <c r="J85" i="18"/>
  <c r="C85" i="18" s="1"/>
  <c r="K85" i="18"/>
  <c r="D83" i="18" s="1"/>
  <c r="L85" i="18"/>
  <c r="M85" i="18"/>
  <c r="N85" i="18"/>
  <c r="G83" i="18" s="1"/>
  <c r="G85" i="18" s="1"/>
  <c r="I88" i="18"/>
  <c r="B86" i="18" s="1"/>
  <c r="J88" i="18"/>
  <c r="K88" i="18"/>
  <c r="D86" i="18" s="1"/>
  <c r="D88" i="18" s="1"/>
  <c r="L88" i="18"/>
  <c r="M88" i="18"/>
  <c r="F86" i="18" s="1"/>
  <c r="N88" i="18"/>
  <c r="I91" i="18"/>
  <c r="B89" i="18" s="1"/>
  <c r="B91" i="18" s="1"/>
  <c r="J91" i="18"/>
  <c r="K91" i="18"/>
  <c r="D89" i="18" s="1"/>
  <c r="L91" i="18"/>
  <c r="M91" i="18"/>
  <c r="F89" i="18" s="1"/>
  <c r="N91" i="18"/>
  <c r="G89" i="18" s="1"/>
  <c r="I94" i="18"/>
  <c r="B92" i="18" s="1"/>
  <c r="J94" i="18"/>
  <c r="K94" i="18"/>
  <c r="L94" i="18"/>
  <c r="E92" i="18" s="1"/>
  <c r="M94" i="18"/>
  <c r="F92" i="18" s="1"/>
  <c r="N94" i="18"/>
  <c r="I97" i="18"/>
  <c r="J97" i="18"/>
  <c r="K97" i="18"/>
  <c r="D95" i="18" s="1"/>
  <c r="L97" i="18"/>
  <c r="E95" i="18" s="1"/>
  <c r="M97" i="18"/>
  <c r="F95" i="18" s="1"/>
  <c r="N97" i="18"/>
  <c r="G95" i="18" s="1"/>
  <c r="G97" i="18" s="1"/>
  <c r="I100" i="18"/>
  <c r="B98" i="18" s="1"/>
  <c r="B100" i="18" s="1"/>
  <c r="K100" i="18"/>
  <c r="D98" i="18" s="1"/>
  <c r="L100" i="18"/>
  <c r="E98" i="18" s="1"/>
  <c r="E100" i="18" s="1"/>
  <c r="M100" i="18"/>
  <c r="F98" i="18" s="1"/>
  <c r="N100" i="18"/>
  <c r="G98" i="18" s="1"/>
  <c r="G100" i="18" s="1"/>
  <c r="AA38" i="4"/>
  <c r="AE38" i="4" s="1"/>
  <c r="AA37" i="4"/>
  <c r="AE37" i="4"/>
  <c r="AA36" i="4"/>
  <c r="AE36" i="4" s="1"/>
  <c r="AA35" i="4"/>
  <c r="AE35" i="4"/>
  <c r="AA34" i="4"/>
  <c r="AE34" i="4" s="1"/>
  <c r="AA33" i="4"/>
  <c r="AE33" i="4"/>
  <c r="AA32" i="4"/>
  <c r="AE32" i="4" s="1"/>
  <c r="AA31" i="4"/>
  <c r="AE31" i="4"/>
  <c r="AA30" i="4"/>
  <c r="AE30" i="4" s="1"/>
  <c r="AA29" i="4"/>
  <c r="AE29" i="4"/>
  <c r="W16" i="4"/>
  <c r="Y16" i="4" s="1"/>
  <c r="W15" i="4"/>
  <c r="W11" i="4"/>
  <c r="W13" i="4"/>
  <c r="Y13" i="4" s="1"/>
  <c r="W17" i="4"/>
  <c r="Y17" i="4" s="1"/>
  <c r="Y15" i="4"/>
  <c r="Y11" i="4"/>
  <c r="X16" i="4"/>
  <c r="X15" i="4"/>
  <c r="X11" i="4"/>
  <c r="L16" i="4"/>
  <c r="K16" i="4" s="1"/>
  <c r="L15" i="4"/>
  <c r="K15" i="4" s="1"/>
  <c r="L11" i="4"/>
  <c r="K11" i="4" s="1"/>
  <c r="L13" i="4"/>
  <c r="K13" i="4" s="1"/>
  <c r="L17" i="4"/>
  <c r="K17" i="4" s="1"/>
  <c r="C97" i="18"/>
  <c r="C98" i="18" s="1"/>
  <c r="C99" i="18" s="1"/>
  <c r="B95" i="18"/>
  <c r="B97" i="18" s="1"/>
  <c r="C94" i="18"/>
  <c r="G92" i="18"/>
  <c r="D92" i="18"/>
  <c r="D94" i="18" s="1"/>
  <c r="C91" i="18"/>
  <c r="E89" i="18"/>
  <c r="E91" i="18" s="1"/>
  <c r="C88" i="18"/>
  <c r="G86" i="18"/>
  <c r="E86" i="18"/>
  <c r="E88" i="18" s="1"/>
  <c r="F83" i="18"/>
  <c r="E83" i="18"/>
  <c r="C82" i="18"/>
  <c r="G80" i="18"/>
  <c r="C79" i="18"/>
  <c r="G77" i="18"/>
  <c r="G79" i="18" s="1"/>
  <c r="E77" i="18"/>
  <c r="E79" i="18" s="1"/>
  <c r="C76" i="18"/>
  <c r="G74" i="18"/>
  <c r="E74" i="18"/>
  <c r="E76" i="18" s="1"/>
  <c r="C73" i="18"/>
  <c r="E71" i="18"/>
  <c r="E73" i="18" s="1"/>
  <c r="C70" i="18"/>
  <c r="E68" i="18"/>
  <c r="E70" i="18" s="1"/>
  <c r="C67" i="18"/>
  <c r="F65" i="18"/>
  <c r="E65" i="18"/>
  <c r="E67" i="18" s="1"/>
  <c r="E66" i="18"/>
  <c r="C64" i="18"/>
  <c r="G62" i="18"/>
  <c r="C61" i="18"/>
  <c r="C62" i="18" s="1"/>
  <c r="C63" i="18" s="1"/>
  <c r="E59" i="18"/>
  <c r="E61" i="18" s="1"/>
  <c r="C58" i="18"/>
  <c r="G56" i="18"/>
  <c r="E56" i="18"/>
  <c r="E58" i="18" s="1"/>
  <c r="D56" i="18"/>
  <c r="D58" i="18" s="1"/>
  <c r="C55" i="18"/>
  <c r="E53" i="18"/>
  <c r="B53" i="18"/>
  <c r="B55" i="18" s="1"/>
  <c r="C52" i="18"/>
  <c r="G50" i="18"/>
  <c r="E50" i="18"/>
  <c r="E52" i="18" s="1"/>
  <c r="E51" i="18"/>
  <c r="E47" i="18"/>
  <c r="E49" i="18" s="1"/>
  <c r="D47" i="18"/>
  <c r="C46" i="18"/>
  <c r="E44" i="18"/>
  <c r="E46" i="18" s="1"/>
  <c r="C43" i="18"/>
  <c r="G41" i="18"/>
  <c r="G43" i="18" s="1"/>
  <c r="E41" i="18"/>
  <c r="B41" i="18"/>
  <c r="B43" i="18" s="1"/>
  <c r="C40" i="18"/>
  <c r="G38" i="18"/>
  <c r="G39" i="18" s="1"/>
  <c r="E38" i="18"/>
  <c r="E40" i="18" s="1"/>
  <c r="B38" i="18"/>
  <c r="C37" i="18"/>
  <c r="G35" i="18"/>
  <c r="G37" i="18" s="1"/>
  <c r="E35" i="18"/>
  <c r="E37" i="18" s="1"/>
  <c r="E36" i="18"/>
  <c r="C34" i="18"/>
  <c r="C35" i="18" s="1"/>
  <c r="G32" i="18"/>
  <c r="G33" i="18" s="1"/>
  <c r="E32" i="18"/>
  <c r="D32" i="18"/>
  <c r="D34" i="18" s="1"/>
  <c r="C31" i="18"/>
  <c r="G29" i="18"/>
  <c r="G31" i="18" s="1"/>
  <c r="E29" i="18"/>
  <c r="E31" i="18" s="1"/>
  <c r="E30" i="18"/>
  <c r="C28" i="18"/>
  <c r="G26" i="18"/>
  <c r="G28" i="18" s="1"/>
  <c r="E26" i="18"/>
  <c r="C25" i="18"/>
  <c r="E23" i="18"/>
  <c r="C22" i="18"/>
  <c r="G20" i="18"/>
  <c r="G22" i="18" s="1"/>
  <c r="E20" i="18"/>
  <c r="E22" i="18" s="1"/>
  <c r="F21" i="18"/>
  <c r="C19" i="18"/>
  <c r="E17" i="18"/>
  <c r="C16" i="18"/>
  <c r="G14" i="18"/>
  <c r="G16" i="18" s="1"/>
  <c r="E14" i="18"/>
  <c r="C13" i="18"/>
  <c r="E11" i="18"/>
  <c r="E12" i="18" s="1"/>
  <c r="D11" i="18"/>
  <c r="D13" i="18" s="1"/>
  <c r="C10" i="18"/>
  <c r="G8" i="18"/>
  <c r="G10" i="18" s="1"/>
  <c r="B8" i="18"/>
  <c r="C7" i="18"/>
  <c r="E5" i="18"/>
  <c r="E7" i="18" s="1"/>
  <c r="D5" i="18"/>
  <c r="B5" i="18"/>
  <c r="B6" i="18" s="1"/>
  <c r="C4" i="18"/>
  <c r="G2" i="18"/>
  <c r="G4" i="18" s="1"/>
  <c r="F4" i="18"/>
  <c r="E2" i="18"/>
  <c r="B2" i="18"/>
  <c r="B4" i="18" s="1"/>
  <c r="G1" i="18"/>
  <c r="F1" i="18"/>
  <c r="E1" i="18"/>
  <c r="AC600" i="8"/>
  <c r="AE600" i="8" s="1"/>
  <c r="AG600" i="8" s="1"/>
  <c r="J600" i="7"/>
  <c r="M600" i="8"/>
  <c r="J599" i="7"/>
  <c r="M599" i="8"/>
  <c r="J598" i="7"/>
  <c r="M598" i="8"/>
  <c r="J597" i="7"/>
  <c r="M597" i="8"/>
  <c r="J596" i="7"/>
  <c r="M596" i="8"/>
  <c r="J595" i="7"/>
  <c r="M595" i="8"/>
  <c r="J594" i="7"/>
  <c r="M594" i="8"/>
  <c r="J593" i="7"/>
  <c r="M593" i="8"/>
  <c r="J592" i="7"/>
  <c r="M592" i="8"/>
  <c r="J591" i="7"/>
  <c r="M591" i="8"/>
  <c r="J590" i="7"/>
  <c r="M590" i="8"/>
  <c r="J589" i="7"/>
  <c r="M589" i="8"/>
  <c r="J588" i="7"/>
  <c r="M588" i="8"/>
  <c r="J587" i="7"/>
  <c r="M587" i="8"/>
  <c r="J586" i="7"/>
  <c r="M586" i="8"/>
  <c r="J585" i="7"/>
  <c r="M585" i="8"/>
  <c r="J584" i="7"/>
  <c r="M584" i="8"/>
  <c r="J583" i="7"/>
  <c r="M583" i="8"/>
  <c r="J582" i="7"/>
  <c r="M582" i="8"/>
  <c r="J581" i="7"/>
  <c r="M581" i="8"/>
  <c r="J580" i="7"/>
  <c r="M580" i="8"/>
  <c r="J579" i="7"/>
  <c r="M579" i="8"/>
  <c r="J578" i="7"/>
  <c r="M578" i="8"/>
  <c r="J577" i="7"/>
  <c r="M577" i="8"/>
  <c r="J576" i="7"/>
  <c r="M576" i="8"/>
  <c r="J575" i="7"/>
  <c r="M575" i="8"/>
  <c r="J574" i="7"/>
  <c r="M574" i="8"/>
  <c r="J573" i="7"/>
  <c r="M573" i="8"/>
  <c r="J572" i="7"/>
  <c r="M572" i="8"/>
  <c r="J571" i="7"/>
  <c r="M571" i="8"/>
  <c r="J570" i="7"/>
  <c r="M570" i="8"/>
  <c r="J569" i="7"/>
  <c r="M569" i="8"/>
  <c r="J568" i="7"/>
  <c r="M568" i="8"/>
  <c r="J567" i="7"/>
  <c r="M567" i="8"/>
  <c r="J566" i="7"/>
  <c r="M566" i="8"/>
  <c r="J565" i="7"/>
  <c r="M565" i="8"/>
  <c r="J564" i="7"/>
  <c r="M564" i="8"/>
  <c r="J563" i="7"/>
  <c r="M563" i="8"/>
  <c r="J562" i="7"/>
  <c r="M562" i="8"/>
  <c r="J561" i="7"/>
  <c r="M561" i="8"/>
  <c r="J560" i="7"/>
  <c r="M560" i="8"/>
  <c r="J559" i="7"/>
  <c r="M559" i="8"/>
  <c r="J558" i="7"/>
  <c r="M558" i="8"/>
  <c r="J557" i="7"/>
  <c r="M557" i="8"/>
  <c r="J556" i="7"/>
  <c r="M556" i="8"/>
  <c r="J555" i="7"/>
  <c r="M555" i="8"/>
  <c r="J554" i="7"/>
  <c r="M554" i="8"/>
  <c r="J553" i="7"/>
  <c r="M553" i="8"/>
  <c r="J552" i="7"/>
  <c r="M552" i="8"/>
  <c r="J551" i="7"/>
  <c r="M551" i="8"/>
  <c r="J550" i="7"/>
  <c r="M550" i="8"/>
  <c r="J549" i="7"/>
  <c r="M549" i="8"/>
  <c r="J548" i="7"/>
  <c r="M548" i="8"/>
  <c r="J547" i="7"/>
  <c r="M547" i="8"/>
  <c r="J546" i="7"/>
  <c r="M546" i="8"/>
  <c r="J545" i="7"/>
  <c r="M545" i="8"/>
  <c r="J544" i="7"/>
  <c r="M544" i="8"/>
  <c r="J543" i="7"/>
  <c r="M543" i="8"/>
  <c r="J542" i="7"/>
  <c r="M542" i="8"/>
  <c r="J541" i="7"/>
  <c r="M541" i="8"/>
  <c r="J540" i="7"/>
  <c r="M540" i="8"/>
  <c r="J539" i="7"/>
  <c r="M539" i="8"/>
  <c r="H538" i="7"/>
  <c r="F538" i="7"/>
  <c r="J538" i="7"/>
  <c r="M538" i="8"/>
  <c r="H537" i="7"/>
  <c r="F537" i="7"/>
  <c r="J537" i="7"/>
  <c r="M537" i="8"/>
  <c r="H536" i="7"/>
  <c r="F536" i="7"/>
  <c r="J536" i="7"/>
  <c r="M536" i="8"/>
  <c r="H535" i="7"/>
  <c r="F535" i="7"/>
  <c r="J535" i="7"/>
  <c r="M535" i="8"/>
  <c r="H534" i="7"/>
  <c r="F534" i="7"/>
  <c r="J534" i="7"/>
  <c r="M534" i="8"/>
  <c r="H533" i="7"/>
  <c r="F533" i="7"/>
  <c r="J533" i="7"/>
  <c r="M533" i="8"/>
  <c r="H532" i="7"/>
  <c r="F532" i="7"/>
  <c r="J532" i="7"/>
  <c r="M532" i="8"/>
  <c r="H531" i="7"/>
  <c r="F531" i="7"/>
  <c r="J531" i="7"/>
  <c r="M531" i="8"/>
  <c r="H530" i="7"/>
  <c r="F530" i="7"/>
  <c r="J530" i="7"/>
  <c r="M530" i="8"/>
  <c r="H529" i="7"/>
  <c r="F529" i="7"/>
  <c r="J529" i="7"/>
  <c r="M529" i="8"/>
  <c r="H528" i="7"/>
  <c r="F528" i="7"/>
  <c r="J528" i="7"/>
  <c r="M528" i="8"/>
  <c r="H527" i="7"/>
  <c r="F527" i="7"/>
  <c r="J527" i="7"/>
  <c r="M527" i="8"/>
  <c r="H526" i="7"/>
  <c r="F526" i="7"/>
  <c r="J526" i="7"/>
  <c r="M526" i="8"/>
  <c r="H525" i="7"/>
  <c r="F525" i="7"/>
  <c r="J525" i="7"/>
  <c r="M525" i="8"/>
  <c r="H524" i="7"/>
  <c r="F524" i="7"/>
  <c r="J524" i="7"/>
  <c r="M524" i="8"/>
  <c r="H523" i="7"/>
  <c r="F523" i="7"/>
  <c r="J523" i="7"/>
  <c r="M523" i="8"/>
  <c r="H522" i="7"/>
  <c r="F522" i="7"/>
  <c r="J522" i="7"/>
  <c r="M522" i="8"/>
  <c r="H521" i="7"/>
  <c r="F521" i="7"/>
  <c r="J521" i="7"/>
  <c r="M521" i="8"/>
  <c r="H520" i="7"/>
  <c r="F520" i="7"/>
  <c r="J520" i="7"/>
  <c r="M520" i="8"/>
  <c r="H519" i="7"/>
  <c r="F519" i="7"/>
  <c r="J519" i="7"/>
  <c r="M519" i="8"/>
  <c r="H518" i="7"/>
  <c r="F518" i="7"/>
  <c r="J518" i="7"/>
  <c r="M518" i="8"/>
  <c r="H517" i="7"/>
  <c r="F517" i="7"/>
  <c r="J517" i="7"/>
  <c r="M517" i="8"/>
  <c r="H516" i="7"/>
  <c r="F516" i="7"/>
  <c r="J516" i="7"/>
  <c r="M516" i="8"/>
  <c r="H515" i="7"/>
  <c r="F515" i="7"/>
  <c r="J515" i="7"/>
  <c r="M515" i="8"/>
  <c r="H514" i="7"/>
  <c r="F514" i="7"/>
  <c r="J514" i="7"/>
  <c r="M514" i="8"/>
  <c r="H513" i="7"/>
  <c r="F513" i="7"/>
  <c r="J513" i="7"/>
  <c r="M513" i="8"/>
  <c r="H512" i="7"/>
  <c r="F512" i="7"/>
  <c r="J512" i="7"/>
  <c r="M512" i="8"/>
  <c r="H511" i="7"/>
  <c r="F511" i="7"/>
  <c r="J511" i="7"/>
  <c r="M511" i="8"/>
  <c r="H510" i="7"/>
  <c r="F510" i="7"/>
  <c r="J510" i="7"/>
  <c r="M510" i="8"/>
  <c r="H509" i="7"/>
  <c r="F509" i="7"/>
  <c r="J509" i="7"/>
  <c r="M509" i="8"/>
  <c r="H508" i="7"/>
  <c r="F508" i="7"/>
  <c r="J508" i="7"/>
  <c r="M508" i="8"/>
  <c r="H507" i="7"/>
  <c r="F507" i="7"/>
  <c r="J507" i="7"/>
  <c r="M507" i="8"/>
  <c r="H506" i="7"/>
  <c r="F506" i="7"/>
  <c r="J506" i="7"/>
  <c r="M506" i="8"/>
  <c r="H505" i="7"/>
  <c r="F505" i="7"/>
  <c r="J505" i="7"/>
  <c r="M505" i="8"/>
  <c r="H504" i="7"/>
  <c r="F504" i="7"/>
  <c r="J504" i="7"/>
  <c r="M504" i="8"/>
  <c r="H503" i="7"/>
  <c r="F503" i="7"/>
  <c r="J503" i="7"/>
  <c r="M503" i="8"/>
  <c r="H502" i="7"/>
  <c r="F502" i="7"/>
  <c r="J502" i="7"/>
  <c r="M502" i="8"/>
  <c r="H501" i="7"/>
  <c r="F501" i="7"/>
  <c r="J501" i="7"/>
  <c r="M501" i="8"/>
  <c r="H500" i="7"/>
  <c r="F500" i="7"/>
  <c r="J500" i="7"/>
  <c r="M500" i="8"/>
  <c r="H499" i="7"/>
  <c r="F499" i="7"/>
  <c r="J499" i="7"/>
  <c r="M499" i="8"/>
  <c r="H498" i="7"/>
  <c r="F498" i="7"/>
  <c r="J498" i="7"/>
  <c r="M498" i="8"/>
  <c r="H497" i="7"/>
  <c r="F497" i="7"/>
  <c r="J497" i="7"/>
  <c r="M497" i="8"/>
  <c r="H496" i="7"/>
  <c r="F496" i="7"/>
  <c r="J496" i="7"/>
  <c r="M496" i="8"/>
  <c r="H495" i="7"/>
  <c r="F495" i="7"/>
  <c r="J495" i="7"/>
  <c r="M495" i="8"/>
  <c r="H494" i="7"/>
  <c r="F494" i="7"/>
  <c r="J494" i="7"/>
  <c r="M494" i="8"/>
  <c r="H493" i="7"/>
  <c r="F493" i="7"/>
  <c r="J493" i="7"/>
  <c r="M493" i="8"/>
  <c r="H492" i="7"/>
  <c r="F492" i="7"/>
  <c r="J492" i="7"/>
  <c r="M492" i="8"/>
  <c r="H491" i="7"/>
  <c r="F491" i="7"/>
  <c r="J491" i="7"/>
  <c r="M491" i="8"/>
  <c r="H490" i="7"/>
  <c r="F490" i="7"/>
  <c r="J490" i="7"/>
  <c r="M490" i="8"/>
  <c r="H489" i="7"/>
  <c r="F489" i="7"/>
  <c r="J489" i="7"/>
  <c r="M489" i="8" s="1"/>
  <c r="H488" i="7"/>
  <c r="F488" i="7"/>
  <c r="J488" i="7"/>
  <c r="M488" i="8" s="1"/>
  <c r="H487" i="7"/>
  <c r="F487" i="7"/>
  <c r="J487" i="7"/>
  <c r="M487" i="8" s="1"/>
  <c r="H486" i="7"/>
  <c r="F486" i="7"/>
  <c r="J486" i="7"/>
  <c r="M486" i="8" s="1"/>
  <c r="H485" i="7"/>
  <c r="F485" i="7"/>
  <c r="J485" i="7"/>
  <c r="M485" i="8" s="1"/>
  <c r="H484" i="7"/>
  <c r="F484" i="7"/>
  <c r="J484" i="7"/>
  <c r="M484" i="8" s="1"/>
  <c r="H483" i="7"/>
  <c r="F483" i="7"/>
  <c r="J483" i="7"/>
  <c r="M483" i="8" s="1"/>
  <c r="H482" i="7"/>
  <c r="F482" i="7"/>
  <c r="J482" i="7"/>
  <c r="M482" i="8" s="1"/>
  <c r="H481" i="7"/>
  <c r="F481" i="7"/>
  <c r="J481" i="7"/>
  <c r="M481" i="8" s="1"/>
  <c r="H480" i="7"/>
  <c r="F480" i="7"/>
  <c r="J480" i="7"/>
  <c r="M480" i="8" s="1"/>
  <c r="H479" i="7"/>
  <c r="F479" i="7"/>
  <c r="J479" i="7"/>
  <c r="M479" i="8" s="1"/>
  <c r="H478" i="7"/>
  <c r="F478" i="7"/>
  <c r="J478" i="7"/>
  <c r="M478" i="8" s="1"/>
  <c r="H477" i="7"/>
  <c r="F477" i="7"/>
  <c r="J477" i="7"/>
  <c r="M477" i="8" s="1"/>
  <c r="H476" i="7"/>
  <c r="F476" i="7"/>
  <c r="J476" i="7"/>
  <c r="M476" i="8" s="1"/>
  <c r="H475" i="7"/>
  <c r="F475" i="7"/>
  <c r="J475" i="7"/>
  <c r="M475" i="8" s="1"/>
  <c r="H474" i="7"/>
  <c r="F474" i="7"/>
  <c r="J474" i="7"/>
  <c r="M474" i="8" s="1"/>
  <c r="H473" i="7"/>
  <c r="F473" i="7"/>
  <c r="J473" i="7"/>
  <c r="M473" i="8" s="1"/>
  <c r="H472" i="7"/>
  <c r="F472" i="7"/>
  <c r="J472" i="7"/>
  <c r="M472" i="8" s="1"/>
  <c r="H471" i="7"/>
  <c r="F471" i="7"/>
  <c r="J471" i="7"/>
  <c r="M471" i="8" s="1"/>
  <c r="H470" i="7"/>
  <c r="F470" i="7"/>
  <c r="J470" i="7"/>
  <c r="M470" i="8" s="1"/>
  <c r="H469" i="7"/>
  <c r="F469" i="7"/>
  <c r="J469" i="7"/>
  <c r="M469" i="8" s="1"/>
  <c r="H468" i="7"/>
  <c r="F468" i="7"/>
  <c r="J468" i="7"/>
  <c r="M468" i="8" s="1"/>
  <c r="H467" i="7"/>
  <c r="F467" i="7"/>
  <c r="J467" i="7"/>
  <c r="M467" i="8" s="1"/>
  <c r="H466" i="7"/>
  <c r="F466" i="7"/>
  <c r="J466" i="7"/>
  <c r="M466" i="8" s="1"/>
  <c r="H465" i="7"/>
  <c r="F465" i="7"/>
  <c r="J465" i="7"/>
  <c r="M465" i="8" s="1"/>
  <c r="H464" i="7"/>
  <c r="F464" i="7"/>
  <c r="J464" i="7"/>
  <c r="M464" i="8" s="1"/>
  <c r="H463" i="7"/>
  <c r="F463" i="7"/>
  <c r="J463" i="7"/>
  <c r="M463" i="8"/>
  <c r="H462" i="7"/>
  <c r="F462" i="7"/>
  <c r="J462" i="7"/>
  <c r="M462" i="8"/>
  <c r="H461" i="7"/>
  <c r="F461" i="7"/>
  <c r="J461" i="7"/>
  <c r="M461" i="8"/>
  <c r="H460" i="7"/>
  <c r="F460" i="7"/>
  <c r="J460" i="7"/>
  <c r="M460" i="8"/>
  <c r="H459" i="7"/>
  <c r="F459" i="7"/>
  <c r="J459" i="7"/>
  <c r="M459" i="8"/>
  <c r="H458" i="7"/>
  <c r="F458" i="7"/>
  <c r="J458" i="7"/>
  <c r="M458" i="8"/>
  <c r="H457" i="7"/>
  <c r="F457" i="7"/>
  <c r="J457" i="7"/>
  <c r="M457" i="8"/>
  <c r="H456" i="7"/>
  <c r="F456" i="7"/>
  <c r="J456" i="7"/>
  <c r="M456" i="8"/>
  <c r="H455" i="7"/>
  <c r="F455" i="7"/>
  <c r="J455" i="7"/>
  <c r="M455" i="8"/>
  <c r="H454" i="7"/>
  <c r="J454" i="7"/>
  <c r="M454" i="8" s="1"/>
  <c r="H453" i="7"/>
  <c r="F453" i="7"/>
  <c r="J453" i="7"/>
  <c r="M453" i="8" s="1"/>
  <c r="H452" i="7"/>
  <c r="J452" i="7"/>
  <c r="M452" i="8" s="1"/>
  <c r="H451" i="7"/>
  <c r="F451" i="7"/>
  <c r="J451" i="7"/>
  <c r="M451" i="8" s="1"/>
  <c r="H450" i="7"/>
  <c r="F450" i="7"/>
  <c r="J450" i="7"/>
  <c r="M450" i="8" s="1"/>
  <c r="H449" i="7"/>
  <c r="F449" i="7"/>
  <c r="J449" i="7"/>
  <c r="M449" i="8" s="1"/>
  <c r="H448" i="7"/>
  <c r="F448" i="7"/>
  <c r="J448" i="7"/>
  <c r="M448" i="8" s="1"/>
  <c r="H447" i="7"/>
  <c r="F447" i="7"/>
  <c r="J447" i="7"/>
  <c r="M447" i="8" s="1"/>
  <c r="H446" i="7"/>
  <c r="F446" i="7"/>
  <c r="J446" i="7"/>
  <c r="M446" i="8" s="1"/>
  <c r="H445" i="7"/>
  <c r="F445" i="7"/>
  <c r="J445" i="7"/>
  <c r="M445" i="8" s="1"/>
  <c r="H444" i="7"/>
  <c r="F444" i="7"/>
  <c r="H443" i="7"/>
  <c r="F443" i="7"/>
  <c r="J443" i="7"/>
  <c r="M443" i="8" s="1"/>
  <c r="H442" i="7"/>
  <c r="F442" i="7"/>
  <c r="J442" i="7"/>
  <c r="M442" i="8" s="1"/>
  <c r="H441" i="7"/>
  <c r="F441" i="7"/>
  <c r="J441" i="7"/>
  <c r="M441" i="8" s="1"/>
  <c r="H440" i="7"/>
  <c r="F440" i="7"/>
  <c r="J440" i="7"/>
  <c r="M440" i="8" s="1"/>
  <c r="AQ446" i="8"/>
  <c r="V452" i="8"/>
  <c r="X452" i="8"/>
  <c r="V453" i="8"/>
  <c r="Q453" i="8" s="1"/>
  <c r="K453" i="8" s="1"/>
  <c r="D453" i="10" s="1"/>
  <c r="X453" i="8"/>
  <c r="Z453" i="8" s="1"/>
  <c r="V454" i="8"/>
  <c r="X454" i="8"/>
  <c r="Z454" i="8" s="1"/>
  <c r="V455" i="8"/>
  <c r="Q455" i="8" s="1"/>
  <c r="K455" i="8" s="1"/>
  <c r="D455" i="10" s="1"/>
  <c r="X455" i="8"/>
  <c r="Z455" i="8" s="1"/>
  <c r="V456" i="8"/>
  <c r="Q456" i="8" s="1"/>
  <c r="K456" i="8" s="1"/>
  <c r="D456" i="10" s="1"/>
  <c r="X456" i="8"/>
  <c r="S456" i="8" s="1"/>
  <c r="V457" i="8"/>
  <c r="Q457" i="8" s="1"/>
  <c r="K457" i="8" s="1"/>
  <c r="D457" i="10" s="1"/>
  <c r="X457" i="8"/>
  <c r="Z457" i="8" s="1"/>
  <c r="AQ457" i="8"/>
  <c r="V458" i="8"/>
  <c r="Q458" i="8" s="1"/>
  <c r="K458" i="8" s="1"/>
  <c r="D458" i="10" s="1"/>
  <c r="X458" i="8"/>
  <c r="Z458" i="8" s="1"/>
  <c r="V459" i="8"/>
  <c r="Q459" i="8" s="1"/>
  <c r="K459" i="8" s="1"/>
  <c r="D459" i="10" s="1"/>
  <c r="X459" i="8"/>
  <c r="Z459" i="8" s="1"/>
  <c r="V460" i="8"/>
  <c r="Q460" i="8" s="1"/>
  <c r="K460" i="8" s="1"/>
  <c r="D460" i="10" s="1"/>
  <c r="X460" i="8"/>
  <c r="Z460" i="8" s="1"/>
  <c r="V461" i="8"/>
  <c r="Q461" i="8" s="1"/>
  <c r="K461" i="8" s="1"/>
  <c r="D461" i="10" s="1"/>
  <c r="X461" i="8"/>
  <c r="Z461" i="8" s="1"/>
  <c r="AQ461" i="8"/>
  <c r="V462" i="8"/>
  <c r="Q462" i="8" s="1"/>
  <c r="K462" i="8" s="1"/>
  <c r="D462" i="10" s="1"/>
  <c r="X462" i="8"/>
  <c r="Z462" i="8" s="1"/>
  <c r="V463" i="8"/>
  <c r="Q463" i="8" s="1"/>
  <c r="K463" i="8" s="1"/>
  <c r="D463" i="10" s="1"/>
  <c r="X463" i="8"/>
  <c r="S463" i="8" s="1"/>
  <c r="V464" i="8"/>
  <c r="Q464" i="8" s="1"/>
  <c r="K464" i="8" s="1"/>
  <c r="D464" i="10" s="1"/>
  <c r="X464" i="8"/>
  <c r="S464" i="8" s="1"/>
  <c r="V465" i="8"/>
  <c r="Q465" i="8" s="1"/>
  <c r="K465" i="8" s="1"/>
  <c r="D465" i="10" s="1"/>
  <c r="X465" i="8"/>
  <c r="Z465" i="8" s="1"/>
  <c r="AQ465" i="8"/>
  <c r="V466" i="8"/>
  <c r="Q466" i="8" s="1"/>
  <c r="K466" i="8" s="1"/>
  <c r="D466" i="10" s="1"/>
  <c r="X466" i="8"/>
  <c r="Z466" i="8" s="1"/>
  <c r="V467" i="8"/>
  <c r="Q467" i="8" s="1"/>
  <c r="K467" i="8" s="1"/>
  <c r="D467" i="10" s="1"/>
  <c r="X467" i="8"/>
  <c r="Z467" i="8" s="1"/>
  <c r="V468" i="8"/>
  <c r="Q468" i="8" s="1"/>
  <c r="K468" i="8" s="1"/>
  <c r="D468" i="10" s="1"/>
  <c r="X468" i="8"/>
  <c r="S468" i="8" s="1"/>
  <c r="V469" i="8"/>
  <c r="Q469" i="8" s="1"/>
  <c r="K469" i="8" s="1"/>
  <c r="D469" i="10" s="1"/>
  <c r="X469" i="8"/>
  <c r="Z469" i="8" s="1"/>
  <c r="AQ469" i="8"/>
  <c r="V470" i="8"/>
  <c r="Q470" i="8" s="1"/>
  <c r="K470" i="8" s="1"/>
  <c r="D470" i="10" s="1"/>
  <c r="X470" i="8"/>
  <c r="Z470" i="8" s="1"/>
  <c r="V471" i="8"/>
  <c r="Q471" i="8" s="1"/>
  <c r="K471" i="8" s="1"/>
  <c r="D471" i="10" s="1"/>
  <c r="X471" i="8"/>
  <c r="Z471" i="8" s="1"/>
  <c r="AQ471" i="8"/>
  <c r="V472" i="8"/>
  <c r="Q472" i="8" s="1"/>
  <c r="K472" i="8" s="1"/>
  <c r="D472" i="10" s="1"/>
  <c r="X472" i="8"/>
  <c r="S472" i="8" s="1"/>
  <c r="V473" i="8"/>
  <c r="Q473" i="8" s="1"/>
  <c r="K473" i="8" s="1"/>
  <c r="D473" i="10" s="1"/>
  <c r="X473" i="8"/>
  <c r="Z473" i="8" s="1"/>
  <c r="AQ473" i="8"/>
  <c r="V474" i="8"/>
  <c r="Q474" i="8" s="1"/>
  <c r="K474" i="8" s="1"/>
  <c r="D474" i="10" s="1"/>
  <c r="X474" i="8"/>
  <c r="Z474" i="8" s="1"/>
  <c r="V475" i="8"/>
  <c r="Q475" i="8" s="1"/>
  <c r="K475" i="8" s="1"/>
  <c r="D475" i="10" s="1"/>
  <c r="X475" i="8"/>
  <c r="Z475" i="8" s="1"/>
  <c r="AQ475" i="8"/>
  <c r="V476" i="8"/>
  <c r="Q476" i="8" s="1"/>
  <c r="K476" i="8" s="1"/>
  <c r="D476" i="10" s="1"/>
  <c r="X476" i="8"/>
  <c r="Z476" i="8" s="1"/>
  <c r="V477" i="8"/>
  <c r="Q477" i="8" s="1"/>
  <c r="K477" i="8" s="1"/>
  <c r="D477" i="10" s="1"/>
  <c r="X477" i="8"/>
  <c r="Z477" i="8" s="1"/>
  <c r="AQ477" i="8"/>
  <c r="V478" i="8"/>
  <c r="Q478" i="8" s="1"/>
  <c r="K478" i="8" s="1"/>
  <c r="D478" i="10" s="1"/>
  <c r="X478" i="8"/>
  <c r="S478" i="8" s="1"/>
  <c r="V479" i="8"/>
  <c r="Q479" i="8" s="1"/>
  <c r="K479" i="8" s="1"/>
  <c r="D479" i="10" s="1"/>
  <c r="X479" i="8"/>
  <c r="Z479" i="8" s="1"/>
  <c r="AQ479" i="8"/>
  <c r="V480" i="8"/>
  <c r="Q480" i="8" s="1"/>
  <c r="K480" i="8" s="1"/>
  <c r="D480" i="10" s="1"/>
  <c r="X480" i="8"/>
  <c r="Z480" i="8" s="1"/>
  <c r="V481" i="8"/>
  <c r="Q481" i="8" s="1"/>
  <c r="K481" i="8" s="1"/>
  <c r="D481" i="10" s="1"/>
  <c r="X481" i="8"/>
  <c r="Z481" i="8" s="1"/>
  <c r="AQ481" i="8"/>
  <c r="V482" i="8"/>
  <c r="Q482" i="8" s="1"/>
  <c r="K482" i="8" s="1"/>
  <c r="D482" i="10" s="1"/>
  <c r="X482" i="8"/>
  <c r="Z482" i="8" s="1"/>
  <c r="V483" i="8"/>
  <c r="Q483" i="8" s="1"/>
  <c r="K483" i="8" s="1"/>
  <c r="D483" i="10" s="1"/>
  <c r="X483" i="8"/>
  <c r="Z483" i="8" s="1"/>
  <c r="AQ483" i="8"/>
  <c r="V484" i="8"/>
  <c r="Q484" i="8" s="1"/>
  <c r="K484" i="8" s="1"/>
  <c r="D484" i="10" s="1"/>
  <c r="X484" i="8"/>
  <c r="Z484" i="8" s="1"/>
  <c r="V485" i="8"/>
  <c r="Q485" i="8" s="1"/>
  <c r="K485" i="8" s="1"/>
  <c r="D485" i="10" s="1"/>
  <c r="X485" i="8"/>
  <c r="Z485" i="8" s="1"/>
  <c r="AQ485" i="8"/>
  <c r="V486" i="8"/>
  <c r="Q486" i="8" s="1"/>
  <c r="K486" i="8" s="1"/>
  <c r="D486" i="10" s="1"/>
  <c r="X486" i="8"/>
  <c r="Z486" i="8" s="1"/>
  <c r="AQ486" i="8"/>
  <c r="V487" i="8"/>
  <c r="Q487" i="8" s="1"/>
  <c r="K487" i="8" s="1"/>
  <c r="D487" i="10" s="1"/>
  <c r="X487" i="8"/>
  <c r="Z487" i="8" s="1"/>
  <c r="V488" i="8"/>
  <c r="Q488" i="8" s="1"/>
  <c r="K488" i="8" s="1"/>
  <c r="D488" i="10" s="1"/>
  <c r="X488" i="8"/>
  <c r="V489" i="8"/>
  <c r="Q489" i="8" s="1"/>
  <c r="K489" i="8" s="1"/>
  <c r="D489" i="10" s="1"/>
  <c r="X489" i="8"/>
  <c r="Z489" i="8" s="1"/>
  <c r="AQ489" i="8"/>
  <c r="V490" i="8"/>
  <c r="Q490" i="8" s="1"/>
  <c r="K490" i="8" s="1"/>
  <c r="X490" i="8"/>
  <c r="Z490" i="8" s="1"/>
  <c r="AQ490" i="8"/>
  <c r="V491" i="8"/>
  <c r="Q491" i="8" s="1"/>
  <c r="K491" i="8" s="1"/>
  <c r="D491" i="10" s="1"/>
  <c r="X491" i="8"/>
  <c r="Z491" i="8" s="1"/>
  <c r="V492" i="8"/>
  <c r="Q492" i="8" s="1"/>
  <c r="K492" i="8" s="1"/>
  <c r="D492" i="10" s="1"/>
  <c r="X492" i="8"/>
  <c r="Z492" i="8" s="1"/>
  <c r="AQ492" i="8"/>
  <c r="V493" i="8"/>
  <c r="Q493" i="8" s="1"/>
  <c r="K493" i="8" s="1"/>
  <c r="D493" i="10" s="1"/>
  <c r="X493" i="8"/>
  <c r="Z493" i="8" s="1"/>
  <c r="AQ493" i="8"/>
  <c r="V494" i="8"/>
  <c r="Q494" i="8" s="1"/>
  <c r="K494" i="8" s="1"/>
  <c r="D494" i="10" s="1"/>
  <c r="X494" i="8"/>
  <c r="Z494" i="8" s="1"/>
  <c r="AQ494" i="8"/>
  <c r="V495" i="8"/>
  <c r="Q495" i="8" s="1"/>
  <c r="K495" i="8" s="1"/>
  <c r="D495" i="10" s="1"/>
  <c r="X495" i="8"/>
  <c r="S495" i="8" s="1"/>
  <c r="V496" i="8"/>
  <c r="Q496" i="8" s="1"/>
  <c r="K496" i="8" s="1"/>
  <c r="D496" i="10" s="1"/>
  <c r="X496" i="8"/>
  <c r="Z496" i="8" s="1"/>
  <c r="AQ496" i="8"/>
  <c r="V497" i="8"/>
  <c r="Q497" i="8" s="1"/>
  <c r="K497" i="8" s="1"/>
  <c r="D497" i="10" s="1"/>
  <c r="X497" i="8"/>
  <c r="Z497" i="8" s="1"/>
  <c r="AQ497" i="8"/>
  <c r="V498" i="8"/>
  <c r="Q498" i="8" s="1"/>
  <c r="K498" i="8" s="1"/>
  <c r="D498" i="10" s="1"/>
  <c r="X498" i="8"/>
  <c r="Z498" i="8" s="1"/>
  <c r="AQ498" i="8"/>
  <c r="V499" i="8"/>
  <c r="Q499" i="8" s="1"/>
  <c r="K499" i="8" s="1"/>
  <c r="D499" i="10" s="1"/>
  <c r="X499" i="8"/>
  <c r="Z499" i="8" s="1"/>
  <c r="V500" i="8"/>
  <c r="Q500" i="8" s="1"/>
  <c r="K500" i="8" s="1"/>
  <c r="D500" i="10" s="1"/>
  <c r="X500" i="8"/>
  <c r="AQ500" i="8"/>
  <c r="V501" i="8"/>
  <c r="Q501" i="8" s="1"/>
  <c r="K501" i="8" s="1"/>
  <c r="D501" i="10" s="1"/>
  <c r="X501" i="8"/>
  <c r="Z501" i="8" s="1"/>
  <c r="AQ501" i="8"/>
  <c r="V502" i="8"/>
  <c r="Q502" i="8" s="1"/>
  <c r="K502" i="8" s="1"/>
  <c r="D502" i="10" s="1"/>
  <c r="X502" i="8"/>
  <c r="Z502" i="8" s="1"/>
  <c r="AQ502" i="8"/>
  <c r="V503" i="8"/>
  <c r="Q503" i="8" s="1"/>
  <c r="K503" i="8" s="1"/>
  <c r="D503" i="10" s="1"/>
  <c r="X503" i="8"/>
  <c r="S503" i="8" s="1"/>
  <c r="V504" i="8"/>
  <c r="Q504" i="8" s="1"/>
  <c r="K504" i="8" s="1"/>
  <c r="D504" i="10" s="1"/>
  <c r="X504" i="8"/>
  <c r="Z504" i="8" s="1"/>
  <c r="AQ504" i="8"/>
  <c r="V505" i="8"/>
  <c r="Q505" i="8" s="1"/>
  <c r="K505" i="8" s="1"/>
  <c r="D505" i="10" s="1"/>
  <c r="X505" i="8"/>
  <c r="Z505" i="8" s="1"/>
  <c r="AQ505" i="8"/>
  <c r="V506" i="8"/>
  <c r="Q506" i="8" s="1"/>
  <c r="K506" i="8" s="1"/>
  <c r="D506" i="10" s="1"/>
  <c r="X506" i="8"/>
  <c r="Z506" i="8" s="1"/>
  <c r="AQ506" i="8"/>
  <c r="V507" i="8"/>
  <c r="Q507" i="8" s="1"/>
  <c r="K507" i="8" s="1"/>
  <c r="D507" i="10" s="1"/>
  <c r="X507" i="8"/>
  <c r="Z507" i="8" s="1"/>
  <c r="V508" i="8"/>
  <c r="Q508" i="8" s="1"/>
  <c r="K508" i="8" s="1"/>
  <c r="D508" i="10" s="1"/>
  <c r="X508" i="8"/>
  <c r="Z508" i="8" s="1"/>
  <c r="AQ508" i="8"/>
  <c r="V509" i="8"/>
  <c r="Q509" i="8" s="1"/>
  <c r="K509" i="8" s="1"/>
  <c r="D509" i="10" s="1"/>
  <c r="X509" i="8"/>
  <c r="Z509" i="8" s="1"/>
  <c r="AQ509" i="8"/>
  <c r="V510" i="8"/>
  <c r="Q510" i="8" s="1"/>
  <c r="K510" i="8" s="1"/>
  <c r="D510" i="10" s="1"/>
  <c r="X510" i="8"/>
  <c r="S510" i="8" s="1"/>
  <c r="AQ510" i="8"/>
  <c r="V511" i="8"/>
  <c r="Q511" i="8" s="1"/>
  <c r="K511" i="8" s="1"/>
  <c r="D511" i="10" s="1"/>
  <c r="X511" i="8"/>
  <c r="S511" i="8" s="1"/>
  <c r="V512" i="8"/>
  <c r="Q512" i="8" s="1"/>
  <c r="K512" i="8" s="1"/>
  <c r="D512" i="10" s="1"/>
  <c r="X512" i="8"/>
  <c r="Z512" i="8" s="1"/>
  <c r="AQ512" i="8"/>
  <c r="V513" i="8"/>
  <c r="Q513" i="8" s="1"/>
  <c r="K513" i="8" s="1"/>
  <c r="D513" i="10" s="1"/>
  <c r="X513" i="8"/>
  <c r="Z513" i="8" s="1"/>
  <c r="AQ513" i="8"/>
  <c r="V514" i="8"/>
  <c r="Q514" i="8" s="1"/>
  <c r="K514" i="8" s="1"/>
  <c r="D514" i="10" s="1"/>
  <c r="X514" i="8"/>
  <c r="Z514" i="8" s="1"/>
  <c r="AQ514" i="8"/>
  <c r="V515" i="8"/>
  <c r="Q515" i="8" s="1"/>
  <c r="K515" i="8" s="1"/>
  <c r="D515" i="10" s="1"/>
  <c r="X515" i="8"/>
  <c r="S515" i="8" s="1"/>
  <c r="V516" i="8"/>
  <c r="Q516" i="8" s="1"/>
  <c r="K516" i="8" s="1"/>
  <c r="D516" i="10" s="1"/>
  <c r="X516" i="8"/>
  <c r="AQ516" i="8"/>
  <c r="V517" i="8"/>
  <c r="Q517" i="8" s="1"/>
  <c r="K517" i="8" s="1"/>
  <c r="D517" i="10" s="1"/>
  <c r="X517" i="8"/>
  <c r="Z517" i="8" s="1"/>
  <c r="AQ517" i="8"/>
  <c r="V518" i="8"/>
  <c r="Q518" i="8" s="1"/>
  <c r="K518" i="8" s="1"/>
  <c r="D518" i="10" s="1"/>
  <c r="X518" i="8"/>
  <c r="Z518" i="8" s="1"/>
  <c r="AQ518" i="8"/>
  <c r="V519" i="8"/>
  <c r="Q519" i="8" s="1"/>
  <c r="K519" i="8" s="1"/>
  <c r="D519" i="10" s="1"/>
  <c r="X519" i="8"/>
  <c r="S519" i="8" s="1"/>
  <c r="V520" i="8"/>
  <c r="Q520" i="8" s="1"/>
  <c r="K520" i="8" s="1"/>
  <c r="D520" i="10" s="1"/>
  <c r="X520" i="8"/>
  <c r="Z520" i="8" s="1"/>
  <c r="AQ520" i="8"/>
  <c r="V521" i="8"/>
  <c r="Q521" i="8" s="1"/>
  <c r="K521" i="8" s="1"/>
  <c r="D521" i="10" s="1"/>
  <c r="X521" i="8"/>
  <c r="Z521" i="8" s="1"/>
  <c r="AQ521" i="8"/>
  <c r="V522" i="8"/>
  <c r="Q522" i="8" s="1"/>
  <c r="K522" i="8" s="1"/>
  <c r="D522" i="10" s="1"/>
  <c r="X522" i="8"/>
  <c r="Z522" i="8" s="1"/>
  <c r="AQ522" i="8"/>
  <c r="V523" i="8"/>
  <c r="Q523" i="8" s="1"/>
  <c r="K523" i="8" s="1"/>
  <c r="D523" i="10" s="1"/>
  <c r="X523" i="8"/>
  <c r="S523" i="8" s="1"/>
  <c r="V524" i="8"/>
  <c r="Q524" i="8" s="1"/>
  <c r="K524" i="8" s="1"/>
  <c r="D524" i="10" s="1"/>
  <c r="X524" i="8"/>
  <c r="Z524" i="8" s="1"/>
  <c r="AQ524" i="8"/>
  <c r="V525" i="8"/>
  <c r="Q525" i="8" s="1"/>
  <c r="K525" i="8" s="1"/>
  <c r="D525" i="10" s="1"/>
  <c r="X525" i="8"/>
  <c r="Z525" i="8" s="1"/>
  <c r="AQ525" i="8"/>
  <c r="V526" i="8"/>
  <c r="Q526" i="8" s="1"/>
  <c r="K526" i="8" s="1"/>
  <c r="D526" i="10" s="1"/>
  <c r="X526" i="8"/>
  <c r="Z526" i="8" s="1"/>
  <c r="AQ526" i="8"/>
  <c r="V527" i="8"/>
  <c r="Q527" i="8" s="1"/>
  <c r="K527" i="8" s="1"/>
  <c r="D527" i="10" s="1"/>
  <c r="X527" i="8"/>
  <c r="Z527" i="8" s="1"/>
  <c r="V528" i="8"/>
  <c r="Q528" i="8" s="1"/>
  <c r="K528" i="8" s="1"/>
  <c r="D528" i="10" s="1"/>
  <c r="X528" i="8"/>
  <c r="Z528" i="8" s="1"/>
  <c r="AQ528" i="8"/>
  <c r="V529" i="8"/>
  <c r="Q529" i="8" s="1"/>
  <c r="K529" i="8" s="1"/>
  <c r="D529" i="10" s="1"/>
  <c r="X529" i="8"/>
  <c r="Z529" i="8" s="1"/>
  <c r="AQ529" i="8"/>
  <c r="V530" i="8"/>
  <c r="Q530" i="8" s="1"/>
  <c r="K530" i="8" s="1"/>
  <c r="D530" i="10" s="1"/>
  <c r="X530" i="8"/>
  <c r="Z530" i="8" s="1"/>
  <c r="AQ530" i="8"/>
  <c r="V531" i="8"/>
  <c r="Q531" i="8" s="1"/>
  <c r="K531" i="8" s="1"/>
  <c r="D531" i="10" s="1"/>
  <c r="X531" i="8"/>
  <c r="Z531" i="8" s="1"/>
  <c r="V532" i="8"/>
  <c r="Q532" i="8" s="1"/>
  <c r="K532" i="8" s="1"/>
  <c r="D532" i="10" s="1"/>
  <c r="X532" i="8"/>
  <c r="AQ532" i="8"/>
  <c r="V533" i="8"/>
  <c r="Q533" i="8" s="1"/>
  <c r="K533" i="8" s="1"/>
  <c r="D533" i="10" s="1"/>
  <c r="X533" i="8"/>
  <c r="Z533" i="8" s="1"/>
  <c r="AQ533" i="8"/>
  <c r="V534" i="8"/>
  <c r="Q534" i="8" s="1"/>
  <c r="K534" i="8" s="1"/>
  <c r="D534" i="10" s="1"/>
  <c r="X534" i="8"/>
  <c r="Z534" i="8" s="1"/>
  <c r="AQ534" i="8"/>
  <c r="V535" i="8"/>
  <c r="Q535" i="8" s="1"/>
  <c r="K535" i="8" s="1"/>
  <c r="D535" i="10" s="1"/>
  <c r="X535" i="8"/>
  <c r="Z535" i="8" s="1"/>
  <c r="V536" i="8"/>
  <c r="Q536" i="8" s="1"/>
  <c r="K536" i="8" s="1"/>
  <c r="D536" i="10" s="1"/>
  <c r="X536" i="8"/>
  <c r="Z536" i="8" s="1"/>
  <c r="AQ536" i="8"/>
  <c r="V537" i="8"/>
  <c r="Q537" i="8" s="1"/>
  <c r="K537" i="8" s="1"/>
  <c r="D537" i="10" s="1"/>
  <c r="X537" i="8"/>
  <c r="Z537" i="8" s="1"/>
  <c r="AQ537" i="8"/>
  <c r="V538" i="8"/>
  <c r="Q538" i="8" s="1"/>
  <c r="K538" i="8" s="1"/>
  <c r="D538" i="10" s="1"/>
  <c r="X538" i="8"/>
  <c r="Z538" i="8" s="1"/>
  <c r="AQ538" i="8"/>
  <c r="X539" i="8"/>
  <c r="Z539" i="8" s="1"/>
  <c r="X540" i="8"/>
  <c r="Z540" i="8" s="1"/>
  <c r="AQ540" i="8"/>
  <c r="X541" i="8"/>
  <c r="Z541" i="8" s="1"/>
  <c r="AQ541" i="8"/>
  <c r="X542" i="8"/>
  <c r="Z542" i="8" s="1"/>
  <c r="AQ542" i="8"/>
  <c r="X543" i="8"/>
  <c r="Z543" i="8" s="1"/>
  <c r="X544" i="8"/>
  <c r="Z544" i="8" s="1"/>
  <c r="AQ544" i="8"/>
  <c r="X545" i="8"/>
  <c r="Z545" i="8" s="1"/>
  <c r="AQ545" i="8"/>
  <c r="X546" i="8"/>
  <c r="Z546" i="8" s="1"/>
  <c r="AQ546" i="8"/>
  <c r="X547" i="8"/>
  <c r="Z547" i="8" s="1"/>
  <c r="X548" i="8"/>
  <c r="Z548" i="8" s="1"/>
  <c r="AQ548" i="8"/>
  <c r="X549" i="8"/>
  <c r="AQ549" i="8"/>
  <c r="X550" i="8"/>
  <c r="Z550" i="8" s="1"/>
  <c r="AQ550" i="8"/>
  <c r="X551" i="8"/>
  <c r="X552" i="8"/>
  <c r="Z552" i="8" s="1"/>
  <c r="AQ552" i="8"/>
  <c r="X553" i="8"/>
  <c r="Z553" i="8" s="1"/>
  <c r="AQ553" i="8"/>
  <c r="X554" i="8"/>
  <c r="Z554" i="8" s="1"/>
  <c r="AQ554" i="8"/>
  <c r="X555" i="8"/>
  <c r="Z555" i="8" s="1"/>
  <c r="X556" i="8"/>
  <c r="Z556" i="8" s="1"/>
  <c r="AQ556" i="8"/>
  <c r="X557" i="8"/>
  <c r="Z557" i="8" s="1"/>
  <c r="AQ557" i="8"/>
  <c r="X558" i="8"/>
  <c r="Z558" i="8" s="1"/>
  <c r="AQ558" i="8"/>
  <c r="X559" i="8"/>
  <c r="S559" i="8" s="1"/>
  <c r="X560" i="8"/>
  <c r="Z560" i="8" s="1"/>
  <c r="AQ560" i="8"/>
  <c r="X561" i="8"/>
  <c r="Z561" i="8" s="1"/>
  <c r="AQ561" i="8"/>
  <c r="X562" i="8"/>
  <c r="Z562" i="8" s="1"/>
  <c r="AQ562" i="8"/>
  <c r="X563" i="8"/>
  <c r="Z563" i="8" s="1"/>
  <c r="X564" i="8"/>
  <c r="Z564" i="8" s="1"/>
  <c r="AQ564" i="8"/>
  <c r="X565" i="8"/>
  <c r="AQ565" i="8"/>
  <c r="X566" i="8"/>
  <c r="Z566" i="8" s="1"/>
  <c r="AQ566" i="8"/>
  <c r="X567" i="8"/>
  <c r="X568" i="8"/>
  <c r="Z568" i="8" s="1"/>
  <c r="AQ568" i="8"/>
  <c r="X569" i="8"/>
  <c r="Z569" i="8" s="1"/>
  <c r="AQ569" i="8"/>
  <c r="X570" i="8"/>
  <c r="Z570" i="8" s="1"/>
  <c r="AQ570" i="8"/>
  <c r="X571" i="8"/>
  <c r="S571" i="8" s="1"/>
  <c r="X572" i="8"/>
  <c r="Z572" i="8" s="1"/>
  <c r="AQ572" i="8"/>
  <c r="X573" i="8"/>
  <c r="S573" i="8" s="1"/>
  <c r="AQ573" i="8"/>
  <c r="X574" i="8"/>
  <c r="Z574" i="8" s="1"/>
  <c r="AQ574" i="8"/>
  <c r="X575" i="8"/>
  <c r="Z575" i="8" s="1"/>
  <c r="X576" i="8"/>
  <c r="Z576" i="8" s="1"/>
  <c r="AQ576" i="8"/>
  <c r="X577" i="8"/>
  <c r="Z577" i="8" s="1"/>
  <c r="AQ577" i="8"/>
  <c r="X578" i="8"/>
  <c r="Z578" i="8" s="1"/>
  <c r="AQ578" i="8"/>
  <c r="X579" i="8"/>
  <c r="Z579" i="8" s="1"/>
  <c r="X580" i="8"/>
  <c r="Z580" i="8" s="1"/>
  <c r="AQ580" i="8"/>
  <c r="X581" i="8"/>
  <c r="AQ581" i="8"/>
  <c r="X582" i="8"/>
  <c r="Z582" i="8" s="1"/>
  <c r="AQ582" i="8"/>
  <c r="X583" i="8"/>
  <c r="X584" i="8"/>
  <c r="Z584" i="8" s="1"/>
  <c r="AQ584" i="8"/>
  <c r="X585" i="8"/>
  <c r="Z585" i="8" s="1"/>
  <c r="AQ585" i="8"/>
  <c r="X586" i="8"/>
  <c r="Z586" i="8" s="1"/>
  <c r="AQ586" i="8"/>
  <c r="X587" i="8"/>
  <c r="S587" i="8" s="1"/>
  <c r="X588" i="8"/>
  <c r="Z588" i="8" s="1"/>
  <c r="AQ588" i="8"/>
  <c r="X589" i="8"/>
  <c r="Z589" i="8" s="1"/>
  <c r="AQ589" i="8"/>
  <c r="X590" i="8"/>
  <c r="Z590" i="8" s="1"/>
  <c r="AQ590" i="8"/>
  <c r="X591" i="8"/>
  <c r="S591" i="8" s="1"/>
  <c r="X592" i="8"/>
  <c r="Z592" i="8" s="1"/>
  <c r="AQ592" i="8"/>
  <c r="X593" i="8"/>
  <c r="Z593" i="8" s="1"/>
  <c r="AQ593" i="8"/>
  <c r="X594" i="8"/>
  <c r="Z594" i="8" s="1"/>
  <c r="AQ594" i="8"/>
  <c r="X595" i="8"/>
  <c r="Z595" i="8" s="1"/>
  <c r="X596" i="8"/>
  <c r="Z596" i="8" s="1"/>
  <c r="AQ596" i="8"/>
  <c r="X597" i="8"/>
  <c r="AQ597" i="8"/>
  <c r="X598" i="8"/>
  <c r="Z598" i="8" s="1"/>
  <c r="AQ598" i="8"/>
  <c r="X599" i="8"/>
  <c r="X600" i="8"/>
  <c r="AQ600" i="8"/>
  <c r="B269" i="5"/>
  <c r="B268" i="5"/>
  <c r="J269" i="5"/>
  <c r="I269" i="5"/>
  <c r="B267" i="5"/>
  <c r="J268" i="5"/>
  <c r="I268" i="5"/>
  <c r="B266" i="5"/>
  <c r="J267" i="5"/>
  <c r="I267" i="5"/>
  <c r="B265" i="5"/>
  <c r="J266" i="5"/>
  <c r="I266" i="5"/>
  <c r="B264" i="5"/>
  <c r="J265" i="5"/>
  <c r="I265" i="5"/>
  <c r="B263" i="5"/>
  <c r="J264" i="5"/>
  <c r="I264" i="5"/>
  <c r="B262" i="5"/>
  <c r="J263" i="5"/>
  <c r="I263" i="5"/>
  <c r="B261" i="5"/>
  <c r="J262" i="5"/>
  <c r="I262" i="5"/>
  <c r="B260" i="5"/>
  <c r="J261" i="5"/>
  <c r="I261" i="5"/>
  <c r="B259" i="5"/>
  <c r="J260" i="5"/>
  <c r="I260" i="5"/>
  <c r="B258" i="5"/>
  <c r="J259" i="5"/>
  <c r="I259" i="5"/>
  <c r="B257" i="5"/>
  <c r="J258" i="5"/>
  <c r="I258" i="5"/>
  <c r="B256" i="5"/>
  <c r="J257" i="5"/>
  <c r="I257" i="5"/>
  <c r="B255" i="5"/>
  <c r="J256" i="5"/>
  <c r="I256" i="5"/>
  <c r="B254" i="5"/>
  <c r="J255" i="5"/>
  <c r="I255" i="5"/>
  <c r="B253" i="5"/>
  <c r="J254" i="5"/>
  <c r="I254" i="5"/>
  <c r="B252" i="5"/>
  <c r="J253" i="5"/>
  <c r="I253" i="5"/>
  <c r="B251" i="5"/>
  <c r="J252" i="5"/>
  <c r="I252" i="5"/>
  <c r="B250" i="5"/>
  <c r="J251" i="5"/>
  <c r="I251" i="5"/>
  <c r="B249" i="5"/>
  <c r="J250" i="5"/>
  <c r="I250" i="5"/>
  <c r="B248" i="5"/>
  <c r="J249" i="5"/>
  <c r="I249" i="5"/>
  <c r="B247" i="5"/>
  <c r="J248" i="5"/>
  <c r="I248" i="5"/>
  <c r="B246" i="5"/>
  <c r="J247" i="5"/>
  <c r="I247" i="5"/>
  <c r="B245" i="5"/>
  <c r="J246" i="5"/>
  <c r="I246" i="5"/>
  <c r="B244" i="5"/>
  <c r="J245" i="5"/>
  <c r="I245" i="5"/>
  <c r="B243" i="5"/>
  <c r="J244" i="5"/>
  <c r="I244" i="5"/>
  <c r="B242" i="5"/>
  <c r="J243" i="5"/>
  <c r="I243" i="5"/>
  <c r="B241" i="5"/>
  <c r="J242" i="5"/>
  <c r="I242" i="5"/>
  <c r="B240" i="5"/>
  <c r="J241" i="5"/>
  <c r="I241" i="5"/>
  <c r="B239" i="5"/>
  <c r="J240" i="5"/>
  <c r="I240" i="5"/>
  <c r="B238" i="5"/>
  <c r="J239" i="5"/>
  <c r="I239" i="5"/>
  <c r="B237" i="5"/>
  <c r="J238" i="5"/>
  <c r="I238" i="5"/>
  <c r="B236" i="5"/>
  <c r="J237" i="5"/>
  <c r="I237" i="5"/>
  <c r="B235" i="5"/>
  <c r="J236" i="5"/>
  <c r="I236" i="5"/>
  <c r="B234" i="5"/>
  <c r="J235" i="5"/>
  <c r="I235" i="5"/>
  <c r="B233" i="5"/>
  <c r="J234" i="5"/>
  <c r="I234" i="5"/>
  <c r="B232" i="5"/>
  <c r="J233" i="5"/>
  <c r="I233" i="5"/>
  <c r="B231" i="5"/>
  <c r="J232" i="5"/>
  <c r="I232" i="5"/>
  <c r="B230" i="5"/>
  <c r="J231" i="5"/>
  <c r="I231" i="5"/>
  <c r="J230" i="5"/>
  <c r="I23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J600" i="2"/>
  <c r="I600" i="2"/>
  <c r="J599" i="2"/>
  <c r="I599" i="2"/>
  <c r="J598" i="2"/>
  <c r="I598" i="2"/>
  <c r="J597" i="2"/>
  <c r="I597" i="2"/>
  <c r="J596" i="2"/>
  <c r="I596" i="2"/>
  <c r="J595" i="2"/>
  <c r="I595" i="2"/>
  <c r="J594" i="2"/>
  <c r="I594" i="2"/>
  <c r="J593" i="2"/>
  <c r="I593" i="2"/>
  <c r="J592" i="2"/>
  <c r="I592" i="2"/>
  <c r="J591" i="2"/>
  <c r="I591" i="2"/>
  <c r="J590" i="2"/>
  <c r="I590" i="2"/>
  <c r="J589" i="2"/>
  <c r="I589" i="2"/>
  <c r="J588" i="2"/>
  <c r="I588" i="2"/>
  <c r="J587" i="2"/>
  <c r="I587" i="2"/>
  <c r="J586" i="2"/>
  <c r="I586" i="2"/>
  <c r="J585" i="2"/>
  <c r="I585" i="2"/>
  <c r="J584" i="2"/>
  <c r="I584" i="2"/>
  <c r="J583" i="2"/>
  <c r="I583" i="2"/>
  <c r="J582" i="2"/>
  <c r="I582" i="2"/>
  <c r="J581" i="2"/>
  <c r="I581" i="2"/>
  <c r="J580" i="2"/>
  <c r="I580" i="2"/>
  <c r="J579" i="2"/>
  <c r="I579" i="2"/>
  <c r="J578" i="2"/>
  <c r="I578" i="2"/>
  <c r="J577" i="2"/>
  <c r="I577" i="2"/>
  <c r="J576" i="2"/>
  <c r="I576" i="2"/>
  <c r="J575" i="2"/>
  <c r="I575" i="2"/>
  <c r="J574" i="2"/>
  <c r="I574" i="2"/>
  <c r="J573" i="2"/>
  <c r="I573" i="2"/>
  <c r="J572" i="2"/>
  <c r="I572" i="2"/>
  <c r="J571" i="2"/>
  <c r="I571" i="2"/>
  <c r="J570" i="2"/>
  <c r="I570" i="2"/>
  <c r="J569" i="2"/>
  <c r="I569" i="2"/>
  <c r="J568" i="2"/>
  <c r="I568" i="2"/>
  <c r="J567" i="2"/>
  <c r="I567" i="2"/>
  <c r="J566" i="2"/>
  <c r="I566" i="2"/>
  <c r="J565" i="2"/>
  <c r="I565" i="2"/>
  <c r="J564" i="2"/>
  <c r="I564" i="2"/>
  <c r="J563" i="2"/>
  <c r="I563" i="2"/>
  <c r="J562" i="2"/>
  <c r="I562" i="2"/>
  <c r="J561" i="2"/>
  <c r="I561" i="2"/>
  <c r="J560" i="2"/>
  <c r="I560" i="2"/>
  <c r="J559" i="2"/>
  <c r="I559" i="2"/>
  <c r="J558" i="2"/>
  <c r="I558" i="2"/>
  <c r="J557" i="2"/>
  <c r="I557" i="2"/>
  <c r="J556" i="2"/>
  <c r="I556" i="2"/>
  <c r="J555" i="2"/>
  <c r="I555" i="2"/>
  <c r="J554" i="2"/>
  <c r="I554" i="2"/>
  <c r="J553" i="2"/>
  <c r="I553" i="2"/>
  <c r="J552" i="2"/>
  <c r="I552" i="2"/>
  <c r="J551" i="2"/>
  <c r="I551" i="2"/>
  <c r="J550" i="2"/>
  <c r="I550" i="2"/>
  <c r="J549" i="2"/>
  <c r="I549" i="2"/>
  <c r="J548" i="2"/>
  <c r="I548" i="2"/>
  <c r="J547" i="2"/>
  <c r="I547" i="2"/>
  <c r="J546" i="2"/>
  <c r="I546" i="2"/>
  <c r="J545" i="2"/>
  <c r="I545" i="2"/>
  <c r="J544" i="2"/>
  <c r="I544" i="2"/>
  <c r="J543" i="2"/>
  <c r="I543" i="2"/>
  <c r="J542" i="2"/>
  <c r="I542" i="2"/>
  <c r="J541" i="2"/>
  <c r="I541" i="2"/>
  <c r="J540" i="2"/>
  <c r="I540" i="2"/>
  <c r="J539" i="2"/>
  <c r="I539" i="2"/>
  <c r="J538" i="2"/>
  <c r="I538" i="2"/>
  <c r="J537" i="2"/>
  <c r="I537" i="2"/>
  <c r="J536" i="2"/>
  <c r="I536" i="2"/>
  <c r="J535" i="2"/>
  <c r="I535" i="2"/>
  <c r="J534" i="2"/>
  <c r="I534" i="2"/>
  <c r="J533" i="2"/>
  <c r="I533" i="2"/>
  <c r="J532" i="2"/>
  <c r="I532" i="2"/>
  <c r="J531" i="2"/>
  <c r="I531" i="2"/>
  <c r="J530" i="2"/>
  <c r="I530" i="2"/>
  <c r="J529" i="2"/>
  <c r="I529" i="2"/>
  <c r="J528" i="2"/>
  <c r="I528" i="2"/>
  <c r="J527" i="2"/>
  <c r="I527" i="2"/>
  <c r="J526" i="2"/>
  <c r="I526" i="2"/>
  <c r="J525" i="2"/>
  <c r="I525" i="2"/>
  <c r="J524" i="2"/>
  <c r="I524" i="2"/>
  <c r="J523" i="2"/>
  <c r="I523" i="2"/>
  <c r="J522" i="2"/>
  <c r="I522" i="2"/>
  <c r="J521" i="2"/>
  <c r="I521" i="2"/>
  <c r="J520" i="2"/>
  <c r="I520" i="2"/>
  <c r="J519" i="2"/>
  <c r="I519" i="2"/>
  <c r="J518" i="2"/>
  <c r="I518" i="2"/>
  <c r="J517" i="2"/>
  <c r="I517" i="2"/>
  <c r="J516" i="2"/>
  <c r="I516" i="2"/>
  <c r="J515" i="2"/>
  <c r="I515" i="2"/>
  <c r="J514" i="2"/>
  <c r="I514" i="2"/>
  <c r="J513" i="2"/>
  <c r="I513" i="2"/>
  <c r="J512" i="2"/>
  <c r="I512" i="2"/>
  <c r="J511" i="2"/>
  <c r="I511" i="2"/>
  <c r="J510" i="2"/>
  <c r="I510" i="2"/>
  <c r="J509" i="2"/>
  <c r="I509" i="2"/>
  <c r="J508" i="2"/>
  <c r="I508" i="2"/>
  <c r="J507" i="2"/>
  <c r="I507" i="2"/>
  <c r="J506" i="2"/>
  <c r="I506" i="2"/>
  <c r="J505" i="2"/>
  <c r="I505" i="2"/>
  <c r="J504" i="2"/>
  <c r="I504" i="2"/>
  <c r="J503" i="2"/>
  <c r="I503" i="2"/>
  <c r="J502" i="2"/>
  <c r="I502" i="2"/>
  <c r="J501" i="2"/>
  <c r="I501" i="2"/>
  <c r="J500" i="2"/>
  <c r="I500" i="2"/>
  <c r="J499" i="2"/>
  <c r="I499" i="2"/>
  <c r="J498" i="2"/>
  <c r="I498" i="2"/>
  <c r="J497" i="2"/>
  <c r="I497" i="2"/>
  <c r="J496" i="2"/>
  <c r="I496" i="2"/>
  <c r="J495" i="2"/>
  <c r="I495" i="2"/>
  <c r="J494" i="2"/>
  <c r="I494" i="2"/>
  <c r="J493" i="2"/>
  <c r="I493" i="2"/>
  <c r="J492" i="2"/>
  <c r="I492" i="2"/>
  <c r="J491" i="2"/>
  <c r="I491" i="2"/>
  <c r="J490" i="2"/>
  <c r="I490" i="2" s="1"/>
  <c r="J489" i="2"/>
  <c r="I489" i="2" s="1"/>
  <c r="J488" i="2"/>
  <c r="I488" i="2" s="1"/>
  <c r="J487" i="2"/>
  <c r="I487" i="2" s="1"/>
  <c r="J486" i="2"/>
  <c r="I486" i="2" s="1"/>
  <c r="J485" i="2"/>
  <c r="I485" i="2" s="1"/>
  <c r="J484" i="2"/>
  <c r="I484" i="2" s="1"/>
  <c r="J483" i="2"/>
  <c r="I483" i="2" s="1"/>
  <c r="J482" i="2"/>
  <c r="I482" i="2" s="1"/>
  <c r="J481" i="2"/>
  <c r="I481" i="2" s="1"/>
  <c r="J480" i="2"/>
  <c r="I480" i="2" s="1"/>
  <c r="J479" i="2"/>
  <c r="I479" i="2" s="1"/>
  <c r="J478" i="2"/>
  <c r="I478" i="2" s="1"/>
  <c r="J477" i="2"/>
  <c r="I477" i="2" s="1"/>
  <c r="J476" i="2"/>
  <c r="I476" i="2" s="1"/>
  <c r="J475" i="2"/>
  <c r="I475" i="2" s="1"/>
  <c r="J474" i="2"/>
  <c r="I474" i="2" s="1"/>
  <c r="J473" i="2"/>
  <c r="I473" i="2" s="1"/>
  <c r="J472" i="2"/>
  <c r="I472" i="2" s="1"/>
  <c r="J471" i="2"/>
  <c r="I471" i="2" s="1"/>
  <c r="J470" i="2"/>
  <c r="I470" i="2" s="1"/>
  <c r="J469" i="2"/>
  <c r="I469" i="2" s="1"/>
  <c r="J468" i="2"/>
  <c r="I468" i="2" s="1"/>
  <c r="J467" i="2"/>
  <c r="I467" i="2" s="1"/>
  <c r="J466" i="2"/>
  <c r="I466" i="2" s="1"/>
  <c r="J465" i="2"/>
  <c r="I465" i="2" s="1"/>
  <c r="J464" i="2"/>
  <c r="I464" i="2" s="1"/>
  <c r="J463" i="2"/>
  <c r="I463" i="2" s="1"/>
  <c r="J462" i="2"/>
  <c r="I462" i="2" s="1"/>
  <c r="J461" i="2"/>
  <c r="I461" i="2" s="1"/>
  <c r="J460" i="2"/>
  <c r="I460" i="2" s="1"/>
  <c r="J459" i="2"/>
  <c r="I459" i="2" s="1"/>
  <c r="J458" i="2"/>
  <c r="I458" i="2" s="1"/>
  <c r="J457" i="2"/>
  <c r="I457" i="2" s="1"/>
  <c r="J456" i="2"/>
  <c r="I456" i="2" s="1"/>
  <c r="J455" i="2"/>
  <c r="I455" i="2" s="1"/>
  <c r="J454" i="2"/>
  <c r="I454" i="2" s="1"/>
  <c r="J453" i="2"/>
  <c r="I453" i="2" s="1"/>
  <c r="J452" i="2"/>
  <c r="I452" i="2" s="1"/>
  <c r="J451" i="2"/>
  <c r="I451" i="2" s="1"/>
  <c r="J450" i="2"/>
  <c r="I450" i="2" s="1"/>
  <c r="J449" i="2"/>
  <c r="I449" i="2" s="1"/>
  <c r="J448" i="2"/>
  <c r="I448" i="2" s="1"/>
  <c r="J447" i="2"/>
  <c r="I447" i="2" s="1"/>
  <c r="J446" i="2"/>
  <c r="I446" i="2" s="1"/>
  <c r="J445" i="2"/>
  <c r="I445" i="2" s="1"/>
  <c r="J444" i="2"/>
  <c r="I444" i="2" s="1"/>
  <c r="J443" i="2"/>
  <c r="I443" i="2" s="1"/>
  <c r="J442" i="2"/>
  <c r="I442" i="2" s="1"/>
  <c r="J441" i="2"/>
  <c r="I441" i="2" s="1"/>
  <c r="F538" i="10"/>
  <c r="F537" i="3"/>
  <c r="B537" i="3"/>
  <c r="D537" i="3"/>
  <c r="L537" i="3"/>
  <c r="F538" i="3"/>
  <c r="B538" i="3"/>
  <c r="D538" i="3"/>
  <c r="L538" i="3"/>
  <c r="N538" i="3"/>
  <c r="N538" i="10"/>
  <c r="F538" i="12" s="1"/>
  <c r="F537" i="10"/>
  <c r="F536" i="3"/>
  <c r="B536" i="3"/>
  <c r="D536" i="3"/>
  <c r="L536" i="3"/>
  <c r="N537" i="3"/>
  <c r="N537" i="10"/>
  <c r="F537" i="12" s="1"/>
  <c r="F536" i="10"/>
  <c r="F535" i="3"/>
  <c r="B535" i="3"/>
  <c r="D535" i="3"/>
  <c r="L535" i="3"/>
  <c r="N536" i="3"/>
  <c r="N536" i="10"/>
  <c r="F536" i="12" s="1"/>
  <c r="F535" i="10"/>
  <c r="F534" i="3"/>
  <c r="B534" i="3"/>
  <c r="D534" i="3"/>
  <c r="L534" i="3"/>
  <c r="N535" i="3"/>
  <c r="N535" i="10"/>
  <c r="F535" i="12" s="1"/>
  <c r="F534" i="10"/>
  <c r="F533" i="3"/>
  <c r="B533" i="3"/>
  <c r="D533" i="3"/>
  <c r="L533" i="3"/>
  <c r="N534" i="3"/>
  <c r="N534" i="10"/>
  <c r="F534" i="12" s="1"/>
  <c r="F533" i="10"/>
  <c r="F532" i="3"/>
  <c r="B532" i="3"/>
  <c r="D532" i="3"/>
  <c r="L532" i="3"/>
  <c r="N533" i="3"/>
  <c r="N533" i="10"/>
  <c r="F533" i="12" s="1"/>
  <c r="F532" i="10"/>
  <c r="F531" i="3"/>
  <c r="B531" i="3"/>
  <c r="D531" i="3"/>
  <c r="L531" i="3"/>
  <c r="N532" i="3"/>
  <c r="N532" i="10"/>
  <c r="F532" i="12" s="1"/>
  <c r="F531" i="10"/>
  <c r="F530" i="3"/>
  <c r="B530" i="3"/>
  <c r="D530" i="3"/>
  <c r="L530" i="3"/>
  <c r="N531" i="3"/>
  <c r="N531" i="10"/>
  <c r="F531" i="12" s="1"/>
  <c r="F530" i="10"/>
  <c r="F529" i="3"/>
  <c r="B529" i="3"/>
  <c r="D529" i="3"/>
  <c r="L529" i="3"/>
  <c r="N530" i="3"/>
  <c r="N530" i="10"/>
  <c r="F530" i="12" s="1"/>
  <c r="F529" i="10"/>
  <c r="F528" i="3"/>
  <c r="B528" i="3"/>
  <c r="D528" i="3"/>
  <c r="L528" i="3"/>
  <c r="N529" i="3"/>
  <c r="N529" i="10"/>
  <c r="F529" i="12" s="1"/>
  <c r="F528" i="10"/>
  <c r="F527" i="3"/>
  <c r="B527" i="3"/>
  <c r="D527" i="3"/>
  <c r="L527" i="3"/>
  <c r="N528" i="3"/>
  <c r="N528" i="10"/>
  <c r="F528" i="12" s="1"/>
  <c r="F527" i="10"/>
  <c r="F526" i="3"/>
  <c r="B526" i="3"/>
  <c r="D526" i="3"/>
  <c r="L526" i="3"/>
  <c r="N527" i="3"/>
  <c r="N527" i="10"/>
  <c r="F527" i="12" s="1"/>
  <c r="F526" i="10"/>
  <c r="F525" i="3"/>
  <c r="B525" i="3"/>
  <c r="D525" i="3"/>
  <c r="L525" i="3"/>
  <c r="N526" i="3"/>
  <c r="N526" i="10"/>
  <c r="F526" i="12" s="1"/>
  <c r="F525" i="10"/>
  <c r="F524" i="3"/>
  <c r="B524" i="3"/>
  <c r="D524" i="3"/>
  <c r="L524" i="3"/>
  <c r="N525" i="3"/>
  <c r="N525" i="10"/>
  <c r="F525" i="12" s="1"/>
  <c r="F524" i="10"/>
  <c r="F523" i="3"/>
  <c r="B523" i="3"/>
  <c r="D523" i="3"/>
  <c r="L523" i="3"/>
  <c r="N524" i="3"/>
  <c r="N524" i="10"/>
  <c r="F524" i="12" s="1"/>
  <c r="F523" i="10"/>
  <c r="F522" i="3"/>
  <c r="B522" i="3"/>
  <c r="D522" i="3"/>
  <c r="L522" i="3"/>
  <c r="N523" i="3"/>
  <c r="N523" i="10"/>
  <c r="F523" i="12" s="1"/>
  <c r="F522" i="10"/>
  <c r="F521" i="3"/>
  <c r="B521" i="3"/>
  <c r="D521" i="3"/>
  <c r="L521" i="3"/>
  <c r="N522" i="3"/>
  <c r="N522" i="10"/>
  <c r="F522" i="12" s="1"/>
  <c r="F521" i="10"/>
  <c r="F520" i="3"/>
  <c r="B520" i="3"/>
  <c r="D520" i="3"/>
  <c r="L520" i="3"/>
  <c r="N521" i="3"/>
  <c r="N521" i="10"/>
  <c r="F521" i="12" s="1"/>
  <c r="F520" i="10"/>
  <c r="F519" i="3"/>
  <c r="B519" i="3"/>
  <c r="D519" i="3"/>
  <c r="L519" i="3"/>
  <c r="N520" i="3"/>
  <c r="N520" i="10"/>
  <c r="F520" i="12" s="1"/>
  <c r="F519" i="10"/>
  <c r="F518" i="3"/>
  <c r="B518" i="3"/>
  <c r="D518" i="3"/>
  <c r="L518" i="3"/>
  <c r="N519" i="3"/>
  <c r="N519" i="10"/>
  <c r="F519" i="12" s="1"/>
  <c r="F518" i="10"/>
  <c r="F517" i="3"/>
  <c r="B517" i="3"/>
  <c r="D517" i="3"/>
  <c r="L517" i="3"/>
  <c r="N518" i="3"/>
  <c r="N518" i="10"/>
  <c r="F518" i="12" s="1"/>
  <c r="F517" i="10"/>
  <c r="F516" i="3"/>
  <c r="B516" i="3"/>
  <c r="D516" i="3"/>
  <c r="L516" i="3"/>
  <c r="N517" i="3"/>
  <c r="N517" i="10"/>
  <c r="F517" i="12" s="1"/>
  <c r="F516" i="10"/>
  <c r="F515" i="3"/>
  <c r="B515" i="3"/>
  <c r="D515" i="3"/>
  <c r="L515" i="3"/>
  <c r="N516" i="3"/>
  <c r="N516" i="10"/>
  <c r="F516" i="12" s="1"/>
  <c r="F515" i="10"/>
  <c r="F514" i="3"/>
  <c r="B514" i="3"/>
  <c r="D514" i="3"/>
  <c r="L514" i="3"/>
  <c r="N515" i="3"/>
  <c r="N515" i="10"/>
  <c r="F515" i="12" s="1"/>
  <c r="F514" i="10"/>
  <c r="F513" i="3"/>
  <c r="B513" i="3"/>
  <c r="D513" i="3"/>
  <c r="L513" i="3"/>
  <c r="N514" i="3"/>
  <c r="N514" i="10"/>
  <c r="F514" i="12" s="1"/>
  <c r="F513" i="10"/>
  <c r="F512" i="3"/>
  <c r="B512" i="3"/>
  <c r="D512" i="3"/>
  <c r="L512" i="3"/>
  <c r="N513" i="3"/>
  <c r="N513" i="10"/>
  <c r="F513" i="12" s="1"/>
  <c r="F512" i="10"/>
  <c r="F511" i="3"/>
  <c r="B511" i="3"/>
  <c r="D511" i="3"/>
  <c r="L511" i="3"/>
  <c r="N512" i="3"/>
  <c r="N512" i="10"/>
  <c r="F512" i="12" s="1"/>
  <c r="F511" i="10"/>
  <c r="F510" i="3"/>
  <c r="B510" i="3"/>
  <c r="D510" i="3"/>
  <c r="L510" i="3"/>
  <c r="N511" i="3"/>
  <c r="N511" i="10"/>
  <c r="F511" i="12" s="1"/>
  <c r="F510" i="10"/>
  <c r="F509" i="3"/>
  <c r="B509" i="3"/>
  <c r="D509" i="3"/>
  <c r="L509" i="3"/>
  <c r="N510" i="3"/>
  <c r="N510" i="10"/>
  <c r="F510" i="12" s="1"/>
  <c r="F509" i="10"/>
  <c r="F508" i="3"/>
  <c r="B508" i="3"/>
  <c r="D508" i="3"/>
  <c r="L508" i="3"/>
  <c r="N509" i="3"/>
  <c r="N509" i="10"/>
  <c r="F509" i="12" s="1"/>
  <c r="F508" i="10"/>
  <c r="F507" i="3"/>
  <c r="B507" i="3"/>
  <c r="D507" i="3"/>
  <c r="L507" i="3"/>
  <c r="N508" i="3"/>
  <c r="N508" i="10"/>
  <c r="F508" i="12" s="1"/>
  <c r="F507" i="10"/>
  <c r="F506" i="3"/>
  <c r="B506" i="3"/>
  <c r="D506" i="3"/>
  <c r="L506" i="3"/>
  <c r="N507" i="3"/>
  <c r="N507" i="10"/>
  <c r="F507" i="12" s="1"/>
  <c r="F506" i="10"/>
  <c r="F505" i="3"/>
  <c r="B505" i="3"/>
  <c r="D505" i="3"/>
  <c r="L505" i="3"/>
  <c r="N506" i="3"/>
  <c r="N506" i="10"/>
  <c r="F506" i="12" s="1"/>
  <c r="F505" i="10"/>
  <c r="F504" i="3"/>
  <c r="B504" i="3"/>
  <c r="D504" i="3"/>
  <c r="L504" i="3"/>
  <c r="N505" i="3"/>
  <c r="N505" i="10"/>
  <c r="F505" i="12" s="1"/>
  <c r="F504" i="10"/>
  <c r="F503" i="3"/>
  <c r="B503" i="3"/>
  <c r="D503" i="3"/>
  <c r="L503" i="3"/>
  <c r="N504" i="3"/>
  <c r="N504" i="10"/>
  <c r="F504" i="12" s="1"/>
  <c r="F503" i="10"/>
  <c r="F502" i="3"/>
  <c r="B502" i="3"/>
  <c r="D502" i="3"/>
  <c r="L502" i="3"/>
  <c r="N503" i="3"/>
  <c r="N503" i="10"/>
  <c r="F503" i="12" s="1"/>
  <c r="F502" i="10"/>
  <c r="F501" i="3"/>
  <c r="B501" i="3"/>
  <c r="D501" i="3"/>
  <c r="L501" i="3"/>
  <c r="N502" i="3"/>
  <c r="N502" i="10"/>
  <c r="F502" i="12" s="1"/>
  <c r="F501" i="10"/>
  <c r="F500" i="3"/>
  <c r="B500" i="3"/>
  <c r="D500" i="3"/>
  <c r="L500" i="3"/>
  <c r="N501" i="3"/>
  <c r="N501" i="10"/>
  <c r="F501" i="12" s="1"/>
  <c r="F500" i="10"/>
  <c r="F499" i="3"/>
  <c r="B499" i="3"/>
  <c r="D499" i="3"/>
  <c r="L499" i="3"/>
  <c r="N500" i="3"/>
  <c r="N500" i="10"/>
  <c r="F500" i="12" s="1"/>
  <c r="F499" i="10"/>
  <c r="F498" i="3"/>
  <c r="B498" i="3"/>
  <c r="D498" i="3"/>
  <c r="L498" i="3"/>
  <c r="N499" i="3"/>
  <c r="N499" i="10"/>
  <c r="F499" i="12" s="1"/>
  <c r="F498" i="10"/>
  <c r="F497" i="3"/>
  <c r="B497" i="3"/>
  <c r="D497" i="3"/>
  <c r="L497" i="3"/>
  <c r="N498" i="3"/>
  <c r="N498" i="10"/>
  <c r="F498" i="12" s="1"/>
  <c r="F497" i="10"/>
  <c r="F496" i="3"/>
  <c r="B496" i="3"/>
  <c r="D496" i="3"/>
  <c r="L496" i="3"/>
  <c r="N497" i="3"/>
  <c r="N497" i="10"/>
  <c r="F497" i="12" s="1"/>
  <c r="F496" i="10"/>
  <c r="F495" i="3"/>
  <c r="B495" i="3"/>
  <c r="D495" i="3"/>
  <c r="L495" i="3"/>
  <c r="N496" i="3"/>
  <c r="N496" i="10"/>
  <c r="F496" i="12" s="1"/>
  <c r="F495" i="10"/>
  <c r="F494" i="3"/>
  <c r="B494" i="3"/>
  <c r="D494" i="3"/>
  <c r="L494" i="3"/>
  <c r="N495" i="3"/>
  <c r="N495" i="10"/>
  <c r="F495" i="12" s="1"/>
  <c r="F494" i="10"/>
  <c r="F493" i="3"/>
  <c r="B493" i="3"/>
  <c r="D493" i="3"/>
  <c r="L493" i="3"/>
  <c r="N494" i="3"/>
  <c r="N494" i="10"/>
  <c r="F494" i="12" s="1"/>
  <c r="F493" i="10"/>
  <c r="F492" i="3"/>
  <c r="B492" i="3"/>
  <c r="D492" i="3"/>
  <c r="L492" i="3"/>
  <c r="N493" i="3"/>
  <c r="N493" i="10"/>
  <c r="F493" i="12" s="1"/>
  <c r="F492" i="10"/>
  <c r="F491" i="3"/>
  <c r="B491" i="3"/>
  <c r="D491" i="3"/>
  <c r="L491" i="3"/>
  <c r="N492" i="3"/>
  <c r="N492" i="10"/>
  <c r="F492" i="12" s="1"/>
  <c r="F491" i="10"/>
  <c r="F490" i="3"/>
  <c r="B490" i="3"/>
  <c r="D490" i="3"/>
  <c r="L490" i="3"/>
  <c r="N491" i="3"/>
  <c r="N491" i="10"/>
  <c r="F491" i="12" s="1"/>
  <c r="F490" i="10"/>
  <c r="D490" i="10"/>
  <c r="F489" i="3"/>
  <c r="B489" i="3"/>
  <c r="D489" i="3" s="1"/>
  <c r="L489" i="3" s="1"/>
  <c r="N490" i="3" s="1"/>
  <c r="N490" i="10"/>
  <c r="F490" i="12" s="1"/>
  <c r="F489" i="10"/>
  <c r="F488" i="3"/>
  <c r="B488" i="3"/>
  <c r="D488" i="3" s="1"/>
  <c r="N489" i="10"/>
  <c r="F489" i="12" s="1"/>
  <c r="F488" i="10"/>
  <c r="F487" i="3"/>
  <c r="B487" i="3"/>
  <c r="D487" i="3"/>
  <c r="L487" i="3" s="1"/>
  <c r="N488" i="10"/>
  <c r="F488" i="12" s="1"/>
  <c r="F487" i="10"/>
  <c r="F486" i="3"/>
  <c r="B486" i="3"/>
  <c r="D486" i="3"/>
  <c r="L486" i="3" s="1"/>
  <c r="N487" i="10"/>
  <c r="F487" i="12" s="1"/>
  <c r="F486" i="10"/>
  <c r="F485" i="3"/>
  <c r="B485" i="3"/>
  <c r="D485" i="3"/>
  <c r="L485" i="3" s="1"/>
  <c r="N486" i="3" s="1"/>
  <c r="N486" i="10"/>
  <c r="F486" i="12" s="1"/>
  <c r="F485" i="10"/>
  <c r="F484" i="3"/>
  <c r="B484" i="3"/>
  <c r="D484" i="3"/>
  <c r="L484" i="3" s="1"/>
  <c r="N485" i="10"/>
  <c r="F485" i="12" s="1"/>
  <c r="F484" i="10"/>
  <c r="F483" i="3"/>
  <c r="B483" i="3"/>
  <c r="D483" i="3"/>
  <c r="L483" i="3"/>
  <c r="N484" i="3" s="1"/>
  <c r="N484" i="10"/>
  <c r="F484" i="12" s="1"/>
  <c r="F483" i="10"/>
  <c r="F482" i="3"/>
  <c r="B482" i="3"/>
  <c r="D482" i="3" s="1"/>
  <c r="N483" i="10"/>
  <c r="F483" i="12" s="1"/>
  <c r="F482" i="10"/>
  <c r="F481" i="3"/>
  <c r="L481" i="3" s="1"/>
  <c r="B481" i="3"/>
  <c r="D481" i="3" s="1"/>
  <c r="N482" i="10"/>
  <c r="F482" i="12" s="1"/>
  <c r="F481" i="10"/>
  <c r="F480" i="3"/>
  <c r="L480" i="3" s="1"/>
  <c r="N481" i="3" s="1"/>
  <c r="B480" i="3"/>
  <c r="D480" i="3" s="1"/>
  <c r="N481" i="10"/>
  <c r="F481" i="12" s="1"/>
  <c r="F480" i="10"/>
  <c r="F479" i="3"/>
  <c r="L479" i="3" s="1"/>
  <c r="N480" i="3" s="1"/>
  <c r="B479" i="3"/>
  <c r="D479" i="3"/>
  <c r="N480" i="10"/>
  <c r="F479" i="10"/>
  <c r="F478" i="3"/>
  <c r="L478" i="3" s="1"/>
  <c r="B478" i="3"/>
  <c r="D478" i="3"/>
  <c r="N479" i="10"/>
  <c r="F479" i="12" s="1"/>
  <c r="F478" i="10"/>
  <c r="F477" i="3"/>
  <c r="B477" i="3"/>
  <c r="D477" i="3"/>
  <c r="L477" i="3"/>
  <c r="N478" i="3" s="1"/>
  <c r="N478" i="10"/>
  <c r="F478" i="12" s="1"/>
  <c r="F477" i="10"/>
  <c r="F476" i="3"/>
  <c r="B476" i="3"/>
  <c r="D476" i="3"/>
  <c r="L476" i="3"/>
  <c r="N477" i="3" s="1"/>
  <c r="N477" i="10"/>
  <c r="F477" i="12" s="1"/>
  <c r="F476" i="10"/>
  <c r="F475" i="3"/>
  <c r="B475" i="3"/>
  <c r="D475" i="3"/>
  <c r="L475" i="3"/>
  <c r="N476" i="3" s="1"/>
  <c r="N476" i="10"/>
  <c r="F476" i="12" s="1"/>
  <c r="F475" i="10"/>
  <c r="F474" i="3"/>
  <c r="L474" i="3" s="1"/>
  <c r="N475" i="3" s="1"/>
  <c r="B474" i="3"/>
  <c r="D474" i="3"/>
  <c r="N475" i="10"/>
  <c r="F475" i="12" s="1"/>
  <c r="F474" i="10"/>
  <c r="F473" i="3"/>
  <c r="L473" i="3" s="1"/>
  <c r="N474" i="3" s="1"/>
  <c r="B473" i="3"/>
  <c r="D473" i="3" s="1"/>
  <c r="N474" i="10"/>
  <c r="F474" i="12" s="1"/>
  <c r="F473" i="10"/>
  <c r="F472" i="3"/>
  <c r="L472" i="3" s="1"/>
  <c r="N473" i="3" s="1"/>
  <c r="B472" i="3"/>
  <c r="D472" i="3"/>
  <c r="N473" i="10"/>
  <c r="F473" i="12" s="1"/>
  <c r="F472" i="10"/>
  <c r="F471" i="3"/>
  <c r="L471" i="3" s="1"/>
  <c r="B471" i="3"/>
  <c r="D471" i="3"/>
  <c r="N472" i="10"/>
  <c r="F472" i="12" s="1"/>
  <c r="F471" i="10"/>
  <c r="F470" i="3"/>
  <c r="B470" i="3"/>
  <c r="D470" i="3"/>
  <c r="L470" i="3"/>
  <c r="N471" i="3" s="1"/>
  <c r="N471" i="10"/>
  <c r="F471" i="12" s="1"/>
  <c r="F470" i="10"/>
  <c r="F469" i="3"/>
  <c r="L469" i="3" s="1"/>
  <c r="B469" i="3"/>
  <c r="D469" i="3"/>
  <c r="N470" i="3"/>
  <c r="N470" i="10"/>
  <c r="F470" i="12" s="1"/>
  <c r="F469" i="10"/>
  <c r="F468" i="3"/>
  <c r="B468" i="3"/>
  <c r="D468" i="3" s="1"/>
  <c r="N469" i="10"/>
  <c r="F469" i="12" s="1"/>
  <c r="F468" i="10"/>
  <c r="F467" i="3"/>
  <c r="B467" i="3"/>
  <c r="D467" i="3" s="1"/>
  <c r="N468" i="10"/>
  <c r="F468" i="12" s="1"/>
  <c r="F467" i="10"/>
  <c r="F466" i="3"/>
  <c r="B466" i="3"/>
  <c r="D466" i="3"/>
  <c r="N467" i="10"/>
  <c r="F467" i="12" s="1"/>
  <c r="F466" i="10"/>
  <c r="F465" i="3"/>
  <c r="L465" i="3" s="1"/>
  <c r="B465" i="3"/>
  <c r="D465" i="3"/>
  <c r="N466" i="10"/>
  <c r="F466" i="12" s="1"/>
  <c r="F465" i="10"/>
  <c r="F464" i="3"/>
  <c r="B464" i="3"/>
  <c r="D464" i="3"/>
  <c r="L464" i="3" s="1"/>
  <c r="N465" i="3" s="1"/>
  <c r="N465" i="10"/>
  <c r="F465" i="12" s="1"/>
  <c r="F464" i="10"/>
  <c r="F463" i="3"/>
  <c r="L463" i="3" s="1"/>
  <c r="N464" i="3" s="1"/>
  <c r="B463" i="3"/>
  <c r="D463" i="3"/>
  <c r="N464" i="10"/>
  <c r="F464" i="12" s="1"/>
  <c r="F463" i="10"/>
  <c r="F462" i="3"/>
  <c r="B462" i="3"/>
  <c r="D462" i="3"/>
  <c r="L462" i="3"/>
  <c r="N463" i="3" s="1"/>
  <c r="N463" i="10"/>
  <c r="F463" i="12" s="1"/>
  <c r="F462" i="10"/>
  <c r="F461" i="3"/>
  <c r="B461" i="3"/>
  <c r="D461" i="3"/>
  <c r="L461" i="3"/>
  <c r="N462" i="3" s="1"/>
  <c r="N462" i="10"/>
  <c r="F462" i="12" s="1"/>
  <c r="F461" i="10"/>
  <c r="F460" i="3"/>
  <c r="L460" i="3" s="1"/>
  <c r="N461" i="3" s="1"/>
  <c r="B460" i="3"/>
  <c r="D460" i="3"/>
  <c r="N461" i="10"/>
  <c r="F461" i="12" s="1"/>
  <c r="F460" i="10"/>
  <c r="F459" i="3"/>
  <c r="L459" i="3" s="1"/>
  <c r="N460" i="3" s="1"/>
  <c r="B459" i="3"/>
  <c r="D459" i="3" s="1"/>
  <c r="H459" i="3" s="1"/>
  <c r="J460" i="3" s="1"/>
  <c r="N460" i="10"/>
  <c r="F460" i="12" s="1"/>
  <c r="F459" i="10"/>
  <c r="F458" i="3"/>
  <c r="L458" i="3" s="1"/>
  <c r="B458" i="3"/>
  <c r="D458" i="3" s="1"/>
  <c r="H458" i="3" s="1"/>
  <c r="N459" i="10"/>
  <c r="F459" i="12" s="1"/>
  <c r="F458" i="10"/>
  <c r="F457" i="3"/>
  <c r="B457" i="3"/>
  <c r="D457" i="3" s="1"/>
  <c r="H457" i="3" s="1"/>
  <c r="J458" i="3" s="1"/>
  <c r="N458" i="10"/>
  <c r="F458" i="12" s="1"/>
  <c r="F457" i="10"/>
  <c r="F456" i="3"/>
  <c r="L456" i="3" s="1"/>
  <c r="B456" i="3"/>
  <c r="D456" i="3" s="1"/>
  <c r="H456" i="3" s="1"/>
  <c r="J457" i="3" s="1"/>
  <c r="N457" i="10"/>
  <c r="F457" i="12" s="1"/>
  <c r="F456" i="10"/>
  <c r="F455" i="3"/>
  <c r="L455" i="3" s="1"/>
  <c r="N456" i="3" s="1"/>
  <c r="B455" i="3"/>
  <c r="D455" i="3"/>
  <c r="N456" i="10"/>
  <c r="F456" i="12" s="1"/>
  <c r="F455" i="10"/>
  <c r="F454" i="3"/>
  <c r="B454" i="3"/>
  <c r="D454" i="3"/>
  <c r="H454" i="3" s="1"/>
  <c r="N455" i="10"/>
  <c r="F455" i="12" s="1"/>
  <c r="F454" i="10"/>
  <c r="F453" i="3"/>
  <c r="B453" i="3"/>
  <c r="D453" i="3"/>
  <c r="H453" i="3" s="1"/>
  <c r="N454" i="10"/>
  <c r="F454" i="12" s="1"/>
  <c r="F453" i="10"/>
  <c r="F452" i="3"/>
  <c r="L452" i="3" s="1"/>
  <c r="B452" i="3"/>
  <c r="D452" i="3"/>
  <c r="N453" i="10"/>
  <c r="F453" i="12" s="1"/>
  <c r="F452" i="10"/>
  <c r="F451" i="3"/>
  <c r="B451" i="3"/>
  <c r="D451" i="3" s="1"/>
  <c r="H451" i="3" s="1"/>
  <c r="N452" i="10"/>
  <c r="F452" i="12" s="1"/>
  <c r="F451" i="10"/>
  <c r="F450" i="3"/>
  <c r="B450" i="3"/>
  <c r="D450" i="3" s="1"/>
  <c r="H450" i="3" s="1"/>
  <c r="J451" i="3" s="1"/>
  <c r="F450" i="10"/>
  <c r="F449" i="3"/>
  <c r="L449" i="3" s="1"/>
  <c r="B449" i="3"/>
  <c r="D449" i="3" s="1"/>
  <c r="F449" i="10"/>
  <c r="F448" i="3"/>
  <c r="B448" i="3"/>
  <c r="D448" i="3" s="1"/>
  <c r="H448" i="3" s="1"/>
  <c r="F448" i="10"/>
  <c r="F447" i="3"/>
  <c r="B447" i="3"/>
  <c r="D447" i="3"/>
  <c r="L447" i="3" s="1"/>
  <c r="F446" i="3"/>
  <c r="B446" i="3"/>
  <c r="D446" i="3" s="1"/>
  <c r="F446" i="10"/>
  <c r="F445" i="3"/>
  <c r="B445" i="3"/>
  <c r="D445" i="3" s="1"/>
  <c r="F445" i="10"/>
  <c r="F444" i="3"/>
  <c r="B444" i="3"/>
  <c r="D444" i="3" s="1"/>
  <c r="F443" i="3"/>
  <c r="B443" i="3"/>
  <c r="D443" i="3" s="1"/>
  <c r="F442" i="3"/>
  <c r="B442" i="3"/>
  <c r="D442" i="3" s="1"/>
  <c r="F442" i="10"/>
  <c r="F441" i="3"/>
  <c r="B441" i="3"/>
  <c r="D441" i="3" s="1"/>
  <c r="F441" i="10"/>
  <c r="F440" i="3"/>
  <c r="B440" i="3"/>
  <c r="D440" i="3" s="1"/>
  <c r="L440" i="3" s="1"/>
  <c r="F440" i="10"/>
  <c r="H537" i="3"/>
  <c r="H538" i="3"/>
  <c r="J538" i="3"/>
  <c r="L538" i="10"/>
  <c r="D538" i="12" s="1"/>
  <c r="H536" i="3"/>
  <c r="J537" i="3"/>
  <c r="L537" i="10"/>
  <c r="D537" i="12" s="1"/>
  <c r="H535" i="3"/>
  <c r="J536" i="3"/>
  <c r="L536" i="10"/>
  <c r="D536" i="12" s="1"/>
  <c r="H534" i="3"/>
  <c r="J535" i="3"/>
  <c r="L535" i="10"/>
  <c r="D535" i="12" s="1"/>
  <c r="H533" i="3"/>
  <c r="J534" i="3"/>
  <c r="L534" i="10"/>
  <c r="D534" i="12" s="1"/>
  <c r="H532" i="3"/>
  <c r="J533" i="3"/>
  <c r="L533" i="10"/>
  <c r="D533" i="12" s="1"/>
  <c r="H531" i="3"/>
  <c r="J532" i="3"/>
  <c r="L532" i="10"/>
  <c r="D532" i="12" s="1"/>
  <c r="H530" i="3"/>
  <c r="J531" i="3"/>
  <c r="L531" i="10"/>
  <c r="D531" i="12" s="1"/>
  <c r="H529" i="3"/>
  <c r="J530" i="3"/>
  <c r="L530" i="10"/>
  <c r="D530" i="12" s="1"/>
  <c r="H528" i="3"/>
  <c r="J529" i="3"/>
  <c r="L529" i="10"/>
  <c r="D529" i="12" s="1"/>
  <c r="H527" i="3"/>
  <c r="J528" i="3"/>
  <c r="L528" i="10"/>
  <c r="D528" i="12" s="1"/>
  <c r="H526" i="3"/>
  <c r="J527" i="3"/>
  <c r="L527" i="10"/>
  <c r="D527" i="12" s="1"/>
  <c r="H525" i="3"/>
  <c r="J526" i="3"/>
  <c r="L526" i="10"/>
  <c r="D526" i="12" s="1"/>
  <c r="H524" i="3"/>
  <c r="J525" i="3"/>
  <c r="L525" i="10"/>
  <c r="D525" i="12" s="1"/>
  <c r="H523" i="3"/>
  <c r="J524" i="3"/>
  <c r="L524" i="10"/>
  <c r="D524" i="12" s="1"/>
  <c r="H522" i="3"/>
  <c r="J523" i="3"/>
  <c r="L523" i="10"/>
  <c r="D523" i="12" s="1"/>
  <c r="H521" i="3"/>
  <c r="J522" i="3"/>
  <c r="L522" i="10"/>
  <c r="D522" i="12" s="1"/>
  <c r="H520" i="3"/>
  <c r="J521" i="3"/>
  <c r="L521" i="10"/>
  <c r="D521" i="12" s="1"/>
  <c r="H519" i="3"/>
  <c r="J520" i="3"/>
  <c r="L520" i="10"/>
  <c r="D520" i="12" s="1"/>
  <c r="H518" i="3"/>
  <c r="J519" i="3"/>
  <c r="L519" i="10"/>
  <c r="D519" i="12" s="1"/>
  <c r="H517" i="3"/>
  <c r="J518" i="3"/>
  <c r="L518" i="10"/>
  <c r="D518" i="12" s="1"/>
  <c r="H516" i="3"/>
  <c r="J517" i="3"/>
  <c r="L517" i="10"/>
  <c r="D517" i="12" s="1"/>
  <c r="H515" i="3"/>
  <c r="J516" i="3"/>
  <c r="L516" i="10"/>
  <c r="D516" i="12" s="1"/>
  <c r="H514" i="3"/>
  <c r="J515" i="3"/>
  <c r="L515" i="10"/>
  <c r="D515" i="12" s="1"/>
  <c r="H513" i="3"/>
  <c r="J514" i="3"/>
  <c r="L514" i="10"/>
  <c r="D514" i="12" s="1"/>
  <c r="H512" i="3"/>
  <c r="J513" i="3"/>
  <c r="L513" i="10"/>
  <c r="D513" i="12" s="1"/>
  <c r="H511" i="3"/>
  <c r="J512" i="3"/>
  <c r="L512" i="10"/>
  <c r="D512" i="12" s="1"/>
  <c r="H510" i="3"/>
  <c r="J511" i="3"/>
  <c r="L511" i="10"/>
  <c r="D511" i="12" s="1"/>
  <c r="H509" i="3"/>
  <c r="J510" i="3"/>
  <c r="L510" i="10"/>
  <c r="D510" i="12" s="1"/>
  <c r="H508" i="3"/>
  <c r="J509" i="3"/>
  <c r="L509" i="10"/>
  <c r="D509" i="12" s="1"/>
  <c r="H507" i="3"/>
  <c r="J508" i="3"/>
  <c r="L508" i="10"/>
  <c r="D508" i="12" s="1"/>
  <c r="H506" i="3"/>
  <c r="J507" i="3"/>
  <c r="L507" i="10"/>
  <c r="D507" i="12" s="1"/>
  <c r="H505" i="3"/>
  <c r="J506" i="3"/>
  <c r="L506" i="10"/>
  <c r="D506" i="12" s="1"/>
  <c r="H504" i="3"/>
  <c r="J505" i="3"/>
  <c r="L505" i="10"/>
  <c r="D505" i="12" s="1"/>
  <c r="H503" i="3"/>
  <c r="J504" i="3"/>
  <c r="L504" i="10"/>
  <c r="D504" i="12" s="1"/>
  <c r="H502" i="3"/>
  <c r="J503" i="3"/>
  <c r="L503" i="10"/>
  <c r="D503" i="12" s="1"/>
  <c r="H501" i="3"/>
  <c r="J502" i="3"/>
  <c r="L502" i="10"/>
  <c r="D502" i="12" s="1"/>
  <c r="H500" i="3"/>
  <c r="J501" i="3"/>
  <c r="L501" i="10"/>
  <c r="D501" i="12" s="1"/>
  <c r="H499" i="3"/>
  <c r="J500" i="3"/>
  <c r="L500" i="10"/>
  <c r="D500" i="12" s="1"/>
  <c r="H498" i="3"/>
  <c r="J499" i="3"/>
  <c r="L499" i="10"/>
  <c r="D499" i="12" s="1"/>
  <c r="H497" i="3"/>
  <c r="J498" i="3"/>
  <c r="L498" i="10"/>
  <c r="D498" i="12" s="1"/>
  <c r="H496" i="3"/>
  <c r="J497" i="3"/>
  <c r="L497" i="10"/>
  <c r="D497" i="12" s="1"/>
  <c r="H495" i="3"/>
  <c r="J496" i="3"/>
  <c r="L496" i="10"/>
  <c r="D496" i="12" s="1"/>
  <c r="H494" i="3"/>
  <c r="J495" i="3"/>
  <c r="L495" i="10"/>
  <c r="D495" i="12" s="1"/>
  <c r="H493" i="3"/>
  <c r="J494" i="3"/>
  <c r="L494" i="10"/>
  <c r="D494" i="12" s="1"/>
  <c r="H492" i="3"/>
  <c r="J493" i="3"/>
  <c r="L493" i="10"/>
  <c r="D493" i="12" s="1"/>
  <c r="H491" i="3"/>
  <c r="J492" i="3"/>
  <c r="L492" i="10"/>
  <c r="D492" i="12" s="1"/>
  <c r="H490" i="3"/>
  <c r="J491" i="3"/>
  <c r="L491" i="10"/>
  <c r="D491" i="12" s="1"/>
  <c r="H489" i="3"/>
  <c r="J490" i="3"/>
  <c r="L490" i="10"/>
  <c r="D490" i="12" s="1"/>
  <c r="H488" i="3"/>
  <c r="J489" i="3"/>
  <c r="L489" i="10"/>
  <c r="D489" i="12" s="1"/>
  <c r="H487" i="3"/>
  <c r="J488" i="3" s="1"/>
  <c r="L488" i="10"/>
  <c r="D488" i="12" s="1"/>
  <c r="H486" i="3"/>
  <c r="J487" i="3"/>
  <c r="L487" i="10"/>
  <c r="D487" i="12" s="1"/>
  <c r="H485" i="3"/>
  <c r="J486" i="3"/>
  <c r="L486" i="10"/>
  <c r="D486" i="12" s="1"/>
  <c r="H484" i="3"/>
  <c r="J485" i="3"/>
  <c r="L485" i="10"/>
  <c r="D485" i="12" s="1"/>
  <c r="H483" i="3"/>
  <c r="J484" i="3" s="1"/>
  <c r="L484" i="10"/>
  <c r="D484" i="12" s="1"/>
  <c r="H482" i="3"/>
  <c r="J483" i="3"/>
  <c r="L483" i="10"/>
  <c r="D483" i="12" s="1"/>
  <c r="H481" i="3"/>
  <c r="J482" i="3"/>
  <c r="L482" i="10"/>
  <c r="D482" i="12" s="1"/>
  <c r="H480" i="3"/>
  <c r="J481" i="3"/>
  <c r="L481" i="10"/>
  <c r="D481" i="12" s="1"/>
  <c r="H479" i="3"/>
  <c r="J480" i="3" s="1"/>
  <c r="L480" i="10"/>
  <c r="D480" i="12" s="1"/>
  <c r="H478" i="3"/>
  <c r="J479" i="3"/>
  <c r="L479" i="10"/>
  <c r="D479" i="12" s="1"/>
  <c r="H477" i="3"/>
  <c r="J478" i="3"/>
  <c r="L478" i="10"/>
  <c r="D478" i="12" s="1"/>
  <c r="H476" i="3"/>
  <c r="J477" i="3" s="1"/>
  <c r="L477" i="10"/>
  <c r="D477" i="12" s="1"/>
  <c r="H475" i="3"/>
  <c r="J476" i="3" s="1"/>
  <c r="L476" i="10"/>
  <c r="D476" i="12" s="1"/>
  <c r="H474" i="3"/>
  <c r="J475" i="3"/>
  <c r="L475" i="10"/>
  <c r="D475" i="12" s="1"/>
  <c r="H473" i="3"/>
  <c r="J474" i="3"/>
  <c r="L474" i="10"/>
  <c r="D474" i="12" s="1"/>
  <c r="H472" i="3"/>
  <c r="J473" i="3" s="1"/>
  <c r="L473" i="10"/>
  <c r="D473" i="12" s="1"/>
  <c r="H471" i="3"/>
  <c r="J472" i="3" s="1"/>
  <c r="L472" i="10"/>
  <c r="D472" i="12" s="1"/>
  <c r="H470" i="3"/>
  <c r="J471" i="3"/>
  <c r="L471" i="10"/>
  <c r="D471" i="12" s="1"/>
  <c r="H469" i="3"/>
  <c r="J470" i="3"/>
  <c r="L470" i="10"/>
  <c r="D470" i="12" s="1"/>
  <c r="H468" i="3"/>
  <c r="J469" i="3" s="1"/>
  <c r="L469" i="10"/>
  <c r="D469" i="12" s="1"/>
  <c r="H467" i="3"/>
  <c r="J468" i="3" s="1"/>
  <c r="L468" i="10"/>
  <c r="D468" i="12" s="1"/>
  <c r="H466" i="3"/>
  <c r="J467" i="3"/>
  <c r="L467" i="10"/>
  <c r="D467" i="12" s="1"/>
  <c r="H465" i="3"/>
  <c r="J466" i="3"/>
  <c r="L466" i="10"/>
  <c r="D466" i="12" s="1"/>
  <c r="H464" i="3"/>
  <c r="J465" i="3" s="1"/>
  <c r="L465" i="10"/>
  <c r="D465" i="12" s="1"/>
  <c r="H463" i="3"/>
  <c r="J464" i="3" s="1"/>
  <c r="L464" i="10"/>
  <c r="D464" i="12" s="1"/>
  <c r="H462" i="3"/>
  <c r="J463" i="3"/>
  <c r="L463" i="10"/>
  <c r="D463" i="12" s="1"/>
  <c r="H461" i="3"/>
  <c r="J462" i="3"/>
  <c r="L462" i="10"/>
  <c r="D462" i="12" s="1"/>
  <c r="H460" i="3"/>
  <c r="J461" i="3" s="1"/>
  <c r="L461" i="10"/>
  <c r="D461" i="12" s="1"/>
  <c r="L460" i="10"/>
  <c r="D460" i="12" s="1"/>
  <c r="L459" i="10"/>
  <c r="D459" i="12" s="1"/>
  <c r="L458" i="10"/>
  <c r="D458" i="12" s="1"/>
  <c r="L457" i="10"/>
  <c r="D457" i="12" s="1"/>
  <c r="H455" i="3"/>
  <c r="L456" i="10"/>
  <c r="D456" i="12" s="1"/>
  <c r="L455" i="10"/>
  <c r="D455" i="12" s="1"/>
  <c r="L454" i="10"/>
  <c r="D454" i="12" s="1"/>
  <c r="H452" i="3"/>
  <c r="J453" i="3" s="1"/>
  <c r="L453" i="10"/>
  <c r="D453" i="12" s="1"/>
  <c r="L452" i="10"/>
  <c r="D452" i="12" s="1"/>
  <c r="H447" i="3"/>
  <c r="J448" i="3" s="1"/>
  <c r="H440" i="3"/>
  <c r="K3" i="15"/>
  <c r="I3" i="15"/>
  <c r="G598" i="15" s="1"/>
  <c r="F254" i="5"/>
  <c r="E254" i="5"/>
  <c r="D254" i="5"/>
  <c r="C254" i="5"/>
  <c r="A254" i="5"/>
  <c r="F253" i="5"/>
  <c r="E253" i="5"/>
  <c r="D253" i="5"/>
  <c r="C253" i="5"/>
  <c r="A253" i="5"/>
  <c r="F252" i="5"/>
  <c r="E252" i="5"/>
  <c r="D252" i="5"/>
  <c r="C252" i="5"/>
  <c r="A252" i="5"/>
  <c r="F251" i="5"/>
  <c r="E251" i="5"/>
  <c r="D251" i="5"/>
  <c r="C251" i="5"/>
  <c r="A251" i="5"/>
  <c r="F250" i="5"/>
  <c r="E250" i="5"/>
  <c r="D250" i="5"/>
  <c r="C250" i="5"/>
  <c r="A250" i="5"/>
  <c r="F249" i="5"/>
  <c r="E249" i="5"/>
  <c r="D249" i="5"/>
  <c r="C249" i="5"/>
  <c r="A249" i="5"/>
  <c r="F248" i="5"/>
  <c r="E248" i="5"/>
  <c r="D248" i="5"/>
  <c r="C248" i="5"/>
  <c r="A248" i="5"/>
  <c r="F247" i="5"/>
  <c r="E247" i="5"/>
  <c r="D247" i="5"/>
  <c r="C247" i="5"/>
  <c r="A247" i="5"/>
  <c r="F246" i="5"/>
  <c r="E246" i="5"/>
  <c r="D246" i="5"/>
  <c r="C246" i="5"/>
  <c r="A246" i="5"/>
  <c r="F245" i="5"/>
  <c r="E245" i="5"/>
  <c r="D245" i="5"/>
  <c r="C245" i="5"/>
  <c r="A245" i="5"/>
  <c r="F244" i="5"/>
  <c r="E244" i="5"/>
  <c r="D244" i="5"/>
  <c r="C244" i="5"/>
  <c r="A244" i="5"/>
  <c r="F243" i="5"/>
  <c r="E243" i="5"/>
  <c r="D243" i="5"/>
  <c r="C243" i="5"/>
  <c r="A243" i="5"/>
  <c r="F242" i="5"/>
  <c r="E242" i="5"/>
  <c r="D242" i="5"/>
  <c r="C242" i="5"/>
  <c r="A242" i="5"/>
  <c r="F241" i="5"/>
  <c r="E241" i="5"/>
  <c r="D241" i="5"/>
  <c r="C241" i="5"/>
  <c r="A241" i="5"/>
  <c r="F240" i="5"/>
  <c r="E240" i="5"/>
  <c r="D240" i="5"/>
  <c r="C240" i="5"/>
  <c r="A240" i="5"/>
  <c r="F239" i="5"/>
  <c r="E239" i="5"/>
  <c r="D239" i="5"/>
  <c r="C239" i="5"/>
  <c r="A239" i="5"/>
  <c r="F238" i="5"/>
  <c r="E238" i="5"/>
  <c r="D238" i="5"/>
  <c r="C238" i="5"/>
  <c r="A238" i="5"/>
  <c r="F237" i="5"/>
  <c r="E237" i="5"/>
  <c r="D237" i="5"/>
  <c r="C237" i="5"/>
  <c r="A237" i="5"/>
  <c r="F236" i="5"/>
  <c r="E236" i="5"/>
  <c r="D236" i="5"/>
  <c r="C236" i="5"/>
  <c r="A236" i="5"/>
  <c r="F235" i="5"/>
  <c r="E235" i="5"/>
  <c r="D235" i="5"/>
  <c r="C235" i="5"/>
  <c r="A235" i="5"/>
  <c r="F234" i="5"/>
  <c r="E234" i="5"/>
  <c r="D234" i="5"/>
  <c r="C234" i="5"/>
  <c r="A234" i="5"/>
  <c r="F233" i="5"/>
  <c r="E233" i="5"/>
  <c r="D233" i="5"/>
  <c r="C233" i="5"/>
  <c r="A233" i="5"/>
  <c r="F232" i="5"/>
  <c r="E232" i="5"/>
  <c r="D232" i="5"/>
  <c r="C232" i="5"/>
  <c r="A232" i="5"/>
  <c r="F231" i="5"/>
  <c r="E231" i="5"/>
  <c r="D231" i="5"/>
  <c r="C231" i="5"/>
  <c r="A231" i="5"/>
  <c r="F230" i="5"/>
  <c r="E230" i="5"/>
  <c r="D230" i="5"/>
  <c r="C230" i="5"/>
  <c r="A230" i="5"/>
  <c r="F269" i="5"/>
  <c r="E269" i="5"/>
  <c r="D269" i="5"/>
  <c r="C269" i="5"/>
  <c r="A269" i="5"/>
  <c r="F268" i="5"/>
  <c r="E268" i="5"/>
  <c r="D268" i="5"/>
  <c r="C268" i="5"/>
  <c r="A268" i="5"/>
  <c r="F267" i="5"/>
  <c r="E267" i="5"/>
  <c r="D267" i="5"/>
  <c r="C267" i="5"/>
  <c r="A267" i="5"/>
  <c r="F266" i="5"/>
  <c r="E266" i="5"/>
  <c r="D266" i="5"/>
  <c r="C266" i="5"/>
  <c r="A266" i="5"/>
  <c r="F265" i="5"/>
  <c r="E265" i="5"/>
  <c r="D265" i="5"/>
  <c r="C265" i="5"/>
  <c r="A265" i="5"/>
  <c r="F264" i="5"/>
  <c r="E264" i="5"/>
  <c r="D264" i="5"/>
  <c r="C264" i="5"/>
  <c r="A264" i="5"/>
  <c r="F263" i="5"/>
  <c r="E263" i="5"/>
  <c r="D263" i="5"/>
  <c r="C263" i="5"/>
  <c r="A263" i="5"/>
  <c r="F262" i="5"/>
  <c r="E262" i="5"/>
  <c r="D262" i="5"/>
  <c r="C262" i="5"/>
  <c r="A262" i="5"/>
  <c r="F261" i="5"/>
  <c r="E261" i="5"/>
  <c r="D261" i="5"/>
  <c r="C261" i="5"/>
  <c r="A261" i="5"/>
  <c r="F260" i="5"/>
  <c r="E260" i="5"/>
  <c r="D260" i="5"/>
  <c r="C260" i="5"/>
  <c r="A260" i="5"/>
  <c r="F259" i="5"/>
  <c r="E259" i="5"/>
  <c r="D259" i="5"/>
  <c r="C259" i="5"/>
  <c r="A259" i="5"/>
  <c r="F258" i="5"/>
  <c r="E258" i="5"/>
  <c r="D258" i="5"/>
  <c r="C258" i="5"/>
  <c r="A258" i="5"/>
  <c r="F257" i="5"/>
  <c r="E257" i="5"/>
  <c r="D257" i="5"/>
  <c r="C257" i="5"/>
  <c r="A257" i="5"/>
  <c r="F256" i="5"/>
  <c r="E256" i="5"/>
  <c r="D256" i="5"/>
  <c r="C256" i="5"/>
  <c r="A256" i="5"/>
  <c r="F255" i="5"/>
  <c r="E255" i="5"/>
  <c r="D255" i="5"/>
  <c r="C255" i="5"/>
  <c r="A255" i="5"/>
  <c r="V600" i="8"/>
  <c r="Q600" i="8" s="1"/>
  <c r="K600" i="8" s="1"/>
  <c r="D600" i="10" s="1"/>
  <c r="V599" i="8"/>
  <c r="Q599" i="8" s="1"/>
  <c r="K599" i="8" s="1"/>
  <c r="D599" i="10" s="1"/>
  <c r="V598" i="8"/>
  <c r="Q598" i="8" s="1"/>
  <c r="K598" i="8" s="1"/>
  <c r="D598" i="10" s="1"/>
  <c r="V597" i="8"/>
  <c r="Q597" i="8" s="1"/>
  <c r="K597" i="8" s="1"/>
  <c r="D597" i="10" s="1"/>
  <c r="V596" i="8"/>
  <c r="Q596" i="8" s="1"/>
  <c r="K596" i="8" s="1"/>
  <c r="D596" i="10" s="1"/>
  <c r="V595" i="8"/>
  <c r="Q595" i="8" s="1"/>
  <c r="K595" i="8" s="1"/>
  <c r="D595" i="10" s="1"/>
  <c r="V594" i="8"/>
  <c r="Q594" i="8" s="1"/>
  <c r="K594" i="8" s="1"/>
  <c r="D594" i="10" s="1"/>
  <c r="V593" i="8"/>
  <c r="Q593" i="8" s="1"/>
  <c r="K593" i="8" s="1"/>
  <c r="D593" i="10" s="1"/>
  <c r="V592" i="8"/>
  <c r="Q592" i="8" s="1"/>
  <c r="K592" i="8" s="1"/>
  <c r="D592" i="10" s="1"/>
  <c r="V591" i="8"/>
  <c r="Q591" i="8" s="1"/>
  <c r="K591" i="8" s="1"/>
  <c r="D591" i="10" s="1"/>
  <c r="V590" i="8"/>
  <c r="Q590" i="8" s="1"/>
  <c r="K590" i="8" s="1"/>
  <c r="D590" i="10" s="1"/>
  <c r="V589" i="8"/>
  <c r="Q589" i="8" s="1"/>
  <c r="K589" i="8" s="1"/>
  <c r="D589" i="10" s="1"/>
  <c r="V588" i="8"/>
  <c r="Q588" i="8" s="1"/>
  <c r="K588" i="8" s="1"/>
  <c r="D588" i="10" s="1"/>
  <c r="V587" i="8"/>
  <c r="Q587" i="8" s="1"/>
  <c r="K587" i="8" s="1"/>
  <c r="D587" i="10" s="1"/>
  <c r="V586" i="8"/>
  <c r="Q586" i="8" s="1"/>
  <c r="K586" i="8" s="1"/>
  <c r="D586" i="10" s="1"/>
  <c r="V585" i="8"/>
  <c r="Q585" i="8" s="1"/>
  <c r="K585" i="8" s="1"/>
  <c r="D585" i="10" s="1"/>
  <c r="V584" i="8"/>
  <c r="Q584" i="8" s="1"/>
  <c r="K584" i="8" s="1"/>
  <c r="D584" i="10" s="1"/>
  <c r="V583" i="8"/>
  <c r="Q583" i="8" s="1"/>
  <c r="K583" i="8" s="1"/>
  <c r="D583" i="10" s="1"/>
  <c r="V582" i="8"/>
  <c r="Q582" i="8" s="1"/>
  <c r="K582" i="8" s="1"/>
  <c r="D582" i="10" s="1"/>
  <c r="V581" i="8"/>
  <c r="Q581" i="8" s="1"/>
  <c r="K581" i="8" s="1"/>
  <c r="D581" i="10" s="1"/>
  <c r="V580" i="8"/>
  <c r="Q580" i="8" s="1"/>
  <c r="K580" i="8" s="1"/>
  <c r="D580" i="10" s="1"/>
  <c r="V579" i="8"/>
  <c r="Q579" i="8" s="1"/>
  <c r="K579" i="8" s="1"/>
  <c r="D579" i="10" s="1"/>
  <c r="V578" i="8"/>
  <c r="Q578" i="8" s="1"/>
  <c r="K578" i="8" s="1"/>
  <c r="D578" i="10" s="1"/>
  <c r="V577" i="8"/>
  <c r="Q577" i="8" s="1"/>
  <c r="K577" i="8" s="1"/>
  <c r="D577" i="10" s="1"/>
  <c r="V576" i="8"/>
  <c r="Q576" i="8" s="1"/>
  <c r="K576" i="8" s="1"/>
  <c r="D576" i="10" s="1"/>
  <c r="V575" i="8"/>
  <c r="Q575" i="8" s="1"/>
  <c r="K575" i="8" s="1"/>
  <c r="D575" i="10" s="1"/>
  <c r="V574" i="8"/>
  <c r="Q574" i="8" s="1"/>
  <c r="K574" i="8" s="1"/>
  <c r="D574" i="10" s="1"/>
  <c r="V573" i="8"/>
  <c r="Q573" i="8" s="1"/>
  <c r="K573" i="8" s="1"/>
  <c r="D573" i="10" s="1"/>
  <c r="V572" i="8"/>
  <c r="Q572" i="8" s="1"/>
  <c r="K572" i="8" s="1"/>
  <c r="D572" i="10" s="1"/>
  <c r="V571" i="8"/>
  <c r="Q571" i="8" s="1"/>
  <c r="K571" i="8" s="1"/>
  <c r="D571" i="10" s="1"/>
  <c r="V570" i="8"/>
  <c r="Q570" i="8" s="1"/>
  <c r="K570" i="8" s="1"/>
  <c r="D570" i="10" s="1"/>
  <c r="V569" i="8"/>
  <c r="Q569" i="8" s="1"/>
  <c r="K569" i="8" s="1"/>
  <c r="D569" i="10" s="1"/>
  <c r="V568" i="8"/>
  <c r="Q568" i="8" s="1"/>
  <c r="K568" i="8" s="1"/>
  <c r="D568" i="10" s="1"/>
  <c r="V567" i="8"/>
  <c r="Q567" i="8" s="1"/>
  <c r="K567" i="8" s="1"/>
  <c r="D567" i="10" s="1"/>
  <c r="V566" i="8"/>
  <c r="Q566" i="8" s="1"/>
  <c r="K566" i="8" s="1"/>
  <c r="D566" i="10" s="1"/>
  <c r="V565" i="8"/>
  <c r="Q565" i="8" s="1"/>
  <c r="K565" i="8" s="1"/>
  <c r="D565" i="10" s="1"/>
  <c r="V564" i="8"/>
  <c r="Q564" i="8" s="1"/>
  <c r="K564" i="8" s="1"/>
  <c r="D564" i="10" s="1"/>
  <c r="V563" i="8"/>
  <c r="Q563" i="8" s="1"/>
  <c r="K563" i="8" s="1"/>
  <c r="D563" i="10" s="1"/>
  <c r="V562" i="8"/>
  <c r="Q562" i="8" s="1"/>
  <c r="K562" i="8" s="1"/>
  <c r="D562" i="10" s="1"/>
  <c r="V561" i="8"/>
  <c r="Q561" i="8" s="1"/>
  <c r="K561" i="8" s="1"/>
  <c r="D561" i="10" s="1"/>
  <c r="V560" i="8"/>
  <c r="Q560" i="8" s="1"/>
  <c r="K560" i="8" s="1"/>
  <c r="D560" i="10" s="1"/>
  <c r="V559" i="8"/>
  <c r="Q559" i="8" s="1"/>
  <c r="K559" i="8" s="1"/>
  <c r="D559" i="10" s="1"/>
  <c r="V558" i="8"/>
  <c r="Q558" i="8" s="1"/>
  <c r="K558" i="8" s="1"/>
  <c r="D558" i="10" s="1"/>
  <c r="V557" i="8"/>
  <c r="Q557" i="8" s="1"/>
  <c r="K557" i="8" s="1"/>
  <c r="D557" i="10" s="1"/>
  <c r="V556" i="8"/>
  <c r="Q556" i="8" s="1"/>
  <c r="K556" i="8" s="1"/>
  <c r="D556" i="10" s="1"/>
  <c r="V555" i="8"/>
  <c r="Q555" i="8" s="1"/>
  <c r="K555" i="8" s="1"/>
  <c r="D555" i="10" s="1"/>
  <c r="V554" i="8"/>
  <c r="Q554" i="8" s="1"/>
  <c r="K554" i="8" s="1"/>
  <c r="D554" i="10" s="1"/>
  <c r="V553" i="8"/>
  <c r="Q553" i="8" s="1"/>
  <c r="K553" i="8" s="1"/>
  <c r="D553" i="10" s="1"/>
  <c r="V552" i="8"/>
  <c r="Q552" i="8" s="1"/>
  <c r="K552" i="8" s="1"/>
  <c r="D552" i="10" s="1"/>
  <c r="V551" i="8"/>
  <c r="Q551" i="8" s="1"/>
  <c r="K551" i="8" s="1"/>
  <c r="D551" i="10" s="1"/>
  <c r="V550" i="8"/>
  <c r="Q550" i="8" s="1"/>
  <c r="K550" i="8" s="1"/>
  <c r="D550" i="10" s="1"/>
  <c r="V549" i="8"/>
  <c r="Q549" i="8" s="1"/>
  <c r="K549" i="8" s="1"/>
  <c r="D549" i="10" s="1"/>
  <c r="V548" i="8"/>
  <c r="Q548" i="8" s="1"/>
  <c r="K548" i="8" s="1"/>
  <c r="D548" i="10" s="1"/>
  <c r="V547" i="8"/>
  <c r="Q547" i="8" s="1"/>
  <c r="K547" i="8" s="1"/>
  <c r="D547" i="10" s="1"/>
  <c r="V546" i="8"/>
  <c r="Q546" i="8" s="1"/>
  <c r="K546" i="8" s="1"/>
  <c r="D546" i="10" s="1"/>
  <c r="V545" i="8"/>
  <c r="Q545" i="8" s="1"/>
  <c r="K545" i="8" s="1"/>
  <c r="D545" i="10" s="1"/>
  <c r="V544" i="8"/>
  <c r="Q544" i="8" s="1"/>
  <c r="K544" i="8" s="1"/>
  <c r="D544" i="10" s="1"/>
  <c r="V543" i="8"/>
  <c r="Q543" i="8" s="1"/>
  <c r="K543" i="8" s="1"/>
  <c r="D543" i="10" s="1"/>
  <c r="V542" i="8"/>
  <c r="Q542" i="8" s="1"/>
  <c r="K542" i="8" s="1"/>
  <c r="D542" i="10" s="1"/>
  <c r="V541" i="8"/>
  <c r="Q541" i="8" s="1"/>
  <c r="K541" i="8" s="1"/>
  <c r="D541" i="10" s="1"/>
  <c r="V540" i="8"/>
  <c r="Q540" i="8" s="1"/>
  <c r="K540" i="8" s="1"/>
  <c r="D540" i="10" s="1"/>
  <c r="V539" i="8"/>
  <c r="Q539" i="8" s="1"/>
  <c r="K539" i="8" s="1"/>
  <c r="D539" i="10" s="1"/>
  <c r="Z599" i="8"/>
  <c r="Z597" i="8"/>
  <c r="Z591" i="8"/>
  <c r="Z587" i="8"/>
  <c r="Z583" i="8"/>
  <c r="Z581" i="8"/>
  <c r="Z567" i="8"/>
  <c r="Z565" i="8"/>
  <c r="Z551" i="8"/>
  <c r="Z549" i="8"/>
  <c r="Z532" i="8"/>
  <c r="Z516" i="8"/>
  <c r="Z500" i="8"/>
  <c r="Z488" i="8"/>
  <c r="N24" i="4"/>
  <c r="R24" i="4" s="1"/>
  <c r="N23" i="4"/>
  <c r="R23" i="4" s="1"/>
  <c r="S23" i="4" s="1"/>
  <c r="N22" i="4"/>
  <c r="R22" i="4" s="1"/>
  <c r="S22" i="4" s="1"/>
  <c r="N21" i="4"/>
  <c r="R21" i="4" s="1"/>
  <c r="N20" i="4"/>
  <c r="R20" i="4" s="1"/>
  <c r="N19" i="4"/>
  <c r="R19" i="4" s="1"/>
  <c r="S19" i="4" s="1"/>
  <c r="N18" i="4"/>
  <c r="R18" i="4" s="1"/>
  <c r="S18" i="4" s="1"/>
  <c r="N14" i="4"/>
  <c r="R14" i="4" s="1"/>
  <c r="N5" i="4"/>
  <c r="R5" i="4" s="1"/>
  <c r="O23" i="4"/>
  <c r="Q23" i="4" s="1"/>
  <c r="P23" i="4"/>
  <c r="O22" i="4"/>
  <c r="O21" i="4"/>
  <c r="Q21" i="4" s="1"/>
  <c r="P21" i="4"/>
  <c r="O19" i="4"/>
  <c r="P19" i="4"/>
  <c r="Q19" i="4" s="1"/>
  <c r="O18" i="4"/>
  <c r="O11" i="4"/>
  <c r="P11" i="4" s="1"/>
  <c r="Q11" i="4" s="1"/>
  <c r="O17" i="4"/>
  <c r="P17" i="4" s="1"/>
  <c r="Q17" i="4" s="1"/>
  <c r="O13" i="4"/>
  <c r="P13" i="4" s="1"/>
  <c r="O16" i="4"/>
  <c r="P16" i="4" s="1"/>
  <c r="O15" i="4"/>
  <c r="B600" i="8"/>
  <c r="B599" i="8"/>
  <c r="D600" i="8"/>
  <c r="F600" i="8"/>
  <c r="S599" i="8"/>
  <c r="B598" i="8"/>
  <c r="D599" i="8"/>
  <c r="F599" i="8"/>
  <c r="B597" i="8"/>
  <c r="D598" i="8"/>
  <c r="F598" i="8"/>
  <c r="S597" i="8"/>
  <c r="B596" i="8"/>
  <c r="D597" i="8"/>
  <c r="F597" i="8"/>
  <c r="B595" i="8"/>
  <c r="D596" i="8"/>
  <c r="F596" i="8"/>
  <c r="S595" i="8"/>
  <c r="B594" i="8"/>
  <c r="D595" i="8"/>
  <c r="F595" i="8"/>
  <c r="B593" i="8"/>
  <c r="D594" i="8"/>
  <c r="F594" i="8"/>
  <c r="B592" i="8"/>
  <c r="D593" i="8"/>
  <c r="F593" i="8"/>
  <c r="B591" i="8"/>
  <c r="D592" i="8"/>
  <c r="F592" i="8"/>
  <c r="B590" i="8"/>
  <c r="D591" i="8"/>
  <c r="F591" i="8"/>
  <c r="B589" i="8"/>
  <c r="D590" i="8"/>
  <c r="F590" i="8"/>
  <c r="B588" i="8"/>
  <c r="D589" i="8"/>
  <c r="F589" i="8"/>
  <c r="B587" i="8"/>
  <c r="D588" i="8"/>
  <c r="F588" i="8"/>
  <c r="B586" i="8"/>
  <c r="D587" i="8"/>
  <c r="F587" i="8"/>
  <c r="B585" i="8"/>
  <c r="D586" i="8"/>
  <c r="F586" i="8"/>
  <c r="B584" i="8"/>
  <c r="D585" i="8"/>
  <c r="F585" i="8"/>
  <c r="B583" i="8"/>
  <c r="D584" i="8"/>
  <c r="F584" i="8"/>
  <c r="S583" i="8"/>
  <c r="B582" i="8"/>
  <c r="D583" i="8"/>
  <c r="F583" i="8"/>
  <c r="B581" i="8"/>
  <c r="D582" i="8"/>
  <c r="F582" i="8"/>
  <c r="S581" i="8"/>
  <c r="B580" i="8"/>
  <c r="D581" i="8"/>
  <c r="F581" i="8"/>
  <c r="B579" i="8"/>
  <c r="D580" i="8"/>
  <c r="F580" i="8"/>
  <c r="S579" i="8"/>
  <c r="B578" i="8"/>
  <c r="D579" i="8"/>
  <c r="F579" i="8"/>
  <c r="B577" i="8"/>
  <c r="D578" i="8"/>
  <c r="F578" i="8"/>
  <c r="B576" i="8"/>
  <c r="D577" i="8"/>
  <c r="F577" i="8"/>
  <c r="B575" i="8"/>
  <c r="D576" i="8"/>
  <c r="F576" i="8"/>
  <c r="B574" i="8"/>
  <c r="D575" i="8"/>
  <c r="F575" i="8"/>
  <c r="B573" i="8"/>
  <c r="D574" i="8"/>
  <c r="F574" i="8"/>
  <c r="B572" i="8"/>
  <c r="D573" i="8"/>
  <c r="F573" i="8"/>
  <c r="B571" i="8"/>
  <c r="D572" i="8"/>
  <c r="F572" i="8"/>
  <c r="B570" i="8"/>
  <c r="D571" i="8"/>
  <c r="F571" i="8"/>
  <c r="B569" i="8"/>
  <c r="D570" i="8"/>
  <c r="F570" i="8"/>
  <c r="B568" i="8"/>
  <c r="D569" i="8"/>
  <c r="F569" i="8"/>
  <c r="B567" i="8"/>
  <c r="D568" i="8"/>
  <c r="F568" i="8"/>
  <c r="S567" i="8"/>
  <c r="B566" i="8"/>
  <c r="D567" i="8"/>
  <c r="F567" i="8"/>
  <c r="B565" i="8"/>
  <c r="D566" i="8"/>
  <c r="F566" i="8"/>
  <c r="S565" i="8"/>
  <c r="B564" i="8"/>
  <c r="D565" i="8"/>
  <c r="F565" i="8"/>
  <c r="B563" i="8"/>
  <c r="D564" i="8"/>
  <c r="F564" i="8"/>
  <c r="B562" i="8"/>
  <c r="D563" i="8"/>
  <c r="F563" i="8"/>
  <c r="B561" i="8"/>
  <c r="D562" i="8"/>
  <c r="F562" i="8"/>
  <c r="B560" i="8"/>
  <c r="D561" i="8"/>
  <c r="F561" i="8"/>
  <c r="B559" i="8"/>
  <c r="D560" i="8"/>
  <c r="F560" i="8"/>
  <c r="B558" i="8"/>
  <c r="D559" i="8"/>
  <c r="F559" i="8"/>
  <c r="B557" i="8"/>
  <c r="D558" i="8"/>
  <c r="F558" i="8"/>
  <c r="B556" i="8"/>
  <c r="D557" i="8"/>
  <c r="F557" i="8"/>
  <c r="B555" i="8"/>
  <c r="D556" i="8"/>
  <c r="F556" i="8"/>
  <c r="B554" i="8"/>
  <c r="D555" i="8"/>
  <c r="F555" i="8"/>
  <c r="B553" i="8"/>
  <c r="D554" i="8"/>
  <c r="F554" i="8"/>
  <c r="B552" i="8"/>
  <c r="D553" i="8"/>
  <c r="F553" i="8"/>
  <c r="B551" i="8"/>
  <c r="D552" i="8"/>
  <c r="F552" i="8"/>
  <c r="S551" i="8"/>
  <c r="B550" i="8"/>
  <c r="D551" i="8"/>
  <c r="F551" i="8"/>
  <c r="B549" i="8"/>
  <c r="D550" i="8"/>
  <c r="F550" i="8"/>
  <c r="S549" i="8"/>
  <c r="B548" i="8"/>
  <c r="D549" i="8"/>
  <c r="F549" i="8"/>
  <c r="B547" i="8"/>
  <c r="D548" i="8"/>
  <c r="F548" i="8"/>
  <c r="S547" i="8"/>
  <c r="B546" i="8"/>
  <c r="D547" i="8"/>
  <c r="F547" i="8"/>
  <c r="B545" i="8"/>
  <c r="D546" i="8"/>
  <c r="F546" i="8"/>
  <c r="B544" i="8"/>
  <c r="D545" i="8"/>
  <c r="F545" i="8"/>
  <c r="B543" i="8"/>
  <c r="D544" i="8"/>
  <c r="F544" i="8"/>
  <c r="B542" i="8"/>
  <c r="D543" i="8"/>
  <c r="F543" i="8"/>
  <c r="B541" i="8"/>
  <c r="D542" i="8"/>
  <c r="F542" i="8"/>
  <c r="B540" i="8"/>
  <c r="D541" i="8"/>
  <c r="F541" i="8"/>
  <c r="B539" i="8"/>
  <c r="D540" i="8"/>
  <c r="F540" i="8"/>
  <c r="B538" i="8"/>
  <c r="D539" i="8"/>
  <c r="F539" i="8"/>
  <c r="B537" i="8"/>
  <c r="D538" i="8"/>
  <c r="F538" i="8"/>
  <c r="B536" i="8"/>
  <c r="D537" i="8"/>
  <c r="F537" i="8"/>
  <c r="B535" i="8"/>
  <c r="D536" i="8"/>
  <c r="F536" i="8"/>
  <c r="B534" i="8"/>
  <c r="D535" i="8"/>
  <c r="F535" i="8"/>
  <c r="B533" i="8"/>
  <c r="D534" i="8"/>
  <c r="F534" i="8"/>
  <c r="B532" i="8"/>
  <c r="D533" i="8"/>
  <c r="F533" i="8"/>
  <c r="S532" i="8"/>
  <c r="B531" i="8"/>
  <c r="D532" i="8"/>
  <c r="F532" i="8"/>
  <c r="B530" i="8"/>
  <c r="D531" i="8"/>
  <c r="F531" i="8"/>
  <c r="B529" i="8"/>
  <c r="D530" i="8"/>
  <c r="F530" i="8"/>
  <c r="B528" i="8"/>
  <c r="D529" i="8"/>
  <c r="F529" i="8"/>
  <c r="S528" i="8"/>
  <c r="B527" i="8"/>
  <c r="D528" i="8"/>
  <c r="F528" i="8"/>
  <c r="B526" i="8"/>
  <c r="D527" i="8"/>
  <c r="F527" i="8"/>
  <c r="B525" i="8"/>
  <c r="D526" i="8"/>
  <c r="F526" i="8"/>
  <c r="B524" i="8"/>
  <c r="D525" i="8"/>
  <c r="F525" i="8"/>
  <c r="B523" i="8"/>
  <c r="D524" i="8"/>
  <c r="F524" i="8"/>
  <c r="B522" i="8"/>
  <c r="D523" i="8"/>
  <c r="F523" i="8"/>
  <c r="S522" i="8"/>
  <c r="B521" i="8"/>
  <c r="D522" i="8"/>
  <c r="F522" i="8"/>
  <c r="B520" i="8"/>
  <c r="D521" i="8"/>
  <c r="F521" i="8"/>
  <c r="B519" i="8"/>
  <c r="D520" i="8"/>
  <c r="F520" i="8"/>
  <c r="B518" i="8"/>
  <c r="D519" i="8"/>
  <c r="F519" i="8"/>
  <c r="B517" i="8"/>
  <c r="D518" i="8"/>
  <c r="F518" i="8"/>
  <c r="B516" i="8"/>
  <c r="D517" i="8"/>
  <c r="F517" i="8"/>
  <c r="S516" i="8"/>
  <c r="B515" i="8"/>
  <c r="D516" i="8"/>
  <c r="F516" i="8"/>
  <c r="B514" i="8"/>
  <c r="D515" i="8"/>
  <c r="F515" i="8"/>
  <c r="B513" i="8"/>
  <c r="D514" i="8"/>
  <c r="F514" i="8"/>
  <c r="B512" i="8"/>
  <c r="D513" i="8"/>
  <c r="F513" i="8"/>
  <c r="B511" i="8"/>
  <c r="D512" i="8"/>
  <c r="F512" i="8"/>
  <c r="B510" i="8"/>
  <c r="D511" i="8"/>
  <c r="F511" i="8"/>
  <c r="B509" i="8"/>
  <c r="D510" i="8"/>
  <c r="F510" i="8"/>
  <c r="B508" i="8"/>
  <c r="D509" i="8"/>
  <c r="F509" i="8"/>
  <c r="B507" i="8"/>
  <c r="D508" i="8"/>
  <c r="F508" i="8"/>
  <c r="B506" i="8"/>
  <c r="D507" i="8"/>
  <c r="F507" i="8"/>
  <c r="B505" i="8"/>
  <c r="D506" i="8"/>
  <c r="F506" i="8"/>
  <c r="B504" i="8"/>
  <c r="D505" i="8"/>
  <c r="F505" i="8"/>
  <c r="B503" i="8"/>
  <c r="D504" i="8"/>
  <c r="F504" i="8"/>
  <c r="B502" i="8"/>
  <c r="D503" i="8"/>
  <c r="F503" i="8"/>
  <c r="B501" i="8"/>
  <c r="D502" i="8"/>
  <c r="F502" i="8"/>
  <c r="B500" i="8"/>
  <c r="D501" i="8"/>
  <c r="F501" i="8"/>
  <c r="S500" i="8"/>
  <c r="B499" i="8"/>
  <c r="D500" i="8"/>
  <c r="F500" i="8"/>
  <c r="B498" i="8"/>
  <c r="D499" i="8"/>
  <c r="F499" i="8"/>
  <c r="B497" i="8"/>
  <c r="D498" i="8"/>
  <c r="F498" i="8"/>
  <c r="B496" i="8"/>
  <c r="D497" i="8"/>
  <c r="F497" i="8"/>
  <c r="B495" i="8"/>
  <c r="D496" i="8"/>
  <c r="F496" i="8"/>
  <c r="B494" i="8"/>
  <c r="D495" i="8"/>
  <c r="F495" i="8"/>
  <c r="B493" i="8"/>
  <c r="D494" i="8"/>
  <c r="F494" i="8"/>
  <c r="B492" i="8"/>
  <c r="D493" i="8"/>
  <c r="F493" i="8"/>
  <c r="B491" i="8"/>
  <c r="D492" i="8"/>
  <c r="F492" i="8"/>
  <c r="B490" i="8"/>
  <c r="D491" i="8"/>
  <c r="F491" i="8"/>
  <c r="B489" i="8"/>
  <c r="D490" i="8" s="1"/>
  <c r="F490" i="8" s="1"/>
  <c r="B488" i="8"/>
  <c r="D489" i="8"/>
  <c r="F489" i="8" s="1"/>
  <c r="S488" i="8"/>
  <c r="B487" i="8"/>
  <c r="D488" i="8"/>
  <c r="F488" i="8" s="1"/>
  <c r="B486" i="8"/>
  <c r="D487" i="8"/>
  <c r="F487" i="8" s="1"/>
  <c r="B485" i="8"/>
  <c r="D486" i="8"/>
  <c r="F486" i="8" s="1"/>
  <c r="B484" i="8"/>
  <c r="D485" i="8" s="1"/>
  <c r="F485" i="8" s="1"/>
  <c r="B483" i="8"/>
  <c r="D484" i="8" s="1"/>
  <c r="F484" i="8" s="1"/>
  <c r="B482" i="8"/>
  <c r="D483" i="8" s="1"/>
  <c r="F483" i="8" s="1"/>
  <c r="B481" i="8"/>
  <c r="B480" i="8"/>
  <c r="D481" i="8" s="1"/>
  <c r="F481" i="8" s="1"/>
  <c r="S480" i="8"/>
  <c r="B479" i="8"/>
  <c r="D479" i="8" s="1"/>
  <c r="F479" i="8" s="1"/>
  <c r="B478" i="8"/>
  <c r="D478" i="8" s="1"/>
  <c r="F478" i="8" s="1"/>
  <c r="B477" i="8"/>
  <c r="B476" i="8"/>
  <c r="D477" i="8"/>
  <c r="F477" i="8" s="1"/>
  <c r="B475" i="8"/>
  <c r="D476" i="8" s="1"/>
  <c r="F476" i="8" s="1"/>
  <c r="B474" i="8"/>
  <c r="D475" i="8" s="1"/>
  <c r="F475" i="8" s="1"/>
  <c r="B473" i="8"/>
  <c r="D474" i="8" s="1"/>
  <c r="F474" i="8" s="1"/>
  <c r="B472" i="8"/>
  <c r="D473" i="8" s="1"/>
  <c r="F473" i="8" s="1"/>
  <c r="B471" i="8"/>
  <c r="D472" i="8"/>
  <c r="F472" i="8" s="1"/>
  <c r="B470" i="8"/>
  <c r="D471" i="8"/>
  <c r="F471" i="8" s="1"/>
  <c r="B469" i="8"/>
  <c r="D470" i="8"/>
  <c r="F470" i="8" s="1"/>
  <c r="B468" i="8"/>
  <c r="D469" i="8"/>
  <c r="F469" i="8" s="1"/>
  <c r="B467" i="8"/>
  <c r="D468" i="8"/>
  <c r="F468" i="8"/>
  <c r="B466" i="8"/>
  <c r="D467" i="8"/>
  <c r="F467" i="8"/>
  <c r="B465" i="8"/>
  <c r="D466" i="8"/>
  <c r="F466" i="8"/>
  <c r="B464" i="8"/>
  <c r="D465" i="8"/>
  <c r="F465" i="8"/>
  <c r="B463" i="8"/>
  <c r="D464" i="8" s="1"/>
  <c r="F464" i="8" s="1"/>
  <c r="B462" i="8"/>
  <c r="D462" i="8" s="1"/>
  <c r="F462" i="8" s="1"/>
  <c r="B461" i="8"/>
  <c r="D461" i="8" s="1"/>
  <c r="F461" i="8" s="1"/>
  <c r="B460" i="8"/>
  <c r="B459" i="8"/>
  <c r="D460" i="8" s="1"/>
  <c r="F460" i="8" s="1"/>
  <c r="B458" i="8"/>
  <c r="D459" i="8" s="1"/>
  <c r="F459" i="8" s="1"/>
  <c r="B457" i="8"/>
  <c r="D457" i="8" s="1"/>
  <c r="F457" i="8" s="1"/>
  <c r="B456" i="8"/>
  <c r="B455" i="8"/>
  <c r="D456" i="8"/>
  <c r="F456" i="8" s="1"/>
  <c r="S455" i="8"/>
  <c r="B454" i="8"/>
  <c r="D455" i="8"/>
  <c r="F455" i="8" s="1"/>
  <c r="B453" i="8"/>
  <c r="D454" i="8" s="1"/>
  <c r="F454" i="8" s="1"/>
  <c r="S453" i="8"/>
  <c r="B452" i="8"/>
  <c r="D453" i="8" s="1"/>
  <c r="F453" i="8" s="1"/>
  <c r="B451" i="8"/>
  <c r="B450" i="8"/>
  <c r="D451" i="8" s="1"/>
  <c r="F451" i="8" s="1"/>
  <c r="B449" i="8"/>
  <c r="D450" i="8" s="1"/>
  <c r="F450" i="8" s="1"/>
  <c r="B448" i="8"/>
  <c r="D448" i="8" s="1"/>
  <c r="F448" i="8" s="1"/>
  <c r="B447" i="8"/>
  <c r="B446" i="8"/>
  <c r="D447" i="8" s="1"/>
  <c r="F447" i="8" s="1"/>
  <c r="B445" i="8"/>
  <c r="D445" i="8" s="1"/>
  <c r="F445" i="8" s="1"/>
  <c r="B444" i="8"/>
  <c r="D444" i="8" s="1"/>
  <c r="F444" i="8" s="1"/>
  <c r="B443" i="8"/>
  <c r="B442" i="8"/>
  <c r="D443" i="8" s="1"/>
  <c r="F443" i="8" s="1"/>
  <c r="B441" i="8"/>
  <c r="D442" i="8" s="1"/>
  <c r="F442" i="8" s="1"/>
  <c r="B440" i="8"/>
  <c r="N600" i="10"/>
  <c r="F600" i="12" s="1"/>
  <c r="L600" i="10"/>
  <c r="D600" i="12" s="1"/>
  <c r="F599" i="3"/>
  <c r="B599" i="3"/>
  <c r="D599" i="3"/>
  <c r="L599" i="3"/>
  <c r="F600" i="3"/>
  <c r="B600" i="3"/>
  <c r="D600" i="3"/>
  <c r="L600" i="3"/>
  <c r="N600" i="3"/>
  <c r="H599" i="3"/>
  <c r="H600" i="3"/>
  <c r="J600" i="3"/>
  <c r="H600" i="10"/>
  <c r="F600" i="10"/>
  <c r="B600" i="10"/>
  <c r="N599" i="10"/>
  <c r="F599" i="12" s="1"/>
  <c r="L599" i="10"/>
  <c r="D599" i="12" s="1"/>
  <c r="F599" i="10"/>
  <c r="B599" i="10"/>
  <c r="AJ599" i="10"/>
  <c r="B598" i="10"/>
  <c r="AL598" i="10"/>
  <c r="N598" i="10"/>
  <c r="F598" i="12" s="1"/>
  <c r="L598" i="10"/>
  <c r="D598" i="12" s="1"/>
  <c r="F598" i="10"/>
  <c r="AJ598" i="10"/>
  <c r="B597" i="10"/>
  <c r="AJ597" i="10"/>
  <c r="N597" i="10"/>
  <c r="F597" i="12" s="1"/>
  <c r="L597" i="10"/>
  <c r="D597" i="12" s="1"/>
  <c r="F597" i="10"/>
  <c r="AL597" i="10"/>
  <c r="N596" i="10"/>
  <c r="F596" i="12" s="1"/>
  <c r="L596" i="10"/>
  <c r="D596" i="12" s="1"/>
  <c r="F596" i="10"/>
  <c r="B596" i="10"/>
  <c r="N595" i="10"/>
  <c r="F595" i="12" s="1"/>
  <c r="L595" i="10"/>
  <c r="D595" i="12" s="1"/>
  <c r="F595" i="10"/>
  <c r="B595" i="10"/>
  <c r="AJ595" i="10"/>
  <c r="B594" i="10"/>
  <c r="AL594" i="10"/>
  <c r="N594" i="10"/>
  <c r="F594" i="12" s="1"/>
  <c r="L594" i="10"/>
  <c r="D594" i="12" s="1"/>
  <c r="F594" i="10"/>
  <c r="AJ594" i="10"/>
  <c r="B593" i="10"/>
  <c r="AJ593" i="10"/>
  <c r="N593" i="10"/>
  <c r="F593" i="12" s="1"/>
  <c r="L593" i="10"/>
  <c r="D593" i="12" s="1"/>
  <c r="F593" i="10"/>
  <c r="AL593" i="10"/>
  <c r="N592" i="10"/>
  <c r="F592" i="12" s="1"/>
  <c r="L592" i="10"/>
  <c r="D592" i="12" s="1"/>
  <c r="F592" i="10"/>
  <c r="B592" i="10"/>
  <c r="N591" i="10"/>
  <c r="F591" i="12" s="1"/>
  <c r="L591" i="10"/>
  <c r="D591" i="12" s="1"/>
  <c r="F591" i="10"/>
  <c r="B591" i="10"/>
  <c r="AJ591" i="10"/>
  <c r="B590" i="10"/>
  <c r="AL590" i="10"/>
  <c r="N590" i="10"/>
  <c r="F590" i="12" s="1"/>
  <c r="L590" i="10"/>
  <c r="D590" i="12" s="1"/>
  <c r="F590" i="10"/>
  <c r="AJ590" i="10"/>
  <c r="B589" i="10"/>
  <c r="AJ589" i="10"/>
  <c r="N589" i="10"/>
  <c r="F589" i="12" s="1"/>
  <c r="L589" i="10"/>
  <c r="D589" i="12" s="1"/>
  <c r="F589" i="10"/>
  <c r="AL589" i="10"/>
  <c r="N588" i="10"/>
  <c r="F588" i="12" s="1"/>
  <c r="L588" i="10"/>
  <c r="D588" i="12" s="1"/>
  <c r="F588" i="10"/>
  <c r="B588" i="10"/>
  <c r="N587" i="10"/>
  <c r="F587" i="12" s="1"/>
  <c r="L587" i="10"/>
  <c r="D587" i="12" s="1"/>
  <c r="F587" i="10"/>
  <c r="B587" i="10"/>
  <c r="AJ587" i="10"/>
  <c r="B586" i="10"/>
  <c r="AL586" i="10"/>
  <c r="N586" i="10"/>
  <c r="F586" i="12" s="1"/>
  <c r="L586" i="10"/>
  <c r="D586" i="12" s="1"/>
  <c r="F586" i="10"/>
  <c r="AJ586" i="10"/>
  <c r="B585" i="10"/>
  <c r="AJ585" i="10"/>
  <c r="N585" i="10"/>
  <c r="F585" i="12" s="1"/>
  <c r="L585" i="10"/>
  <c r="D585" i="12" s="1"/>
  <c r="F585" i="10"/>
  <c r="AL585" i="10"/>
  <c r="N584" i="10"/>
  <c r="F584" i="12" s="1"/>
  <c r="L584" i="10"/>
  <c r="D584" i="12" s="1"/>
  <c r="F584" i="10"/>
  <c r="B584" i="10"/>
  <c r="N583" i="10"/>
  <c r="F583" i="12" s="1"/>
  <c r="L583" i="10"/>
  <c r="D583" i="12" s="1"/>
  <c r="F583" i="10"/>
  <c r="B583" i="10"/>
  <c r="AJ583" i="10"/>
  <c r="B582" i="10"/>
  <c r="AL582" i="10"/>
  <c r="N582" i="10"/>
  <c r="F582" i="12" s="1"/>
  <c r="L582" i="10"/>
  <c r="D582" i="12" s="1"/>
  <c r="F582" i="10"/>
  <c r="AJ582" i="10"/>
  <c r="B581" i="10"/>
  <c r="AJ581" i="10"/>
  <c r="N581" i="10"/>
  <c r="F581" i="12" s="1"/>
  <c r="L581" i="10"/>
  <c r="D581" i="12" s="1"/>
  <c r="F581" i="10"/>
  <c r="AL581" i="10"/>
  <c r="N580" i="10"/>
  <c r="F580" i="12" s="1"/>
  <c r="L580" i="10"/>
  <c r="D580" i="12" s="1"/>
  <c r="F580" i="10"/>
  <c r="B580" i="10"/>
  <c r="N579" i="10"/>
  <c r="F579" i="12" s="1"/>
  <c r="L579" i="10"/>
  <c r="D579" i="12" s="1"/>
  <c r="F579" i="10"/>
  <c r="B579" i="10"/>
  <c r="AJ579" i="10"/>
  <c r="B578" i="10"/>
  <c r="AL578" i="10"/>
  <c r="N578" i="10"/>
  <c r="F578" i="12" s="1"/>
  <c r="L578" i="10"/>
  <c r="D578" i="12" s="1"/>
  <c r="F578" i="10"/>
  <c r="AJ578" i="10"/>
  <c r="B577" i="10"/>
  <c r="AJ577" i="10"/>
  <c r="N577" i="10"/>
  <c r="F577" i="12" s="1"/>
  <c r="L577" i="10"/>
  <c r="D577" i="12" s="1"/>
  <c r="F577" i="10"/>
  <c r="AL577" i="10"/>
  <c r="N576" i="10"/>
  <c r="F576" i="12" s="1"/>
  <c r="L576" i="10"/>
  <c r="D576" i="12" s="1"/>
  <c r="F576" i="10"/>
  <c r="B576" i="10"/>
  <c r="N575" i="10"/>
  <c r="F575" i="12" s="1"/>
  <c r="L575" i="10"/>
  <c r="D575" i="12" s="1"/>
  <c r="F575" i="10"/>
  <c r="B575" i="10"/>
  <c r="AJ575" i="10"/>
  <c r="N574" i="10"/>
  <c r="F574" i="12" s="1"/>
  <c r="L574" i="10"/>
  <c r="D574" i="12" s="1"/>
  <c r="F574" i="10"/>
  <c r="B574" i="10"/>
  <c r="AJ574" i="10"/>
  <c r="B573" i="10"/>
  <c r="AJ573" i="10"/>
  <c r="N573" i="10"/>
  <c r="F573" i="12" s="1"/>
  <c r="L573" i="10"/>
  <c r="D573" i="12" s="1"/>
  <c r="F573" i="10"/>
  <c r="AL573" i="10"/>
  <c r="N572" i="10"/>
  <c r="F572" i="12" s="1"/>
  <c r="L572" i="10"/>
  <c r="D572" i="12" s="1"/>
  <c r="F572" i="10"/>
  <c r="B572" i="10"/>
  <c r="N571" i="10"/>
  <c r="F571" i="12" s="1"/>
  <c r="L571" i="10"/>
  <c r="D571" i="12" s="1"/>
  <c r="F571" i="10"/>
  <c r="B571" i="10"/>
  <c r="AJ571" i="10"/>
  <c r="B570" i="10"/>
  <c r="AL570" i="10"/>
  <c r="N570" i="10"/>
  <c r="F570" i="12" s="1"/>
  <c r="L570" i="10"/>
  <c r="D570" i="12" s="1"/>
  <c r="F570" i="10"/>
  <c r="AJ570" i="10"/>
  <c r="B569" i="10"/>
  <c r="AJ569" i="10"/>
  <c r="N569" i="10"/>
  <c r="F569" i="12" s="1"/>
  <c r="L569" i="10"/>
  <c r="D569" i="12" s="1"/>
  <c r="F569" i="10"/>
  <c r="AL569" i="10"/>
  <c r="N568" i="10"/>
  <c r="F568" i="12" s="1"/>
  <c r="L568" i="10"/>
  <c r="D568" i="12" s="1"/>
  <c r="F568" i="10"/>
  <c r="B568" i="10"/>
  <c r="N567" i="10"/>
  <c r="F567" i="12" s="1"/>
  <c r="L567" i="10"/>
  <c r="D567" i="12" s="1"/>
  <c r="F567" i="10"/>
  <c r="B567" i="10"/>
  <c r="AJ567" i="10"/>
  <c r="B566" i="10"/>
  <c r="AL566" i="10"/>
  <c r="N566" i="10"/>
  <c r="F566" i="12" s="1"/>
  <c r="L566" i="10"/>
  <c r="D566" i="12" s="1"/>
  <c r="F566" i="10"/>
  <c r="AJ566" i="10"/>
  <c r="B565" i="10"/>
  <c r="AJ565" i="10"/>
  <c r="N565" i="10"/>
  <c r="F565" i="12" s="1"/>
  <c r="L565" i="10"/>
  <c r="D565" i="12" s="1"/>
  <c r="F565" i="10"/>
  <c r="AL565" i="10"/>
  <c r="N564" i="10"/>
  <c r="F564" i="12" s="1"/>
  <c r="L564" i="10"/>
  <c r="D564" i="12" s="1"/>
  <c r="F564" i="10"/>
  <c r="B564" i="10"/>
  <c r="N563" i="10"/>
  <c r="F563" i="12" s="1"/>
  <c r="L563" i="10"/>
  <c r="D563" i="12" s="1"/>
  <c r="F563" i="10"/>
  <c r="B563" i="10"/>
  <c r="AJ563" i="10"/>
  <c r="B562" i="10"/>
  <c r="AL562" i="10"/>
  <c r="N562" i="10"/>
  <c r="F562" i="12" s="1"/>
  <c r="L562" i="10"/>
  <c r="D562" i="12" s="1"/>
  <c r="F562" i="10"/>
  <c r="AJ562" i="10"/>
  <c r="B561" i="10"/>
  <c r="AJ561" i="10"/>
  <c r="N561" i="10"/>
  <c r="F561" i="12" s="1"/>
  <c r="L561" i="10"/>
  <c r="D561" i="12" s="1"/>
  <c r="F561" i="10"/>
  <c r="AL561" i="10"/>
  <c r="N560" i="10"/>
  <c r="F560" i="12" s="1"/>
  <c r="L560" i="10"/>
  <c r="D560" i="12" s="1"/>
  <c r="F560" i="10"/>
  <c r="B560" i="10"/>
  <c r="N559" i="10"/>
  <c r="F559" i="12" s="1"/>
  <c r="L559" i="10"/>
  <c r="D559" i="12" s="1"/>
  <c r="F559" i="10"/>
  <c r="B559" i="10"/>
  <c r="AJ559" i="10"/>
  <c r="B558" i="10"/>
  <c r="AL558" i="10"/>
  <c r="N558" i="10"/>
  <c r="F558" i="12" s="1"/>
  <c r="L558" i="10"/>
  <c r="D558" i="12" s="1"/>
  <c r="F558" i="10"/>
  <c r="AJ558" i="10"/>
  <c r="B557" i="10"/>
  <c r="AJ557" i="10"/>
  <c r="N557" i="10"/>
  <c r="F557" i="12" s="1"/>
  <c r="L557" i="10"/>
  <c r="D557" i="12" s="1"/>
  <c r="F557" i="10"/>
  <c r="AL557" i="10"/>
  <c r="N556" i="10"/>
  <c r="F556" i="12" s="1"/>
  <c r="L556" i="10"/>
  <c r="D556" i="12" s="1"/>
  <c r="F556" i="10"/>
  <c r="B556" i="10"/>
  <c r="N555" i="10"/>
  <c r="F555" i="12" s="1"/>
  <c r="L555" i="10"/>
  <c r="D555" i="12" s="1"/>
  <c r="F555" i="10"/>
  <c r="B555" i="10"/>
  <c r="AJ555" i="10"/>
  <c r="B554" i="10"/>
  <c r="AL554" i="10"/>
  <c r="N554" i="10"/>
  <c r="F554" i="12" s="1"/>
  <c r="L554" i="10"/>
  <c r="D554" i="12" s="1"/>
  <c r="F554" i="10"/>
  <c r="AJ554" i="10"/>
  <c r="B553" i="10"/>
  <c r="AL553" i="10"/>
  <c r="N553" i="10"/>
  <c r="F553" i="12" s="1"/>
  <c r="L553" i="10"/>
  <c r="D553" i="12" s="1"/>
  <c r="F553" i="10"/>
  <c r="AJ553" i="10"/>
  <c r="B552" i="10"/>
  <c r="AJ552" i="10"/>
  <c r="N552" i="10"/>
  <c r="F552" i="12" s="1"/>
  <c r="L552" i="10"/>
  <c r="D552" i="12" s="1"/>
  <c r="F552" i="10"/>
  <c r="AL552" i="10"/>
  <c r="N551" i="10"/>
  <c r="F551" i="12" s="1"/>
  <c r="L551" i="10"/>
  <c r="D551" i="12" s="1"/>
  <c r="F551" i="10"/>
  <c r="B551" i="10"/>
  <c r="N550" i="10"/>
  <c r="F550" i="12" s="1"/>
  <c r="L550" i="10"/>
  <c r="D550" i="12" s="1"/>
  <c r="F550" i="10"/>
  <c r="B550" i="10"/>
  <c r="AJ550" i="10"/>
  <c r="B549" i="10"/>
  <c r="AL549" i="10"/>
  <c r="N549" i="10"/>
  <c r="F549" i="12" s="1"/>
  <c r="L549" i="10"/>
  <c r="D549" i="12" s="1"/>
  <c r="F549" i="10"/>
  <c r="AJ549" i="10"/>
  <c r="B548" i="10"/>
  <c r="AJ548" i="10"/>
  <c r="N548" i="10"/>
  <c r="F548" i="12" s="1"/>
  <c r="L548" i="10"/>
  <c r="D548" i="12" s="1"/>
  <c r="F548" i="10"/>
  <c r="AL548" i="10"/>
  <c r="N547" i="10"/>
  <c r="F547" i="12" s="1"/>
  <c r="L547" i="10"/>
  <c r="D547" i="12" s="1"/>
  <c r="F547" i="10"/>
  <c r="B547" i="10"/>
  <c r="N546" i="10"/>
  <c r="F546" i="12" s="1"/>
  <c r="L546" i="10"/>
  <c r="D546" i="12" s="1"/>
  <c r="F546" i="10"/>
  <c r="B546" i="10"/>
  <c r="AJ546" i="10"/>
  <c r="B545" i="10"/>
  <c r="AL545" i="10"/>
  <c r="N545" i="10"/>
  <c r="F545" i="12" s="1"/>
  <c r="L545" i="10"/>
  <c r="D545" i="12" s="1"/>
  <c r="F545" i="10"/>
  <c r="AJ545" i="10"/>
  <c r="B544" i="10"/>
  <c r="AJ544" i="10"/>
  <c r="N544" i="10"/>
  <c r="F544" i="12" s="1"/>
  <c r="L544" i="10"/>
  <c r="D544" i="12" s="1"/>
  <c r="F544" i="10"/>
  <c r="AL544" i="10"/>
  <c r="N543" i="10"/>
  <c r="F543" i="12" s="1"/>
  <c r="L543" i="10"/>
  <c r="D543" i="12" s="1"/>
  <c r="F543" i="10"/>
  <c r="B543" i="10"/>
  <c r="N542" i="10"/>
  <c r="F542" i="12" s="1"/>
  <c r="L542" i="10"/>
  <c r="D542" i="12" s="1"/>
  <c r="F542" i="10"/>
  <c r="B542" i="10"/>
  <c r="AJ542" i="10"/>
  <c r="B541" i="10"/>
  <c r="AL541" i="10"/>
  <c r="N541" i="10"/>
  <c r="F541" i="12" s="1"/>
  <c r="L541" i="10"/>
  <c r="D541" i="12" s="1"/>
  <c r="F541" i="10"/>
  <c r="AJ541" i="10"/>
  <c r="B540" i="10"/>
  <c r="AJ540" i="10"/>
  <c r="N540" i="10"/>
  <c r="F540" i="12" s="1"/>
  <c r="L540" i="10"/>
  <c r="D540" i="12" s="1"/>
  <c r="F540" i="10"/>
  <c r="AL540" i="10"/>
  <c r="N539" i="10"/>
  <c r="F539" i="12" s="1"/>
  <c r="L539" i="10"/>
  <c r="D539" i="12" s="1"/>
  <c r="F539" i="10"/>
  <c r="B539" i="10"/>
  <c r="B538" i="10"/>
  <c r="AJ538" i="10"/>
  <c r="B537" i="10"/>
  <c r="B536" i="10"/>
  <c r="AL537" i="10"/>
  <c r="AJ537" i="10"/>
  <c r="B535" i="10"/>
  <c r="AJ536" i="10"/>
  <c r="AL536" i="10"/>
  <c r="B534" i="10"/>
  <c r="B533" i="10"/>
  <c r="AJ534" i="10"/>
  <c r="B532" i="10"/>
  <c r="AL533" i="10"/>
  <c r="AJ533" i="10"/>
  <c r="B531" i="10"/>
  <c r="AJ532" i="10"/>
  <c r="AL532" i="10"/>
  <c r="B530" i="10"/>
  <c r="B529" i="10"/>
  <c r="AJ530" i="10"/>
  <c r="B528" i="10"/>
  <c r="AL529" i="10"/>
  <c r="AJ529" i="10"/>
  <c r="B527" i="10"/>
  <c r="AJ528" i="10"/>
  <c r="AL528" i="10"/>
  <c r="B526" i="10"/>
  <c r="B525" i="10"/>
  <c r="AJ526" i="10"/>
  <c r="B524" i="10"/>
  <c r="AL525" i="10"/>
  <c r="AJ525" i="10"/>
  <c r="B523" i="10"/>
  <c r="AJ524" i="10"/>
  <c r="AL524" i="10"/>
  <c r="B522" i="10"/>
  <c r="B521" i="10"/>
  <c r="AJ522" i="10"/>
  <c r="B520" i="10"/>
  <c r="AL521" i="10"/>
  <c r="AJ521" i="10"/>
  <c r="B519" i="10"/>
  <c r="AJ520" i="10"/>
  <c r="AL520" i="10"/>
  <c r="B518" i="10"/>
  <c r="B517" i="10"/>
  <c r="AJ518" i="10"/>
  <c r="B516" i="10"/>
  <c r="AL517" i="10"/>
  <c r="AJ517" i="10"/>
  <c r="B515" i="10"/>
  <c r="AJ516" i="10"/>
  <c r="AL516" i="10"/>
  <c r="B514" i="10"/>
  <c r="B513" i="10"/>
  <c r="AJ514" i="10"/>
  <c r="B512" i="10"/>
  <c r="AL513" i="10"/>
  <c r="AJ513" i="10"/>
  <c r="B511" i="10"/>
  <c r="AJ512" i="10"/>
  <c r="AL512" i="10"/>
  <c r="B510" i="10"/>
  <c r="B509" i="10"/>
  <c r="AJ510" i="10"/>
  <c r="B508" i="10"/>
  <c r="AL509" i="10"/>
  <c r="AJ509" i="10"/>
  <c r="B507" i="10"/>
  <c r="AJ508" i="10"/>
  <c r="AL508" i="10"/>
  <c r="B506" i="10"/>
  <c r="AL507" i="10"/>
  <c r="B505" i="10"/>
  <c r="AJ506" i="10"/>
  <c r="B504" i="10"/>
  <c r="AL505" i="10"/>
  <c r="AJ505" i="10"/>
  <c r="B503" i="10"/>
  <c r="AJ504" i="10"/>
  <c r="AL504" i="10"/>
  <c r="B502" i="10"/>
  <c r="AL503" i="10"/>
  <c r="B501" i="10"/>
  <c r="AJ502" i="10"/>
  <c r="B500" i="10"/>
  <c r="AL501" i="10"/>
  <c r="AJ501" i="10"/>
  <c r="B499" i="10"/>
  <c r="AJ500" i="10"/>
  <c r="AL500" i="10"/>
  <c r="B498" i="10"/>
  <c r="AL499" i="10"/>
  <c r="B497" i="10"/>
  <c r="AJ498" i="10"/>
  <c r="B496" i="10"/>
  <c r="AL497" i="10"/>
  <c r="AJ497" i="10"/>
  <c r="B495" i="10"/>
  <c r="AJ496" i="10"/>
  <c r="AL496" i="10"/>
  <c r="B494" i="10"/>
  <c r="AL495" i="10"/>
  <c r="B493" i="10"/>
  <c r="AJ494" i="10"/>
  <c r="B492" i="10"/>
  <c r="AL493" i="10"/>
  <c r="AJ493" i="10"/>
  <c r="B491" i="10"/>
  <c r="AJ492" i="10"/>
  <c r="AL492" i="10"/>
  <c r="B490" i="10"/>
  <c r="AL491" i="10"/>
  <c r="B489" i="10"/>
  <c r="AJ490" i="10"/>
  <c r="B488" i="10"/>
  <c r="AL489" i="10"/>
  <c r="AJ489" i="10"/>
  <c r="B487" i="10"/>
  <c r="AJ488" i="10"/>
  <c r="AL488" i="10"/>
  <c r="B486" i="10"/>
  <c r="AJ486" i="10" s="1"/>
  <c r="B485" i="10"/>
  <c r="AJ485" i="10" s="1"/>
  <c r="B484" i="10"/>
  <c r="AL485" i="10"/>
  <c r="B483" i="10"/>
  <c r="AJ484" i="10"/>
  <c r="AL484" i="10"/>
  <c r="B482" i="10"/>
  <c r="B481" i="10"/>
  <c r="AJ482" i="10"/>
  <c r="B480" i="10"/>
  <c r="AL481" i="10"/>
  <c r="AJ481" i="10"/>
  <c r="F480" i="12"/>
  <c r="B479" i="10"/>
  <c r="AL480" i="10"/>
  <c r="B478" i="10"/>
  <c r="AJ479" i="10"/>
  <c r="AL479" i="10"/>
  <c r="B477" i="10"/>
  <c r="AL477" i="10" s="1"/>
  <c r="B476" i="10"/>
  <c r="AJ476" i="10" s="1"/>
  <c r="B475" i="10"/>
  <c r="AL476" i="10"/>
  <c r="B474" i="10"/>
  <c r="AJ475" i="10"/>
  <c r="AL475" i="10"/>
  <c r="B473" i="10"/>
  <c r="B472" i="10"/>
  <c r="AL473" i="10"/>
  <c r="B471" i="10"/>
  <c r="AL472" i="10"/>
  <c r="AJ472" i="10"/>
  <c r="B470" i="10"/>
  <c r="AJ471" i="10"/>
  <c r="AL471" i="10"/>
  <c r="B469" i="10"/>
  <c r="B468" i="10"/>
  <c r="AL469" i="10"/>
  <c r="B467" i="10"/>
  <c r="AJ467" i="10" s="1"/>
  <c r="AL468" i="10"/>
  <c r="AJ468" i="10"/>
  <c r="B466" i="10"/>
  <c r="AL467" i="10"/>
  <c r="B465" i="10"/>
  <c r="AL465" i="10" s="1"/>
  <c r="B464" i="10"/>
  <c r="B463" i="10"/>
  <c r="AL464" i="10"/>
  <c r="AJ464" i="10"/>
  <c r="B462" i="10"/>
  <c r="AJ463" i="10"/>
  <c r="AL463" i="10"/>
  <c r="B461" i="10"/>
  <c r="B460" i="10"/>
  <c r="AL460" i="10" s="1"/>
  <c r="AL461" i="10"/>
  <c r="B459" i="10"/>
  <c r="AJ460" i="10"/>
  <c r="B458" i="10"/>
  <c r="AJ459" i="10"/>
  <c r="AL459" i="10"/>
  <c r="B457" i="10"/>
  <c r="B456" i="10"/>
  <c r="AL456" i="10" s="1"/>
  <c r="AL457" i="10"/>
  <c r="B455" i="10"/>
  <c r="AJ456" i="10"/>
  <c r="B454" i="10"/>
  <c r="AJ455" i="10"/>
  <c r="AL455" i="10"/>
  <c r="B453" i="10"/>
  <c r="AL453" i="10" s="1"/>
  <c r="B452" i="10"/>
  <c r="B451" i="10"/>
  <c r="AJ451" i="10" s="1"/>
  <c r="AL452" i="10"/>
  <c r="AJ452" i="10"/>
  <c r="B450" i="10"/>
  <c r="B449" i="10"/>
  <c r="B448" i="10"/>
  <c r="B447" i="10"/>
  <c r="B446" i="10"/>
  <c r="B445" i="10"/>
  <c r="B444" i="10"/>
  <c r="B442" i="10"/>
  <c r="B441" i="10"/>
  <c r="B440" i="10"/>
  <c r="G600" i="15"/>
  <c r="B600" i="15"/>
  <c r="B599" i="15"/>
  <c r="B598" i="15"/>
  <c r="B597" i="15"/>
  <c r="D596" i="15"/>
  <c r="B596" i="15"/>
  <c r="B595" i="15"/>
  <c r="B594" i="15"/>
  <c r="B593" i="15"/>
  <c r="B592" i="15"/>
  <c r="G591" i="15"/>
  <c r="D591" i="15"/>
  <c r="B591" i="15"/>
  <c r="B590" i="15"/>
  <c r="G589" i="15"/>
  <c r="B589" i="15"/>
  <c r="B588" i="15"/>
  <c r="B587" i="15"/>
  <c r="D586" i="15"/>
  <c r="B586" i="15"/>
  <c r="B585" i="15"/>
  <c r="G584" i="15"/>
  <c r="B584" i="15"/>
  <c r="B583" i="15"/>
  <c r="B582" i="15"/>
  <c r="B581" i="15"/>
  <c r="D580" i="15"/>
  <c r="B580" i="15"/>
  <c r="B579" i="15"/>
  <c r="B578" i="15"/>
  <c r="B577" i="15"/>
  <c r="B576" i="15"/>
  <c r="G575" i="15"/>
  <c r="D575" i="15"/>
  <c r="B575" i="15"/>
  <c r="B574" i="15"/>
  <c r="G573" i="15"/>
  <c r="B573" i="15"/>
  <c r="B572" i="15"/>
  <c r="B571" i="15"/>
  <c r="D570" i="15"/>
  <c r="B570" i="15"/>
  <c r="B569" i="15"/>
  <c r="G568" i="15"/>
  <c r="B568" i="15"/>
  <c r="B567" i="15"/>
  <c r="B566" i="15"/>
  <c r="B565" i="15"/>
  <c r="D564" i="15"/>
  <c r="B564" i="15"/>
  <c r="B563" i="15"/>
  <c r="B562" i="15"/>
  <c r="B561" i="15"/>
  <c r="B560" i="15"/>
  <c r="G559" i="15"/>
  <c r="D559" i="15"/>
  <c r="B559" i="15"/>
  <c r="B558" i="15"/>
  <c r="G557" i="15"/>
  <c r="B557" i="15"/>
  <c r="B556" i="15"/>
  <c r="B555" i="15"/>
  <c r="D554" i="15"/>
  <c r="B554" i="15"/>
  <c r="B553" i="15"/>
  <c r="G552" i="15"/>
  <c r="B552" i="15"/>
  <c r="B551" i="15"/>
  <c r="B550" i="15"/>
  <c r="B549" i="15"/>
  <c r="D548" i="15"/>
  <c r="B548" i="15"/>
  <c r="B547" i="15"/>
  <c r="B546" i="15"/>
  <c r="B545" i="15"/>
  <c r="B544" i="15"/>
  <c r="G543" i="15"/>
  <c r="D543" i="15"/>
  <c r="B543" i="15"/>
  <c r="B542" i="15"/>
  <c r="G541" i="15"/>
  <c r="B541" i="15"/>
  <c r="B540" i="15"/>
  <c r="B539" i="15"/>
  <c r="D538" i="15"/>
  <c r="B538" i="15"/>
  <c r="B537" i="15"/>
  <c r="G536" i="15"/>
  <c r="B536" i="15"/>
  <c r="B535" i="15"/>
  <c r="B534" i="15"/>
  <c r="B533" i="15"/>
  <c r="D532" i="15"/>
  <c r="B532" i="15"/>
  <c r="B531" i="15"/>
  <c r="B530" i="15"/>
  <c r="B529" i="15"/>
  <c r="B528" i="15"/>
  <c r="G527" i="15"/>
  <c r="D527" i="15"/>
  <c r="B527" i="15"/>
  <c r="B526" i="15"/>
  <c r="G525" i="15"/>
  <c r="B525" i="15"/>
  <c r="B524" i="15"/>
  <c r="B523" i="15"/>
  <c r="D522" i="15"/>
  <c r="B522" i="15"/>
  <c r="B521" i="15"/>
  <c r="G520" i="15"/>
  <c r="B520" i="15"/>
  <c r="B519" i="15"/>
  <c r="B518" i="15"/>
  <c r="B517" i="15"/>
  <c r="D516" i="15"/>
  <c r="B516" i="15"/>
  <c r="B515" i="15"/>
  <c r="B514" i="15"/>
  <c r="B513" i="15"/>
  <c r="B512" i="15"/>
  <c r="G511" i="15"/>
  <c r="D511" i="15"/>
  <c r="B511" i="15"/>
  <c r="B510" i="15"/>
  <c r="G509" i="15"/>
  <c r="B509" i="15"/>
  <c r="B508" i="15"/>
  <c r="B507" i="15"/>
  <c r="D506" i="15"/>
  <c r="B506" i="15"/>
  <c r="B505" i="15"/>
  <c r="G504" i="15"/>
  <c r="B504" i="15"/>
  <c r="B503" i="15"/>
  <c r="B502" i="15"/>
  <c r="B501" i="15"/>
  <c r="D500" i="15"/>
  <c r="B500" i="15"/>
  <c r="B499" i="15"/>
  <c r="B498" i="15"/>
  <c r="B497" i="15"/>
  <c r="B496" i="15"/>
  <c r="G495" i="15"/>
  <c r="D495" i="15"/>
  <c r="B495" i="15"/>
  <c r="B494" i="15"/>
  <c r="G493" i="15"/>
  <c r="B493" i="15"/>
  <c r="B492" i="15"/>
  <c r="B491" i="15"/>
  <c r="D490" i="15"/>
  <c r="B490" i="15"/>
  <c r="B489" i="15"/>
  <c r="G488" i="15"/>
  <c r="B488" i="15"/>
  <c r="B487" i="15"/>
  <c r="B486" i="15"/>
  <c r="B485" i="15"/>
  <c r="D484" i="15"/>
  <c r="B484" i="15"/>
  <c r="B483" i="15"/>
  <c r="B482" i="15"/>
  <c r="B481" i="15"/>
  <c r="B480" i="15"/>
  <c r="G479" i="15"/>
  <c r="D479" i="15"/>
  <c r="B479" i="15"/>
  <c r="B478" i="15"/>
  <c r="G477" i="15"/>
  <c r="B477" i="15"/>
  <c r="B476" i="15"/>
  <c r="B475" i="15"/>
  <c r="D474" i="15"/>
  <c r="B474" i="15"/>
  <c r="B473" i="15"/>
  <c r="G472" i="15"/>
  <c r="B472" i="15"/>
  <c r="B471" i="15"/>
  <c r="B470" i="15"/>
  <c r="B469" i="15"/>
  <c r="D468" i="15"/>
  <c r="B468" i="15"/>
  <c r="B467" i="15"/>
  <c r="B466" i="15"/>
  <c r="B465" i="15"/>
  <c r="B464" i="15"/>
  <c r="G463" i="15"/>
  <c r="D463" i="15"/>
  <c r="B463" i="15"/>
  <c r="B462" i="15"/>
  <c r="G461" i="15"/>
  <c r="B461" i="15"/>
  <c r="B460" i="15"/>
  <c r="B459" i="15"/>
  <c r="D458" i="15"/>
  <c r="B458" i="15"/>
  <c r="B457" i="15"/>
  <c r="G456" i="15"/>
  <c r="B456" i="15"/>
  <c r="B455" i="15"/>
  <c r="B454" i="15"/>
  <c r="B453" i="15"/>
  <c r="D452" i="15"/>
  <c r="B452" i="15"/>
  <c r="B451" i="15"/>
  <c r="B450" i="15"/>
  <c r="B449" i="15"/>
  <c r="B448" i="15"/>
  <c r="B447" i="15"/>
  <c r="B446" i="15"/>
  <c r="B445" i="15"/>
  <c r="B444" i="15"/>
  <c r="B443" i="15"/>
  <c r="B442" i="15"/>
  <c r="B441" i="15"/>
  <c r="B440" i="15"/>
  <c r="D600" i="13"/>
  <c r="B600" i="13"/>
  <c r="B599" i="13"/>
  <c r="B598" i="13"/>
  <c r="B597" i="13"/>
  <c r="B596" i="13"/>
  <c r="B595" i="13"/>
  <c r="B594" i="13"/>
  <c r="B593" i="13"/>
  <c r="B592" i="13"/>
  <c r="B591" i="13"/>
  <c r="B590" i="13"/>
  <c r="B589" i="13"/>
  <c r="B588" i="13"/>
  <c r="B587" i="13"/>
  <c r="B586" i="13"/>
  <c r="B585" i="13"/>
  <c r="B584" i="13"/>
  <c r="B583" i="13"/>
  <c r="B582" i="13"/>
  <c r="B581" i="13"/>
  <c r="B580" i="13"/>
  <c r="B579" i="13"/>
  <c r="B578" i="13"/>
  <c r="B577" i="13"/>
  <c r="B576" i="13"/>
  <c r="B575" i="13"/>
  <c r="B574" i="13"/>
  <c r="B573" i="13"/>
  <c r="B572" i="13"/>
  <c r="B571" i="13"/>
  <c r="B570" i="13"/>
  <c r="B569" i="13"/>
  <c r="B568" i="13"/>
  <c r="B567" i="13"/>
  <c r="B566" i="13"/>
  <c r="B565" i="13"/>
  <c r="B564" i="13"/>
  <c r="B563" i="13"/>
  <c r="B562" i="13"/>
  <c r="B561" i="13"/>
  <c r="B560" i="13"/>
  <c r="B559" i="13"/>
  <c r="B558" i="13"/>
  <c r="B557" i="13"/>
  <c r="B556" i="13"/>
  <c r="B555" i="13"/>
  <c r="B554" i="13"/>
  <c r="B553" i="13"/>
  <c r="B552" i="13"/>
  <c r="B551" i="13"/>
  <c r="B550" i="13"/>
  <c r="B549" i="13"/>
  <c r="B548" i="13"/>
  <c r="B547" i="13"/>
  <c r="B546" i="13"/>
  <c r="B545" i="13"/>
  <c r="B544" i="13"/>
  <c r="B543" i="13"/>
  <c r="B542" i="13"/>
  <c r="B541" i="13"/>
  <c r="B540" i="13"/>
  <c r="B539" i="13"/>
  <c r="B538" i="13"/>
  <c r="B537" i="13"/>
  <c r="B536" i="13"/>
  <c r="B535" i="13"/>
  <c r="B534" i="13"/>
  <c r="B533" i="13"/>
  <c r="B532" i="13"/>
  <c r="B531" i="13"/>
  <c r="B530" i="13"/>
  <c r="B529" i="13"/>
  <c r="B528" i="13"/>
  <c r="B527" i="13"/>
  <c r="B526" i="13"/>
  <c r="B525" i="13"/>
  <c r="B524" i="13"/>
  <c r="B523" i="13"/>
  <c r="B522" i="13"/>
  <c r="B521" i="13"/>
  <c r="B520" i="13"/>
  <c r="B519" i="13"/>
  <c r="B518" i="13"/>
  <c r="B517" i="13"/>
  <c r="B516" i="13"/>
  <c r="B515" i="13"/>
  <c r="B514" i="13"/>
  <c r="B513" i="13"/>
  <c r="B512" i="13"/>
  <c r="B511" i="13"/>
  <c r="B510" i="13"/>
  <c r="B509" i="13"/>
  <c r="B508" i="13"/>
  <c r="B507" i="13"/>
  <c r="B506" i="13"/>
  <c r="B505" i="13"/>
  <c r="B504" i="13"/>
  <c r="B503" i="13"/>
  <c r="B502" i="13"/>
  <c r="B501" i="13"/>
  <c r="B500" i="13"/>
  <c r="B499" i="13"/>
  <c r="B498" i="13"/>
  <c r="B497" i="13"/>
  <c r="B496" i="13"/>
  <c r="B495" i="13"/>
  <c r="B494" i="13"/>
  <c r="B493" i="13"/>
  <c r="B492" i="13"/>
  <c r="B491" i="13"/>
  <c r="B490" i="13"/>
  <c r="B489" i="13"/>
  <c r="B488" i="13"/>
  <c r="B487" i="13"/>
  <c r="B486" i="13"/>
  <c r="B485" i="13"/>
  <c r="B484" i="13"/>
  <c r="B483" i="13"/>
  <c r="B482" i="13"/>
  <c r="B481" i="13"/>
  <c r="B480" i="13"/>
  <c r="B479" i="13"/>
  <c r="B478" i="13"/>
  <c r="B477" i="13"/>
  <c r="B476" i="13"/>
  <c r="B475" i="13"/>
  <c r="B474" i="13"/>
  <c r="B473" i="13"/>
  <c r="B472" i="13"/>
  <c r="B471" i="13"/>
  <c r="B470" i="13"/>
  <c r="B469" i="13"/>
  <c r="B468" i="13"/>
  <c r="B467" i="13"/>
  <c r="B466" i="13"/>
  <c r="B465" i="13"/>
  <c r="B464" i="13"/>
  <c r="B463" i="13"/>
  <c r="B462" i="13"/>
  <c r="B461" i="13"/>
  <c r="B460" i="13"/>
  <c r="B459" i="13"/>
  <c r="B458" i="13"/>
  <c r="B457" i="13"/>
  <c r="B456" i="13"/>
  <c r="B455" i="13"/>
  <c r="B454" i="13"/>
  <c r="B453" i="13"/>
  <c r="B452" i="13"/>
  <c r="B451" i="13"/>
  <c r="B450" i="13"/>
  <c r="B449" i="13"/>
  <c r="B448" i="13"/>
  <c r="B447" i="13"/>
  <c r="B446" i="13"/>
  <c r="B445" i="13"/>
  <c r="B444" i="13"/>
  <c r="B443" i="13"/>
  <c r="B442" i="13"/>
  <c r="B441" i="13"/>
  <c r="B440" i="13"/>
  <c r="B600" i="12"/>
  <c r="B599" i="12"/>
  <c r="B598" i="12"/>
  <c r="B597" i="12"/>
  <c r="B596" i="12"/>
  <c r="B595" i="12"/>
  <c r="B594" i="12"/>
  <c r="B593" i="12"/>
  <c r="B592" i="12"/>
  <c r="B591" i="12"/>
  <c r="B590" i="12"/>
  <c r="B589" i="12"/>
  <c r="B588" i="12"/>
  <c r="B587" i="12"/>
  <c r="B586" i="12"/>
  <c r="B585" i="12"/>
  <c r="B584" i="12"/>
  <c r="B583" i="12"/>
  <c r="B582" i="12"/>
  <c r="B581" i="12"/>
  <c r="B580" i="12"/>
  <c r="B579" i="12"/>
  <c r="B578" i="12"/>
  <c r="B577" i="12"/>
  <c r="B576" i="12"/>
  <c r="B575" i="12"/>
  <c r="B574" i="12"/>
  <c r="B573" i="12"/>
  <c r="B572" i="12"/>
  <c r="B571" i="12"/>
  <c r="B570" i="12"/>
  <c r="B569" i="12"/>
  <c r="B568" i="12"/>
  <c r="B567" i="12"/>
  <c r="B566" i="12"/>
  <c r="B565" i="12"/>
  <c r="B564" i="12"/>
  <c r="B563" i="12"/>
  <c r="B562" i="12"/>
  <c r="B561" i="12"/>
  <c r="B560" i="12"/>
  <c r="B559" i="12"/>
  <c r="B558" i="12"/>
  <c r="B557" i="12"/>
  <c r="B556" i="12"/>
  <c r="B555" i="12"/>
  <c r="B554" i="12"/>
  <c r="B553" i="12"/>
  <c r="B552" i="12"/>
  <c r="B551" i="12"/>
  <c r="B550" i="12"/>
  <c r="B549" i="12"/>
  <c r="B548" i="12"/>
  <c r="B547" i="12"/>
  <c r="B546" i="12"/>
  <c r="B545" i="12"/>
  <c r="B544" i="12"/>
  <c r="B543" i="12"/>
  <c r="B542" i="12"/>
  <c r="B541" i="12"/>
  <c r="B540" i="12"/>
  <c r="B539" i="12"/>
  <c r="B538" i="12"/>
  <c r="B537" i="12"/>
  <c r="B536" i="12"/>
  <c r="B535" i="12"/>
  <c r="B534" i="12"/>
  <c r="B533" i="12"/>
  <c r="B532" i="12"/>
  <c r="B531" i="12"/>
  <c r="B530" i="12"/>
  <c r="B529" i="12"/>
  <c r="B528" i="12"/>
  <c r="B527" i="12"/>
  <c r="B526" i="12"/>
  <c r="B525" i="12"/>
  <c r="B524" i="12"/>
  <c r="B523" i="12"/>
  <c r="B522" i="12"/>
  <c r="B521" i="12"/>
  <c r="B520" i="12"/>
  <c r="B519" i="12"/>
  <c r="B518" i="12"/>
  <c r="B517" i="12"/>
  <c r="B516" i="12"/>
  <c r="B515" i="12"/>
  <c r="B514" i="12"/>
  <c r="B513" i="12"/>
  <c r="B512" i="12"/>
  <c r="B511" i="12"/>
  <c r="B510" i="12"/>
  <c r="B509" i="12"/>
  <c r="B508" i="12"/>
  <c r="B507" i="12"/>
  <c r="B506" i="12"/>
  <c r="B505" i="12"/>
  <c r="B504" i="12"/>
  <c r="B503" i="12"/>
  <c r="B502" i="12"/>
  <c r="B501" i="12"/>
  <c r="B500" i="12"/>
  <c r="B499" i="12"/>
  <c r="B498" i="12"/>
  <c r="B497" i="12"/>
  <c r="B496" i="12"/>
  <c r="B495" i="12"/>
  <c r="B494" i="12"/>
  <c r="B493" i="12"/>
  <c r="B492" i="12"/>
  <c r="B491" i="12"/>
  <c r="B490" i="12"/>
  <c r="B489" i="12"/>
  <c r="B488" i="12"/>
  <c r="B487" i="12"/>
  <c r="B486" i="12"/>
  <c r="B485" i="12"/>
  <c r="B484" i="12"/>
  <c r="B483" i="12"/>
  <c r="B482" i="12"/>
  <c r="B481" i="12"/>
  <c r="B480" i="12"/>
  <c r="B479" i="12"/>
  <c r="B478" i="12"/>
  <c r="B477" i="12"/>
  <c r="B476" i="12"/>
  <c r="B475" i="12"/>
  <c r="B474" i="12"/>
  <c r="B473" i="12"/>
  <c r="B472" i="12"/>
  <c r="B471" i="12"/>
  <c r="B470" i="12"/>
  <c r="B469" i="12"/>
  <c r="B468" i="12"/>
  <c r="B467" i="12"/>
  <c r="B466" i="12"/>
  <c r="B465" i="12"/>
  <c r="B464" i="12"/>
  <c r="B463" i="12"/>
  <c r="B462" i="12"/>
  <c r="B461" i="12"/>
  <c r="B460" i="12"/>
  <c r="B459" i="12"/>
  <c r="B458" i="12"/>
  <c r="B457" i="12"/>
  <c r="B456" i="12"/>
  <c r="B455" i="12"/>
  <c r="B454" i="12"/>
  <c r="B453" i="12"/>
  <c r="B452" i="12"/>
  <c r="B451" i="12"/>
  <c r="B450" i="12"/>
  <c r="B449" i="12"/>
  <c r="B448" i="12"/>
  <c r="B447" i="12"/>
  <c r="B446" i="12"/>
  <c r="B445" i="12"/>
  <c r="B444" i="12"/>
  <c r="B443" i="12"/>
  <c r="B442" i="12"/>
  <c r="B441" i="12"/>
  <c r="B440" i="12"/>
  <c r="H600" i="7"/>
  <c r="F600" i="7"/>
  <c r="B600" i="7"/>
  <c r="H599" i="7"/>
  <c r="F599" i="7"/>
  <c r="B599" i="7"/>
  <c r="H598" i="7"/>
  <c r="F598" i="7"/>
  <c r="B598" i="7"/>
  <c r="H597" i="7"/>
  <c r="F597" i="7"/>
  <c r="B597" i="7"/>
  <c r="H596" i="7"/>
  <c r="F596" i="7"/>
  <c r="B596" i="7"/>
  <c r="H595" i="7"/>
  <c r="F595" i="7"/>
  <c r="B595" i="7"/>
  <c r="H594" i="7"/>
  <c r="F594" i="7"/>
  <c r="B594" i="7"/>
  <c r="H593" i="7"/>
  <c r="F593" i="7"/>
  <c r="B593" i="7"/>
  <c r="H592" i="7"/>
  <c r="F592" i="7"/>
  <c r="B592" i="7"/>
  <c r="H591" i="7"/>
  <c r="F591" i="7"/>
  <c r="B591" i="7"/>
  <c r="H590" i="7"/>
  <c r="F590" i="7"/>
  <c r="B590" i="7"/>
  <c r="H589" i="7"/>
  <c r="F589" i="7"/>
  <c r="B589" i="7"/>
  <c r="H588" i="7"/>
  <c r="F588" i="7"/>
  <c r="B588" i="7"/>
  <c r="H587" i="7"/>
  <c r="F587" i="7"/>
  <c r="B587" i="7"/>
  <c r="H586" i="7"/>
  <c r="F586" i="7"/>
  <c r="B586" i="7"/>
  <c r="H585" i="7"/>
  <c r="F585" i="7"/>
  <c r="B585" i="7"/>
  <c r="H584" i="7"/>
  <c r="F584" i="7"/>
  <c r="B584" i="7"/>
  <c r="H583" i="7"/>
  <c r="F583" i="7"/>
  <c r="B583" i="7"/>
  <c r="H582" i="7"/>
  <c r="F582" i="7"/>
  <c r="B582" i="7"/>
  <c r="H581" i="7"/>
  <c r="F581" i="7"/>
  <c r="B581" i="7"/>
  <c r="H580" i="7"/>
  <c r="F580" i="7"/>
  <c r="B580" i="7"/>
  <c r="H579" i="7"/>
  <c r="F579" i="7"/>
  <c r="B579" i="7"/>
  <c r="H578" i="7"/>
  <c r="F578" i="7"/>
  <c r="B578" i="7"/>
  <c r="H577" i="7"/>
  <c r="F577" i="7"/>
  <c r="B577" i="7"/>
  <c r="H576" i="7"/>
  <c r="F576" i="7"/>
  <c r="B576" i="7"/>
  <c r="H575" i="7"/>
  <c r="F575" i="7"/>
  <c r="B575" i="7"/>
  <c r="H574" i="7"/>
  <c r="F574" i="7"/>
  <c r="B574" i="7"/>
  <c r="H573" i="7"/>
  <c r="F573" i="7"/>
  <c r="B573" i="7"/>
  <c r="H572" i="7"/>
  <c r="F572" i="7"/>
  <c r="B572" i="7"/>
  <c r="H571" i="7"/>
  <c r="F571" i="7"/>
  <c r="B571" i="7"/>
  <c r="H570" i="7"/>
  <c r="F570" i="7"/>
  <c r="B570" i="7"/>
  <c r="H569" i="7"/>
  <c r="F569" i="7"/>
  <c r="B569" i="7"/>
  <c r="H568" i="7"/>
  <c r="F568" i="7"/>
  <c r="B568" i="7"/>
  <c r="H567" i="7"/>
  <c r="F567" i="7"/>
  <c r="B567" i="7"/>
  <c r="H566" i="7"/>
  <c r="F566" i="7"/>
  <c r="B566" i="7"/>
  <c r="H565" i="7"/>
  <c r="F565" i="7"/>
  <c r="B565" i="7"/>
  <c r="H564" i="7"/>
  <c r="F564" i="7"/>
  <c r="B564" i="7"/>
  <c r="H563" i="7"/>
  <c r="F563" i="7"/>
  <c r="B563" i="7"/>
  <c r="H562" i="7"/>
  <c r="F562" i="7"/>
  <c r="B562" i="7"/>
  <c r="H561" i="7"/>
  <c r="F561" i="7"/>
  <c r="B561" i="7"/>
  <c r="H560" i="7"/>
  <c r="F560" i="7"/>
  <c r="B560" i="7"/>
  <c r="H559" i="7"/>
  <c r="F559" i="7"/>
  <c r="B559" i="7"/>
  <c r="H558" i="7"/>
  <c r="F558" i="7"/>
  <c r="B558" i="7"/>
  <c r="H557" i="7"/>
  <c r="F557" i="7"/>
  <c r="B557" i="7"/>
  <c r="H556" i="7"/>
  <c r="F556" i="7"/>
  <c r="B556" i="7"/>
  <c r="H555" i="7"/>
  <c r="F555" i="7"/>
  <c r="B555" i="7"/>
  <c r="H554" i="7"/>
  <c r="F554" i="7"/>
  <c r="B554" i="7"/>
  <c r="H553" i="7"/>
  <c r="F553" i="7"/>
  <c r="B553" i="7"/>
  <c r="H552" i="7"/>
  <c r="F552" i="7"/>
  <c r="B552" i="7"/>
  <c r="H551" i="7"/>
  <c r="F551" i="7"/>
  <c r="B551" i="7"/>
  <c r="H550" i="7"/>
  <c r="F550" i="7"/>
  <c r="B550" i="7"/>
  <c r="H549" i="7"/>
  <c r="F549" i="7"/>
  <c r="B549" i="7"/>
  <c r="H548" i="7"/>
  <c r="F548" i="7"/>
  <c r="B548" i="7"/>
  <c r="H547" i="7"/>
  <c r="F547" i="7"/>
  <c r="B547" i="7"/>
  <c r="H546" i="7"/>
  <c r="F546" i="7"/>
  <c r="B546" i="7"/>
  <c r="H545" i="7"/>
  <c r="F545" i="7"/>
  <c r="B545" i="7"/>
  <c r="H544" i="7"/>
  <c r="F544" i="7"/>
  <c r="B544" i="7"/>
  <c r="H543" i="7"/>
  <c r="F543" i="7"/>
  <c r="B543" i="7"/>
  <c r="H542" i="7"/>
  <c r="F542" i="7"/>
  <c r="B542" i="7"/>
  <c r="H541" i="7"/>
  <c r="F541" i="7"/>
  <c r="B541" i="7"/>
  <c r="H540" i="7"/>
  <c r="F540" i="7"/>
  <c r="B540" i="7"/>
  <c r="H539" i="7"/>
  <c r="F539" i="7"/>
  <c r="B539" i="7"/>
  <c r="B538" i="7"/>
  <c r="B537" i="7"/>
  <c r="B536" i="7"/>
  <c r="B535" i="7"/>
  <c r="B534" i="7"/>
  <c r="B533" i="7"/>
  <c r="B532" i="7"/>
  <c r="B531" i="7"/>
  <c r="B530" i="7"/>
  <c r="B529" i="7"/>
  <c r="B528" i="7"/>
  <c r="B527" i="7"/>
  <c r="B526" i="7"/>
  <c r="B525" i="7"/>
  <c r="B524" i="7"/>
  <c r="B523" i="7"/>
  <c r="B522" i="7"/>
  <c r="B521" i="7"/>
  <c r="B520" i="7"/>
  <c r="B519" i="7"/>
  <c r="B518" i="7"/>
  <c r="B517" i="7"/>
  <c r="B516" i="7"/>
  <c r="B515" i="7"/>
  <c r="B514" i="7"/>
  <c r="B513" i="7"/>
  <c r="B512" i="7"/>
  <c r="B511" i="7"/>
  <c r="B510" i="7"/>
  <c r="B509" i="7"/>
  <c r="B508" i="7"/>
  <c r="B507" i="7"/>
  <c r="B506" i="7"/>
  <c r="B505" i="7"/>
  <c r="B504" i="7"/>
  <c r="B503" i="7"/>
  <c r="B502" i="7"/>
  <c r="B501" i="7"/>
  <c r="B500" i="7"/>
  <c r="B499" i="7"/>
  <c r="B498" i="7"/>
  <c r="B497" i="7"/>
  <c r="B496" i="7"/>
  <c r="B495" i="7"/>
  <c r="B494" i="7"/>
  <c r="B493" i="7"/>
  <c r="B492" i="7"/>
  <c r="B491" i="7"/>
  <c r="B490" i="7"/>
  <c r="B489" i="7"/>
  <c r="B488" i="7"/>
  <c r="B487" i="7"/>
  <c r="B486" i="7"/>
  <c r="B485" i="7"/>
  <c r="B484" i="7"/>
  <c r="B483" i="7"/>
  <c r="B482" i="7"/>
  <c r="B481" i="7"/>
  <c r="B480" i="7"/>
  <c r="B479" i="7"/>
  <c r="B478" i="7"/>
  <c r="B477" i="7"/>
  <c r="B476" i="7"/>
  <c r="B475" i="7"/>
  <c r="B474" i="7"/>
  <c r="B473" i="7"/>
  <c r="B472" i="7"/>
  <c r="B471" i="7"/>
  <c r="B470" i="7"/>
  <c r="B469" i="7"/>
  <c r="B468" i="7"/>
  <c r="B467" i="7"/>
  <c r="B466" i="7"/>
  <c r="B465" i="7"/>
  <c r="B464" i="7"/>
  <c r="B463" i="7"/>
  <c r="B462" i="7"/>
  <c r="B461" i="7"/>
  <c r="B460" i="7"/>
  <c r="B459" i="7"/>
  <c r="B458" i="7"/>
  <c r="B457" i="7"/>
  <c r="B456" i="7"/>
  <c r="B455" i="7"/>
  <c r="B454" i="7"/>
  <c r="B453" i="7"/>
  <c r="B452" i="7"/>
  <c r="B451" i="7"/>
  <c r="B450" i="7"/>
  <c r="B449" i="7"/>
  <c r="B448" i="7"/>
  <c r="B447" i="7"/>
  <c r="B446" i="7"/>
  <c r="B445" i="7"/>
  <c r="B444" i="7"/>
  <c r="B443" i="7"/>
  <c r="B442" i="7"/>
  <c r="B441" i="7"/>
  <c r="B440" i="7"/>
  <c r="F598" i="3"/>
  <c r="B598" i="3"/>
  <c r="D598" i="3"/>
  <c r="L598" i="3"/>
  <c r="F597" i="3"/>
  <c r="B597" i="3"/>
  <c r="D597" i="3"/>
  <c r="F596" i="3"/>
  <c r="B596" i="3"/>
  <c r="D596" i="3"/>
  <c r="H596" i="3"/>
  <c r="L596" i="3"/>
  <c r="F595" i="3"/>
  <c r="B595" i="3"/>
  <c r="D595" i="3"/>
  <c r="F594" i="3"/>
  <c r="B594" i="3"/>
  <c r="D594" i="3"/>
  <c r="L594" i="3"/>
  <c r="F593" i="3"/>
  <c r="B593" i="3"/>
  <c r="D593" i="3"/>
  <c r="F592" i="3"/>
  <c r="B592" i="3"/>
  <c r="D592" i="3"/>
  <c r="L592" i="3"/>
  <c r="H592" i="3"/>
  <c r="F591" i="3"/>
  <c r="B591" i="3"/>
  <c r="D591" i="3"/>
  <c r="F590" i="3"/>
  <c r="B590" i="3"/>
  <c r="D590" i="3"/>
  <c r="L590" i="3"/>
  <c r="F589" i="3"/>
  <c r="B589" i="3"/>
  <c r="D589" i="3"/>
  <c r="F588" i="3"/>
  <c r="B588" i="3"/>
  <c r="D588" i="3"/>
  <c r="H588" i="3"/>
  <c r="L588" i="3"/>
  <c r="F587" i="3"/>
  <c r="B587" i="3"/>
  <c r="D587" i="3"/>
  <c r="F586" i="3"/>
  <c r="B586" i="3"/>
  <c r="D586" i="3"/>
  <c r="L586" i="3"/>
  <c r="F585" i="3"/>
  <c r="B585" i="3"/>
  <c r="D585" i="3"/>
  <c r="F584" i="3"/>
  <c r="B584" i="3"/>
  <c r="D584" i="3"/>
  <c r="L584" i="3"/>
  <c r="H584" i="3"/>
  <c r="F583" i="3"/>
  <c r="B583" i="3"/>
  <c r="D583" i="3"/>
  <c r="F582" i="3"/>
  <c r="B582" i="3"/>
  <c r="D582" i="3"/>
  <c r="L582" i="3"/>
  <c r="F580" i="3"/>
  <c r="B580" i="3"/>
  <c r="D580" i="3"/>
  <c r="H580" i="3"/>
  <c r="F581" i="3"/>
  <c r="B581" i="3"/>
  <c r="D581" i="3"/>
  <c r="H581" i="3"/>
  <c r="J581" i="3"/>
  <c r="L580" i="3"/>
  <c r="F579" i="3"/>
  <c r="B579" i="3"/>
  <c r="D579" i="3"/>
  <c r="F578" i="3"/>
  <c r="B578" i="3"/>
  <c r="D578" i="3"/>
  <c r="L578" i="3"/>
  <c r="F577" i="3"/>
  <c r="B577" i="3"/>
  <c r="D577" i="3"/>
  <c r="H577" i="3"/>
  <c r="F576" i="3"/>
  <c r="B576" i="3"/>
  <c r="D576" i="3"/>
  <c r="L576" i="3"/>
  <c r="H576" i="3"/>
  <c r="F575" i="3"/>
  <c r="B575" i="3"/>
  <c r="D575" i="3"/>
  <c r="F574" i="3"/>
  <c r="B574" i="3"/>
  <c r="D574" i="3"/>
  <c r="L574" i="3"/>
  <c r="F572" i="3"/>
  <c r="B572" i="3"/>
  <c r="D572" i="3"/>
  <c r="H572" i="3"/>
  <c r="F573" i="3"/>
  <c r="B573" i="3"/>
  <c r="D573" i="3"/>
  <c r="H573" i="3"/>
  <c r="J573" i="3"/>
  <c r="L572" i="3"/>
  <c r="F571" i="3"/>
  <c r="B571" i="3"/>
  <c r="D571" i="3"/>
  <c r="F570" i="3"/>
  <c r="B570" i="3"/>
  <c r="D570" i="3"/>
  <c r="L570" i="3"/>
  <c r="F569" i="3"/>
  <c r="B569" i="3"/>
  <c r="D569" i="3"/>
  <c r="H569" i="3"/>
  <c r="F568" i="3"/>
  <c r="B568" i="3"/>
  <c r="D568" i="3"/>
  <c r="L568" i="3"/>
  <c r="H568" i="3"/>
  <c r="F567" i="3"/>
  <c r="B567" i="3"/>
  <c r="D567" i="3"/>
  <c r="F566" i="3"/>
  <c r="B566" i="3"/>
  <c r="D566" i="3"/>
  <c r="L566" i="3"/>
  <c r="F565" i="3"/>
  <c r="B565" i="3"/>
  <c r="D565" i="3"/>
  <c r="F564" i="3"/>
  <c r="B564" i="3"/>
  <c r="D564" i="3"/>
  <c r="H564" i="3"/>
  <c r="L564" i="3"/>
  <c r="F563" i="3"/>
  <c r="B563" i="3"/>
  <c r="D563" i="3"/>
  <c r="F562" i="3"/>
  <c r="B562" i="3"/>
  <c r="D562" i="3"/>
  <c r="H562" i="3"/>
  <c r="L562" i="3"/>
  <c r="F561" i="3"/>
  <c r="B561" i="3"/>
  <c r="D561" i="3"/>
  <c r="H561" i="3"/>
  <c r="J562" i="3"/>
  <c r="F560" i="3"/>
  <c r="B560" i="3"/>
  <c r="D560" i="3"/>
  <c r="H560" i="3"/>
  <c r="J561" i="3"/>
  <c r="F559" i="3"/>
  <c r="B559" i="3"/>
  <c r="D559" i="3"/>
  <c r="F558" i="3"/>
  <c r="B558" i="3"/>
  <c r="D558" i="3"/>
  <c r="L558" i="3"/>
  <c r="F557" i="3"/>
  <c r="B557" i="3"/>
  <c r="D557" i="3"/>
  <c r="F556" i="3"/>
  <c r="B556" i="3"/>
  <c r="D556" i="3"/>
  <c r="L556" i="3"/>
  <c r="H556" i="3"/>
  <c r="F555" i="3"/>
  <c r="B555" i="3"/>
  <c r="D555" i="3"/>
  <c r="F554" i="3"/>
  <c r="B554" i="3"/>
  <c r="D554" i="3"/>
  <c r="L554" i="3"/>
  <c r="H554" i="3"/>
  <c r="F553" i="3"/>
  <c r="B553" i="3"/>
  <c r="D553" i="3"/>
  <c r="H553" i="3"/>
  <c r="F552" i="3"/>
  <c r="B552" i="3"/>
  <c r="D552" i="3"/>
  <c r="H552" i="3"/>
  <c r="F551" i="3"/>
  <c r="B551" i="3"/>
  <c r="D551" i="3"/>
  <c r="F550" i="3"/>
  <c r="B550" i="3"/>
  <c r="D550" i="3"/>
  <c r="L550" i="3"/>
  <c r="F549" i="3"/>
  <c r="B549" i="3"/>
  <c r="D549" i="3"/>
  <c r="F548" i="3"/>
  <c r="B548" i="3"/>
  <c r="D548" i="3"/>
  <c r="H548" i="3"/>
  <c r="L548" i="3"/>
  <c r="F547" i="3"/>
  <c r="B547" i="3"/>
  <c r="D547" i="3"/>
  <c r="F546" i="3"/>
  <c r="B546" i="3"/>
  <c r="D546" i="3"/>
  <c r="H546" i="3"/>
  <c r="L546" i="3"/>
  <c r="F545" i="3"/>
  <c r="B545" i="3"/>
  <c r="D545" i="3"/>
  <c r="H545" i="3"/>
  <c r="J546" i="3"/>
  <c r="F544" i="3"/>
  <c r="B544" i="3"/>
  <c r="D544" i="3"/>
  <c r="H544" i="3"/>
  <c r="J545" i="3"/>
  <c r="F543" i="3"/>
  <c r="B543" i="3"/>
  <c r="D543" i="3"/>
  <c r="F542" i="3"/>
  <c r="B542" i="3"/>
  <c r="D542" i="3"/>
  <c r="L542" i="3"/>
  <c r="H542" i="3"/>
  <c r="F541" i="3"/>
  <c r="B541" i="3"/>
  <c r="D541" i="3"/>
  <c r="H541" i="3"/>
  <c r="J542" i="3"/>
  <c r="F540" i="3"/>
  <c r="B540" i="3"/>
  <c r="D540" i="3"/>
  <c r="H540" i="3"/>
  <c r="F539" i="3"/>
  <c r="B539" i="3"/>
  <c r="D539" i="3"/>
  <c r="U599" i="2"/>
  <c r="U600" i="2"/>
  <c r="S600" i="2"/>
  <c r="Q600" i="2"/>
  <c r="U598" i="2"/>
  <c r="S599" i="2"/>
  <c r="Q599" i="2"/>
  <c r="S598" i="2"/>
  <c r="Q598" i="2"/>
  <c r="U596" i="2"/>
  <c r="U597" i="2"/>
  <c r="S597" i="2"/>
  <c r="Q597" i="2"/>
  <c r="U593" i="2"/>
  <c r="S596" i="2"/>
  <c r="Q596" i="2"/>
  <c r="U594" i="2"/>
  <c r="U595" i="2"/>
  <c r="S595" i="2"/>
  <c r="Q595" i="2"/>
  <c r="S594" i="2"/>
  <c r="Q594" i="2"/>
  <c r="U592" i="2"/>
  <c r="S593" i="2"/>
  <c r="Q593" i="2"/>
  <c r="U589" i="2"/>
  <c r="S592" i="2"/>
  <c r="Q592" i="2"/>
  <c r="U591" i="2"/>
  <c r="S591" i="2"/>
  <c r="Q591" i="2"/>
  <c r="U590" i="2"/>
  <c r="S590" i="2"/>
  <c r="Q590" i="2"/>
  <c r="U588" i="2"/>
  <c r="S589" i="2"/>
  <c r="Q589" i="2"/>
  <c r="U585" i="2"/>
  <c r="S588" i="2"/>
  <c r="Q588" i="2"/>
  <c r="U587" i="2"/>
  <c r="S587" i="2"/>
  <c r="Q587" i="2"/>
  <c r="U586" i="2"/>
  <c r="S586" i="2"/>
  <c r="Q586" i="2"/>
  <c r="U584" i="2"/>
  <c r="S585" i="2"/>
  <c r="Q585" i="2"/>
  <c r="U581" i="2"/>
  <c r="S584" i="2"/>
  <c r="Q584" i="2"/>
  <c r="U583" i="2"/>
  <c r="S583" i="2"/>
  <c r="Q583" i="2"/>
  <c r="U582" i="2"/>
  <c r="S582" i="2"/>
  <c r="Q582" i="2"/>
  <c r="U580" i="2"/>
  <c r="S581" i="2"/>
  <c r="Q581" i="2"/>
  <c r="U577" i="2"/>
  <c r="S580" i="2"/>
  <c r="Q580" i="2"/>
  <c r="U578" i="2"/>
  <c r="U579" i="2"/>
  <c r="S579" i="2"/>
  <c r="Q579" i="2"/>
  <c r="S578" i="2"/>
  <c r="Q578" i="2"/>
  <c r="U576" i="2"/>
  <c r="S577" i="2"/>
  <c r="Q577" i="2"/>
  <c r="U573" i="2"/>
  <c r="S576" i="2"/>
  <c r="Q576" i="2"/>
  <c r="U575" i="2"/>
  <c r="S575" i="2"/>
  <c r="Q575" i="2"/>
  <c r="U574" i="2"/>
  <c r="S574" i="2"/>
  <c r="Q574" i="2"/>
  <c r="U572" i="2"/>
  <c r="S573" i="2"/>
  <c r="Q573" i="2"/>
  <c r="U569" i="2"/>
  <c r="S572" i="2"/>
  <c r="Q572" i="2"/>
  <c r="U571" i="2"/>
  <c r="S571" i="2"/>
  <c r="Q571" i="2"/>
  <c r="U570" i="2"/>
  <c r="S570" i="2"/>
  <c r="Q570" i="2"/>
  <c r="U568" i="2"/>
  <c r="S569" i="2"/>
  <c r="Q569" i="2"/>
  <c r="U565" i="2"/>
  <c r="S568" i="2"/>
  <c r="Q568" i="2"/>
  <c r="U567" i="2"/>
  <c r="S567" i="2"/>
  <c r="Q567" i="2"/>
  <c r="U566" i="2"/>
  <c r="S566" i="2"/>
  <c r="Q566" i="2"/>
  <c r="U564" i="2"/>
  <c r="S565" i="2"/>
  <c r="Q565" i="2"/>
  <c r="U561" i="2"/>
  <c r="S564" i="2"/>
  <c r="Q564" i="2"/>
  <c r="U562" i="2"/>
  <c r="U563" i="2"/>
  <c r="S563" i="2"/>
  <c r="Q563" i="2"/>
  <c r="S562" i="2"/>
  <c r="Q562" i="2"/>
  <c r="U560" i="2"/>
  <c r="S561" i="2"/>
  <c r="Q561" i="2"/>
  <c r="U557" i="2"/>
  <c r="S560" i="2"/>
  <c r="Q560" i="2"/>
  <c r="U559" i="2"/>
  <c r="S559" i="2"/>
  <c r="Q559" i="2"/>
  <c r="U558" i="2"/>
  <c r="S558" i="2"/>
  <c r="Q558" i="2"/>
  <c r="U556" i="2"/>
  <c r="S557" i="2"/>
  <c r="Q557" i="2"/>
  <c r="U553" i="2"/>
  <c r="S556" i="2"/>
  <c r="Q556" i="2"/>
  <c r="U555" i="2"/>
  <c r="S555" i="2"/>
  <c r="Q555" i="2"/>
  <c r="U554" i="2"/>
  <c r="S554" i="2"/>
  <c r="Q554" i="2"/>
  <c r="U552" i="2"/>
  <c r="S553" i="2"/>
  <c r="Q553" i="2"/>
  <c r="U549" i="2"/>
  <c r="S552" i="2"/>
  <c r="Q552" i="2"/>
  <c r="U551" i="2"/>
  <c r="S551" i="2"/>
  <c r="Q551" i="2"/>
  <c r="U550" i="2"/>
  <c r="S550" i="2"/>
  <c r="Q550" i="2"/>
  <c r="U548" i="2"/>
  <c r="S549" i="2"/>
  <c r="Q549" i="2"/>
  <c r="U545" i="2"/>
  <c r="S548" i="2"/>
  <c r="Q548" i="2"/>
  <c r="U546" i="2"/>
  <c r="U547" i="2"/>
  <c r="S547" i="2"/>
  <c r="Q547" i="2"/>
  <c r="S546" i="2"/>
  <c r="Q546" i="2"/>
  <c r="U544" i="2"/>
  <c r="S545" i="2"/>
  <c r="Q545" i="2"/>
  <c r="U541" i="2"/>
  <c r="S544" i="2"/>
  <c r="Q544" i="2"/>
  <c r="U543" i="2"/>
  <c r="S543" i="2"/>
  <c r="Q543" i="2"/>
  <c r="U542" i="2"/>
  <c r="S542" i="2"/>
  <c r="Q542" i="2"/>
  <c r="U540" i="2"/>
  <c r="S541" i="2"/>
  <c r="Q541" i="2"/>
  <c r="U537" i="2"/>
  <c r="S540" i="2"/>
  <c r="Q540" i="2"/>
  <c r="U539" i="2"/>
  <c r="S539" i="2"/>
  <c r="Q539" i="2"/>
  <c r="U538" i="2"/>
  <c r="S538" i="2"/>
  <c r="Q538" i="2"/>
  <c r="U536" i="2"/>
  <c r="S537" i="2"/>
  <c r="Q537" i="2"/>
  <c r="U533" i="2"/>
  <c r="S536" i="2"/>
  <c r="Q536" i="2"/>
  <c r="U535" i="2"/>
  <c r="S535" i="2"/>
  <c r="Q535" i="2"/>
  <c r="U534" i="2"/>
  <c r="S534" i="2"/>
  <c r="Q534" i="2"/>
  <c r="U532" i="2"/>
  <c r="S533" i="2"/>
  <c r="Q533" i="2"/>
  <c r="U529" i="2"/>
  <c r="S532" i="2"/>
  <c r="Q532" i="2"/>
  <c r="U530" i="2"/>
  <c r="U531" i="2"/>
  <c r="S531" i="2"/>
  <c r="Q531" i="2"/>
  <c r="S530" i="2"/>
  <c r="Q530" i="2"/>
  <c r="U528" i="2"/>
  <c r="S529" i="2"/>
  <c r="Q529" i="2"/>
  <c r="S528" i="2"/>
  <c r="Q528" i="2"/>
  <c r="U527" i="2"/>
  <c r="S527" i="2"/>
  <c r="Q527" i="2"/>
  <c r="U525" i="2"/>
  <c r="U526" i="2"/>
  <c r="S526" i="2"/>
  <c r="Q526" i="2"/>
  <c r="U524" i="2"/>
  <c r="S525" i="2"/>
  <c r="Q525" i="2"/>
  <c r="S524" i="2"/>
  <c r="Q524" i="2"/>
  <c r="U523" i="2"/>
  <c r="S523" i="2"/>
  <c r="Q523" i="2"/>
  <c r="U521" i="2"/>
  <c r="U522" i="2"/>
  <c r="S522" i="2"/>
  <c r="Q522" i="2"/>
  <c r="U520" i="2"/>
  <c r="S521" i="2"/>
  <c r="Q521" i="2"/>
  <c r="U517" i="2"/>
  <c r="S520" i="2"/>
  <c r="Q520" i="2"/>
  <c r="U519" i="2"/>
  <c r="S519" i="2"/>
  <c r="Q519" i="2"/>
  <c r="U518" i="2"/>
  <c r="S518" i="2"/>
  <c r="Q518" i="2"/>
  <c r="U516" i="2"/>
  <c r="S517" i="2"/>
  <c r="Q517" i="2"/>
  <c r="S516" i="2"/>
  <c r="Q516" i="2"/>
  <c r="U515" i="2"/>
  <c r="S515" i="2"/>
  <c r="Q515" i="2"/>
  <c r="U513" i="2"/>
  <c r="U514" i="2"/>
  <c r="S514" i="2"/>
  <c r="Q514" i="2"/>
  <c r="U512" i="2"/>
  <c r="S513" i="2"/>
  <c r="Q513" i="2"/>
  <c r="S512" i="2"/>
  <c r="Q512" i="2"/>
  <c r="U511" i="2"/>
  <c r="S511" i="2"/>
  <c r="Q511" i="2"/>
  <c r="U509" i="2"/>
  <c r="U510" i="2"/>
  <c r="S510" i="2"/>
  <c r="Q510" i="2"/>
  <c r="U508" i="2"/>
  <c r="S509" i="2"/>
  <c r="Q509" i="2"/>
  <c r="S508" i="2"/>
  <c r="Q508" i="2"/>
  <c r="U507" i="2"/>
  <c r="S507" i="2"/>
  <c r="Q507" i="2"/>
  <c r="U505" i="2"/>
  <c r="U506" i="2"/>
  <c r="S506" i="2"/>
  <c r="Q506" i="2"/>
  <c r="U504" i="2"/>
  <c r="S505" i="2"/>
  <c r="Q505" i="2"/>
  <c r="U501" i="2"/>
  <c r="S504" i="2"/>
  <c r="Q504" i="2"/>
  <c r="U503" i="2"/>
  <c r="S503" i="2"/>
  <c r="Q503" i="2"/>
  <c r="U502" i="2"/>
  <c r="S502" i="2"/>
  <c r="Q502" i="2"/>
  <c r="S501" i="2"/>
  <c r="Q501" i="2"/>
  <c r="U500" i="2"/>
  <c r="S500" i="2"/>
  <c r="Q500" i="2"/>
  <c r="U499" i="2"/>
  <c r="S499" i="2"/>
  <c r="Q499" i="2"/>
  <c r="U497" i="2"/>
  <c r="U498" i="2"/>
  <c r="S498" i="2"/>
  <c r="Q498" i="2"/>
  <c r="U496" i="2"/>
  <c r="S497" i="2"/>
  <c r="Q497" i="2"/>
  <c r="S496" i="2"/>
  <c r="Q496" i="2"/>
  <c r="U494" i="2"/>
  <c r="U495" i="2"/>
  <c r="S495" i="2"/>
  <c r="Q495" i="2"/>
  <c r="U493" i="2"/>
  <c r="S494" i="2"/>
  <c r="Q494" i="2"/>
  <c r="U492" i="2"/>
  <c r="U490" i="2"/>
  <c r="S493" i="2"/>
  <c r="Q493" i="2"/>
  <c r="S492" i="2"/>
  <c r="Q492" i="2"/>
  <c r="U491" i="2"/>
  <c r="S491" i="2"/>
  <c r="Q491" i="2"/>
  <c r="U489" i="2"/>
  <c r="S490" i="2"/>
  <c r="Q490" i="2"/>
  <c r="U488" i="2"/>
  <c r="S489" i="2"/>
  <c r="Q489" i="2"/>
  <c r="S488" i="2"/>
  <c r="Q488" i="2"/>
  <c r="U487" i="2"/>
  <c r="S487" i="2"/>
  <c r="Q487" i="2"/>
  <c r="U486" i="2"/>
  <c r="S486" i="2"/>
  <c r="Q486" i="2"/>
  <c r="U484" i="2"/>
  <c r="U485" i="2"/>
  <c r="S485" i="2"/>
  <c r="Q485" i="2"/>
  <c r="U483" i="2"/>
  <c r="S484" i="2"/>
  <c r="Q484" i="2"/>
  <c r="U482" i="2"/>
  <c r="S483" i="2"/>
  <c r="Q483" i="2"/>
  <c r="S482" i="2"/>
  <c r="Q482" i="2"/>
  <c r="U480" i="2"/>
  <c r="U481" i="2"/>
  <c r="S481" i="2"/>
  <c r="Q481" i="2"/>
  <c r="U479" i="2"/>
  <c r="S480" i="2"/>
  <c r="Q480" i="2"/>
  <c r="U478" i="2"/>
  <c r="S479" i="2"/>
  <c r="Q479" i="2"/>
  <c r="S478" i="2"/>
  <c r="Q478" i="2"/>
  <c r="U476" i="2"/>
  <c r="U477" i="2"/>
  <c r="S477" i="2"/>
  <c r="Q477" i="2"/>
  <c r="U475" i="2"/>
  <c r="S476" i="2"/>
  <c r="Q476" i="2"/>
  <c r="U474" i="2"/>
  <c r="S475" i="2"/>
  <c r="Q475" i="2"/>
  <c r="S474" i="2"/>
  <c r="Q474" i="2"/>
  <c r="U472" i="2"/>
  <c r="U473" i="2"/>
  <c r="S473" i="2"/>
  <c r="Q473" i="2"/>
  <c r="U471" i="2"/>
  <c r="S472" i="2"/>
  <c r="Q472" i="2"/>
  <c r="U470" i="2"/>
  <c r="S471" i="2"/>
  <c r="Q471" i="2"/>
  <c r="S470" i="2"/>
  <c r="Q470" i="2"/>
  <c r="U468" i="2"/>
  <c r="U469" i="2"/>
  <c r="S469" i="2"/>
  <c r="Q469" i="2"/>
  <c r="U467" i="2"/>
  <c r="S468" i="2"/>
  <c r="Q468" i="2"/>
  <c r="U466" i="2"/>
  <c r="S467" i="2"/>
  <c r="Q467" i="2"/>
  <c r="S466" i="2"/>
  <c r="Q466" i="2"/>
  <c r="U464" i="2"/>
  <c r="U465" i="2"/>
  <c r="S465" i="2"/>
  <c r="Q465" i="2"/>
  <c r="U463" i="2"/>
  <c r="S464" i="2"/>
  <c r="Q464" i="2"/>
  <c r="S463" i="2"/>
  <c r="Q463" i="2"/>
  <c r="U462" i="2"/>
  <c r="S462" i="2"/>
  <c r="Q462" i="2"/>
  <c r="U460" i="2"/>
  <c r="U461" i="2"/>
  <c r="S461" i="2"/>
  <c r="Q461" i="2"/>
  <c r="S460" i="2"/>
  <c r="Q460" i="2"/>
  <c r="U459" i="2"/>
  <c r="S459" i="2"/>
  <c r="Q459" i="2"/>
  <c r="U458" i="2"/>
  <c r="S458" i="2"/>
  <c r="Q458" i="2"/>
  <c r="U456" i="2"/>
  <c r="U457" i="2"/>
  <c r="S457" i="2"/>
  <c r="Q457" i="2"/>
  <c r="U453" i="2"/>
  <c r="S456" i="2"/>
  <c r="Q456" i="2"/>
  <c r="U455" i="2"/>
  <c r="S455" i="2"/>
  <c r="Q455" i="2"/>
  <c r="U454" i="2"/>
  <c r="S454" i="2"/>
  <c r="Q454" i="2"/>
  <c r="U452" i="2"/>
  <c r="S453" i="2"/>
  <c r="Q453" i="2"/>
  <c r="U449" i="2"/>
  <c r="S452" i="2"/>
  <c r="Q452" i="2"/>
  <c r="U450" i="2"/>
  <c r="U451" i="2"/>
  <c r="S451" i="2"/>
  <c r="Q451" i="2"/>
  <c r="S450" i="2"/>
  <c r="Q450" i="2"/>
  <c r="U448" i="2"/>
  <c r="S449" i="2"/>
  <c r="Q449" i="2"/>
  <c r="U445" i="2"/>
  <c r="S448" i="2"/>
  <c r="Q448" i="2"/>
  <c r="U447" i="2"/>
  <c r="S447" i="2"/>
  <c r="Q447" i="2"/>
  <c r="U446" i="2"/>
  <c r="S446" i="2"/>
  <c r="Q446" i="2"/>
  <c r="U444" i="2"/>
  <c r="S445" i="2"/>
  <c r="Q445" i="2"/>
  <c r="U441" i="2"/>
  <c r="S444" i="2"/>
  <c r="Q444" i="2"/>
  <c r="U442" i="2"/>
  <c r="U443" i="2"/>
  <c r="S443" i="2"/>
  <c r="Q443" i="2"/>
  <c r="S442" i="2"/>
  <c r="Q442" i="2"/>
  <c r="U440" i="2"/>
  <c r="S441" i="2"/>
  <c r="Q441" i="2"/>
  <c r="S440" i="2"/>
  <c r="Q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H598" i="3"/>
  <c r="J599" i="3"/>
  <c r="AL466" i="10"/>
  <c r="AJ466" i="10"/>
  <c r="AL454" i="10"/>
  <c r="AJ454" i="10"/>
  <c r="AL470" i="10"/>
  <c r="AJ470" i="10"/>
  <c r="AL458" i="10"/>
  <c r="AJ458" i="10"/>
  <c r="AL474" i="10"/>
  <c r="AJ474" i="10"/>
  <c r="AL462" i="10"/>
  <c r="AJ462" i="10"/>
  <c r="AL478" i="10"/>
  <c r="AJ478" i="10"/>
  <c r="AL483" i="10"/>
  <c r="AJ483" i="10"/>
  <c r="AJ480" i="10"/>
  <c r="AL487" i="10"/>
  <c r="AJ487" i="10"/>
  <c r="AJ453" i="10"/>
  <c r="AJ457" i="10"/>
  <c r="AJ461" i="10"/>
  <c r="AJ465" i="10"/>
  <c r="AJ469" i="10"/>
  <c r="AJ473" i="10"/>
  <c r="AJ477" i="10"/>
  <c r="AL482" i="10"/>
  <c r="AL486" i="10"/>
  <c r="AL490" i="10"/>
  <c r="AL494" i="10"/>
  <c r="AL498" i="10"/>
  <c r="AL502" i="10"/>
  <c r="AL506" i="10"/>
  <c r="AL511" i="10"/>
  <c r="AJ511" i="10"/>
  <c r="AL527" i="10"/>
  <c r="AJ527" i="10"/>
  <c r="AL543" i="10"/>
  <c r="AJ543" i="10"/>
  <c r="AL515" i="10"/>
  <c r="AJ515" i="10"/>
  <c r="AL531" i="10"/>
  <c r="AJ531" i="10"/>
  <c r="AL547" i="10"/>
  <c r="AJ547" i="10"/>
  <c r="AJ491" i="10"/>
  <c r="AJ495" i="10"/>
  <c r="AJ499" i="10"/>
  <c r="AJ503" i="10"/>
  <c r="AJ507" i="10"/>
  <c r="AL519" i="10"/>
  <c r="AJ519" i="10"/>
  <c r="AL535" i="10"/>
  <c r="AJ535" i="10"/>
  <c r="AL551" i="10"/>
  <c r="AJ551" i="10"/>
  <c r="AL523" i="10"/>
  <c r="AJ523" i="10"/>
  <c r="AL539" i="10"/>
  <c r="AJ539" i="10"/>
  <c r="AL564" i="10"/>
  <c r="AJ564" i="10"/>
  <c r="AL510" i="10"/>
  <c r="AL514" i="10"/>
  <c r="AL518" i="10"/>
  <c r="AL522" i="10"/>
  <c r="AL526" i="10"/>
  <c r="AL530" i="10"/>
  <c r="AL534" i="10"/>
  <c r="AL538" i="10"/>
  <c r="AL542" i="10"/>
  <c r="AL546" i="10"/>
  <c r="AL550" i="10"/>
  <c r="AL560" i="10"/>
  <c r="AJ560" i="10"/>
  <c r="AL576" i="10"/>
  <c r="AJ576" i="10"/>
  <c r="AL568" i="10"/>
  <c r="AJ568" i="10"/>
  <c r="AL556" i="10"/>
  <c r="AJ556" i="10"/>
  <c r="AL572" i="10"/>
  <c r="AJ572" i="10"/>
  <c r="AL592" i="10"/>
  <c r="AJ592" i="10"/>
  <c r="AL555" i="10"/>
  <c r="AL559" i="10"/>
  <c r="AL563" i="10"/>
  <c r="AL567" i="10"/>
  <c r="AL571" i="10"/>
  <c r="AL588" i="10"/>
  <c r="AJ588" i="10"/>
  <c r="AL600" i="10"/>
  <c r="AJ600" i="10"/>
  <c r="AL580" i="10"/>
  <c r="AJ580" i="10"/>
  <c r="AL596" i="10"/>
  <c r="AJ596" i="10"/>
  <c r="N599" i="3"/>
  <c r="AL574" i="10"/>
  <c r="AL584" i="10"/>
  <c r="AJ584" i="10"/>
  <c r="AL575" i="10"/>
  <c r="AL579" i="10"/>
  <c r="AL583" i="10"/>
  <c r="AL587" i="10"/>
  <c r="AL591" i="10"/>
  <c r="AL595" i="10"/>
  <c r="AL599" i="10"/>
  <c r="L567" i="3"/>
  <c r="N567" i="3"/>
  <c r="H585" i="3"/>
  <c r="L585" i="3"/>
  <c r="N586" i="3"/>
  <c r="H593" i="3"/>
  <c r="L593" i="3"/>
  <c r="N594" i="3"/>
  <c r="L575" i="3"/>
  <c r="N575" i="3"/>
  <c r="J541" i="3"/>
  <c r="J554" i="3"/>
  <c r="L559" i="3"/>
  <c r="L560" i="3"/>
  <c r="N560" i="3"/>
  <c r="H559" i="3"/>
  <c r="J560" i="3"/>
  <c r="L539" i="3"/>
  <c r="N539" i="3"/>
  <c r="J553" i="3"/>
  <c r="J569" i="3"/>
  <c r="J577" i="3"/>
  <c r="J585" i="3"/>
  <c r="J593" i="3"/>
  <c r="H543" i="3"/>
  <c r="J543" i="3"/>
  <c r="L543" i="3"/>
  <c r="J544" i="3"/>
  <c r="L549" i="3"/>
  <c r="N549" i="3"/>
  <c r="L571" i="3"/>
  <c r="N571" i="3"/>
  <c r="L587" i="3"/>
  <c r="N587" i="3"/>
  <c r="L540" i="3"/>
  <c r="L547" i="3"/>
  <c r="N548" i="3"/>
  <c r="H547" i="3"/>
  <c r="J548" i="3"/>
  <c r="L552" i="3"/>
  <c r="L553" i="3"/>
  <c r="N553" i="3"/>
  <c r="H557" i="3"/>
  <c r="J557" i="3"/>
  <c r="H558" i="3"/>
  <c r="J559" i="3"/>
  <c r="L563" i="3"/>
  <c r="N564" i="3"/>
  <c r="H563" i="3"/>
  <c r="J564" i="3"/>
  <c r="L569" i="3"/>
  <c r="N570" i="3"/>
  <c r="H570" i="3"/>
  <c r="N572" i="3"/>
  <c r="H571" i="3"/>
  <c r="J572" i="3"/>
  <c r="L577" i="3"/>
  <c r="N578" i="3"/>
  <c r="H578" i="3"/>
  <c r="L579" i="3"/>
  <c r="N580" i="3"/>
  <c r="H579" i="3"/>
  <c r="J580" i="3"/>
  <c r="H586" i="3"/>
  <c r="H587" i="3"/>
  <c r="J587" i="3"/>
  <c r="N588" i="3"/>
  <c r="J588" i="3"/>
  <c r="H594" i="3"/>
  <c r="H595" i="3"/>
  <c r="J595" i="3"/>
  <c r="L595" i="3"/>
  <c r="N596" i="3"/>
  <c r="J596" i="3"/>
  <c r="H539" i="3"/>
  <c r="J540" i="3"/>
  <c r="J547" i="3"/>
  <c r="L551" i="3"/>
  <c r="H551" i="3"/>
  <c r="J552" i="3"/>
  <c r="L557" i="3"/>
  <c r="N557" i="3"/>
  <c r="N569" i="3"/>
  <c r="N577" i="3"/>
  <c r="N585" i="3"/>
  <c r="H589" i="3"/>
  <c r="L589" i="3"/>
  <c r="N590" i="3"/>
  <c r="H597" i="3"/>
  <c r="L597" i="3"/>
  <c r="N598" i="3"/>
  <c r="L544" i="3"/>
  <c r="H549" i="3"/>
  <c r="H550" i="3"/>
  <c r="J551" i="3"/>
  <c r="L555" i="3"/>
  <c r="H555" i="3"/>
  <c r="J556" i="3"/>
  <c r="H565" i="3"/>
  <c r="H566" i="3"/>
  <c r="H567" i="3"/>
  <c r="J567" i="3"/>
  <c r="N568" i="3"/>
  <c r="J568" i="3"/>
  <c r="L573" i="3"/>
  <c r="N574" i="3"/>
  <c r="H574" i="3"/>
  <c r="H575" i="3"/>
  <c r="J575" i="3"/>
  <c r="N576" i="3"/>
  <c r="J576" i="3"/>
  <c r="L581" i="3"/>
  <c r="N582" i="3"/>
  <c r="H582" i="3"/>
  <c r="H583" i="3"/>
  <c r="J583" i="3"/>
  <c r="L583" i="3"/>
  <c r="N584" i="3"/>
  <c r="J584" i="3"/>
  <c r="H590" i="3"/>
  <c r="H591" i="3"/>
  <c r="J591" i="3"/>
  <c r="L591" i="3"/>
  <c r="N592" i="3"/>
  <c r="J592" i="3"/>
  <c r="L541" i="3"/>
  <c r="N542" i="3"/>
  <c r="L545" i="3"/>
  <c r="N546" i="3"/>
  <c r="N550" i="3"/>
  <c r="N554" i="3"/>
  <c r="N558" i="3"/>
  <c r="L561" i="3"/>
  <c r="N562" i="3"/>
  <c r="L565" i="3"/>
  <c r="N566" i="3"/>
  <c r="L24" i="4"/>
  <c r="L21" i="4"/>
  <c r="L20" i="4"/>
  <c r="L14" i="4"/>
  <c r="K14" i="4" s="1"/>
  <c r="L5" i="4"/>
  <c r="K5" i="4" s="1"/>
  <c r="K24" i="4"/>
  <c r="L23" i="4"/>
  <c r="L22" i="4"/>
  <c r="K22" i="4"/>
  <c r="K21" i="4"/>
  <c r="K20" i="4"/>
  <c r="L19" i="4"/>
  <c r="L18" i="4"/>
  <c r="K18" i="4" s="1"/>
  <c r="S1" i="2"/>
  <c r="C11" i="12"/>
  <c r="J598" i="3"/>
  <c r="J566" i="3"/>
  <c r="J565" i="3"/>
  <c r="N561" i="3"/>
  <c r="J550" i="3"/>
  <c r="J549" i="3"/>
  <c r="J590" i="3"/>
  <c r="J589" i="3"/>
  <c r="J574" i="3"/>
  <c r="N540" i="3"/>
  <c r="N579" i="3"/>
  <c r="N547" i="3"/>
  <c r="N573" i="3"/>
  <c r="J594" i="3"/>
  <c r="N591" i="3"/>
  <c r="N563" i="3"/>
  <c r="N581" i="3"/>
  <c r="N545" i="3"/>
  <c r="J597" i="3"/>
  <c r="N552" i="3"/>
  <c r="J579" i="3"/>
  <c r="J571" i="3"/>
  <c r="N544" i="3"/>
  <c r="N597" i="3"/>
  <c r="N565" i="3"/>
  <c r="N583" i="3"/>
  <c r="J578" i="3"/>
  <c r="J555" i="3"/>
  <c r="N556" i="3"/>
  <c r="N555" i="3"/>
  <c r="J539" i="3"/>
  <c r="N593" i="3"/>
  <c r="J582" i="3"/>
  <c r="J563" i="3"/>
  <c r="J558" i="3"/>
  <c r="N541" i="3"/>
  <c r="N595" i="3"/>
  <c r="N551" i="3"/>
  <c r="N559" i="3"/>
  <c r="N589" i="3"/>
  <c r="J570" i="3"/>
  <c r="N543" i="3"/>
  <c r="J586" i="3"/>
  <c r="K19" i="4"/>
  <c r="K23" i="4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49" i="2"/>
  <c r="S248" i="2"/>
  <c r="S247" i="2"/>
  <c r="S246" i="2"/>
  <c r="S245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5" i="2"/>
  <c r="S224" i="2"/>
  <c r="S223" i="2"/>
  <c r="S222" i="2"/>
  <c r="S221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43" i="2"/>
  <c r="S250" i="2"/>
  <c r="S220" i="2"/>
  <c r="S226" i="2"/>
  <c r="S244" i="2"/>
  <c r="S219" i="2"/>
  <c r="S2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24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2" i="2"/>
  <c r="S131" i="2"/>
  <c r="S129" i="2"/>
  <c r="S120" i="2"/>
  <c r="S119" i="2"/>
  <c r="S116" i="2"/>
  <c r="S106" i="2"/>
  <c r="S101" i="2"/>
  <c r="S97" i="2"/>
  <c r="S85" i="2"/>
  <c r="S43" i="2"/>
  <c r="S47" i="2"/>
  <c r="S63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4" i="2"/>
  <c r="S45" i="2"/>
  <c r="S46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6" i="2"/>
  <c r="S87" i="2"/>
  <c r="S88" i="2"/>
  <c r="S89" i="2"/>
  <c r="S90" i="2"/>
  <c r="S91" i="2"/>
  <c r="S92" i="2"/>
  <c r="S93" i="2"/>
  <c r="S94" i="2"/>
  <c r="S95" i="2"/>
  <c r="S96" i="2"/>
  <c r="S98" i="2"/>
  <c r="S99" i="2"/>
  <c r="S100" i="2"/>
  <c r="S102" i="2"/>
  <c r="S103" i="2"/>
  <c r="S104" i="2"/>
  <c r="S105" i="2"/>
  <c r="S107" i="2"/>
  <c r="S108" i="2"/>
  <c r="S109" i="2"/>
  <c r="S110" i="2"/>
  <c r="S111" i="2"/>
  <c r="S112" i="2"/>
  <c r="S113" i="2"/>
  <c r="S114" i="2"/>
  <c r="S115" i="2"/>
  <c r="S117" i="2"/>
  <c r="S118" i="2"/>
  <c r="S121" i="2"/>
  <c r="S122" i="2"/>
  <c r="S123" i="2"/>
  <c r="S125" i="2"/>
  <c r="S126" i="2"/>
  <c r="S127" i="2"/>
  <c r="S128" i="2"/>
  <c r="S130" i="2"/>
  <c r="S133" i="2"/>
  <c r="S134" i="2"/>
  <c r="S202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201" i="2"/>
  <c r="S203" i="2"/>
  <c r="S204" i="2"/>
  <c r="B431" i="8"/>
  <c r="B432" i="8"/>
  <c r="D432" i="8" s="1"/>
  <c r="B433" i="8"/>
  <c r="D433" i="8" s="1"/>
  <c r="F433" i="8" s="1"/>
  <c r="B434" i="8"/>
  <c r="D434" i="8" s="1"/>
  <c r="B435" i="8"/>
  <c r="B436" i="8"/>
  <c r="B437" i="8"/>
  <c r="D437" i="8" s="1"/>
  <c r="B438" i="8"/>
  <c r="B439" i="8"/>
  <c r="B437" i="10"/>
  <c r="B436" i="10"/>
  <c r="B433" i="10"/>
  <c r="B432" i="10"/>
  <c r="B438" i="10"/>
  <c r="B434" i="10"/>
  <c r="Q431" i="2"/>
  <c r="Q432" i="2"/>
  <c r="U431" i="2"/>
  <c r="Q433" i="2"/>
  <c r="U432" i="2"/>
  <c r="Q434" i="2"/>
  <c r="Q435" i="2"/>
  <c r="Q436" i="2"/>
  <c r="U435" i="2"/>
  <c r="U434" i="2"/>
  <c r="U433" i="2"/>
  <c r="Q437" i="2"/>
  <c r="U436" i="2"/>
  <c r="Q438" i="2"/>
  <c r="U438" i="2"/>
  <c r="Q439" i="2"/>
  <c r="U439" i="2"/>
  <c r="U437" i="2"/>
  <c r="B431" i="7"/>
  <c r="B432" i="7"/>
  <c r="B433" i="7"/>
  <c r="B434" i="7"/>
  <c r="B435" i="7"/>
  <c r="B436" i="7"/>
  <c r="B437" i="7"/>
  <c r="B438" i="7"/>
  <c r="B439" i="7"/>
  <c r="D437" i="9"/>
  <c r="D438" i="9"/>
  <c r="B431" i="12"/>
  <c r="B432" i="12"/>
  <c r="B433" i="12"/>
  <c r="B434" i="12"/>
  <c r="B435" i="12"/>
  <c r="B436" i="12"/>
  <c r="B437" i="12"/>
  <c r="B438" i="12"/>
  <c r="B439" i="12"/>
  <c r="B431" i="13"/>
  <c r="B432" i="13"/>
  <c r="B433" i="13"/>
  <c r="B434" i="13"/>
  <c r="B435" i="13"/>
  <c r="B436" i="13"/>
  <c r="B437" i="13"/>
  <c r="B438" i="13"/>
  <c r="B439" i="13"/>
  <c r="B431" i="15"/>
  <c r="B432" i="15"/>
  <c r="B433" i="15"/>
  <c r="B434" i="15"/>
  <c r="B435" i="15"/>
  <c r="B436" i="15"/>
  <c r="B437" i="15"/>
  <c r="B438" i="15"/>
  <c r="B439" i="15"/>
  <c r="B435" i="10"/>
  <c r="B439" i="10"/>
  <c r="D435" i="9"/>
  <c r="D436" i="9"/>
  <c r="J432" i="2"/>
  <c r="I432" i="2" s="1"/>
  <c r="J434" i="2"/>
  <c r="I434" i="2" s="1"/>
  <c r="J435" i="2"/>
  <c r="I435" i="2" s="1"/>
  <c r="J437" i="2"/>
  <c r="I437" i="2" s="1"/>
  <c r="J438" i="2"/>
  <c r="I438" i="2" s="1"/>
  <c r="J440" i="2"/>
  <c r="I440" i="2" s="1"/>
  <c r="D432" i="9"/>
  <c r="D433" i="9"/>
  <c r="J433" i="2"/>
  <c r="I433" i="2" s="1"/>
  <c r="J436" i="2"/>
  <c r="I436" i="2" s="1"/>
  <c r="J439" i="2"/>
  <c r="I439" i="2" s="1"/>
  <c r="AQ463" i="8" l="1"/>
  <c r="AQ455" i="8"/>
  <c r="AQ467" i="8"/>
  <c r="AQ459" i="8"/>
  <c r="G453" i="15"/>
  <c r="G455" i="15"/>
  <c r="D460" i="15"/>
  <c r="G464" i="15"/>
  <c r="G469" i="15"/>
  <c r="G471" i="15"/>
  <c r="D476" i="15"/>
  <c r="G480" i="15"/>
  <c r="G485" i="15"/>
  <c r="G487" i="15"/>
  <c r="D492" i="15"/>
  <c r="G496" i="15"/>
  <c r="G501" i="15"/>
  <c r="G503" i="15"/>
  <c r="D508" i="15"/>
  <c r="G512" i="15"/>
  <c r="G517" i="15"/>
  <c r="G519" i="15"/>
  <c r="D524" i="15"/>
  <c r="G528" i="15"/>
  <c r="G533" i="15"/>
  <c r="G535" i="15"/>
  <c r="D540" i="15"/>
  <c r="G544" i="15"/>
  <c r="G549" i="15"/>
  <c r="G551" i="15"/>
  <c r="D556" i="15"/>
  <c r="G560" i="15"/>
  <c r="G565" i="15"/>
  <c r="G567" i="15"/>
  <c r="D572" i="15"/>
  <c r="G576" i="15"/>
  <c r="G581" i="15"/>
  <c r="G583" i="15"/>
  <c r="D588" i="15"/>
  <c r="G592" i="15"/>
  <c r="G597" i="15"/>
  <c r="G599" i="15"/>
  <c r="D455" i="15"/>
  <c r="D466" i="15"/>
  <c r="D471" i="15"/>
  <c r="D482" i="15"/>
  <c r="D487" i="15"/>
  <c r="D498" i="15"/>
  <c r="D503" i="15"/>
  <c r="D514" i="15"/>
  <c r="D519" i="15"/>
  <c r="D530" i="15"/>
  <c r="D535" i="15"/>
  <c r="D546" i="15"/>
  <c r="D551" i="15"/>
  <c r="D562" i="15"/>
  <c r="D567" i="15"/>
  <c r="D578" i="15"/>
  <c r="D583" i="15"/>
  <c r="D594" i="15"/>
  <c r="D599" i="15"/>
  <c r="D456" i="15"/>
  <c r="G459" i="15"/>
  <c r="D464" i="15"/>
  <c r="G467" i="15"/>
  <c r="D472" i="15"/>
  <c r="G475" i="15"/>
  <c r="D480" i="15"/>
  <c r="G483" i="15"/>
  <c r="D488" i="15"/>
  <c r="G491" i="15"/>
  <c r="D496" i="15"/>
  <c r="G499" i="15"/>
  <c r="D504" i="15"/>
  <c r="G507" i="15"/>
  <c r="D512" i="15"/>
  <c r="G515" i="15"/>
  <c r="D520" i="15"/>
  <c r="G523" i="15"/>
  <c r="D528" i="15"/>
  <c r="G531" i="15"/>
  <c r="D536" i="15"/>
  <c r="G539" i="15"/>
  <c r="D544" i="15"/>
  <c r="G547" i="15"/>
  <c r="D552" i="15"/>
  <c r="G555" i="15"/>
  <c r="D560" i="15"/>
  <c r="G563" i="15"/>
  <c r="D568" i="15"/>
  <c r="G571" i="15"/>
  <c r="D576" i="15"/>
  <c r="G579" i="15"/>
  <c r="D584" i="15"/>
  <c r="G587" i="15"/>
  <c r="D592" i="15"/>
  <c r="G595" i="15"/>
  <c r="D600" i="15"/>
  <c r="G452" i="15"/>
  <c r="D454" i="15"/>
  <c r="G457" i="15"/>
  <c r="D459" i="15"/>
  <c r="G460" i="15"/>
  <c r="D462" i="15"/>
  <c r="G465" i="15"/>
  <c r="D467" i="15"/>
  <c r="G468" i="15"/>
  <c r="D470" i="15"/>
  <c r="G473" i="15"/>
  <c r="D475" i="15"/>
  <c r="G476" i="15"/>
  <c r="D478" i="15"/>
  <c r="G481" i="15"/>
  <c r="D483" i="15"/>
  <c r="G484" i="15"/>
  <c r="D486" i="15"/>
  <c r="G489" i="15"/>
  <c r="D491" i="15"/>
  <c r="G492" i="15"/>
  <c r="D494" i="15"/>
  <c r="G497" i="15"/>
  <c r="D499" i="15"/>
  <c r="G500" i="15"/>
  <c r="D502" i="15"/>
  <c r="G505" i="15"/>
  <c r="D507" i="15"/>
  <c r="G508" i="15"/>
  <c r="D510" i="15"/>
  <c r="G513" i="15"/>
  <c r="D515" i="15"/>
  <c r="G516" i="15"/>
  <c r="D518" i="15"/>
  <c r="G521" i="15"/>
  <c r="D523" i="15"/>
  <c r="G524" i="15"/>
  <c r="D526" i="15"/>
  <c r="G529" i="15"/>
  <c r="D531" i="15"/>
  <c r="G532" i="15"/>
  <c r="D534" i="15"/>
  <c r="G537" i="15"/>
  <c r="D539" i="15"/>
  <c r="G540" i="15"/>
  <c r="D542" i="15"/>
  <c r="G545" i="15"/>
  <c r="D547" i="15"/>
  <c r="G548" i="15"/>
  <c r="D550" i="15"/>
  <c r="G553" i="15"/>
  <c r="D555" i="15"/>
  <c r="G556" i="15"/>
  <c r="D558" i="15"/>
  <c r="G561" i="15"/>
  <c r="D563" i="15"/>
  <c r="G564" i="15"/>
  <c r="D566" i="15"/>
  <c r="G569" i="15"/>
  <c r="D571" i="15"/>
  <c r="G572" i="15"/>
  <c r="D574" i="15"/>
  <c r="G577" i="15"/>
  <c r="D579" i="15"/>
  <c r="G580" i="15"/>
  <c r="D582" i="15"/>
  <c r="G585" i="15"/>
  <c r="D587" i="15"/>
  <c r="G588" i="15"/>
  <c r="D590" i="15"/>
  <c r="G593" i="15"/>
  <c r="D595" i="15"/>
  <c r="G596" i="15"/>
  <c r="D598" i="15"/>
  <c r="S504" i="8"/>
  <c r="Z571" i="8"/>
  <c r="S520" i="8"/>
  <c r="S536" i="8"/>
  <c r="S555" i="8"/>
  <c r="S585" i="8"/>
  <c r="Z478" i="8"/>
  <c r="S563" i="8"/>
  <c r="Z559" i="8"/>
  <c r="S557" i="8"/>
  <c r="S492" i="8"/>
  <c r="S502" i="8"/>
  <c r="S508" i="8"/>
  <c r="S543" i="8"/>
  <c r="S459" i="8"/>
  <c r="S462" i="8"/>
  <c r="S467" i="8"/>
  <c r="S470" i="8"/>
  <c r="S475" i="8"/>
  <c r="S483" i="8"/>
  <c r="S553" i="8"/>
  <c r="S486" i="8"/>
  <c r="S539" i="8"/>
  <c r="Z511" i="8"/>
  <c r="S569" i="8"/>
  <c r="S457" i="8"/>
  <c r="S524" i="8"/>
  <c r="S541" i="8"/>
  <c r="Z573" i="8"/>
  <c r="S575" i="8"/>
  <c r="S589" i="8"/>
  <c r="S512" i="8"/>
  <c r="Z503" i="8"/>
  <c r="S496" i="8"/>
  <c r="S545" i="8"/>
  <c r="S561" i="8"/>
  <c r="S577" i="8"/>
  <c r="S593" i="8"/>
  <c r="S471" i="8"/>
  <c r="H600" i="13"/>
  <c r="AX600" i="8"/>
  <c r="AO600" i="8"/>
  <c r="F600" i="9" s="1"/>
  <c r="AQ535" i="8"/>
  <c r="AQ531" i="8"/>
  <c r="AQ527" i="8"/>
  <c r="AQ523" i="8"/>
  <c r="AQ519" i="8"/>
  <c r="AQ515" i="8"/>
  <c r="AQ511" i="8"/>
  <c r="AQ507" i="8"/>
  <c r="AQ503" i="8"/>
  <c r="AQ499" i="8"/>
  <c r="AQ495" i="8"/>
  <c r="AQ491" i="8"/>
  <c r="AQ599" i="8"/>
  <c r="AQ595" i="8"/>
  <c r="AQ591" i="8"/>
  <c r="AQ587" i="8"/>
  <c r="AQ583" i="8"/>
  <c r="AQ579" i="8"/>
  <c r="AQ575" i="8"/>
  <c r="AQ571" i="8"/>
  <c r="AQ567" i="8"/>
  <c r="AQ563" i="8"/>
  <c r="AQ559" i="8"/>
  <c r="AQ555" i="8"/>
  <c r="AQ551" i="8"/>
  <c r="AQ547" i="8"/>
  <c r="AQ543" i="8"/>
  <c r="AQ539" i="8"/>
  <c r="S487" i="8"/>
  <c r="S476" i="8"/>
  <c r="S517" i="8"/>
  <c r="S465" i="8"/>
  <c r="S484" i="8"/>
  <c r="S505" i="8"/>
  <c r="S525" i="8"/>
  <c r="S533" i="8"/>
  <c r="S513" i="8"/>
  <c r="S521" i="8"/>
  <c r="S473" i="8"/>
  <c r="S509" i="8"/>
  <c r="S529" i="8"/>
  <c r="S537" i="8"/>
  <c r="B32" i="1"/>
  <c r="S466" i="8"/>
  <c r="S538" i="8"/>
  <c r="S540" i="8"/>
  <c r="S542" i="8"/>
  <c r="S544" i="8"/>
  <c r="S546" i="8"/>
  <c r="S548" i="8"/>
  <c r="S550" i="8"/>
  <c r="S552" i="8"/>
  <c r="S554" i="8"/>
  <c r="S556" i="8"/>
  <c r="S558" i="8"/>
  <c r="S560" i="8"/>
  <c r="S562" i="8"/>
  <c r="S564" i="8"/>
  <c r="S566" i="8"/>
  <c r="S568" i="8"/>
  <c r="S570" i="8"/>
  <c r="S572" i="8"/>
  <c r="S574" i="8"/>
  <c r="S576" i="8"/>
  <c r="S578" i="8"/>
  <c r="S580" i="8"/>
  <c r="S582" i="8"/>
  <c r="S584" i="8"/>
  <c r="S586" i="8"/>
  <c r="S588" i="8"/>
  <c r="S590" i="8"/>
  <c r="S592" i="8"/>
  <c r="S594" i="8"/>
  <c r="S596" i="8"/>
  <c r="S598" i="8"/>
  <c r="S479" i="8"/>
  <c r="D453" i="15"/>
  <c r="G454" i="15"/>
  <c r="D457" i="15"/>
  <c r="G458" i="15"/>
  <c r="D461" i="15"/>
  <c r="G462" i="15"/>
  <c r="D465" i="15"/>
  <c r="G466" i="15"/>
  <c r="D469" i="15"/>
  <c r="G470" i="15"/>
  <c r="D473" i="15"/>
  <c r="G474" i="15"/>
  <c r="D477" i="15"/>
  <c r="G478" i="15"/>
  <c r="D481" i="15"/>
  <c r="G482" i="15"/>
  <c r="D485" i="15"/>
  <c r="G486" i="15"/>
  <c r="D489" i="15"/>
  <c r="G490" i="15"/>
  <c r="D493" i="15"/>
  <c r="G494" i="15"/>
  <c r="D497" i="15"/>
  <c r="G498" i="15"/>
  <c r="D501" i="15"/>
  <c r="G502" i="15"/>
  <c r="D505" i="15"/>
  <c r="G506" i="15"/>
  <c r="D509" i="15"/>
  <c r="G510" i="15"/>
  <c r="D513" i="15"/>
  <c r="G514" i="15"/>
  <c r="D517" i="15"/>
  <c r="G518" i="15"/>
  <c r="D521" i="15"/>
  <c r="G522" i="15"/>
  <c r="D525" i="15"/>
  <c r="G526" i="15"/>
  <c r="D529" i="15"/>
  <c r="G530" i="15"/>
  <c r="D533" i="15"/>
  <c r="G534" i="15"/>
  <c r="D537" i="15"/>
  <c r="G538" i="15"/>
  <c r="D541" i="15"/>
  <c r="G542" i="15"/>
  <c r="D545" i="15"/>
  <c r="G546" i="15"/>
  <c r="D549" i="15"/>
  <c r="G550" i="15"/>
  <c r="D553" i="15"/>
  <c r="G554" i="15"/>
  <c r="D557" i="15"/>
  <c r="G558" i="15"/>
  <c r="D561" i="15"/>
  <c r="G562" i="15"/>
  <c r="D565" i="15"/>
  <c r="G566" i="15"/>
  <c r="D569" i="15"/>
  <c r="G570" i="15"/>
  <c r="D573" i="15"/>
  <c r="G574" i="15"/>
  <c r="D577" i="15"/>
  <c r="G578" i="15"/>
  <c r="D581" i="15"/>
  <c r="G582" i="15"/>
  <c r="D585" i="15"/>
  <c r="G586" i="15"/>
  <c r="D589" i="15"/>
  <c r="G590" i="15"/>
  <c r="D593" i="15"/>
  <c r="G594" i="15"/>
  <c r="D597" i="15"/>
  <c r="S461" i="8"/>
  <c r="S491" i="8"/>
  <c r="S499" i="8"/>
  <c r="Z472" i="8"/>
  <c r="Z495" i="8"/>
  <c r="Z523" i="8"/>
  <c r="S469" i="8"/>
  <c r="S507" i="8"/>
  <c r="Z456" i="8"/>
  <c r="S482" i="8"/>
  <c r="S498" i="8"/>
  <c r="S518" i="8"/>
  <c r="S534" i="8"/>
  <c r="S600" i="8"/>
  <c r="Z600" i="8"/>
  <c r="S458" i="8"/>
  <c r="S474" i="8"/>
  <c r="S494" i="8"/>
  <c r="S514" i="8"/>
  <c r="S530" i="8"/>
  <c r="Z463" i="8"/>
  <c r="S490" i="8"/>
  <c r="S526" i="8"/>
  <c r="AI600" i="8"/>
  <c r="X17" i="4"/>
  <c r="O14" i="4"/>
  <c r="O5" i="4"/>
  <c r="Q18" i="4"/>
  <c r="O20" i="4"/>
  <c r="O24" i="4"/>
  <c r="X13" i="4"/>
  <c r="Q16" i="4"/>
  <c r="P18" i="4"/>
  <c r="P22" i="4"/>
  <c r="Q22" i="4" s="1"/>
  <c r="J456" i="3"/>
  <c r="L457" i="3"/>
  <c r="N458" i="3" s="1"/>
  <c r="J459" i="3"/>
  <c r="N459" i="3"/>
  <c r="D458" i="8"/>
  <c r="F458" i="8" s="1"/>
  <c r="H444" i="3"/>
  <c r="J455" i="3"/>
  <c r="L468" i="3"/>
  <c r="N469" i="3" s="1"/>
  <c r="D482" i="8"/>
  <c r="F482" i="8" s="1"/>
  <c r="L453" i="3"/>
  <c r="N454" i="3" s="1"/>
  <c r="L466" i="3"/>
  <c r="N472" i="3"/>
  <c r="N479" i="3"/>
  <c r="L482" i="3"/>
  <c r="N483" i="3" s="1"/>
  <c r="L488" i="3"/>
  <c r="N489" i="3" s="1"/>
  <c r="D438" i="8"/>
  <c r="D441" i="8"/>
  <c r="F441" i="8" s="1"/>
  <c r="D452" i="8"/>
  <c r="F452" i="8" s="1"/>
  <c r="D463" i="8"/>
  <c r="F463" i="8" s="1"/>
  <c r="D480" i="8"/>
  <c r="F480" i="8" s="1"/>
  <c r="L454" i="3"/>
  <c r="N455" i="3" s="1"/>
  <c r="L467" i="3"/>
  <c r="N468" i="3" s="1"/>
  <c r="N485" i="3"/>
  <c r="N487" i="3"/>
  <c r="H458" i="9"/>
  <c r="AQ458" i="8"/>
  <c r="H462" i="9"/>
  <c r="AQ462" i="8"/>
  <c r="H466" i="9"/>
  <c r="AQ466" i="8"/>
  <c r="H470" i="9"/>
  <c r="AQ470" i="8"/>
  <c r="H474" i="9"/>
  <c r="AQ474" i="8"/>
  <c r="H478" i="9"/>
  <c r="AQ478" i="8"/>
  <c r="H482" i="9"/>
  <c r="AQ482" i="8"/>
  <c r="H487" i="9"/>
  <c r="AQ487" i="8"/>
  <c r="L456" i="21"/>
  <c r="L460" i="21"/>
  <c r="L464" i="21"/>
  <c r="L468" i="21"/>
  <c r="L472" i="21"/>
  <c r="L476" i="21"/>
  <c r="L480" i="21"/>
  <c r="L484" i="21"/>
  <c r="L488" i="21"/>
  <c r="L457" i="21"/>
  <c r="L461" i="21"/>
  <c r="L465" i="21"/>
  <c r="L469" i="21"/>
  <c r="L473" i="21"/>
  <c r="L477" i="21"/>
  <c r="L481" i="21"/>
  <c r="L485" i="21"/>
  <c r="L489" i="21"/>
  <c r="S490" i="21"/>
  <c r="AC490" i="21" s="1"/>
  <c r="L453" i="21"/>
  <c r="L458" i="21"/>
  <c r="L462" i="21"/>
  <c r="L466" i="21"/>
  <c r="L470" i="21"/>
  <c r="L474" i="21"/>
  <c r="L478" i="21"/>
  <c r="L482" i="21"/>
  <c r="L486" i="21"/>
  <c r="J456" i="9"/>
  <c r="L459" i="21"/>
  <c r="J460" i="9"/>
  <c r="L463" i="21"/>
  <c r="J464" i="9"/>
  <c r="L467" i="21"/>
  <c r="J468" i="9"/>
  <c r="L471" i="21"/>
  <c r="J472" i="9"/>
  <c r="L475" i="21"/>
  <c r="J476" i="9"/>
  <c r="L479" i="21"/>
  <c r="J480" i="9"/>
  <c r="L483" i="21"/>
  <c r="J484" i="9"/>
  <c r="L487" i="21"/>
  <c r="J488" i="9"/>
  <c r="L434" i="3"/>
  <c r="O436" i="8"/>
  <c r="Y436" i="21" s="1"/>
  <c r="J437" i="7"/>
  <c r="M437" i="8" s="1"/>
  <c r="O439" i="8"/>
  <c r="Y439" i="21" s="1"/>
  <c r="O224" i="8"/>
  <c r="Y224" i="21" s="1"/>
  <c r="F328" i="18"/>
  <c r="E162" i="18"/>
  <c r="E163" i="18"/>
  <c r="B259" i="18"/>
  <c r="B258" i="18"/>
  <c r="E316" i="18"/>
  <c r="E315" i="18"/>
  <c r="C80" i="18"/>
  <c r="C81" i="18" s="1"/>
  <c r="B159" i="18"/>
  <c r="C167" i="18"/>
  <c r="F337" i="18"/>
  <c r="D357" i="18"/>
  <c r="E60" i="18"/>
  <c r="E78" i="18"/>
  <c r="E87" i="18"/>
  <c r="E294" i="18"/>
  <c r="F295" i="18"/>
  <c r="G355" i="18"/>
  <c r="I95" i="5"/>
  <c r="H95" i="5"/>
  <c r="D301" i="18"/>
  <c r="J97" i="5"/>
  <c r="J96" i="5"/>
  <c r="P15" i="4"/>
  <c r="Q15" i="4" s="1"/>
  <c r="Q13" i="4"/>
  <c r="G19" i="18"/>
  <c r="G18" i="18"/>
  <c r="G339" i="18"/>
  <c r="F556" i="18"/>
  <c r="F555" i="18"/>
  <c r="F160" i="18"/>
  <c r="F159" i="18"/>
  <c r="F502" i="18"/>
  <c r="F501" i="18"/>
  <c r="F520" i="18"/>
  <c r="F519" i="18"/>
  <c r="F532" i="18"/>
  <c r="F531" i="18"/>
  <c r="F544" i="18"/>
  <c r="F543" i="18"/>
  <c r="F574" i="18"/>
  <c r="F573" i="18"/>
  <c r="F508" i="18"/>
  <c r="F507" i="18"/>
  <c r="F550" i="18"/>
  <c r="F549" i="18"/>
  <c r="F562" i="18"/>
  <c r="F561" i="18"/>
  <c r="F496" i="18"/>
  <c r="F495" i="18"/>
  <c r="F514" i="18"/>
  <c r="F513" i="18"/>
  <c r="F526" i="18"/>
  <c r="F525" i="18"/>
  <c r="F538" i="18"/>
  <c r="F537" i="18"/>
  <c r="F568" i="18"/>
  <c r="F567" i="18"/>
  <c r="F580" i="18"/>
  <c r="F579" i="18"/>
  <c r="F585" i="18"/>
  <c r="F586" i="18"/>
  <c r="F504" i="18"/>
  <c r="F510" i="18"/>
  <c r="F546" i="18"/>
  <c r="F564" i="18"/>
  <c r="F45" i="18"/>
  <c r="F307" i="18"/>
  <c r="F462" i="18"/>
  <c r="H450" i="9"/>
  <c r="AQ450" i="8"/>
  <c r="N453" i="3"/>
  <c r="J454" i="3"/>
  <c r="H442" i="9"/>
  <c r="AQ442" i="8"/>
  <c r="J441" i="9"/>
  <c r="L441" i="21"/>
  <c r="W441" i="21" s="1"/>
  <c r="AK441" i="21" s="1"/>
  <c r="D434" i="9"/>
  <c r="D435" i="8"/>
  <c r="B443" i="10"/>
  <c r="D446" i="8"/>
  <c r="F446" i="8" s="1"/>
  <c r="F447" i="10"/>
  <c r="H449" i="3"/>
  <c r="AQ448" i="8"/>
  <c r="J444" i="7"/>
  <c r="O454" i="8"/>
  <c r="Q454" i="8" s="1"/>
  <c r="K454" i="8" s="1"/>
  <c r="D454" i="10" s="1"/>
  <c r="O452" i="8"/>
  <c r="Y452" i="21" s="1"/>
  <c r="J443" i="9"/>
  <c r="L443" i="21"/>
  <c r="L444" i="21"/>
  <c r="J451" i="9"/>
  <c r="H451" i="9" s="1"/>
  <c r="L451" i="21"/>
  <c r="L452" i="21"/>
  <c r="J453" i="9"/>
  <c r="J431" i="9"/>
  <c r="J432" i="9"/>
  <c r="L432" i="21"/>
  <c r="J436" i="9"/>
  <c r="L436" i="21"/>
  <c r="J437" i="9"/>
  <c r="L437" i="21"/>
  <c r="N436" i="21" s="1"/>
  <c r="P436" i="21" s="1"/>
  <c r="L439" i="3"/>
  <c r="J449" i="9"/>
  <c r="H449" i="9" s="1"/>
  <c r="L449" i="21"/>
  <c r="AQ454" i="8"/>
  <c r="J440" i="9"/>
  <c r="H440" i="9" s="1"/>
  <c r="L440" i="21"/>
  <c r="J447" i="9"/>
  <c r="H447" i="9" s="1"/>
  <c r="L447" i="21"/>
  <c r="L448" i="21"/>
  <c r="L454" i="21"/>
  <c r="N454" i="21" s="1"/>
  <c r="J431" i="7"/>
  <c r="J435" i="7"/>
  <c r="J436" i="7"/>
  <c r="J449" i="3"/>
  <c r="L442" i="21"/>
  <c r="L450" i="21"/>
  <c r="J434" i="9"/>
  <c r="L434" i="21"/>
  <c r="W434" i="21" s="1"/>
  <c r="J435" i="9"/>
  <c r="L435" i="21"/>
  <c r="AL451" i="10"/>
  <c r="F443" i="10"/>
  <c r="L444" i="3"/>
  <c r="J452" i="3"/>
  <c r="J444" i="9"/>
  <c r="J445" i="9"/>
  <c r="AQ445" i="8" s="1"/>
  <c r="L445" i="21"/>
  <c r="L446" i="21"/>
  <c r="J452" i="9"/>
  <c r="J433" i="9"/>
  <c r="L433" i="21"/>
  <c r="J438" i="9"/>
  <c r="L438" i="21"/>
  <c r="J439" i="9"/>
  <c r="L439" i="21"/>
  <c r="S453" i="21"/>
  <c r="AC453" i="21" s="1"/>
  <c r="O326" i="8"/>
  <c r="Y326" i="21" s="1"/>
  <c r="F478" i="18"/>
  <c r="F477" i="18"/>
  <c r="F484" i="18"/>
  <c r="F483" i="18"/>
  <c r="C506" i="18"/>
  <c r="C507" i="18"/>
  <c r="B514" i="18"/>
  <c r="B513" i="18"/>
  <c r="B520" i="18"/>
  <c r="B519" i="18"/>
  <c r="B526" i="18"/>
  <c r="B525" i="18"/>
  <c r="B532" i="18"/>
  <c r="B531" i="18"/>
  <c r="B538" i="18"/>
  <c r="B537" i="18"/>
  <c r="C542" i="18"/>
  <c r="C543" i="18"/>
  <c r="C548" i="18"/>
  <c r="C549" i="18"/>
  <c r="B556" i="18"/>
  <c r="B555" i="18"/>
  <c r="B562" i="18"/>
  <c r="B561" i="18"/>
  <c r="C566" i="18"/>
  <c r="C567" i="18"/>
  <c r="B574" i="18"/>
  <c r="B573" i="18"/>
  <c r="C578" i="18"/>
  <c r="C579" i="18"/>
  <c r="E4" i="18"/>
  <c r="E3" i="18"/>
  <c r="D136" i="18"/>
  <c r="D135" i="18"/>
  <c r="D226" i="18"/>
  <c r="D225" i="18"/>
  <c r="E234" i="18"/>
  <c r="E235" i="18"/>
  <c r="G258" i="18"/>
  <c r="E259" i="18"/>
  <c r="E258" i="18"/>
  <c r="B283" i="18"/>
  <c r="B282" i="18"/>
  <c r="D294" i="18"/>
  <c r="D295" i="18"/>
  <c r="G304" i="18"/>
  <c r="G303" i="18"/>
  <c r="F342" i="18"/>
  <c r="F343" i="18"/>
  <c r="E472" i="18"/>
  <c r="E471" i="18"/>
  <c r="E495" i="18"/>
  <c r="E496" i="18"/>
  <c r="D499" i="18"/>
  <c r="D498" i="18"/>
  <c r="G502" i="18"/>
  <c r="G501" i="18"/>
  <c r="G508" i="18"/>
  <c r="G507" i="18"/>
  <c r="G514" i="18"/>
  <c r="G513" i="18"/>
  <c r="G520" i="18"/>
  <c r="G519" i="18"/>
  <c r="G526" i="18"/>
  <c r="G525" i="18"/>
  <c r="G532" i="18"/>
  <c r="G531" i="18"/>
  <c r="G538" i="18"/>
  <c r="G537" i="18"/>
  <c r="G544" i="18"/>
  <c r="G543" i="18"/>
  <c r="G550" i="18"/>
  <c r="G549" i="18"/>
  <c r="G556" i="18"/>
  <c r="G555" i="18"/>
  <c r="G562" i="18"/>
  <c r="G561" i="18"/>
  <c r="G568" i="18"/>
  <c r="G567" i="18"/>
  <c r="G574" i="18"/>
  <c r="G573" i="18"/>
  <c r="G580" i="18"/>
  <c r="G579" i="18"/>
  <c r="D588" i="18"/>
  <c r="D6" i="18"/>
  <c r="D7" i="18"/>
  <c r="B10" i="18"/>
  <c r="B9" i="18"/>
  <c r="B40" i="18"/>
  <c r="B39" i="18"/>
  <c r="E55" i="18"/>
  <c r="E54" i="18"/>
  <c r="F40" i="18"/>
  <c r="F39" i="18"/>
  <c r="F34" i="18"/>
  <c r="F33" i="18"/>
  <c r="F27" i="18"/>
  <c r="F28" i="18"/>
  <c r="E480" i="18"/>
  <c r="E481" i="18"/>
  <c r="C503" i="18"/>
  <c r="C504" i="18"/>
  <c r="B505" i="18"/>
  <c r="B504" i="18"/>
  <c r="C509" i="18"/>
  <c r="C510" i="18"/>
  <c r="B511" i="18"/>
  <c r="B510" i="18"/>
  <c r="C515" i="18"/>
  <c r="C516" i="18"/>
  <c r="B517" i="18"/>
  <c r="B516" i="18"/>
  <c r="C521" i="18"/>
  <c r="C522" i="18"/>
  <c r="B523" i="18"/>
  <c r="B522" i="18"/>
  <c r="C527" i="18"/>
  <c r="C528" i="18"/>
  <c r="B529" i="18"/>
  <c r="B528" i="18"/>
  <c r="C533" i="18"/>
  <c r="C534" i="18"/>
  <c r="B535" i="18"/>
  <c r="B534" i="18"/>
  <c r="C539" i="18"/>
  <c r="C540" i="18"/>
  <c r="B541" i="18"/>
  <c r="B540" i="18"/>
  <c r="C545" i="18"/>
  <c r="C546" i="18"/>
  <c r="B547" i="18"/>
  <c r="B546" i="18"/>
  <c r="C551" i="18"/>
  <c r="C552" i="18"/>
  <c r="B553" i="18"/>
  <c r="B552" i="18"/>
  <c r="C557" i="18"/>
  <c r="C558" i="18"/>
  <c r="B559" i="18"/>
  <c r="B558" i="18"/>
  <c r="C563" i="18"/>
  <c r="C564" i="18"/>
  <c r="B565" i="18"/>
  <c r="B564" i="18"/>
  <c r="C569" i="18"/>
  <c r="C570" i="18"/>
  <c r="B571" i="18"/>
  <c r="B570" i="18"/>
  <c r="C575" i="18"/>
  <c r="C576" i="18"/>
  <c r="B577" i="18"/>
  <c r="B576" i="18"/>
  <c r="E586" i="18"/>
  <c r="E585" i="18"/>
  <c r="F288" i="18"/>
  <c r="F289" i="18"/>
  <c r="B501" i="18"/>
  <c r="B502" i="18"/>
  <c r="B508" i="18"/>
  <c r="B507" i="18"/>
  <c r="C512" i="18"/>
  <c r="C513" i="18"/>
  <c r="C518" i="18"/>
  <c r="C519" i="18" s="1"/>
  <c r="C524" i="18"/>
  <c r="C525" i="18"/>
  <c r="C530" i="18"/>
  <c r="C531" i="18" s="1"/>
  <c r="C536" i="18"/>
  <c r="C537" i="18"/>
  <c r="B544" i="18"/>
  <c r="B543" i="18"/>
  <c r="B550" i="18"/>
  <c r="B549" i="18"/>
  <c r="C554" i="18"/>
  <c r="C555" i="18" s="1"/>
  <c r="C560" i="18"/>
  <c r="C561" i="18"/>
  <c r="B568" i="18"/>
  <c r="B567" i="18"/>
  <c r="C572" i="18"/>
  <c r="C573" i="18"/>
  <c r="B580" i="18"/>
  <c r="B579" i="18"/>
  <c r="E589" i="18"/>
  <c r="E588" i="18"/>
  <c r="E28" i="18"/>
  <c r="E27" i="18"/>
  <c r="E43" i="18"/>
  <c r="E42" i="18"/>
  <c r="E85" i="18"/>
  <c r="E84" i="18"/>
  <c r="G67" i="18"/>
  <c r="G66" i="18"/>
  <c r="C50" i="18"/>
  <c r="G13" i="18"/>
  <c r="G12" i="18"/>
  <c r="E10" i="18"/>
  <c r="E9" i="18"/>
  <c r="E174" i="18"/>
  <c r="D256" i="18"/>
  <c r="D255" i="18"/>
  <c r="G256" i="18"/>
  <c r="G255" i="18"/>
  <c r="B292" i="18"/>
  <c r="B291" i="18"/>
  <c r="G298" i="18"/>
  <c r="G297" i="18"/>
  <c r="G328" i="18"/>
  <c r="G327" i="18"/>
  <c r="B349" i="18"/>
  <c r="B348" i="18"/>
  <c r="F498" i="18"/>
  <c r="G505" i="18"/>
  <c r="G504" i="18"/>
  <c r="G511" i="18"/>
  <c r="G510" i="18"/>
  <c r="G517" i="18"/>
  <c r="G516" i="18"/>
  <c r="G523" i="18"/>
  <c r="G522" i="18"/>
  <c r="G529" i="18"/>
  <c r="G528" i="18"/>
  <c r="G535" i="18"/>
  <c r="G534" i="18"/>
  <c r="G541" i="18"/>
  <c r="G540" i="18"/>
  <c r="G547" i="18"/>
  <c r="G546" i="18"/>
  <c r="G553" i="18"/>
  <c r="G552" i="18"/>
  <c r="G559" i="18"/>
  <c r="G558" i="18"/>
  <c r="G565" i="18"/>
  <c r="G564" i="18"/>
  <c r="G571" i="18"/>
  <c r="G570" i="18"/>
  <c r="G577" i="18"/>
  <c r="G576" i="18"/>
  <c r="C581" i="18"/>
  <c r="C582" i="18"/>
  <c r="D585" i="18"/>
  <c r="C5" i="18"/>
  <c r="C6" i="18" s="1"/>
  <c r="E13" i="18"/>
  <c r="C206" i="18"/>
  <c r="C227" i="18"/>
  <c r="C228" i="18" s="1"/>
  <c r="C272" i="18"/>
  <c r="C273" i="18" s="1"/>
  <c r="C395" i="18"/>
  <c r="C416" i="18"/>
  <c r="E48" i="18"/>
  <c r="C1" i="18"/>
  <c r="C2" i="18" s="1"/>
  <c r="C3" i="18" s="1"/>
  <c r="C329" i="18"/>
  <c r="G342" i="18"/>
  <c r="C371" i="18"/>
  <c r="C422" i="18"/>
  <c r="E21" i="18"/>
  <c r="E45" i="18"/>
  <c r="G48" i="18"/>
  <c r="E57" i="18"/>
  <c r="D114" i="18"/>
  <c r="D117" i="18"/>
  <c r="D120" i="18"/>
  <c r="C236" i="18"/>
  <c r="C269" i="18"/>
  <c r="B303" i="18"/>
  <c r="G315" i="18"/>
  <c r="C317" i="18"/>
  <c r="C344" i="18"/>
  <c r="D363" i="18"/>
  <c r="C401" i="18"/>
  <c r="C410" i="18"/>
  <c r="F471" i="18"/>
  <c r="W583" i="21"/>
  <c r="AK583" i="21" s="1"/>
  <c r="W576" i="21"/>
  <c r="AK576" i="21" s="1"/>
  <c r="W568" i="21"/>
  <c r="AK568" i="21" s="1"/>
  <c r="W577" i="21"/>
  <c r="AK577" i="21" s="1"/>
  <c r="W455" i="21"/>
  <c r="AK455" i="21" s="1"/>
  <c r="W530" i="21"/>
  <c r="AK530" i="21" s="1"/>
  <c r="W522" i="21"/>
  <c r="AK522" i="21" s="1"/>
  <c r="S554" i="21"/>
  <c r="AC554" i="21" s="1"/>
  <c r="S560" i="21"/>
  <c r="AC560" i="21" s="1"/>
  <c r="S520" i="21"/>
  <c r="AC520" i="21" s="1"/>
  <c r="S548" i="21"/>
  <c r="AC548" i="21" s="1"/>
  <c r="S558" i="21"/>
  <c r="AC558" i="21" s="1"/>
  <c r="S510" i="21"/>
  <c r="AC510" i="21" s="1"/>
  <c r="S516" i="21"/>
  <c r="AC516" i="21" s="1"/>
  <c r="S481" i="21"/>
  <c r="AC481" i="21" s="1"/>
  <c r="S528" i="21"/>
  <c r="AC528" i="21" s="1"/>
  <c r="S463" i="21"/>
  <c r="AC463" i="21" s="1"/>
  <c r="S449" i="21"/>
  <c r="AC449" i="21" s="1"/>
  <c r="S451" i="21"/>
  <c r="AC451" i="21" s="1"/>
  <c r="S455" i="21"/>
  <c r="AC455" i="21" s="1"/>
  <c r="S437" i="21"/>
  <c r="S564" i="21"/>
  <c r="AC564" i="21" s="1"/>
  <c r="S538" i="21"/>
  <c r="AC538" i="21" s="1"/>
  <c r="S544" i="21"/>
  <c r="AC544" i="21" s="1"/>
  <c r="S566" i="21"/>
  <c r="AC566" i="21" s="1"/>
  <c r="S532" i="21"/>
  <c r="AC532" i="21" s="1"/>
  <c r="S542" i="21"/>
  <c r="AC542" i="21" s="1"/>
  <c r="S479" i="21"/>
  <c r="AC479" i="21" s="1"/>
  <c r="S497" i="21"/>
  <c r="AC497" i="21" s="1"/>
  <c r="S465" i="21"/>
  <c r="AC465" i="21" s="1"/>
  <c r="S499" i="21"/>
  <c r="AC499" i="21" s="1"/>
  <c r="S501" i="21"/>
  <c r="AC501" i="21" s="1"/>
  <c r="S503" i="21"/>
  <c r="AC503" i="21" s="1"/>
  <c r="S433" i="21"/>
  <c r="AC433" i="21" s="1"/>
  <c r="S435" i="21"/>
  <c r="S439" i="21"/>
  <c r="AC439" i="21" s="1"/>
  <c r="S495" i="21"/>
  <c r="AC495" i="21" s="1"/>
  <c r="W552" i="21"/>
  <c r="AK552" i="21" s="1"/>
  <c r="W486" i="21"/>
  <c r="AK486" i="21" s="1"/>
  <c r="W479" i="21"/>
  <c r="AK479" i="21" s="1"/>
  <c r="W512" i="21"/>
  <c r="AK512" i="21" s="1"/>
  <c r="W461" i="21"/>
  <c r="AK461" i="21" s="1"/>
  <c r="W446" i="21"/>
  <c r="AK446" i="21" s="1"/>
  <c r="W550" i="21"/>
  <c r="AK550" i="21" s="1"/>
  <c r="W491" i="21"/>
  <c r="AK491" i="21" s="1"/>
  <c r="W480" i="21"/>
  <c r="AK480" i="21" s="1"/>
  <c r="W473" i="21"/>
  <c r="AK473" i="21" s="1"/>
  <c r="W445" i="21"/>
  <c r="AK445" i="21" s="1"/>
  <c r="W477" i="21"/>
  <c r="AK477" i="21" s="1"/>
  <c r="W444" i="21"/>
  <c r="AK444" i="21" s="1"/>
  <c r="W580" i="21"/>
  <c r="AK580" i="21" s="1"/>
  <c r="W599" i="21"/>
  <c r="AK599" i="21" s="1"/>
  <c r="W528" i="21"/>
  <c r="AK528" i="21" s="1"/>
  <c r="W562" i="21"/>
  <c r="AK562" i="21" s="1"/>
  <c r="W542" i="21"/>
  <c r="AK542" i="21" s="1"/>
  <c r="W581" i="21"/>
  <c r="AK581" i="21" s="1"/>
  <c r="W516" i="21"/>
  <c r="AK516" i="21" s="1"/>
  <c r="W507" i="21"/>
  <c r="AK507" i="21" s="1"/>
  <c r="W523" i="21"/>
  <c r="AK523" i="21" s="1"/>
  <c r="W514" i="21"/>
  <c r="AK514" i="21" s="1"/>
  <c r="W504" i="21"/>
  <c r="AK504" i="21" s="1"/>
  <c r="W490" i="21"/>
  <c r="AK490" i="21" s="1"/>
  <c r="W438" i="21"/>
  <c r="W551" i="21"/>
  <c r="AK551" i="21" s="1"/>
  <c r="W595" i="21"/>
  <c r="AK595" i="21" s="1"/>
  <c r="W579" i="21"/>
  <c r="AK579" i="21" s="1"/>
  <c r="W578" i="21"/>
  <c r="AK578" i="21" s="1"/>
  <c r="W560" i="21"/>
  <c r="AK560" i="21" s="1"/>
  <c r="W538" i="21"/>
  <c r="AK538" i="21" s="1"/>
  <c r="W515" i="21"/>
  <c r="AK515" i="21" s="1"/>
  <c r="W493" i="21"/>
  <c r="AK493" i="21" s="1"/>
  <c r="W447" i="21"/>
  <c r="AK447" i="21" s="1"/>
  <c r="W469" i="21"/>
  <c r="AK469" i="21" s="1"/>
  <c r="W563" i="21"/>
  <c r="AK563" i="21" s="1"/>
  <c r="W555" i="21"/>
  <c r="AK555" i="21" s="1"/>
  <c r="W547" i="21"/>
  <c r="AK547" i="21" s="1"/>
  <c r="W539" i="21"/>
  <c r="AK539" i="21" s="1"/>
  <c r="W531" i="21"/>
  <c r="AK531" i="21" s="1"/>
  <c r="W453" i="21"/>
  <c r="AK453" i="21" s="1"/>
  <c r="W456" i="21"/>
  <c r="AK456" i="21" s="1"/>
  <c r="W561" i="21"/>
  <c r="AK561" i="21" s="1"/>
  <c r="W553" i="21"/>
  <c r="AK553" i="21" s="1"/>
  <c r="W545" i="21"/>
  <c r="AK545" i="21" s="1"/>
  <c r="W537" i="21"/>
  <c r="AK537" i="21" s="1"/>
  <c r="W459" i="21"/>
  <c r="AK459" i="21" s="1"/>
  <c r="W567" i="21"/>
  <c r="AK567" i="21" s="1"/>
  <c r="W460" i="21"/>
  <c r="AK460" i="21" s="1"/>
  <c r="W485" i="21"/>
  <c r="AK485" i="21" s="1"/>
  <c r="W565" i="21"/>
  <c r="AK565" i="21" s="1"/>
  <c r="W549" i="21"/>
  <c r="AK549" i="21" s="1"/>
  <c r="W533" i="21"/>
  <c r="AK533" i="21" s="1"/>
  <c r="W458" i="21"/>
  <c r="AK458" i="21" s="1"/>
  <c r="W436" i="21"/>
  <c r="AK436" i="21" s="1"/>
  <c r="W498" i="21"/>
  <c r="AK498" i="21" s="1"/>
  <c r="W433" i="21"/>
  <c r="AK433" i="21" s="1"/>
  <c r="W449" i="21"/>
  <c r="AK449" i="21" s="1"/>
  <c r="W484" i="21"/>
  <c r="AK484" i="21" s="1"/>
  <c r="W494" i="21"/>
  <c r="AK494" i="21" s="1"/>
  <c r="W466" i="21"/>
  <c r="AK466" i="21" s="1"/>
  <c r="W474" i="21"/>
  <c r="AK474" i="21" s="1"/>
  <c r="W482" i="21"/>
  <c r="AK482" i="21" s="1"/>
  <c r="W481" i="21"/>
  <c r="AK481" i="21" s="1"/>
  <c r="W488" i="21"/>
  <c r="AK488" i="21" s="1"/>
  <c r="W495" i="21"/>
  <c r="AK495" i="21" s="1"/>
  <c r="W503" i="21"/>
  <c r="AK503" i="21" s="1"/>
  <c r="W591" i="21"/>
  <c r="AK591" i="21" s="1"/>
  <c r="W463" i="21"/>
  <c r="AK463" i="21" s="1"/>
  <c r="W470" i="21"/>
  <c r="AK470" i="21" s="1"/>
  <c r="W511" i="21"/>
  <c r="AK511" i="21" s="1"/>
  <c r="W573" i="21"/>
  <c r="AK573" i="21" s="1"/>
  <c r="W524" i="21"/>
  <c r="AK524" i="21" s="1"/>
  <c r="W594" i="21"/>
  <c r="AK594" i="21" s="1"/>
  <c r="W532" i="21"/>
  <c r="AK532" i="21" s="1"/>
  <c r="W540" i="21"/>
  <c r="AK540" i="21" s="1"/>
  <c r="W548" i="21"/>
  <c r="AK548" i="21" s="1"/>
  <c r="W556" i="21"/>
  <c r="AK556" i="21" s="1"/>
  <c r="W559" i="21"/>
  <c r="AK559" i="21" s="1"/>
  <c r="W543" i="21"/>
  <c r="AK543" i="21" s="1"/>
  <c r="W457" i="21"/>
  <c r="AK457" i="21" s="1"/>
  <c r="W452" i="21"/>
  <c r="AK452" i="21" s="1"/>
  <c r="W442" i="21"/>
  <c r="AK442" i="21" s="1"/>
  <c r="W508" i="21"/>
  <c r="AK508" i="21" s="1"/>
  <c r="W448" i="21"/>
  <c r="AK448" i="21" s="1"/>
  <c r="W506" i="21"/>
  <c r="AK506" i="21" s="1"/>
  <c r="W435" i="21"/>
  <c r="W443" i="21"/>
  <c r="AK443" i="21" s="1"/>
  <c r="W451" i="21"/>
  <c r="AK451" i="21" s="1"/>
  <c r="W496" i="21"/>
  <c r="AK496" i="21" s="1"/>
  <c r="W502" i="21"/>
  <c r="AK502" i="21" s="1"/>
  <c r="W467" i="21"/>
  <c r="AK467" i="21" s="1"/>
  <c r="W475" i="21"/>
  <c r="AK475" i="21" s="1"/>
  <c r="W483" i="21"/>
  <c r="AK483" i="21" s="1"/>
  <c r="W464" i="21"/>
  <c r="AK464" i="21" s="1"/>
  <c r="W489" i="21"/>
  <c r="AK489" i="21" s="1"/>
  <c r="W497" i="21"/>
  <c r="AK497" i="21" s="1"/>
  <c r="W505" i="21"/>
  <c r="AK505" i="21" s="1"/>
  <c r="W525" i="21"/>
  <c r="AK525" i="21" s="1"/>
  <c r="W584" i="21"/>
  <c r="AK584" i="21" s="1"/>
  <c r="W598" i="21"/>
  <c r="AK598" i="21" s="1"/>
  <c r="W590" i="21"/>
  <c r="AK590" i="21" s="1"/>
  <c r="W587" i="21"/>
  <c r="AK587" i="21" s="1"/>
  <c r="W571" i="21"/>
  <c r="AK571" i="21" s="1"/>
  <c r="W586" i="21"/>
  <c r="AK586" i="21" s="1"/>
  <c r="W570" i="21"/>
  <c r="AK570" i="21" s="1"/>
  <c r="W527" i="21"/>
  <c r="AK527" i="21" s="1"/>
  <c r="W520" i="21"/>
  <c r="AK520" i="21" s="1"/>
  <c r="W600" i="21"/>
  <c r="AK600" i="21" s="1"/>
  <c r="W566" i="21"/>
  <c r="AK566" i="21" s="1"/>
  <c r="W558" i="21"/>
  <c r="AK558" i="21" s="1"/>
  <c r="W546" i="21"/>
  <c r="AK546" i="21" s="1"/>
  <c r="W536" i="21"/>
  <c r="AK536" i="21" s="1"/>
  <c r="W574" i="21"/>
  <c r="AK574" i="21" s="1"/>
  <c r="W518" i="21"/>
  <c r="AK518" i="21" s="1"/>
  <c r="W510" i="21"/>
  <c r="AK510" i="21" s="1"/>
  <c r="W478" i="21"/>
  <c r="AK478" i="21" s="1"/>
  <c r="W471" i="21"/>
  <c r="AK471" i="21" s="1"/>
  <c r="W462" i="21"/>
  <c r="AK462" i="21" s="1"/>
  <c r="W501" i="21"/>
  <c r="AK501" i="21" s="1"/>
  <c r="W472" i="21"/>
  <c r="AK472" i="21" s="1"/>
  <c r="W465" i="21"/>
  <c r="AK465" i="21" s="1"/>
  <c r="W476" i="21"/>
  <c r="AK476" i="21" s="1"/>
  <c r="W439" i="21"/>
  <c r="AK439" i="21" s="1"/>
  <c r="W500" i="21"/>
  <c r="AK500" i="21" s="1"/>
  <c r="W526" i="21"/>
  <c r="AK526" i="21" s="1"/>
  <c r="W535" i="21"/>
  <c r="AK535" i="21" s="1"/>
  <c r="W596" i="21"/>
  <c r="AK596" i="21" s="1"/>
  <c r="W588" i="21"/>
  <c r="AK588" i="21" s="1"/>
  <c r="W572" i="21"/>
  <c r="AK572" i="21" s="1"/>
  <c r="W597" i="21"/>
  <c r="AK597" i="21" s="1"/>
  <c r="W589" i="21"/>
  <c r="AK589" i="21" s="1"/>
  <c r="W575" i="21"/>
  <c r="AK575" i="21" s="1"/>
  <c r="W585" i="21"/>
  <c r="AK585" i="21" s="1"/>
  <c r="W569" i="21"/>
  <c r="AK569" i="21" s="1"/>
  <c r="W519" i="21"/>
  <c r="AK519" i="21" s="1"/>
  <c r="W593" i="21"/>
  <c r="AK593" i="21" s="1"/>
  <c r="W564" i="21"/>
  <c r="AK564" i="21" s="1"/>
  <c r="W554" i="21"/>
  <c r="AK554" i="21" s="1"/>
  <c r="W544" i="21"/>
  <c r="AK544" i="21" s="1"/>
  <c r="W534" i="21"/>
  <c r="AK534" i="21" s="1"/>
  <c r="W592" i="21"/>
  <c r="AK592" i="21" s="1"/>
  <c r="W582" i="21"/>
  <c r="AK582" i="21" s="1"/>
  <c r="W517" i="21"/>
  <c r="AK517" i="21" s="1"/>
  <c r="W509" i="21"/>
  <c r="AK509" i="21" s="1"/>
  <c r="W513" i="21"/>
  <c r="AK513" i="21" s="1"/>
  <c r="W499" i="21"/>
  <c r="AK499" i="21" s="1"/>
  <c r="W468" i="21"/>
  <c r="AK468" i="21" s="1"/>
  <c r="W437" i="21"/>
  <c r="W432" i="21"/>
  <c r="W492" i="21"/>
  <c r="AK492" i="21" s="1"/>
  <c r="W450" i="21"/>
  <c r="AK450" i="21" s="1"/>
  <c r="W541" i="21"/>
  <c r="AK541" i="21" s="1"/>
  <c r="U468" i="21"/>
  <c r="AG468" i="21" s="1"/>
  <c r="U561" i="21"/>
  <c r="AG561" i="21" s="1"/>
  <c r="U590" i="21"/>
  <c r="AG590" i="21" s="1"/>
  <c r="U437" i="21"/>
  <c r="U550" i="21"/>
  <c r="AG550" i="21" s="1"/>
  <c r="U518" i="21"/>
  <c r="AG518" i="21" s="1"/>
  <c r="U507" i="21"/>
  <c r="AG507" i="21" s="1"/>
  <c r="U470" i="21"/>
  <c r="AG470" i="21" s="1"/>
  <c r="U542" i="21"/>
  <c r="AG542" i="21" s="1"/>
  <c r="U499" i="21"/>
  <c r="AG499" i="21" s="1"/>
  <c r="U486" i="21"/>
  <c r="AG486" i="21" s="1"/>
  <c r="U476" i="21"/>
  <c r="AG476" i="21" s="1"/>
  <c r="U526" i="21"/>
  <c r="AG526" i="21" s="1"/>
  <c r="U456" i="21"/>
  <c r="AG456" i="21" s="1"/>
  <c r="U587" i="21"/>
  <c r="AG587" i="21" s="1"/>
  <c r="U566" i="21"/>
  <c r="AG566" i="21" s="1"/>
  <c r="U534" i="21"/>
  <c r="AG534" i="21" s="1"/>
  <c r="U586" i="21"/>
  <c r="AG586" i="21" s="1"/>
  <c r="U585" i="21"/>
  <c r="AG585" i="21" s="1"/>
  <c r="U578" i="21"/>
  <c r="AG578" i="21" s="1"/>
  <c r="U577" i="21"/>
  <c r="AG577" i="21" s="1"/>
  <c r="U570" i="21"/>
  <c r="AG570" i="21" s="1"/>
  <c r="U569" i="21"/>
  <c r="AG569" i="21" s="1"/>
  <c r="U491" i="21"/>
  <c r="AG491" i="21" s="1"/>
  <c r="U511" i="21"/>
  <c r="AG511" i="21" s="1"/>
  <c r="U455" i="21"/>
  <c r="AG455" i="21" s="1"/>
  <c r="U484" i="21"/>
  <c r="AG484" i="21" s="1"/>
  <c r="U469" i="21"/>
  <c r="AG469" i="21" s="1"/>
  <c r="U488" i="21"/>
  <c r="AG488" i="21" s="1"/>
  <c r="U598" i="21"/>
  <c r="AG598" i="21" s="1"/>
  <c r="U597" i="21"/>
  <c r="AG597" i="21" s="1"/>
  <c r="U558" i="21"/>
  <c r="AG558" i="21" s="1"/>
  <c r="U591" i="21"/>
  <c r="AG591" i="21" s="1"/>
  <c r="U445" i="21"/>
  <c r="AG445" i="21" s="1"/>
  <c r="U460" i="21"/>
  <c r="AG460" i="21" s="1"/>
  <c r="U580" i="21"/>
  <c r="AG580" i="21" s="1"/>
  <c r="U528" i="21"/>
  <c r="AG528" i="21" s="1"/>
  <c r="U575" i="21"/>
  <c r="AG575" i="21" s="1"/>
  <c r="U539" i="21"/>
  <c r="AG539" i="21" s="1"/>
  <c r="U553" i="21"/>
  <c r="AG553" i="21" s="1"/>
  <c r="U522" i="21"/>
  <c r="AG522" i="21" s="1"/>
  <c r="U512" i="21"/>
  <c r="AG512" i="21" s="1"/>
  <c r="U533" i="21"/>
  <c r="AG533" i="21" s="1"/>
  <c r="U568" i="21"/>
  <c r="AG568" i="21" s="1"/>
  <c r="U535" i="21"/>
  <c r="AG535" i="21" s="1"/>
  <c r="U502" i="21"/>
  <c r="AG502" i="21" s="1"/>
  <c r="U494" i="21"/>
  <c r="AG494" i="21" s="1"/>
  <c r="U481" i="21"/>
  <c r="AG481" i="21" s="1"/>
  <c r="U465" i="21"/>
  <c r="AG465" i="21" s="1"/>
  <c r="U475" i="21"/>
  <c r="AG475" i="21" s="1"/>
  <c r="U584" i="21"/>
  <c r="AG584" i="21" s="1"/>
  <c r="U446" i="21"/>
  <c r="AG446" i="21" s="1"/>
  <c r="U438" i="21"/>
  <c r="U463" i="21"/>
  <c r="AG463" i="21" s="1"/>
  <c r="U579" i="21"/>
  <c r="AG579" i="21" s="1"/>
  <c r="U520" i="21"/>
  <c r="AG520" i="21" s="1"/>
  <c r="U563" i="21"/>
  <c r="AG563" i="21" s="1"/>
  <c r="U531" i="21"/>
  <c r="AG531" i="21" s="1"/>
  <c r="U545" i="21"/>
  <c r="AG545" i="21" s="1"/>
  <c r="U516" i="21"/>
  <c r="AG516" i="21" s="1"/>
  <c r="U557" i="21"/>
  <c r="AG557" i="21" s="1"/>
  <c r="U517" i="21"/>
  <c r="AG517" i="21" s="1"/>
  <c r="U559" i="21"/>
  <c r="AG559" i="21" s="1"/>
  <c r="U508" i="21"/>
  <c r="AG508" i="21" s="1"/>
  <c r="U500" i="21"/>
  <c r="AG500" i="21" s="1"/>
  <c r="U492" i="21"/>
  <c r="AG492" i="21" s="1"/>
  <c r="U480" i="21"/>
  <c r="AG480" i="21" s="1"/>
  <c r="U464" i="21"/>
  <c r="AG464" i="21" s="1"/>
  <c r="U474" i="21"/>
  <c r="AG474" i="21" s="1"/>
  <c r="U509" i="21"/>
  <c r="AG509" i="21" s="1"/>
  <c r="U452" i="21"/>
  <c r="U444" i="21"/>
  <c r="AG444" i="21" s="1"/>
  <c r="U436" i="21"/>
  <c r="AG436" i="21" s="1"/>
  <c r="U572" i="21"/>
  <c r="AG572" i="21" s="1"/>
  <c r="U565" i="21"/>
  <c r="AG565" i="21" s="1"/>
  <c r="U555" i="21"/>
  <c r="AG555" i="21" s="1"/>
  <c r="U595" i="21"/>
  <c r="AG595" i="21" s="1"/>
  <c r="U537" i="21"/>
  <c r="AG537" i="21" s="1"/>
  <c r="U515" i="21"/>
  <c r="AG515" i="21" s="1"/>
  <c r="U549" i="21"/>
  <c r="AG549" i="21" s="1"/>
  <c r="U510" i="21"/>
  <c r="AG510" i="21" s="1"/>
  <c r="U551" i="21"/>
  <c r="AG551" i="21" s="1"/>
  <c r="U506" i="21"/>
  <c r="AG506" i="21" s="1"/>
  <c r="U498" i="21"/>
  <c r="AG498" i="21" s="1"/>
  <c r="U490" i="21"/>
  <c r="AG490" i="21" s="1"/>
  <c r="U473" i="21"/>
  <c r="AG473" i="21" s="1"/>
  <c r="U483" i="21"/>
  <c r="AG483" i="21" s="1"/>
  <c r="U467" i="21"/>
  <c r="AG467" i="21" s="1"/>
  <c r="U458" i="21"/>
  <c r="AG458" i="21" s="1"/>
  <c r="U450" i="21"/>
  <c r="AG450" i="21" s="1"/>
  <c r="U442" i="21"/>
  <c r="AG442" i="21" s="1"/>
  <c r="U485" i="21"/>
  <c r="AG485" i="21" s="1"/>
  <c r="U596" i="21"/>
  <c r="AG596" i="21" s="1"/>
  <c r="U588" i="21"/>
  <c r="AG588" i="21" s="1"/>
  <c r="U589" i="21"/>
  <c r="AG589" i="21" s="1"/>
  <c r="U564" i="21"/>
  <c r="AG564" i="21" s="1"/>
  <c r="U556" i="21"/>
  <c r="AG556" i="21" s="1"/>
  <c r="U548" i="21"/>
  <c r="AG548" i="21" s="1"/>
  <c r="U540" i="21"/>
  <c r="AG540" i="21" s="1"/>
  <c r="U532" i="21"/>
  <c r="AG532" i="21" s="1"/>
  <c r="U567" i="21"/>
  <c r="AG567" i="21" s="1"/>
  <c r="U581" i="21"/>
  <c r="AG581" i="21" s="1"/>
  <c r="U524" i="21"/>
  <c r="AG524" i="21" s="1"/>
  <c r="U582" i="21"/>
  <c r="AG582" i="21" s="1"/>
  <c r="U505" i="21"/>
  <c r="AG505" i="21" s="1"/>
  <c r="U497" i="21"/>
  <c r="AG497" i="21" s="1"/>
  <c r="U489" i="21"/>
  <c r="AG489" i="21" s="1"/>
  <c r="U525" i="21"/>
  <c r="AG525" i="21" s="1"/>
  <c r="U451" i="21"/>
  <c r="AG451" i="21" s="1"/>
  <c r="U443" i="21"/>
  <c r="AG443" i="21" s="1"/>
  <c r="U435" i="21"/>
  <c r="U513" i="21"/>
  <c r="AG513" i="21" s="1"/>
  <c r="U461" i="21"/>
  <c r="AG461" i="21" s="1"/>
  <c r="U453" i="21"/>
  <c r="AG453" i="21" s="1"/>
  <c r="U477" i="21"/>
  <c r="AG477" i="21" s="1"/>
  <c r="U432" i="21"/>
  <c r="U466" i="21"/>
  <c r="AG466" i="21" s="1"/>
  <c r="U496" i="21"/>
  <c r="AG496" i="21" s="1"/>
  <c r="U541" i="21"/>
  <c r="AG541" i="21" s="1"/>
  <c r="U547" i="21"/>
  <c r="AG547" i="21" s="1"/>
  <c r="U594" i="21"/>
  <c r="AG594" i="21" s="1"/>
  <c r="U562" i="21"/>
  <c r="AG562" i="21" s="1"/>
  <c r="U554" i="21"/>
  <c r="AG554" i="21" s="1"/>
  <c r="U546" i="21"/>
  <c r="AG546" i="21" s="1"/>
  <c r="U538" i="21"/>
  <c r="AG538" i="21" s="1"/>
  <c r="U530" i="21"/>
  <c r="AG530" i="21" s="1"/>
  <c r="U519" i="21"/>
  <c r="AG519" i="21" s="1"/>
  <c r="U503" i="21"/>
  <c r="AG503" i="21" s="1"/>
  <c r="U495" i="21"/>
  <c r="AG495" i="21" s="1"/>
  <c r="U573" i="21"/>
  <c r="AG573" i="21" s="1"/>
  <c r="U527" i="21"/>
  <c r="AG527" i="21" s="1"/>
  <c r="U449" i="21"/>
  <c r="AG449" i="21" s="1"/>
  <c r="U433" i="21"/>
  <c r="AG433" i="21" s="1"/>
  <c r="U523" i="21"/>
  <c r="AG523" i="21" s="1"/>
  <c r="U478" i="21"/>
  <c r="AG478" i="21" s="1"/>
  <c r="U459" i="21"/>
  <c r="AG459" i="21" s="1"/>
  <c r="U482" i="21"/>
  <c r="AG482" i="21" s="1"/>
  <c r="U504" i="21"/>
  <c r="AG504" i="21" s="1"/>
  <c r="U521" i="21"/>
  <c r="AG521" i="21" s="1"/>
  <c r="U576" i="21"/>
  <c r="AG576" i="21" s="1"/>
  <c r="U600" i="21"/>
  <c r="AG600" i="21" s="1"/>
  <c r="U592" i="21"/>
  <c r="AG592" i="21" s="1"/>
  <c r="U560" i="21"/>
  <c r="AG560" i="21" s="1"/>
  <c r="U552" i="21"/>
  <c r="AG552" i="21" s="1"/>
  <c r="U544" i="21"/>
  <c r="AG544" i="21" s="1"/>
  <c r="U536" i="21"/>
  <c r="AG536" i="21" s="1"/>
  <c r="U599" i="21"/>
  <c r="AG599" i="21" s="1"/>
  <c r="U593" i="21"/>
  <c r="AG593" i="21" s="1"/>
  <c r="U574" i="21"/>
  <c r="AG574" i="21" s="1"/>
  <c r="U501" i="21"/>
  <c r="AG501" i="21" s="1"/>
  <c r="U493" i="21"/>
  <c r="AG493" i="21" s="1"/>
  <c r="U447" i="21"/>
  <c r="AG447" i="21" s="1"/>
  <c r="U439" i="21"/>
  <c r="AG439" i="21" s="1"/>
  <c r="U514" i="21"/>
  <c r="AG514" i="21" s="1"/>
  <c r="U462" i="21"/>
  <c r="AG462" i="21" s="1"/>
  <c r="U457" i="21"/>
  <c r="AG457" i="21" s="1"/>
  <c r="U487" i="21"/>
  <c r="AG487" i="21" s="1"/>
  <c r="U479" i="21"/>
  <c r="AG479" i="21" s="1"/>
  <c r="U471" i="21"/>
  <c r="AG471" i="21" s="1"/>
  <c r="U448" i="21"/>
  <c r="AG448" i="21" s="1"/>
  <c r="U472" i="21"/>
  <c r="AG472" i="21" s="1"/>
  <c r="U543" i="21"/>
  <c r="AG543" i="21" s="1"/>
  <c r="U529" i="21"/>
  <c r="AG529" i="21" s="1"/>
  <c r="U571" i="21"/>
  <c r="AG571" i="21" s="1"/>
  <c r="Z452" i="8"/>
  <c r="Z468" i="8"/>
  <c r="Z519" i="8"/>
  <c r="Z464" i="8"/>
  <c r="Z510" i="8"/>
  <c r="Z515" i="8"/>
  <c r="S460" i="8"/>
  <c r="S477" i="8"/>
  <c r="S481" i="8"/>
  <c r="S485" i="8"/>
  <c r="S489" i="8"/>
  <c r="S493" i="8"/>
  <c r="S497" i="8"/>
  <c r="S501" i="8"/>
  <c r="S506" i="8"/>
  <c r="S527" i="8"/>
  <c r="S531" i="8"/>
  <c r="S535" i="8"/>
  <c r="R10" i="4"/>
  <c r="R12" i="4"/>
  <c r="S12" i="4" s="1"/>
  <c r="R8" i="4"/>
  <c r="R7" i="4"/>
  <c r="S7" i="4" s="1"/>
  <c r="T7" i="4" s="1"/>
  <c r="R9" i="4"/>
  <c r="T6" i="4"/>
  <c r="Q7" i="4"/>
  <c r="H442" i="3"/>
  <c r="L442" i="3"/>
  <c r="AQ440" i="8"/>
  <c r="AQ447" i="8"/>
  <c r="F432" i="10"/>
  <c r="M432" i="8"/>
  <c r="D436" i="8"/>
  <c r="F436" i="8" s="1"/>
  <c r="H441" i="3"/>
  <c r="J442" i="3" s="1"/>
  <c r="L441" i="3"/>
  <c r="L446" i="3"/>
  <c r="N447" i="3" s="1"/>
  <c r="H446" i="3"/>
  <c r="J447" i="3" s="1"/>
  <c r="L448" i="3"/>
  <c r="N449" i="3" s="1"/>
  <c r="M431" i="8"/>
  <c r="F431" i="10"/>
  <c r="L433" i="3"/>
  <c r="H433" i="3"/>
  <c r="M435" i="8"/>
  <c r="F435" i="10"/>
  <c r="M436" i="8"/>
  <c r="F436" i="10"/>
  <c r="F439" i="10"/>
  <c r="M439" i="8"/>
  <c r="D449" i="8"/>
  <c r="F449" i="8" s="1"/>
  <c r="L445" i="3"/>
  <c r="N446" i="3" s="1"/>
  <c r="H445" i="3"/>
  <c r="H443" i="9"/>
  <c r="AQ443" i="8"/>
  <c r="J445" i="3"/>
  <c r="L443" i="3"/>
  <c r="N444" i="3" s="1"/>
  <c r="H443" i="3"/>
  <c r="J444" i="3" s="1"/>
  <c r="J450" i="3"/>
  <c r="L450" i="3"/>
  <c r="N451" i="3" s="1"/>
  <c r="L451" i="3"/>
  <c r="N452" i="3" s="1"/>
  <c r="H441" i="9"/>
  <c r="AQ441" i="8"/>
  <c r="H436" i="3"/>
  <c r="L436" i="3"/>
  <c r="N440" i="3"/>
  <c r="O411" i="8"/>
  <c r="Y411" i="21" s="1"/>
  <c r="O432" i="8"/>
  <c r="Y432" i="21" s="1"/>
  <c r="L431" i="3"/>
  <c r="N432" i="3" s="1"/>
  <c r="M434" i="8"/>
  <c r="H439" i="3"/>
  <c r="J440" i="3" s="1"/>
  <c r="O223" i="8"/>
  <c r="Y223" i="21" s="1"/>
  <c r="O392" i="8"/>
  <c r="Y392" i="21" s="1"/>
  <c r="O82" i="8"/>
  <c r="Y82" i="21" s="1"/>
  <c r="O109" i="8"/>
  <c r="Y109" i="21" s="1"/>
  <c r="O186" i="8"/>
  <c r="Y186" i="21" s="1"/>
  <c r="O335" i="8"/>
  <c r="Y335" i="21" s="1"/>
  <c r="N433" i="3"/>
  <c r="O92" i="8"/>
  <c r="Y92" i="21" s="1"/>
  <c r="O157" i="8"/>
  <c r="Y157" i="21" s="1"/>
  <c r="H432" i="3"/>
  <c r="J433" i="3" s="1"/>
  <c r="M438" i="8"/>
  <c r="H438" i="3"/>
  <c r="E171" i="18"/>
  <c r="E172" i="18"/>
  <c r="G102" i="18"/>
  <c r="G103" i="18"/>
  <c r="B85" i="18"/>
  <c r="B84" i="18"/>
  <c r="B79" i="18"/>
  <c r="B78" i="18"/>
  <c r="D70" i="18"/>
  <c r="D69" i="18"/>
  <c r="B67" i="18"/>
  <c r="B66" i="18"/>
  <c r="D64" i="18"/>
  <c r="D63" i="18"/>
  <c r="B49" i="18"/>
  <c r="B48" i="18"/>
  <c r="D46" i="18"/>
  <c r="D45" i="18"/>
  <c r="D40" i="18"/>
  <c r="D39" i="18"/>
  <c r="F37" i="18"/>
  <c r="F36" i="18"/>
  <c r="D27" i="18"/>
  <c r="D28" i="18"/>
  <c r="D22" i="18"/>
  <c r="D21" i="18"/>
  <c r="B18" i="18"/>
  <c r="B19" i="18"/>
  <c r="D16" i="18"/>
  <c r="D15" i="18"/>
  <c r="B12" i="18"/>
  <c r="B13" i="18"/>
  <c r="F6" i="18"/>
  <c r="F7" i="18"/>
  <c r="D3" i="18"/>
  <c r="D4" i="18"/>
  <c r="E204" i="18"/>
  <c r="E205" i="18"/>
  <c r="F207" i="18"/>
  <c r="F241" i="18"/>
  <c r="F240" i="18"/>
  <c r="G283" i="18"/>
  <c r="G282" i="18"/>
  <c r="F300" i="18"/>
  <c r="F301" i="18"/>
  <c r="B340" i="18"/>
  <c r="B339" i="18"/>
  <c r="E400" i="18"/>
  <c r="E399" i="18"/>
  <c r="F411" i="18"/>
  <c r="F412" i="18"/>
  <c r="F423" i="18"/>
  <c r="F424" i="18"/>
  <c r="B475" i="18"/>
  <c r="B474" i="18"/>
  <c r="G478" i="18"/>
  <c r="G477" i="18"/>
  <c r="G484" i="18"/>
  <c r="G483" i="18"/>
  <c r="G490" i="18"/>
  <c r="G489" i="18"/>
  <c r="E6" i="18"/>
  <c r="G30" i="18"/>
  <c r="D33" i="18"/>
  <c r="B42" i="18"/>
  <c r="B54" i="18"/>
  <c r="C56" i="18"/>
  <c r="C57" i="18" s="1"/>
  <c r="G60" i="18"/>
  <c r="E72" i="18"/>
  <c r="E81" i="18"/>
  <c r="G111" i="18"/>
  <c r="G129" i="18"/>
  <c r="C164" i="18"/>
  <c r="C170" i="18"/>
  <c r="C171" i="18" s="1"/>
  <c r="C176" i="18"/>
  <c r="E220" i="18"/>
  <c r="E219" i="18"/>
  <c r="F226" i="18"/>
  <c r="F225" i="18"/>
  <c r="F258" i="18"/>
  <c r="F259" i="18"/>
  <c r="E283" i="18"/>
  <c r="E282" i="18"/>
  <c r="G292" i="18"/>
  <c r="G291" i="18"/>
  <c r="B295" i="18"/>
  <c r="B294" i="18"/>
  <c r="B328" i="18"/>
  <c r="B327" i="18"/>
  <c r="D349" i="18"/>
  <c r="D348" i="18"/>
  <c r="E406" i="18"/>
  <c r="E405" i="18"/>
  <c r="E421" i="18"/>
  <c r="E420" i="18"/>
  <c r="E454" i="18"/>
  <c r="E453" i="18"/>
  <c r="F456" i="18"/>
  <c r="F457" i="18"/>
  <c r="E460" i="18"/>
  <c r="E459" i="18"/>
  <c r="C473" i="18"/>
  <c r="C474" i="18" s="1"/>
  <c r="D474" i="18"/>
  <c r="D475" i="18"/>
  <c r="C479" i="18"/>
  <c r="C480" i="18" s="1"/>
  <c r="D480" i="18"/>
  <c r="D481" i="18"/>
  <c r="C485" i="18"/>
  <c r="C486" i="18" s="1"/>
  <c r="D486" i="18"/>
  <c r="D487" i="18"/>
  <c r="C491" i="18"/>
  <c r="C492" i="18" s="1"/>
  <c r="D492" i="18"/>
  <c r="D493" i="18"/>
  <c r="C497" i="18"/>
  <c r="C498" i="18" s="1"/>
  <c r="C500" i="18"/>
  <c r="C501" i="18" s="1"/>
  <c r="B232" i="18"/>
  <c r="B231" i="18"/>
  <c r="E298" i="18"/>
  <c r="E297" i="18"/>
  <c r="G310" i="18"/>
  <c r="G309" i="18"/>
  <c r="E397" i="18"/>
  <c r="E396" i="18"/>
  <c r="C458" i="18"/>
  <c r="C459" i="18" s="1"/>
  <c r="G472" i="18"/>
  <c r="G471" i="18"/>
  <c r="B481" i="18"/>
  <c r="B480" i="18"/>
  <c r="B487" i="18"/>
  <c r="B486" i="18"/>
  <c r="B493" i="18"/>
  <c r="B492" i="18"/>
  <c r="G496" i="18"/>
  <c r="G495" i="18"/>
  <c r="F15" i="18"/>
  <c r="G24" i="18"/>
  <c r="C68" i="18"/>
  <c r="C69" i="18" s="1"/>
  <c r="D93" i="18"/>
  <c r="B96" i="18"/>
  <c r="E168" i="18"/>
  <c r="E232" i="18"/>
  <c r="E231" i="18"/>
  <c r="C242" i="18"/>
  <c r="F244" i="18"/>
  <c r="F243" i="18"/>
  <c r="D258" i="18"/>
  <c r="D259" i="18"/>
  <c r="B280" i="18"/>
  <c r="B279" i="18"/>
  <c r="E292" i="18"/>
  <c r="E291" i="18"/>
  <c r="E310" i="18"/>
  <c r="E309" i="18"/>
  <c r="B345" i="18"/>
  <c r="D382" i="18"/>
  <c r="D381" i="18"/>
  <c r="E403" i="18"/>
  <c r="E402" i="18"/>
  <c r="E408" i="18"/>
  <c r="C455" i="18"/>
  <c r="C456" i="18" s="1"/>
  <c r="D463" i="18"/>
  <c r="D462" i="18"/>
  <c r="D468" i="18"/>
  <c r="E468" i="18"/>
  <c r="E469" i="18"/>
  <c r="D471" i="18"/>
  <c r="D472" i="18"/>
  <c r="G475" i="18"/>
  <c r="G474" i="18"/>
  <c r="B478" i="18"/>
  <c r="B477" i="18"/>
  <c r="G481" i="18"/>
  <c r="G480" i="18"/>
  <c r="B484" i="18"/>
  <c r="B483" i="18"/>
  <c r="G487" i="18"/>
  <c r="G486" i="18"/>
  <c r="B490" i="18"/>
  <c r="B489" i="18"/>
  <c r="G493" i="18"/>
  <c r="G492" i="18"/>
  <c r="B496" i="18"/>
  <c r="B495" i="18"/>
  <c r="B499" i="18"/>
  <c r="B498" i="18"/>
  <c r="B7" i="18"/>
  <c r="F9" i="18"/>
  <c r="C29" i="18"/>
  <c r="C30" i="18" s="1"/>
  <c r="D132" i="18"/>
  <c r="D138" i="18"/>
  <c r="D141" i="18"/>
  <c r="D144" i="18"/>
  <c r="D147" i="18"/>
  <c r="D150" i="18"/>
  <c r="D153" i="18"/>
  <c r="D156" i="18"/>
  <c r="E274" i="18"/>
  <c r="E273" i="18"/>
  <c r="G280" i="18"/>
  <c r="G279" i="18"/>
  <c r="B286" i="18"/>
  <c r="B285" i="18"/>
  <c r="G295" i="18"/>
  <c r="G294" i="18"/>
  <c r="C308" i="18"/>
  <c r="C305" i="18"/>
  <c r="F315" i="18"/>
  <c r="F316" i="18"/>
  <c r="B366" i="18"/>
  <c r="B367" i="18"/>
  <c r="G372" i="18"/>
  <c r="G373" i="18"/>
  <c r="E391" i="18"/>
  <c r="E390" i="18"/>
  <c r="E412" i="18"/>
  <c r="E411" i="18"/>
  <c r="F417" i="18"/>
  <c r="E424" i="18"/>
  <c r="E423" i="18"/>
  <c r="E426" i="18"/>
  <c r="F453" i="18"/>
  <c r="F454" i="18"/>
  <c r="E457" i="18"/>
  <c r="E456" i="18"/>
  <c r="F460" i="18"/>
  <c r="F459" i="18"/>
  <c r="E462" i="18"/>
  <c r="D465" i="18"/>
  <c r="D466" i="18"/>
  <c r="F466" i="18"/>
  <c r="F465" i="18"/>
  <c r="F469" i="18"/>
  <c r="F468" i="18"/>
  <c r="F474" i="18"/>
  <c r="C476" i="18"/>
  <c r="C477" i="18" s="1"/>
  <c r="D477" i="18"/>
  <c r="D478" i="18"/>
  <c r="F480" i="18"/>
  <c r="C482" i="18"/>
  <c r="C483" i="18"/>
  <c r="D483" i="18"/>
  <c r="D484" i="18"/>
  <c r="F486" i="18"/>
  <c r="C488" i="18"/>
  <c r="C489" i="18" s="1"/>
  <c r="D489" i="18"/>
  <c r="D490" i="18"/>
  <c r="F492" i="18"/>
  <c r="C494" i="18"/>
  <c r="C495" i="18" s="1"/>
  <c r="D495" i="18"/>
  <c r="D496" i="18"/>
  <c r="G499" i="18"/>
  <c r="G498" i="18"/>
  <c r="C188" i="18"/>
  <c r="C197" i="18"/>
  <c r="C198" i="18" s="1"/>
  <c r="C239" i="18"/>
  <c r="C240" i="18" s="1"/>
  <c r="C248" i="18"/>
  <c r="C281" i="18"/>
  <c r="C323" i="18"/>
  <c r="C324" i="18" s="1"/>
  <c r="C347" i="18"/>
  <c r="B373" i="18"/>
  <c r="C419" i="18"/>
  <c r="C431" i="18"/>
  <c r="C432" i="18" s="1"/>
  <c r="C452" i="18"/>
  <c r="C453" i="18" s="1"/>
  <c r="C203" i="18"/>
  <c r="C263" i="18"/>
  <c r="F271" i="18"/>
  <c r="D283" i="18"/>
  <c r="F283" i="18"/>
  <c r="D292" i="18"/>
  <c r="F292" i="18"/>
  <c r="C311" i="18"/>
  <c r="G379" i="18"/>
  <c r="C398" i="18"/>
  <c r="C404" i="18"/>
  <c r="C405" i="18" s="1"/>
  <c r="C437" i="18"/>
  <c r="C443" i="18"/>
  <c r="C224" i="18"/>
  <c r="C225" i="18" s="1"/>
  <c r="C407" i="18"/>
  <c r="C408" i="18" s="1"/>
  <c r="C413" i="18"/>
  <c r="C17" i="18"/>
  <c r="C18" i="18" s="1"/>
  <c r="B31" i="18"/>
  <c r="B30" i="18"/>
  <c r="D106" i="18"/>
  <c r="D105" i="18"/>
  <c r="B130" i="18"/>
  <c r="B129" i="18"/>
  <c r="F166" i="18"/>
  <c r="F165" i="18"/>
  <c r="E187" i="18"/>
  <c r="E186" i="18"/>
  <c r="F205" i="18"/>
  <c r="F204" i="18"/>
  <c r="D211" i="18"/>
  <c r="D210" i="18"/>
  <c r="F223" i="18"/>
  <c r="F222" i="18"/>
  <c r="F229" i="18"/>
  <c r="F228" i="18"/>
  <c r="E19" i="18"/>
  <c r="E18" i="18"/>
  <c r="B33" i="18"/>
  <c r="B34" i="18"/>
  <c r="F100" i="18"/>
  <c r="F99" i="18"/>
  <c r="E94" i="18"/>
  <c r="E93" i="18"/>
  <c r="G90" i="18"/>
  <c r="G91" i="18"/>
  <c r="B103" i="18"/>
  <c r="B102" i="18"/>
  <c r="B108" i="18"/>
  <c r="B109" i="18"/>
  <c r="B124" i="18"/>
  <c r="B123" i="18"/>
  <c r="G127" i="18"/>
  <c r="G126" i="18"/>
  <c r="D162" i="18"/>
  <c r="D163" i="18"/>
  <c r="F163" i="18"/>
  <c r="F162" i="18"/>
  <c r="F169" i="18"/>
  <c r="F168" i="18"/>
  <c r="F175" i="18"/>
  <c r="F174" i="18"/>
  <c r="E184" i="18"/>
  <c r="E183" i="18"/>
  <c r="D202" i="18"/>
  <c r="D201" i="18"/>
  <c r="D223" i="18"/>
  <c r="D222" i="18"/>
  <c r="D10" i="18"/>
  <c r="D9" i="18"/>
  <c r="B24" i="18"/>
  <c r="D109" i="18"/>
  <c r="D108" i="18"/>
  <c r="B115" i="18"/>
  <c r="B114" i="18"/>
  <c r="B120" i="18"/>
  <c r="B121" i="18"/>
  <c r="G124" i="18"/>
  <c r="G123" i="18"/>
  <c r="D127" i="18"/>
  <c r="D126" i="18"/>
  <c r="B133" i="18"/>
  <c r="B132" i="18"/>
  <c r="B157" i="18"/>
  <c r="B156" i="18"/>
  <c r="E159" i="18"/>
  <c r="E160" i="18"/>
  <c r="E181" i="18"/>
  <c r="E180" i="18"/>
  <c r="C182" i="18"/>
  <c r="F196" i="18"/>
  <c r="F195" i="18"/>
  <c r="D199" i="18"/>
  <c r="D198" i="18"/>
  <c r="E201" i="18"/>
  <c r="E202" i="18"/>
  <c r="D219" i="18"/>
  <c r="D220" i="18"/>
  <c r="G6" i="18"/>
  <c r="E16" i="18"/>
  <c r="E15" i="18"/>
  <c r="E25" i="18"/>
  <c r="E24" i="18"/>
  <c r="E33" i="18"/>
  <c r="E34" i="18"/>
  <c r="G106" i="18"/>
  <c r="G105" i="18"/>
  <c r="G157" i="18"/>
  <c r="G156" i="18"/>
  <c r="F172" i="18"/>
  <c r="F171" i="18"/>
  <c r="E190" i="18"/>
  <c r="E189" i="18"/>
  <c r="C191" i="18"/>
  <c r="D196" i="18"/>
  <c r="D195" i="18"/>
  <c r="E199" i="18"/>
  <c r="E198" i="18"/>
  <c r="C200" i="18"/>
  <c r="C201" i="18" s="1"/>
  <c r="F202" i="18"/>
  <c r="F201" i="18"/>
  <c r="D214" i="18"/>
  <c r="D213" i="18"/>
  <c r="C233" i="18"/>
  <c r="G34" i="18"/>
  <c r="E39" i="18"/>
  <c r="G42" i="18"/>
  <c r="C51" i="18"/>
  <c r="G72" i="18"/>
  <c r="B90" i="18"/>
  <c r="D102" i="18"/>
  <c r="B105" i="18"/>
  <c r="D123" i="18"/>
  <c r="B126" i="18"/>
  <c r="D129" i="18"/>
  <c r="E166" i="18"/>
  <c r="E196" i="18"/>
  <c r="B213" i="18"/>
  <c r="G262" i="18"/>
  <c r="G261" i="18"/>
  <c r="G268" i="18"/>
  <c r="G267" i="18"/>
  <c r="E271" i="18"/>
  <c r="E270" i="18"/>
  <c r="B331" i="18"/>
  <c r="B330" i="18"/>
  <c r="G331" i="18"/>
  <c r="G330" i="18"/>
  <c r="G334" i="18"/>
  <c r="G333" i="18"/>
  <c r="E433" i="18"/>
  <c r="E432" i="18"/>
  <c r="E439" i="18"/>
  <c r="E438" i="18"/>
  <c r="E445" i="18"/>
  <c r="E444" i="18"/>
  <c r="E451" i="18"/>
  <c r="E450" i="18"/>
  <c r="C161" i="18"/>
  <c r="C162" i="18" s="1"/>
  <c r="E225" i="18"/>
  <c r="F231" i="18"/>
  <c r="E237" i="18"/>
  <c r="F238" i="18"/>
  <c r="F237" i="18"/>
  <c r="E244" i="18"/>
  <c r="E243" i="18"/>
  <c r="F250" i="18"/>
  <c r="F249" i="18"/>
  <c r="E319" i="18"/>
  <c r="E318" i="18"/>
  <c r="E394" i="18"/>
  <c r="E393" i="18"/>
  <c r="E430" i="18"/>
  <c r="E429" i="18"/>
  <c r="F438" i="18"/>
  <c r="F439" i="18"/>
  <c r="F444" i="18"/>
  <c r="F445" i="18"/>
  <c r="F450" i="18"/>
  <c r="F451" i="18"/>
  <c r="C11" i="18"/>
  <c r="C23" i="18"/>
  <c r="B36" i="18"/>
  <c r="D51" i="18"/>
  <c r="D57" i="18"/>
  <c r="E63" i="18"/>
  <c r="C74" i="18"/>
  <c r="C75" i="18" s="1"/>
  <c r="D81" i="18"/>
  <c r="D87" i="18"/>
  <c r="E90" i="18"/>
  <c r="G96" i="18"/>
  <c r="E99" i="18"/>
  <c r="D111" i="18"/>
  <c r="C173" i="18"/>
  <c r="F180" i="18"/>
  <c r="F183" i="18"/>
  <c r="F186" i="18"/>
  <c r="F189" i="18"/>
  <c r="F192" i="18"/>
  <c r="F198" i="18"/>
  <c r="C230" i="18"/>
  <c r="F234" i="18"/>
  <c r="F247" i="18"/>
  <c r="F246" i="18"/>
  <c r="B271" i="18"/>
  <c r="B270" i="18"/>
  <c r="B274" i="18"/>
  <c r="B273" i="18"/>
  <c r="G286" i="18"/>
  <c r="G285" i="18"/>
  <c r="B310" i="18"/>
  <c r="B309" i="18"/>
  <c r="B316" i="18"/>
  <c r="B315" i="18"/>
  <c r="B322" i="18"/>
  <c r="B321" i="18"/>
  <c r="E331" i="18"/>
  <c r="E330" i="18"/>
  <c r="G345" i="18"/>
  <c r="G346" i="18"/>
  <c r="E436" i="18"/>
  <c r="E435" i="18"/>
  <c r="E442" i="18"/>
  <c r="E441" i="18"/>
  <c r="E448" i="18"/>
  <c r="E447" i="18"/>
  <c r="G36" i="18"/>
  <c r="G40" i="18"/>
  <c r="G54" i="18"/>
  <c r="D75" i="18"/>
  <c r="G78" i="18"/>
  <c r="G84" i="18"/>
  <c r="E213" i="18"/>
  <c r="E216" i="18"/>
  <c r="E222" i="18"/>
  <c r="E228" i="18"/>
  <c r="C251" i="18"/>
  <c r="F253" i="18"/>
  <c r="F252" i="18"/>
  <c r="B262" i="18"/>
  <c r="B261" i="18"/>
  <c r="G271" i="18"/>
  <c r="G270" i="18"/>
  <c r="B319" i="18"/>
  <c r="B318" i="18"/>
  <c r="G319" i="18"/>
  <c r="G318" i="18"/>
  <c r="G322" i="18"/>
  <c r="G321" i="18"/>
  <c r="B334" i="18"/>
  <c r="B333" i="18"/>
  <c r="E388" i="18"/>
  <c r="E387" i="18"/>
  <c r="F415" i="18"/>
  <c r="F414" i="18"/>
  <c r="C434" i="18"/>
  <c r="F435" i="18"/>
  <c r="F436" i="18"/>
  <c r="C440" i="18"/>
  <c r="C441" i="18" s="1"/>
  <c r="F441" i="18"/>
  <c r="F442" i="18"/>
  <c r="C446" i="18"/>
  <c r="F447" i="18"/>
  <c r="F448" i="18"/>
  <c r="E255" i="18"/>
  <c r="D271" i="18"/>
  <c r="G273" i="18"/>
  <c r="E339" i="18"/>
  <c r="D340" i="18"/>
  <c r="F340" i="18"/>
  <c r="B342" i="18"/>
  <c r="C348" i="18"/>
  <c r="G361" i="18"/>
  <c r="D369" i="18"/>
  <c r="C386" i="18"/>
  <c r="C392" i="18"/>
  <c r="C393" i="18" s="1"/>
  <c r="F255" i="18"/>
  <c r="E279" i="18"/>
  <c r="D280" i="18"/>
  <c r="F280" i="18"/>
  <c r="E306" i="18"/>
  <c r="D307" i="18"/>
  <c r="D351" i="18"/>
  <c r="B355" i="18"/>
  <c r="C359" i="18"/>
  <c r="G367" i="18"/>
  <c r="D375" i="18"/>
  <c r="B379" i="18"/>
  <c r="F397" i="18"/>
  <c r="F400" i="18"/>
  <c r="F403" i="18"/>
  <c r="F406" i="18"/>
  <c r="F409" i="18"/>
  <c r="F421" i="18"/>
  <c r="F430" i="18"/>
  <c r="F433" i="18"/>
  <c r="E249" i="18"/>
  <c r="E261" i="18"/>
  <c r="D268" i="18"/>
  <c r="F268" i="18"/>
  <c r="E285" i="18"/>
  <c r="E303" i="18"/>
  <c r="D304" i="18"/>
  <c r="F304" i="18"/>
  <c r="B306" i="18"/>
  <c r="G306" i="18"/>
  <c r="D313" i="18"/>
  <c r="F313" i="18"/>
  <c r="D319" i="18"/>
  <c r="F319" i="18"/>
  <c r="D325" i="18"/>
  <c r="F325" i="18"/>
  <c r="D331" i="18"/>
  <c r="F331" i="18"/>
  <c r="D337" i="18"/>
  <c r="C245" i="18"/>
  <c r="E342" i="18"/>
  <c r="D343" i="18"/>
  <c r="B387" i="18"/>
  <c r="AJ12" i="8"/>
  <c r="AK600" i="8" s="1"/>
  <c r="AM600" i="8" s="1"/>
  <c r="AC599" i="8" s="1"/>
  <c r="T22" i="8"/>
  <c r="V437" i="8" s="1"/>
  <c r="K12" i="10"/>
  <c r="AS600" i="8"/>
  <c r="X599" i="10"/>
  <c r="T599" i="10"/>
  <c r="L437" i="3"/>
  <c r="H437" i="3"/>
  <c r="J438" i="3" s="1"/>
  <c r="H431" i="3"/>
  <c r="J432" i="3" s="1"/>
  <c r="H434" i="3"/>
  <c r="D439" i="8"/>
  <c r="F439" i="8" s="1"/>
  <c r="D440" i="8"/>
  <c r="F440" i="8" s="1"/>
  <c r="N434" i="3"/>
  <c r="H435" i="3"/>
  <c r="J436" i="3" s="1"/>
  <c r="L435" i="3"/>
  <c r="N436" i="3" s="1"/>
  <c r="L438" i="3"/>
  <c r="F433" i="10"/>
  <c r="F437" i="10"/>
  <c r="O437" i="8"/>
  <c r="Y437" i="21" s="1"/>
  <c r="O434" i="8"/>
  <c r="Y434" i="21" s="1"/>
  <c r="O438" i="8"/>
  <c r="Y438" i="21" s="1"/>
  <c r="O435" i="8"/>
  <c r="Y435" i="21" s="1"/>
  <c r="O85" i="8"/>
  <c r="Y85" i="21" s="1"/>
  <c r="O139" i="8"/>
  <c r="Y139" i="21" s="1"/>
  <c r="O168" i="8"/>
  <c r="Y168" i="21" s="1"/>
  <c r="O197" i="8"/>
  <c r="Y197" i="21" s="1"/>
  <c r="O239" i="8"/>
  <c r="Y239" i="21" s="1"/>
  <c r="O254" i="8"/>
  <c r="Y254" i="21" s="1"/>
  <c r="O265" i="8"/>
  <c r="Y265" i="21" s="1"/>
  <c r="O363" i="8"/>
  <c r="Y363" i="21" s="1"/>
  <c r="O107" i="8"/>
  <c r="Y107" i="21" s="1"/>
  <c r="O230" i="8"/>
  <c r="Y230" i="21" s="1"/>
  <c r="F253" i="7"/>
  <c r="O319" i="8"/>
  <c r="Y319" i="21" s="1"/>
  <c r="O127" i="8"/>
  <c r="Y127" i="21" s="1"/>
  <c r="O81" i="8"/>
  <c r="Y81" i="21" s="1"/>
  <c r="O204" i="8"/>
  <c r="Y204" i="21" s="1"/>
  <c r="O246" i="8"/>
  <c r="Y246" i="21" s="1"/>
  <c r="O331" i="8"/>
  <c r="Y331" i="21" s="1"/>
  <c r="O141" i="8"/>
  <c r="Y141" i="21" s="1"/>
  <c r="O252" i="8"/>
  <c r="Y252" i="21" s="1"/>
  <c r="O83" i="8"/>
  <c r="Y83" i="21" s="1"/>
  <c r="O86" i="8"/>
  <c r="Y86" i="21" s="1"/>
  <c r="O95" i="8"/>
  <c r="Y95" i="21" s="1"/>
  <c r="O108" i="8"/>
  <c r="Y108" i="21" s="1"/>
  <c r="O111" i="8"/>
  <c r="Y111" i="21" s="1"/>
  <c r="O155" i="8"/>
  <c r="Y155" i="21" s="1"/>
  <c r="O164" i="8"/>
  <c r="Y164" i="21" s="1"/>
  <c r="O169" i="8"/>
  <c r="Y169" i="21" s="1"/>
  <c r="O192" i="8"/>
  <c r="Y192" i="21" s="1"/>
  <c r="O227" i="8"/>
  <c r="Y227" i="21" s="1"/>
  <c r="O238" i="8"/>
  <c r="Y238" i="21" s="1"/>
  <c r="O318" i="8"/>
  <c r="Y318" i="21" s="1"/>
  <c r="O325" i="8"/>
  <c r="Y325" i="21" s="1"/>
  <c r="O351" i="8"/>
  <c r="Y351" i="21" s="1"/>
  <c r="O366" i="8"/>
  <c r="Y366" i="21" s="1"/>
  <c r="O397" i="8"/>
  <c r="Y397" i="21" s="1"/>
  <c r="O76" i="8"/>
  <c r="Y76" i="21" s="1"/>
  <c r="O188" i="8"/>
  <c r="Y188" i="21" s="1"/>
  <c r="O220" i="8"/>
  <c r="Y220" i="21" s="1"/>
  <c r="O303" i="8"/>
  <c r="Y303" i="21" s="1"/>
  <c r="O389" i="8"/>
  <c r="Y389" i="21" s="1"/>
  <c r="F414" i="7"/>
  <c r="O101" i="8"/>
  <c r="Y101" i="21" s="1"/>
  <c r="O190" i="8"/>
  <c r="Y190" i="21" s="1"/>
  <c r="O196" i="8"/>
  <c r="Y196" i="21" s="1"/>
  <c r="O214" i="8"/>
  <c r="Y214" i="21" s="1"/>
  <c r="O219" i="8"/>
  <c r="Y219" i="21" s="1"/>
  <c r="O226" i="8"/>
  <c r="Y226" i="21" s="1"/>
  <c r="O343" i="8"/>
  <c r="Y343" i="21" s="1"/>
  <c r="O374" i="8"/>
  <c r="Y374" i="21" s="1"/>
  <c r="O430" i="8"/>
  <c r="Y430" i="21" s="1"/>
  <c r="O119" i="8"/>
  <c r="Y119" i="21" s="1"/>
  <c r="O143" i="8"/>
  <c r="Y143" i="21" s="1"/>
  <c r="O174" i="8"/>
  <c r="Y174" i="21" s="1"/>
  <c r="O218" i="8"/>
  <c r="Y218" i="21" s="1"/>
  <c r="O242" i="8"/>
  <c r="Y242" i="21" s="1"/>
  <c r="O261" i="8"/>
  <c r="Y261" i="21" s="1"/>
  <c r="O327" i="8"/>
  <c r="Y327" i="21" s="1"/>
  <c r="O347" i="8"/>
  <c r="Y347" i="21" s="1"/>
  <c r="O395" i="8"/>
  <c r="Y395" i="21" s="1"/>
  <c r="O404" i="8"/>
  <c r="Y404" i="21" s="1"/>
  <c r="O13" i="8"/>
  <c r="Y13" i="21" s="1"/>
  <c r="O32" i="8"/>
  <c r="Y32" i="21" s="1"/>
  <c r="O8" i="8"/>
  <c r="Y8" i="21" s="1"/>
  <c r="O31" i="8"/>
  <c r="Y31" i="21" s="1"/>
  <c r="O23" i="8"/>
  <c r="Y23" i="21" s="1"/>
  <c r="O33" i="8"/>
  <c r="Y33" i="21" s="1"/>
  <c r="O11" i="8"/>
  <c r="Y11" i="21" s="1"/>
  <c r="O9" i="8"/>
  <c r="Y9" i="21" s="1"/>
  <c r="O12" i="8"/>
  <c r="Y12" i="21" s="1"/>
  <c r="O15" i="8"/>
  <c r="Y15" i="21" s="1"/>
  <c r="O26" i="8"/>
  <c r="Y26" i="21" s="1"/>
  <c r="O40" i="8"/>
  <c r="Y40" i="21" s="1"/>
  <c r="O5" i="8"/>
  <c r="Y5" i="21" s="1"/>
  <c r="O56" i="8"/>
  <c r="Y56" i="21" s="1"/>
  <c r="O4" i="8"/>
  <c r="Y4" i="21" s="1"/>
  <c r="O7" i="8"/>
  <c r="Y7" i="21" s="1"/>
  <c r="O25" i="8"/>
  <c r="Y25" i="21" s="1"/>
  <c r="O28" i="8"/>
  <c r="Y28" i="21" s="1"/>
  <c r="O64" i="8"/>
  <c r="Y64" i="21" s="1"/>
  <c r="O44" i="8"/>
  <c r="Y44" i="21" s="1"/>
  <c r="O70" i="8"/>
  <c r="Y70" i="21" s="1"/>
  <c r="O100" i="8"/>
  <c r="Y100" i="21" s="1"/>
  <c r="O129" i="8"/>
  <c r="Y129" i="21" s="1"/>
  <c r="O203" i="8"/>
  <c r="Y203" i="21" s="1"/>
  <c r="O206" i="8"/>
  <c r="Y206" i="21" s="1"/>
  <c r="O78" i="8"/>
  <c r="Y78" i="21" s="1"/>
  <c r="O133" i="8"/>
  <c r="Y133" i="21" s="1"/>
  <c r="O180" i="8"/>
  <c r="Y180" i="21" s="1"/>
  <c r="O183" i="8"/>
  <c r="Y183" i="21" s="1"/>
  <c r="O210" i="8"/>
  <c r="Y210" i="21" s="1"/>
  <c r="O232" i="8"/>
  <c r="Y232" i="21" s="1"/>
  <c r="O235" i="8"/>
  <c r="Y235" i="21" s="1"/>
  <c r="O244" i="8"/>
  <c r="Y244" i="21" s="1"/>
  <c r="F305" i="7"/>
  <c r="O403" i="8"/>
  <c r="Y403" i="21" s="1"/>
  <c r="O426" i="8"/>
  <c r="Y426" i="21" s="1"/>
  <c r="O427" i="8"/>
  <c r="Y427" i="21" s="1"/>
  <c r="O6" i="8"/>
  <c r="Y6" i="21" s="1"/>
  <c r="O10" i="8"/>
  <c r="Y10" i="21" s="1"/>
  <c r="O14" i="8"/>
  <c r="Y14" i="21" s="1"/>
  <c r="O19" i="8"/>
  <c r="Y19" i="21" s="1"/>
  <c r="O27" i="8"/>
  <c r="Y27" i="21" s="1"/>
  <c r="O30" i="8"/>
  <c r="Y30" i="21" s="1"/>
  <c r="O41" i="8"/>
  <c r="Y41" i="21" s="1"/>
  <c r="O50" i="8"/>
  <c r="Y50" i="21" s="1"/>
  <c r="O68" i="8"/>
  <c r="Y68" i="21" s="1"/>
  <c r="O80" i="8"/>
  <c r="Y80" i="21" s="1"/>
  <c r="O87" i="8"/>
  <c r="Y87" i="21" s="1"/>
  <c r="O94" i="8"/>
  <c r="Y94" i="21" s="1"/>
  <c r="O104" i="8"/>
  <c r="Y104" i="21" s="1"/>
  <c r="O125" i="8"/>
  <c r="Y125" i="21" s="1"/>
  <c r="O135" i="8"/>
  <c r="Y135" i="21" s="1"/>
  <c r="O149" i="8"/>
  <c r="Y149" i="21" s="1"/>
  <c r="O170" i="8"/>
  <c r="Y170" i="21" s="1"/>
  <c r="O177" i="8"/>
  <c r="Y177" i="21" s="1"/>
  <c r="O182" i="8"/>
  <c r="Y182" i="21" s="1"/>
  <c r="F194" i="7"/>
  <c r="O215" i="8"/>
  <c r="Y215" i="21" s="1"/>
  <c r="O228" i="8"/>
  <c r="Y228" i="21" s="1"/>
  <c r="O231" i="8"/>
  <c r="Y231" i="21" s="1"/>
  <c r="O234" i="8"/>
  <c r="Y234" i="21" s="1"/>
  <c r="F240" i="7"/>
  <c r="O243" i="8"/>
  <c r="Y243" i="21" s="1"/>
  <c r="O247" i="8"/>
  <c r="Y247" i="21" s="1"/>
  <c r="O299" i="8"/>
  <c r="Y299" i="21" s="1"/>
  <c r="O317" i="8"/>
  <c r="Y317" i="21" s="1"/>
  <c r="O339" i="8"/>
  <c r="Y339" i="21" s="1"/>
  <c r="O359" i="8"/>
  <c r="Y359" i="21" s="1"/>
  <c r="O367" i="8"/>
  <c r="Y367" i="21" s="1"/>
  <c r="O382" i="8"/>
  <c r="Y382" i="21" s="1"/>
  <c r="O423" i="8"/>
  <c r="Y423" i="21" s="1"/>
  <c r="O62" i="8"/>
  <c r="Y62" i="21" s="1"/>
  <c r="O106" i="8"/>
  <c r="Y106" i="21" s="1"/>
  <c r="O121" i="8"/>
  <c r="Y121" i="21" s="1"/>
  <c r="O131" i="8"/>
  <c r="Y131" i="21" s="1"/>
  <c r="O151" i="8"/>
  <c r="Y151" i="21" s="1"/>
  <c r="O176" i="8"/>
  <c r="Y176" i="21" s="1"/>
  <c r="O211" i="8"/>
  <c r="Y211" i="21" s="1"/>
  <c r="F212" i="7"/>
  <c r="F216" i="7"/>
  <c r="O236" i="8"/>
  <c r="Y236" i="21" s="1"/>
  <c r="F237" i="7"/>
  <c r="F245" i="7"/>
  <c r="O251" i="8"/>
  <c r="Y251" i="21" s="1"/>
  <c r="O383" i="8"/>
  <c r="Y383" i="21" s="1"/>
  <c r="O34" i="8"/>
  <c r="Y34" i="21" s="1"/>
  <c r="O54" i="8"/>
  <c r="Y54" i="21" s="1"/>
  <c r="O160" i="8"/>
  <c r="Y160" i="21" s="1"/>
  <c r="F301" i="7"/>
  <c r="O307" i="8"/>
  <c r="Y307" i="21" s="1"/>
  <c r="O375" i="8"/>
  <c r="Y375" i="21" s="1"/>
  <c r="O402" i="8"/>
  <c r="Y402" i="21" s="1"/>
  <c r="F406" i="7"/>
  <c r="O3" i="8"/>
  <c r="Y3" i="21" s="1"/>
  <c r="O38" i="8"/>
  <c r="Y38" i="21" s="1"/>
  <c r="O46" i="8"/>
  <c r="Y46" i="21" s="1"/>
  <c r="O69" i="8"/>
  <c r="Y69" i="21" s="1"/>
  <c r="O84" i="8"/>
  <c r="Y84" i="21" s="1"/>
  <c r="O88" i="8"/>
  <c r="Y88" i="21" s="1"/>
  <c r="O96" i="8"/>
  <c r="Y96" i="21" s="1"/>
  <c r="O99" i="8"/>
  <c r="Y99" i="21" s="1"/>
  <c r="O147" i="8"/>
  <c r="Y147" i="21" s="1"/>
  <c r="O184" i="8"/>
  <c r="Y184" i="21" s="1"/>
  <c r="F191" i="7"/>
  <c r="F195" i="7"/>
  <c r="O199" i="8"/>
  <c r="Y199" i="21" s="1"/>
  <c r="O208" i="8"/>
  <c r="Y208" i="21" s="1"/>
  <c r="O257" i="8"/>
  <c r="Y257" i="21" s="1"/>
  <c r="O269" i="8"/>
  <c r="Y269" i="21" s="1"/>
  <c r="O355" i="8"/>
  <c r="Y355" i="21" s="1"/>
  <c r="O381" i="8"/>
  <c r="Y381" i="21" s="1"/>
  <c r="O410" i="8"/>
  <c r="Y410" i="21" s="1"/>
  <c r="F422" i="7"/>
  <c r="O16" i="8"/>
  <c r="Y16" i="21" s="1"/>
  <c r="O21" i="8"/>
  <c r="Y21" i="21" s="1"/>
  <c r="O58" i="8"/>
  <c r="Y58" i="21" s="1"/>
  <c r="O74" i="8"/>
  <c r="Y74" i="21" s="1"/>
  <c r="O98" i="8"/>
  <c r="Y98" i="21" s="1"/>
  <c r="O207" i="8"/>
  <c r="Y207" i="21" s="1"/>
  <c r="F217" i="7"/>
  <c r="O295" i="8"/>
  <c r="Y295" i="21" s="1"/>
  <c r="O373" i="8"/>
  <c r="Y373" i="21" s="1"/>
  <c r="O393" i="8"/>
  <c r="Y393" i="21" s="1"/>
  <c r="O396" i="8"/>
  <c r="Y396" i="21" s="1"/>
  <c r="O17" i="8"/>
  <c r="Y17" i="21" s="1"/>
  <c r="O20" i="8"/>
  <c r="Y20" i="21" s="1"/>
  <c r="O29" i="8"/>
  <c r="Y29" i="21" s="1"/>
  <c r="F36" i="7"/>
  <c r="O48" i="8"/>
  <c r="Y48" i="21" s="1"/>
  <c r="O49" i="8"/>
  <c r="Y49" i="21" s="1"/>
  <c r="O115" i="8"/>
  <c r="Y115" i="21" s="1"/>
  <c r="O123" i="8"/>
  <c r="Y123" i="21" s="1"/>
  <c r="O137" i="8"/>
  <c r="Y137" i="21" s="1"/>
  <c r="O145" i="8"/>
  <c r="Y145" i="21" s="1"/>
  <c r="O153" i="8"/>
  <c r="Y153" i="21" s="1"/>
  <c r="O172" i="8"/>
  <c r="Y172" i="21" s="1"/>
  <c r="F175" i="7"/>
  <c r="O222" i="8"/>
  <c r="Y222" i="21" s="1"/>
  <c r="F248" i="7"/>
  <c r="O255" i="8"/>
  <c r="Y255" i="21" s="1"/>
  <c r="F259" i="7"/>
  <c r="F263" i="7"/>
  <c r="F267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7" i="7"/>
  <c r="F369" i="7"/>
  <c r="F370" i="7"/>
  <c r="F371" i="7"/>
  <c r="F377" i="7"/>
  <c r="F378" i="7"/>
  <c r="F379" i="7"/>
  <c r="F385" i="7"/>
  <c r="F386" i="7"/>
  <c r="F400" i="7"/>
  <c r="F415" i="7"/>
  <c r="O24" i="8"/>
  <c r="Y24" i="21" s="1"/>
  <c r="O52" i="8"/>
  <c r="Y52" i="21" s="1"/>
  <c r="O60" i="8"/>
  <c r="Y60" i="21" s="1"/>
  <c r="O61" i="8"/>
  <c r="Y61" i="21" s="1"/>
  <c r="O66" i="8"/>
  <c r="Y66" i="21" s="1"/>
  <c r="O72" i="8"/>
  <c r="Y72" i="21" s="1"/>
  <c r="O97" i="8"/>
  <c r="Y97" i="21" s="1"/>
  <c r="O102" i="8"/>
  <c r="Y102" i="21" s="1"/>
  <c r="O105" i="8"/>
  <c r="Y105" i="21" s="1"/>
  <c r="O117" i="8"/>
  <c r="Y117" i="21" s="1"/>
  <c r="O158" i="8"/>
  <c r="Y158" i="21" s="1"/>
  <c r="O162" i="8"/>
  <c r="Y162" i="21" s="1"/>
  <c r="O166" i="8"/>
  <c r="Y166" i="21" s="1"/>
  <c r="F187" i="7"/>
  <c r="O198" i="8"/>
  <c r="Y198" i="21" s="1"/>
  <c r="O201" i="8"/>
  <c r="Y201" i="21" s="1"/>
  <c r="F205" i="7"/>
  <c r="F213" i="7"/>
  <c r="F221" i="7"/>
  <c r="F229" i="7"/>
  <c r="O42" i="8"/>
  <c r="Y42" i="21" s="1"/>
  <c r="O65" i="8"/>
  <c r="Y65" i="21" s="1"/>
  <c r="O71" i="8"/>
  <c r="Y71" i="21" s="1"/>
  <c r="O90" i="8"/>
  <c r="Y90" i="21" s="1"/>
  <c r="O178" i="8"/>
  <c r="Y178" i="21" s="1"/>
  <c r="F181" i="7"/>
  <c r="O250" i="8"/>
  <c r="Y250" i="21" s="1"/>
  <c r="O309" i="8"/>
  <c r="Y309" i="21" s="1"/>
  <c r="O310" i="8"/>
  <c r="Y310" i="21" s="1"/>
  <c r="O313" i="8"/>
  <c r="Y313" i="21" s="1"/>
  <c r="O314" i="8"/>
  <c r="Y314" i="21" s="1"/>
  <c r="O315" i="8"/>
  <c r="Y315" i="21" s="1"/>
  <c r="O321" i="8"/>
  <c r="Y321" i="21" s="1"/>
  <c r="O322" i="8"/>
  <c r="Y322" i="21" s="1"/>
  <c r="O323" i="8"/>
  <c r="Y323" i="21" s="1"/>
  <c r="O329" i="8"/>
  <c r="Y329" i="21" s="1"/>
  <c r="O333" i="8"/>
  <c r="Y333" i="21" s="1"/>
  <c r="O337" i="8"/>
  <c r="Y337" i="21" s="1"/>
  <c r="O341" i="8"/>
  <c r="Y341" i="21" s="1"/>
  <c r="O345" i="8"/>
  <c r="Y345" i="21" s="1"/>
  <c r="O349" i="8"/>
  <c r="Y349" i="21" s="1"/>
  <c r="O353" i="8"/>
  <c r="Y353" i="21" s="1"/>
  <c r="O357" i="8"/>
  <c r="Y357" i="21" s="1"/>
  <c r="O361" i="8"/>
  <c r="Y361" i="21" s="1"/>
  <c r="O365" i="8"/>
  <c r="Y365" i="21" s="1"/>
  <c r="O388" i="8"/>
  <c r="Y388" i="21" s="1"/>
  <c r="O408" i="8"/>
  <c r="Y408" i="21" s="1"/>
  <c r="O419" i="8"/>
  <c r="Y419" i="21" s="1"/>
  <c r="O113" i="8"/>
  <c r="Y113" i="21" s="1"/>
  <c r="F209" i="7"/>
  <c r="F225" i="7"/>
  <c r="F233" i="7"/>
  <c r="F241" i="7"/>
  <c r="F249" i="7"/>
  <c r="O387" i="8"/>
  <c r="Y387" i="21" s="1"/>
  <c r="O391" i="8"/>
  <c r="Y391" i="21" s="1"/>
  <c r="O401" i="8"/>
  <c r="Y401" i="21" s="1"/>
  <c r="O407" i="8"/>
  <c r="Y407" i="21" s="1"/>
  <c r="O412" i="8"/>
  <c r="Y412" i="21" s="1"/>
  <c r="O418" i="8"/>
  <c r="Y418" i="21" s="1"/>
  <c r="O2" i="8"/>
  <c r="Y2" i="21" s="1"/>
  <c r="O18" i="8"/>
  <c r="Y18" i="21" s="1"/>
  <c r="O22" i="8"/>
  <c r="Y22" i="21" s="1"/>
  <c r="O1" i="8"/>
  <c r="Y1" i="21" s="1"/>
  <c r="O35" i="8"/>
  <c r="Y35" i="21" s="1"/>
  <c r="O37" i="8"/>
  <c r="Y37" i="21" s="1"/>
  <c r="O39" i="8"/>
  <c r="Y39" i="21" s="1"/>
  <c r="O43" i="8"/>
  <c r="Y43" i="21" s="1"/>
  <c r="O45" i="8"/>
  <c r="Y45" i="21" s="1"/>
  <c r="O47" i="8"/>
  <c r="Y47" i="21" s="1"/>
  <c r="O51" i="8"/>
  <c r="Y51" i="21" s="1"/>
  <c r="O53" i="8"/>
  <c r="Y53" i="21" s="1"/>
  <c r="O55" i="8"/>
  <c r="Y55" i="21" s="1"/>
  <c r="O57" i="8"/>
  <c r="Y57" i="21" s="1"/>
  <c r="O59" i="8"/>
  <c r="Y59" i="21" s="1"/>
  <c r="O63" i="8"/>
  <c r="Y63" i="21" s="1"/>
  <c r="O67" i="8"/>
  <c r="Y67" i="21" s="1"/>
  <c r="O73" i="8"/>
  <c r="Y73" i="21" s="1"/>
  <c r="O75" i="8"/>
  <c r="Y75" i="21" s="1"/>
  <c r="O77" i="8"/>
  <c r="Y77" i="21" s="1"/>
  <c r="O79" i="8"/>
  <c r="Y79" i="21" s="1"/>
  <c r="O89" i="8"/>
  <c r="Y89" i="21" s="1"/>
  <c r="O91" i="8"/>
  <c r="Y91" i="21" s="1"/>
  <c r="O93" i="8"/>
  <c r="Y93" i="21" s="1"/>
  <c r="O103" i="8"/>
  <c r="Y103" i="21" s="1"/>
  <c r="O110" i="8"/>
  <c r="Y110" i="21" s="1"/>
  <c r="O112" i="8"/>
  <c r="Y112" i="21" s="1"/>
  <c r="O114" i="8"/>
  <c r="Y114" i="21" s="1"/>
  <c r="O116" i="8"/>
  <c r="Y116" i="21" s="1"/>
  <c r="O118" i="8"/>
  <c r="Y118" i="21" s="1"/>
  <c r="O120" i="8"/>
  <c r="Y120" i="21" s="1"/>
  <c r="O122" i="8"/>
  <c r="Y122" i="21" s="1"/>
  <c r="O124" i="8"/>
  <c r="Y124" i="21" s="1"/>
  <c r="O126" i="8"/>
  <c r="Y126" i="21" s="1"/>
  <c r="O128" i="8"/>
  <c r="Y128" i="21" s="1"/>
  <c r="O130" i="8"/>
  <c r="Y130" i="21" s="1"/>
  <c r="O132" i="8"/>
  <c r="Y132" i="21" s="1"/>
  <c r="O134" i="8"/>
  <c r="Y134" i="21" s="1"/>
  <c r="O136" i="8"/>
  <c r="Y136" i="21" s="1"/>
  <c r="O138" i="8"/>
  <c r="Y138" i="21" s="1"/>
  <c r="O140" i="8"/>
  <c r="Y140" i="21" s="1"/>
  <c r="O142" i="8"/>
  <c r="Y142" i="21" s="1"/>
  <c r="O144" i="8"/>
  <c r="Y144" i="21" s="1"/>
  <c r="O146" i="8"/>
  <c r="Y146" i="21" s="1"/>
  <c r="O148" i="8"/>
  <c r="Y148" i="21" s="1"/>
  <c r="O150" i="8"/>
  <c r="Y150" i="21" s="1"/>
  <c r="O152" i="8"/>
  <c r="Y152" i="21" s="1"/>
  <c r="O154" i="8"/>
  <c r="Y154" i="21" s="1"/>
  <c r="O156" i="8"/>
  <c r="Y156" i="21" s="1"/>
  <c r="F159" i="7"/>
  <c r="O159" i="8"/>
  <c r="Y159" i="21" s="1"/>
  <c r="F161" i="7"/>
  <c r="O161" i="8"/>
  <c r="Y161" i="21" s="1"/>
  <c r="F163" i="7"/>
  <c r="O163" i="8"/>
  <c r="Y163" i="21" s="1"/>
  <c r="F165" i="7"/>
  <c r="O165" i="8"/>
  <c r="Y165" i="21" s="1"/>
  <c r="F167" i="7"/>
  <c r="O167" i="8"/>
  <c r="Y167" i="21" s="1"/>
  <c r="O171" i="8"/>
  <c r="Y171" i="21" s="1"/>
  <c r="O185" i="8"/>
  <c r="Y185" i="21" s="1"/>
  <c r="O189" i="8"/>
  <c r="Y189" i="21" s="1"/>
  <c r="O193" i="8"/>
  <c r="Y193" i="21" s="1"/>
  <c r="O173" i="8"/>
  <c r="Y173" i="21" s="1"/>
  <c r="O179" i="8"/>
  <c r="Y179" i="21" s="1"/>
  <c r="O200" i="8"/>
  <c r="Y200" i="21" s="1"/>
  <c r="O202" i="8"/>
  <c r="Y202" i="21" s="1"/>
  <c r="O256" i="8"/>
  <c r="Y256" i="21" s="1"/>
  <c r="O258" i="8"/>
  <c r="Y258" i="21" s="1"/>
  <c r="O260" i="8"/>
  <c r="Y260" i="21" s="1"/>
  <c r="O262" i="8"/>
  <c r="Y262" i="21" s="1"/>
  <c r="O264" i="8"/>
  <c r="Y264" i="21" s="1"/>
  <c r="O266" i="8"/>
  <c r="Y266" i="21" s="1"/>
  <c r="O268" i="8"/>
  <c r="Y268" i="21" s="1"/>
  <c r="O270" i="8"/>
  <c r="Y270" i="21" s="1"/>
  <c r="F328" i="7"/>
  <c r="O328" i="8"/>
  <c r="Y328" i="21" s="1"/>
  <c r="O294" i="8"/>
  <c r="Y294" i="21" s="1"/>
  <c r="O298" i="8"/>
  <c r="Y298" i="21" s="1"/>
  <c r="O302" i="8"/>
  <c r="Y302" i="21" s="1"/>
  <c r="O306" i="8"/>
  <c r="Y306" i="21" s="1"/>
  <c r="O311" i="8"/>
  <c r="Y311" i="21" s="1"/>
  <c r="O296" i="8"/>
  <c r="Y296" i="21" s="1"/>
  <c r="O300" i="8"/>
  <c r="Y300" i="21" s="1"/>
  <c r="O304" i="8"/>
  <c r="Y304" i="21" s="1"/>
  <c r="O308" i="8"/>
  <c r="Y308" i="21" s="1"/>
  <c r="O312" i="8"/>
  <c r="Y312" i="21" s="1"/>
  <c r="O316" i="8"/>
  <c r="Y316" i="21" s="1"/>
  <c r="O320" i="8"/>
  <c r="Y320" i="21" s="1"/>
  <c r="O324" i="8"/>
  <c r="Y324" i="21" s="1"/>
  <c r="O330" i="8"/>
  <c r="Y330" i="21" s="1"/>
  <c r="O334" i="8"/>
  <c r="Y334" i="21" s="1"/>
  <c r="O338" i="8"/>
  <c r="Y338" i="21" s="1"/>
  <c r="O342" i="8"/>
  <c r="Y342" i="21" s="1"/>
  <c r="O346" i="8"/>
  <c r="Y346" i="21" s="1"/>
  <c r="O350" i="8"/>
  <c r="Y350" i="21" s="1"/>
  <c r="O354" i="8"/>
  <c r="Y354" i="21" s="1"/>
  <c r="O358" i="8"/>
  <c r="Y358" i="21" s="1"/>
  <c r="O362" i="8"/>
  <c r="Y362" i="21" s="1"/>
  <c r="O332" i="8"/>
  <c r="Y332" i="21" s="1"/>
  <c r="O336" i="8"/>
  <c r="Y336" i="21" s="1"/>
  <c r="O340" i="8"/>
  <c r="Y340" i="21" s="1"/>
  <c r="O344" i="8"/>
  <c r="Y344" i="21" s="1"/>
  <c r="O348" i="8"/>
  <c r="Y348" i="21" s="1"/>
  <c r="O352" i="8"/>
  <c r="Y352" i="21" s="1"/>
  <c r="O356" i="8"/>
  <c r="Y356" i="21" s="1"/>
  <c r="O360" i="8"/>
  <c r="Y360" i="21" s="1"/>
  <c r="O364" i="8"/>
  <c r="Y364" i="21" s="1"/>
  <c r="O368" i="8"/>
  <c r="Y368" i="21" s="1"/>
  <c r="O372" i="8"/>
  <c r="Y372" i="21" s="1"/>
  <c r="O376" i="8"/>
  <c r="Y376" i="21" s="1"/>
  <c r="O380" i="8"/>
  <c r="Y380" i="21" s="1"/>
  <c r="O384" i="8"/>
  <c r="Y384" i="21" s="1"/>
  <c r="F413" i="7"/>
  <c r="O413" i="8"/>
  <c r="Y413" i="21" s="1"/>
  <c r="F421" i="7"/>
  <c r="O421" i="8"/>
  <c r="Y421" i="21" s="1"/>
  <c r="F429" i="7"/>
  <c r="O429" i="8"/>
  <c r="Y429" i="21" s="1"/>
  <c r="F405" i="7"/>
  <c r="O405" i="8"/>
  <c r="Y405" i="21" s="1"/>
  <c r="O390" i="8"/>
  <c r="Y390" i="21" s="1"/>
  <c r="O394" i="8"/>
  <c r="Y394" i="21" s="1"/>
  <c r="O398" i="8"/>
  <c r="Y398" i="21" s="1"/>
  <c r="F409" i="7"/>
  <c r="O409" i="8"/>
  <c r="Y409" i="21" s="1"/>
  <c r="F417" i="7"/>
  <c r="O417" i="8"/>
  <c r="Y417" i="21" s="1"/>
  <c r="F425" i="7"/>
  <c r="O425" i="8"/>
  <c r="Y425" i="21" s="1"/>
  <c r="O399" i="8"/>
  <c r="Y399" i="21" s="1"/>
  <c r="O416" i="8"/>
  <c r="Y416" i="21" s="1"/>
  <c r="O420" i="8"/>
  <c r="Y420" i="21" s="1"/>
  <c r="O424" i="8"/>
  <c r="Y424" i="21" s="1"/>
  <c r="O428" i="8"/>
  <c r="Y428" i="21" s="1"/>
  <c r="C47" i="18"/>
  <c r="C48" i="18" s="1"/>
  <c r="D49" i="18"/>
  <c r="D48" i="18"/>
  <c r="B52" i="18"/>
  <c r="B51" i="18"/>
  <c r="G58" i="18"/>
  <c r="G57" i="18"/>
  <c r="G64" i="18"/>
  <c r="G63" i="18"/>
  <c r="F67" i="18"/>
  <c r="F66" i="18"/>
  <c r="F73" i="18"/>
  <c r="F72" i="18"/>
  <c r="C83" i="18"/>
  <c r="C84" i="18" s="1"/>
  <c r="D85" i="18"/>
  <c r="D84" i="18"/>
  <c r="B88" i="18"/>
  <c r="B87" i="18"/>
  <c r="B94" i="18"/>
  <c r="B93" i="18"/>
  <c r="G94" i="18"/>
  <c r="G93" i="18"/>
  <c r="D99" i="18"/>
  <c r="D100" i="18"/>
  <c r="E96" i="18"/>
  <c r="E97" i="18"/>
  <c r="F105" i="18"/>
  <c r="F106" i="18"/>
  <c r="E109" i="18"/>
  <c r="E108" i="18"/>
  <c r="G114" i="18"/>
  <c r="G115" i="18"/>
  <c r="G117" i="18"/>
  <c r="G118" i="18"/>
  <c r="F126" i="18"/>
  <c r="F127" i="18"/>
  <c r="G132" i="18"/>
  <c r="G133" i="18"/>
  <c r="G135" i="18"/>
  <c r="G136" i="18"/>
  <c r="G138" i="18"/>
  <c r="G139" i="18"/>
  <c r="G141" i="18"/>
  <c r="G142" i="18"/>
  <c r="G144" i="18"/>
  <c r="G145" i="18"/>
  <c r="G147" i="18"/>
  <c r="G148" i="18"/>
  <c r="G150" i="18"/>
  <c r="G151" i="18"/>
  <c r="G153" i="18"/>
  <c r="G154" i="18"/>
  <c r="C158" i="18"/>
  <c r="C159" i="18" s="1"/>
  <c r="C8" i="18"/>
  <c r="C9" i="18" s="1"/>
  <c r="D12" i="18"/>
  <c r="C14" i="18"/>
  <c r="C15" i="18" s="1"/>
  <c r="D18" i="18"/>
  <c r="C20" i="18"/>
  <c r="C21" i="18" s="1"/>
  <c r="D24" i="18"/>
  <c r="C26" i="18"/>
  <c r="C27" i="18" s="1"/>
  <c r="D30" i="18"/>
  <c r="C36" i="18"/>
  <c r="C32" i="18"/>
  <c r="C33" i="18" s="1"/>
  <c r="D43" i="18"/>
  <c r="D42" i="18"/>
  <c r="C53" i="18"/>
  <c r="C54" i="18" s="1"/>
  <c r="D55" i="18"/>
  <c r="D54" i="18"/>
  <c r="B58" i="18"/>
  <c r="B57" i="18"/>
  <c r="C59" i="18"/>
  <c r="C60" i="18" s="1"/>
  <c r="D61" i="18"/>
  <c r="D60" i="18"/>
  <c r="B64" i="18"/>
  <c r="B63" i="18"/>
  <c r="E69" i="18"/>
  <c r="G70" i="18"/>
  <c r="G69" i="18"/>
  <c r="E75" i="18"/>
  <c r="G76" i="18"/>
  <c r="G75" i="18"/>
  <c r="F79" i="18"/>
  <c r="F78" i="18"/>
  <c r="C89" i="18"/>
  <c r="C90" i="18" s="1"/>
  <c r="C86" i="18"/>
  <c r="C87" i="18" s="1"/>
  <c r="F91" i="18"/>
  <c r="F90" i="18"/>
  <c r="F94" i="18"/>
  <c r="F93" i="18"/>
  <c r="F88" i="18"/>
  <c r="F87" i="18"/>
  <c r="F82" i="18"/>
  <c r="F81" i="18"/>
  <c r="F76" i="18"/>
  <c r="F75" i="18"/>
  <c r="F70" i="18"/>
  <c r="F69" i="18"/>
  <c r="F64" i="18"/>
  <c r="F63" i="18"/>
  <c r="F58" i="18"/>
  <c r="F57" i="18"/>
  <c r="F52" i="18"/>
  <c r="F51" i="18"/>
  <c r="C101" i="18"/>
  <c r="C102" i="18" s="1"/>
  <c r="E103" i="18"/>
  <c r="E102" i="18"/>
  <c r="C107" i="18"/>
  <c r="C108" i="18" s="1"/>
  <c r="F108" i="18"/>
  <c r="F109" i="18"/>
  <c r="E112" i="18"/>
  <c r="E111" i="18"/>
  <c r="C116" i="18"/>
  <c r="C117" i="18" s="1"/>
  <c r="E121" i="18"/>
  <c r="E120" i="18"/>
  <c r="C122" i="18"/>
  <c r="C123" i="18" s="1"/>
  <c r="E124" i="18"/>
  <c r="E123" i="18"/>
  <c r="C128" i="18"/>
  <c r="C129" i="18" s="1"/>
  <c r="E130" i="18"/>
  <c r="E129" i="18"/>
  <c r="C134" i="18"/>
  <c r="C135" i="18" s="1"/>
  <c r="C137" i="18"/>
  <c r="C138" i="18" s="1"/>
  <c r="C140" i="18"/>
  <c r="C141" i="18" s="1"/>
  <c r="C143" i="18"/>
  <c r="C144" i="18" s="1"/>
  <c r="C146" i="18"/>
  <c r="C147" i="18" s="1"/>
  <c r="C149" i="18"/>
  <c r="C150" i="18" s="1"/>
  <c r="C152" i="18"/>
  <c r="C153" i="18" s="1"/>
  <c r="B3" i="18"/>
  <c r="G3" i="18"/>
  <c r="G9" i="18"/>
  <c r="C12" i="18"/>
  <c r="G15" i="18"/>
  <c r="G21" i="18"/>
  <c r="C24" i="18"/>
  <c r="G27" i="18"/>
  <c r="D37" i="18"/>
  <c r="C38" i="18"/>
  <c r="C39" i="18" s="1"/>
  <c r="F42" i="18"/>
  <c r="C44" i="18"/>
  <c r="C45" i="18" s="1"/>
  <c r="B46" i="18"/>
  <c r="B45" i="18"/>
  <c r="G46" i="18"/>
  <c r="G45" i="18"/>
  <c r="F49" i="18"/>
  <c r="F48" i="18"/>
  <c r="C65" i="18"/>
  <c r="C66" i="18" s="1"/>
  <c r="D67" i="18"/>
  <c r="D66" i="18"/>
  <c r="B70" i="18"/>
  <c r="B69" i="18"/>
  <c r="C71" i="18"/>
  <c r="C72" i="18" s="1"/>
  <c r="D73" i="18"/>
  <c r="D72" i="18"/>
  <c r="B76" i="18"/>
  <c r="B75" i="18"/>
  <c r="G82" i="18"/>
  <c r="G81" i="18"/>
  <c r="F85" i="18"/>
  <c r="F84" i="18"/>
  <c r="D91" i="18"/>
  <c r="D90" i="18"/>
  <c r="C95" i="18"/>
  <c r="C96" i="18" s="1"/>
  <c r="C92" i="18"/>
  <c r="C93" i="18" s="1"/>
  <c r="D97" i="18"/>
  <c r="D96" i="18"/>
  <c r="F102" i="18"/>
  <c r="F103" i="18"/>
  <c r="G108" i="18"/>
  <c r="G109" i="18"/>
  <c r="B111" i="18"/>
  <c r="B112" i="18"/>
  <c r="F111" i="18"/>
  <c r="F112" i="18"/>
  <c r="E115" i="18"/>
  <c r="E114" i="18"/>
  <c r="E118" i="18"/>
  <c r="E117" i="18"/>
  <c r="C119" i="18"/>
  <c r="C120" i="18" s="1"/>
  <c r="F120" i="18"/>
  <c r="F121" i="18"/>
  <c r="F123" i="18"/>
  <c r="F124" i="18"/>
  <c r="F129" i="18"/>
  <c r="F130" i="18"/>
  <c r="E133" i="18"/>
  <c r="E132" i="18"/>
  <c r="E136" i="18"/>
  <c r="E135" i="18"/>
  <c r="E139" i="18"/>
  <c r="E138" i="18"/>
  <c r="E142" i="18"/>
  <c r="E141" i="18"/>
  <c r="E145" i="18"/>
  <c r="E144" i="18"/>
  <c r="E148" i="18"/>
  <c r="E147" i="18"/>
  <c r="E151" i="18"/>
  <c r="E150" i="18"/>
  <c r="E154" i="18"/>
  <c r="E153" i="18"/>
  <c r="C155" i="18"/>
  <c r="C156" i="18" s="1"/>
  <c r="E157" i="18"/>
  <c r="E156" i="18"/>
  <c r="F12" i="18"/>
  <c r="B15" i="18"/>
  <c r="F18" i="18"/>
  <c r="B21" i="18"/>
  <c r="F24" i="18"/>
  <c r="B27" i="18"/>
  <c r="F30" i="18"/>
  <c r="C41" i="18"/>
  <c r="C42" i="18" s="1"/>
  <c r="G52" i="18"/>
  <c r="G51" i="18"/>
  <c r="F55" i="18"/>
  <c r="F54" i="18"/>
  <c r="F61" i="18"/>
  <c r="F60" i="18"/>
  <c r="C77" i="18"/>
  <c r="C78" i="18" s="1"/>
  <c r="D79" i="18"/>
  <c r="D78" i="18"/>
  <c r="B82" i="18"/>
  <c r="B81" i="18"/>
  <c r="G88" i="18"/>
  <c r="G87" i="18"/>
  <c r="F97" i="18"/>
  <c r="F96" i="18"/>
  <c r="C104" i="18"/>
  <c r="C105" i="18" s="1"/>
  <c r="E106" i="18"/>
  <c r="E105" i="18"/>
  <c r="C110" i="18"/>
  <c r="C111" i="18" s="1"/>
  <c r="C113" i="18"/>
  <c r="C114" i="18" s="1"/>
  <c r="F114" i="18"/>
  <c r="F115" i="18"/>
  <c r="B117" i="18"/>
  <c r="B118" i="18"/>
  <c r="F117" i="18"/>
  <c r="F118" i="18"/>
  <c r="G120" i="18"/>
  <c r="G121" i="18"/>
  <c r="C125" i="18"/>
  <c r="C126" i="18" s="1"/>
  <c r="E127" i="18"/>
  <c r="E126" i="18"/>
  <c r="C131" i="18"/>
  <c r="C132" i="18" s="1"/>
  <c r="F132" i="18"/>
  <c r="F133" i="18"/>
  <c r="B135" i="18"/>
  <c r="B136" i="18"/>
  <c r="F135" i="18"/>
  <c r="F136" i="18"/>
  <c r="B138" i="18"/>
  <c r="B139" i="18"/>
  <c r="F138" i="18"/>
  <c r="F139" i="18"/>
  <c r="B141" i="18"/>
  <c r="B142" i="18"/>
  <c r="F141" i="18"/>
  <c r="F142" i="18"/>
  <c r="B144" i="18"/>
  <c r="B145" i="18"/>
  <c r="F144" i="18"/>
  <c r="F145" i="18"/>
  <c r="B147" i="18"/>
  <c r="B148" i="18"/>
  <c r="F147" i="18"/>
  <c r="F148" i="18"/>
  <c r="B150" i="18"/>
  <c r="B151" i="18"/>
  <c r="F150" i="18"/>
  <c r="F151" i="18"/>
  <c r="B153" i="18"/>
  <c r="B154" i="18"/>
  <c r="F153" i="18"/>
  <c r="F154" i="18"/>
  <c r="F156" i="18"/>
  <c r="F157" i="18"/>
  <c r="G163" i="18"/>
  <c r="G162" i="18"/>
  <c r="B166" i="18"/>
  <c r="B165" i="18"/>
  <c r="B169" i="18"/>
  <c r="B168" i="18"/>
  <c r="B172" i="18"/>
  <c r="B171" i="18"/>
  <c r="B175" i="18"/>
  <c r="B174" i="18"/>
  <c r="D177" i="18"/>
  <c r="D178" i="18"/>
  <c r="G181" i="18"/>
  <c r="G180" i="18"/>
  <c r="G184" i="18"/>
  <c r="G183" i="18"/>
  <c r="G187" i="18"/>
  <c r="G186" i="18"/>
  <c r="G190" i="18"/>
  <c r="G189" i="18"/>
  <c r="G193" i="18"/>
  <c r="G192" i="18"/>
  <c r="G202" i="18"/>
  <c r="G201" i="18"/>
  <c r="G205" i="18"/>
  <c r="G204" i="18"/>
  <c r="B208" i="18"/>
  <c r="B207" i="18"/>
  <c r="B211" i="18"/>
  <c r="B210" i="18"/>
  <c r="F211" i="18"/>
  <c r="F210" i="18"/>
  <c r="C215" i="18"/>
  <c r="C216" i="18" s="1"/>
  <c r="C218" i="18"/>
  <c r="C219" i="18" s="1"/>
  <c r="D228" i="18"/>
  <c r="D229" i="18"/>
  <c r="G232" i="18"/>
  <c r="G231" i="18"/>
  <c r="G235" i="18"/>
  <c r="G234" i="18"/>
  <c r="G238" i="18"/>
  <c r="G237" i="18"/>
  <c r="B241" i="18"/>
  <c r="B240" i="18"/>
  <c r="D249" i="18"/>
  <c r="D250" i="18"/>
  <c r="E252" i="18"/>
  <c r="E253" i="18"/>
  <c r="B60" i="18"/>
  <c r="B72" i="18"/>
  <c r="D165" i="18"/>
  <c r="D166" i="18"/>
  <c r="D168" i="18"/>
  <c r="D169" i="18"/>
  <c r="D171" i="18"/>
  <c r="D172" i="18"/>
  <c r="D174" i="18"/>
  <c r="D175" i="18"/>
  <c r="G178" i="18"/>
  <c r="G177" i="18"/>
  <c r="B181" i="18"/>
  <c r="B180" i="18"/>
  <c r="B184" i="18"/>
  <c r="B183" i="18"/>
  <c r="B187" i="18"/>
  <c r="B186" i="18"/>
  <c r="B190" i="18"/>
  <c r="B189" i="18"/>
  <c r="B193" i="18"/>
  <c r="B192" i="18"/>
  <c r="B199" i="18"/>
  <c r="B198" i="18"/>
  <c r="G199" i="18"/>
  <c r="G198" i="18"/>
  <c r="B205" i="18"/>
  <c r="B204" i="18"/>
  <c r="D207" i="18"/>
  <c r="D208" i="18"/>
  <c r="G208" i="18"/>
  <c r="G207" i="18"/>
  <c r="G211" i="18"/>
  <c r="G210" i="18"/>
  <c r="F220" i="18"/>
  <c r="F219" i="18"/>
  <c r="B226" i="18"/>
  <c r="B225" i="18"/>
  <c r="B235" i="18"/>
  <c r="B234" i="18"/>
  <c r="B238" i="18"/>
  <c r="B237" i="18"/>
  <c r="D240" i="18"/>
  <c r="D241" i="18"/>
  <c r="G241" i="18"/>
  <c r="G240" i="18"/>
  <c r="G244" i="18"/>
  <c r="G243" i="18"/>
  <c r="B247" i="18"/>
  <c r="B246" i="18"/>
  <c r="G99" i="18"/>
  <c r="C179" i="18"/>
  <c r="C180" i="18" s="1"/>
  <c r="D180" i="18"/>
  <c r="D181" i="18"/>
  <c r="D183" i="18"/>
  <c r="D184" i="18"/>
  <c r="D186" i="18"/>
  <c r="D187" i="18"/>
  <c r="D189" i="18"/>
  <c r="D190" i="18"/>
  <c r="D192" i="18"/>
  <c r="D193" i="18"/>
  <c r="B196" i="18"/>
  <c r="B195" i="18"/>
  <c r="D204" i="18"/>
  <c r="D205" i="18"/>
  <c r="E207" i="18"/>
  <c r="E208" i="18"/>
  <c r="C209" i="18"/>
  <c r="C210" i="18" s="1"/>
  <c r="F214" i="18"/>
  <c r="F213" i="18"/>
  <c r="B217" i="18"/>
  <c r="B216" i="18"/>
  <c r="F217" i="18"/>
  <c r="F216" i="18"/>
  <c r="G220" i="18"/>
  <c r="G219" i="18"/>
  <c r="G226" i="18"/>
  <c r="G225" i="18"/>
  <c r="G229" i="18"/>
  <c r="G228" i="18"/>
  <c r="D231" i="18"/>
  <c r="D232" i="18"/>
  <c r="D234" i="18"/>
  <c r="D235" i="18"/>
  <c r="D237" i="18"/>
  <c r="D238" i="18"/>
  <c r="E240" i="18"/>
  <c r="E241" i="18"/>
  <c r="B244" i="18"/>
  <c r="B243" i="18"/>
  <c r="D246" i="18"/>
  <c r="D247" i="18"/>
  <c r="G247" i="18"/>
  <c r="G246" i="18"/>
  <c r="G250" i="18"/>
  <c r="G249" i="18"/>
  <c r="B253" i="18"/>
  <c r="B252" i="18"/>
  <c r="B99" i="18"/>
  <c r="D160" i="18"/>
  <c r="B163" i="18"/>
  <c r="B162" i="18"/>
  <c r="G166" i="18"/>
  <c r="G165" i="18"/>
  <c r="G169" i="18"/>
  <c r="G168" i="18"/>
  <c r="G172" i="18"/>
  <c r="G171" i="18"/>
  <c r="G175" i="18"/>
  <c r="G174" i="18"/>
  <c r="B178" i="18"/>
  <c r="B177" i="18"/>
  <c r="G196" i="18"/>
  <c r="G195" i="18"/>
  <c r="B202" i="18"/>
  <c r="B201" i="18"/>
  <c r="E210" i="18"/>
  <c r="E211" i="18"/>
  <c r="C212" i="18"/>
  <c r="C213" i="18" s="1"/>
  <c r="G214" i="18"/>
  <c r="G213" i="18"/>
  <c r="D216" i="18"/>
  <c r="D217" i="18"/>
  <c r="G217" i="18"/>
  <c r="G216" i="18"/>
  <c r="B220" i="18"/>
  <c r="B219" i="18"/>
  <c r="C221" i="18"/>
  <c r="C222" i="18" s="1"/>
  <c r="B223" i="18"/>
  <c r="B222" i="18"/>
  <c r="G223" i="18"/>
  <c r="G222" i="18"/>
  <c r="B229" i="18"/>
  <c r="B228" i="18"/>
  <c r="D243" i="18"/>
  <c r="D244" i="18"/>
  <c r="E246" i="18"/>
  <c r="E247" i="18"/>
  <c r="B250" i="18"/>
  <c r="B249" i="18"/>
  <c r="D252" i="18"/>
  <c r="D253" i="18"/>
  <c r="G253" i="18"/>
  <c r="G252" i="18"/>
  <c r="E178" i="18"/>
  <c r="C353" i="18"/>
  <c r="C354" i="18" s="1"/>
  <c r="B357" i="18"/>
  <c r="B358" i="18"/>
  <c r="C365" i="18"/>
  <c r="C366" i="18" s="1"/>
  <c r="G369" i="18"/>
  <c r="G370" i="18"/>
  <c r="E418" i="18"/>
  <c r="E417" i="18"/>
  <c r="G418" i="18"/>
  <c r="G417" i="18"/>
  <c r="D420" i="18"/>
  <c r="D421" i="18"/>
  <c r="G463" i="18"/>
  <c r="G462" i="18"/>
  <c r="G469" i="18"/>
  <c r="G468" i="18"/>
  <c r="B255" i="18"/>
  <c r="C264" i="18"/>
  <c r="E267" i="18"/>
  <c r="C276" i="18"/>
  <c r="C288" i="18"/>
  <c r="C312" i="18"/>
  <c r="D316" i="18"/>
  <c r="D328" i="18"/>
  <c r="C336" i="18"/>
  <c r="F348" i="18"/>
  <c r="F349" i="18"/>
  <c r="E355" i="18"/>
  <c r="E354" i="18"/>
  <c r="G357" i="18"/>
  <c r="G358" i="18"/>
  <c r="B375" i="18"/>
  <c r="B376" i="18"/>
  <c r="F375" i="18"/>
  <c r="F376" i="18"/>
  <c r="C165" i="18"/>
  <c r="C168" i="18"/>
  <c r="C174" i="18"/>
  <c r="C177" i="18"/>
  <c r="C183" i="18"/>
  <c r="C186" i="18"/>
  <c r="C189" i="18"/>
  <c r="C192" i="18"/>
  <c r="C195" i="18"/>
  <c r="C204" i="18"/>
  <c r="C207" i="18"/>
  <c r="C231" i="18"/>
  <c r="C234" i="18"/>
  <c r="C237" i="18"/>
  <c r="C243" i="18"/>
  <c r="C246" i="18"/>
  <c r="C249" i="18"/>
  <c r="C252" i="18"/>
  <c r="C261" i="18"/>
  <c r="E264" i="18"/>
  <c r="D265" i="18"/>
  <c r="F265" i="18"/>
  <c r="B267" i="18"/>
  <c r="E276" i="18"/>
  <c r="D277" i="18"/>
  <c r="F277" i="18"/>
  <c r="C285" i="18"/>
  <c r="E288" i="18"/>
  <c r="D289" i="18"/>
  <c r="E300" i="18"/>
  <c r="C309" i="18"/>
  <c r="E312" i="18"/>
  <c r="C321" i="18"/>
  <c r="E324" i="18"/>
  <c r="C333" i="18"/>
  <c r="E336" i="18"/>
  <c r="C345" i="18"/>
  <c r="G348" i="18"/>
  <c r="G349" i="18"/>
  <c r="B352" i="18"/>
  <c r="B351" i="18"/>
  <c r="F351" i="18"/>
  <c r="F352" i="18"/>
  <c r="B363" i="18"/>
  <c r="B364" i="18"/>
  <c r="F363" i="18"/>
  <c r="F364" i="18"/>
  <c r="E373" i="18"/>
  <c r="E372" i="18"/>
  <c r="D379" i="18"/>
  <c r="D378" i="18"/>
  <c r="D262" i="18"/>
  <c r="F262" i="18"/>
  <c r="B264" i="18"/>
  <c r="G264" i="18"/>
  <c r="C266" i="18"/>
  <c r="C267" i="18" s="1"/>
  <c r="C270" i="18"/>
  <c r="D274" i="18"/>
  <c r="F274" i="18"/>
  <c r="B276" i="18"/>
  <c r="G276" i="18"/>
  <c r="C278" i="18"/>
  <c r="C279" i="18" s="1"/>
  <c r="C282" i="18"/>
  <c r="D286" i="18"/>
  <c r="F286" i="18"/>
  <c r="B288" i="18"/>
  <c r="G288" i="18"/>
  <c r="C290" i="18"/>
  <c r="C291" i="18" s="1"/>
  <c r="D298" i="18"/>
  <c r="F298" i="18"/>
  <c r="B300" i="18"/>
  <c r="G300" i="18"/>
  <c r="C302" i="18"/>
  <c r="C303" i="18" s="1"/>
  <c r="C306" i="18"/>
  <c r="D310" i="18"/>
  <c r="F310" i="18"/>
  <c r="B312" i="18"/>
  <c r="G312" i="18"/>
  <c r="C314" i="18"/>
  <c r="C315" i="18" s="1"/>
  <c r="C318" i="18"/>
  <c r="E321" i="18"/>
  <c r="D322" i="18"/>
  <c r="F322" i="18"/>
  <c r="B324" i="18"/>
  <c r="G324" i="18"/>
  <c r="C326" i="18"/>
  <c r="C327" i="18" s="1"/>
  <c r="C330" i="18"/>
  <c r="E333" i="18"/>
  <c r="D334" i="18"/>
  <c r="F334" i="18"/>
  <c r="B336" i="18"/>
  <c r="G336" i="18"/>
  <c r="C338" i="18"/>
  <c r="C339" i="18" s="1"/>
  <c r="C342" i="18"/>
  <c r="E345" i="18"/>
  <c r="D346" i="18"/>
  <c r="E349" i="18"/>
  <c r="E348" i="18"/>
  <c r="G351" i="18"/>
  <c r="G352" i="18"/>
  <c r="D355" i="18"/>
  <c r="D354" i="18"/>
  <c r="E361" i="18"/>
  <c r="E360" i="18"/>
  <c r="D367" i="18"/>
  <c r="D366" i="18"/>
  <c r="C377" i="18"/>
  <c r="C378" i="18" s="1"/>
  <c r="F345" i="18"/>
  <c r="C350" i="18"/>
  <c r="C351" i="18" s="1"/>
  <c r="E358" i="18"/>
  <c r="E357" i="18"/>
  <c r="C360" i="18"/>
  <c r="F360" i="18"/>
  <c r="F361" i="18"/>
  <c r="C362" i="18"/>
  <c r="C363" i="18" s="1"/>
  <c r="G364" i="18"/>
  <c r="B370" i="18"/>
  <c r="E370" i="18"/>
  <c r="E369" i="18"/>
  <c r="C372" i="18"/>
  <c r="F372" i="18"/>
  <c r="F373" i="18"/>
  <c r="C374" i="18"/>
  <c r="C375" i="18" s="1"/>
  <c r="G376" i="18"/>
  <c r="B382" i="18"/>
  <c r="E382" i="18"/>
  <c r="E381" i="18"/>
  <c r="C383" i="18"/>
  <c r="C384" i="18" s="1"/>
  <c r="G391" i="18"/>
  <c r="G390" i="18"/>
  <c r="F357" i="18"/>
  <c r="F358" i="18"/>
  <c r="E367" i="18"/>
  <c r="E366" i="18"/>
  <c r="F369" i="18"/>
  <c r="F370" i="18"/>
  <c r="E379" i="18"/>
  <c r="E378" i="18"/>
  <c r="F381" i="18"/>
  <c r="F382" i="18"/>
  <c r="G397" i="18"/>
  <c r="G396" i="18"/>
  <c r="G400" i="18"/>
  <c r="G399" i="18"/>
  <c r="G403" i="18"/>
  <c r="G402" i="18"/>
  <c r="G406" i="18"/>
  <c r="G405" i="18"/>
  <c r="G409" i="18"/>
  <c r="G408" i="18"/>
  <c r="G412" i="18"/>
  <c r="G411" i="18"/>
  <c r="E352" i="18"/>
  <c r="E351" i="18"/>
  <c r="F354" i="18"/>
  <c r="F355" i="18"/>
  <c r="C356" i="18"/>
  <c r="C357" i="18" s="1"/>
  <c r="D360" i="18"/>
  <c r="E364" i="18"/>
  <c r="E363" i="18"/>
  <c r="F366" i="18"/>
  <c r="F367" i="18"/>
  <c r="C368" i="18"/>
  <c r="C369" i="18" s="1"/>
  <c r="D372" i="18"/>
  <c r="E376" i="18"/>
  <c r="E375" i="18"/>
  <c r="F378" i="18"/>
  <c r="F379" i="18"/>
  <c r="C380" i="18"/>
  <c r="C381" i="18" s="1"/>
  <c r="G382" i="18"/>
  <c r="G381" i="18"/>
  <c r="G388" i="18"/>
  <c r="G387" i="18"/>
  <c r="G394" i="18"/>
  <c r="G393" i="18"/>
  <c r="E384" i="18"/>
  <c r="D385" i="18"/>
  <c r="F385" i="18"/>
  <c r="B391" i="18"/>
  <c r="B390" i="18"/>
  <c r="B394" i="18"/>
  <c r="B393" i="18"/>
  <c r="B397" i="18"/>
  <c r="B396" i="18"/>
  <c r="B400" i="18"/>
  <c r="B399" i="18"/>
  <c r="B403" i="18"/>
  <c r="B402" i="18"/>
  <c r="B406" i="18"/>
  <c r="B405" i="18"/>
  <c r="B409" i="18"/>
  <c r="B408" i="18"/>
  <c r="B412" i="18"/>
  <c r="B411" i="18"/>
  <c r="E414" i="18"/>
  <c r="D414" i="18"/>
  <c r="D415" i="18"/>
  <c r="C417" i="18"/>
  <c r="B418" i="18"/>
  <c r="B417" i="18"/>
  <c r="C423" i="18"/>
  <c r="D423" i="18"/>
  <c r="D424" i="18"/>
  <c r="C426" i="18"/>
  <c r="D426" i="18"/>
  <c r="D427" i="18"/>
  <c r="C429" i="18"/>
  <c r="D429" i="18"/>
  <c r="D430" i="18"/>
  <c r="D432" i="18"/>
  <c r="D433" i="18"/>
  <c r="C435" i="18"/>
  <c r="B436" i="18"/>
  <c r="B435" i="18"/>
  <c r="C438" i="18"/>
  <c r="B439" i="18"/>
  <c r="B438" i="18"/>
  <c r="B442" i="18"/>
  <c r="B441" i="18"/>
  <c r="C444" i="18"/>
  <c r="B445" i="18"/>
  <c r="B444" i="18"/>
  <c r="C447" i="18"/>
  <c r="B448" i="18"/>
  <c r="B447" i="18"/>
  <c r="C450" i="18"/>
  <c r="B451" i="18"/>
  <c r="B450" i="18"/>
  <c r="B454" i="18"/>
  <c r="B453" i="18"/>
  <c r="B457" i="18"/>
  <c r="B456" i="18"/>
  <c r="G460" i="18"/>
  <c r="G459" i="18"/>
  <c r="B466" i="18"/>
  <c r="B465" i="18"/>
  <c r="B384" i="18"/>
  <c r="G384" i="18"/>
  <c r="F388" i="18"/>
  <c r="F391" i="18"/>
  <c r="F394" i="18"/>
  <c r="G415" i="18"/>
  <c r="G414" i="18"/>
  <c r="B421" i="18"/>
  <c r="B420" i="18"/>
  <c r="G421" i="18"/>
  <c r="G420" i="18"/>
  <c r="G424" i="18"/>
  <c r="G423" i="18"/>
  <c r="G427" i="18"/>
  <c r="G426" i="18"/>
  <c r="G430" i="18"/>
  <c r="G429" i="18"/>
  <c r="G433" i="18"/>
  <c r="G432" i="18"/>
  <c r="G436" i="18"/>
  <c r="G435" i="18"/>
  <c r="G439" i="18"/>
  <c r="G438" i="18"/>
  <c r="G442" i="18"/>
  <c r="G441" i="18"/>
  <c r="G445" i="18"/>
  <c r="G444" i="18"/>
  <c r="G448" i="18"/>
  <c r="G447" i="18"/>
  <c r="G451" i="18"/>
  <c r="G450" i="18"/>
  <c r="G454" i="18"/>
  <c r="G453" i="18"/>
  <c r="G466" i="18"/>
  <c r="G465" i="18"/>
  <c r="C470" i="18"/>
  <c r="C471" i="18" s="1"/>
  <c r="C387" i="18"/>
  <c r="D387" i="18"/>
  <c r="D388" i="18"/>
  <c r="C390" i="18"/>
  <c r="D390" i="18"/>
  <c r="D391" i="18"/>
  <c r="D393" i="18"/>
  <c r="D394" i="18"/>
  <c r="C396" i="18"/>
  <c r="D396" i="18"/>
  <c r="D397" i="18"/>
  <c r="C399" i="18"/>
  <c r="D399" i="18"/>
  <c r="D400" i="18"/>
  <c r="C402" i="18"/>
  <c r="D402" i="18"/>
  <c r="D403" i="18"/>
  <c r="D405" i="18"/>
  <c r="D406" i="18"/>
  <c r="D408" i="18"/>
  <c r="D409" i="18"/>
  <c r="C411" i="18"/>
  <c r="D411" i="18"/>
  <c r="D412" i="18"/>
  <c r="C414" i="18"/>
  <c r="B415" i="18"/>
  <c r="B414" i="18"/>
  <c r="D417" i="18"/>
  <c r="D418" i="18"/>
  <c r="C420" i="18"/>
  <c r="B424" i="18"/>
  <c r="B423" i="18"/>
  <c r="B427" i="18"/>
  <c r="B426" i="18"/>
  <c r="B430" i="18"/>
  <c r="B429" i="18"/>
  <c r="B433" i="18"/>
  <c r="B432" i="18"/>
  <c r="D435" i="18"/>
  <c r="D436" i="18"/>
  <c r="D438" i="18"/>
  <c r="D439" i="18"/>
  <c r="D441" i="18"/>
  <c r="D442" i="18"/>
  <c r="D444" i="18"/>
  <c r="D445" i="18"/>
  <c r="D447" i="18"/>
  <c r="D448" i="18"/>
  <c r="D450" i="18"/>
  <c r="D451" i="18"/>
  <c r="D453" i="18"/>
  <c r="D454" i="18"/>
  <c r="D456" i="18"/>
  <c r="D457" i="18"/>
  <c r="D459" i="18"/>
  <c r="D460" i="18"/>
  <c r="B463" i="18"/>
  <c r="B462" i="18"/>
  <c r="B469" i="18"/>
  <c r="B468" i="18"/>
  <c r="C461" i="18"/>
  <c r="C462" i="18" s="1"/>
  <c r="C464" i="18"/>
  <c r="C465" i="18" s="1"/>
  <c r="C467" i="18"/>
  <c r="C468" i="18" s="1"/>
  <c r="G456" i="18"/>
  <c r="B459" i="18"/>
  <c r="R15" i="4"/>
  <c r="S15" i="4" s="1"/>
  <c r="T15" i="4" s="1"/>
  <c r="T18" i="4"/>
  <c r="T22" i="4"/>
  <c r="S5" i="4"/>
  <c r="T5" i="4" s="1"/>
  <c r="S20" i="4"/>
  <c r="T20" i="4" s="1"/>
  <c r="S24" i="4"/>
  <c r="T24" i="4" s="1"/>
  <c r="T19" i="4"/>
  <c r="T23" i="4"/>
  <c r="S14" i="4"/>
  <c r="T14" i="4" s="1"/>
  <c r="S21" i="4"/>
  <c r="T21" i="4" s="1"/>
  <c r="R16" i="4"/>
  <c r="S16" i="4" s="1"/>
  <c r="T16" i="4" s="1"/>
  <c r="R13" i="4"/>
  <c r="R17" i="4"/>
  <c r="R11" i="4"/>
  <c r="S4" i="4"/>
  <c r="T4" i="4" s="1"/>
  <c r="AQ449" i="8" l="1"/>
  <c r="H445" i="9"/>
  <c r="P14" i="4"/>
  <c r="Q14" i="4" s="1"/>
  <c r="P24" i="4"/>
  <c r="Q24" i="4" s="1"/>
  <c r="T12" i="4"/>
  <c r="P20" i="4"/>
  <c r="Q20" i="4" s="1"/>
  <c r="P5" i="4"/>
  <c r="Q5" i="4" s="1"/>
  <c r="Q437" i="8"/>
  <c r="K437" i="8" s="1"/>
  <c r="N442" i="3"/>
  <c r="AK432" i="21"/>
  <c r="AK434" i="21"/>
  <c r="H484" i="9"/>
  <c r="AQ484" i="8"/>
  <c r="H476" i="9"/>
  <c r="AQ476" i="8"/>
  <c r="H468" i="9"/>
  <c r="AQ468" i="8"/>
  <c r="H460" i="9"/>
  <c r="AQ460" i="8"/>
  <c r="N481" i="21"/>
  <c r="P481" i="21" s="1"/>
  <c r="S482" i="21"/>
  <c r="AC482" i="21" s="1"/>
  <c r="N465" i="21"/>
  <c r="P465" i="21" s="1"/>
  <c r="S466" i="21"/>
  <c r="AC466" i="21" s="1"/>
  <c r="S477" i="21"/>
  <c r="AC477" i="21" s="1"/>
  <c r="N476" i="21"/>
  <c r="P476" i="21" s="1"/>
  <c r="N460" i="21"/>
  <c r="P460" i="21" s="1"/>
  <c r="S461" i="21"/>
  <c r="AC461" i="21" s="1"/>
  <c r="N483" i="21"/>
  <c r="P483" i="21" s="1"/>
  <c r="S484" i="21"/>
  <c r="AC484" i="21" s="1"/>
  <c r="N467" i="21"/>
  <c r="P467" i="21" s="1"/>
  <c r="S468" i="21"/>
  <c r="AC468" i="21" s="1"/>
  <c r="N482" i="3"/>
  <c r="N488" i="3"/>
  <c r="N482" i="21"/>
  <c r="P482" i="21" s="1"/>
  <c r="S483" i="21"/>
  <c r="AC483" i="21" s="1"/>
  <c r="N474" i="21"/>
  <c r="P474" i="21" s="1"/>
  <c r="S475" i="21"/>
  <c r="AC475" i="21" s="1"/>
  <c r="S467" i="21"/>
  <c r="AC467" i="21" s="1"/>
  <c r="N466" i="21"/>
  <c r="P466" i="21" s="1"/>
  <c r="N458" i="21"/>
  <c r="P458" i="21" s="1"/>
  <c r="S459" i="21"/>
  <c r="AC459" i="21" s="1"/>
  <c r="S478" i="21"/>
  <c r="AC478" i="21" s="1"/>
  <c r="N477" i="21"/>
  <c r="P477" i="21" s="1"/>
  <c r="S462" i="21"/>
  <c r="AC462" i="21" s="1"/>
  <c r="N461" i="21"/>
  <c r="P461" i="21" s="1"/>
  <c r="N488" i="21"/>
  <c r="P488" i="21" s="1"/>
  <c r="S489" i="21"/>
  <c r="AC489" i="21" s="1"/>
  <c r="N472" i="21"/>
  <c r="P472" i="21" s="1"/>
  <c r="S473" i="21"/>
  <c r="AC473" i="21" s="1"/>
  <c r="N456" i="21"/>
  <c r="P456" i="21" s="1"/>
  <c r="S457" i="21"/>
  <c r="AC457" i="21" s="1"/>
  <c r="S480" i="21"/>
  <c r="AC480" i="21" s="1"/>
  <c r="N479" i="21"/>
  <c r="P479" i="21" s="1"/>
  <c r="S464" i="21"/>
  <c r="AC464" i="21" s="1"/>
  <c r="N463" i="21"/>
  <c r="P463" i="21" s="1"/>
  <c r="N467" i="3"/>
  <c r="H488" i="9"/>
  <c r="AQ488" i="8"/>
  <c r="H480" i="9"/>
  <c r="AQ480" i="8"/>
  <c r="H472" i="9"/>
  <c r="AQ472" i="8"/>
  <c r="H464" i="9"/>
  <c r="AQ464" i="8"/>
  <c r="H456" i="9"/>
  <c r="AQ456" i="8"/>
  <c r="S474" i="21"/>
  <c r="AC474" i="21" s="1"/>
  <c r="N473" i="21"/>
  <c r="P473" i="21" s="1"/>
  <c r="N457" i="21"/>
  <c r="P457" i="21" s="1"/>
  <c r="S458" i="21"/>
  <c r="AC458" i="21" s="1"/>
  <c r="N484" i="21"/>
  <c r="P484" i="21" s="1"/>
  <c r="S485" i="21"/>
  <c r="AC485" i="21" s="1"/>
  <c r="S469" i="21"/>
  <c r="AC469" i="21" s="1"/>
  <c r="N468" i="21"/>
  <c r="P468" i="21" s="1"/>
  <c r="N489" i="21"/>
  <c r="P489" i="21" s="1"/>
  <c r="S476" i="21"/>
  <c r="AC476" i="21" s="1"/>
  <c r="N475" i="21"/>
  <c r="P475" i="21" s="1"/>
  <c r="S460" i="21"/>
  <c r="AC460" i="21" s="1"/>
  <c r="N459" i="21"/>
  <c r="P459" i="21" s="1"/>
  <c r="J446" i="3"/>
  <c r="N486" i="21"/>
  <c r="P486" i="21" s="1"/>
  <c r="W487" i="21"/>
  <c r="AK487" i="21" s="1"/>
  <c r="S487" i="21"/>
  <c r="AC487" i="21" s="1"/>
  <c r="N478" i="21"/>
  <c r="P478" i="21" s="1"/>
  <c r="N470" i="21"/>
  <c r="P470" i="21" s="1"/>
  <c r="S471" i="21"/>
  <c r="AC471" i="21" s="1"/>
  <c r="N462" i="21"/>
  <c r="P462" i="21" s="1"/>
  <c r="N485" i="21"/>
  <c r="P485" i="21" s="1"/>
  <c r="S486" i="21"/>
  <c r="AC486" i="21" s="1"/>
  <c r="S470" i="21"/>
  <c r="AC470" i="21" s="1"/>
  <c r="N469" i="21"/>
  <c r="P469" i="21" s="1"/>
  <c r="N480" i="21"/>
  <c r="P480" i="21" s="1"/>
  <c r="N464" i="21"/>
  <c r="P464" i="21" s="1"/>
  <c r="S488" i="21"/>
  <c r="AC488" i="21" s="1"/>
  <c r="N487" i="21"/>
  <c r="P487" i="21" s="1"/>
  <c r="N471" i="21"/>
  <c r="P471" i="21" s="1"/>
  <c r="S472" i="21"/>
  <c r="AC472" i="21" s="1"/>
  <c r="S456" i="21"/>
  <c r="AC456" i="21" s="1"/>
  <c r="N455" i="21"/>
  <c r="P455" i="21" s="1"/>
  <c r="N466" i="3"/>
  <c r="N457" i="3"/>
  <c r="I96" i="5"/>
  <c r="H96" i="5"/>
  <c r="H97" i="5"/>
  <c r="I97" i="5"/>
  <c r="H431" i="9"/>
  <c r="AQ431" i="8"/>
  <c r="N439" i="3"/>
  <c r="AQ451" i="8"/>
  <c r="U441" i="21"/>
  <c r="AG441" i="21" s="1"/>
  <c r="AG435" i="21"/>
  <c r="AG452" i="21"/>
  <c r="AG437" i="21"/>
  <c r="AK437" i="21"/>
  <c r="AK435" i="21"/>
  <c r="N437" i="21"/>
  <c r="P437" i="21" s="1"/>
  <c r="S438" i="21"/>
  <c r="AC438" i="21" s="1"/>
  <c r="H452" i="9"/>
  <c r="AQ452" i="8"/>
  <c r="H444" i="9"/>
  <c r="AQ444" i="8"/>
  <c r="H434" i="9"/>
  <c r="AQ434" i="8"/>
  <c r="N447" i="21"/>
  <c r="P447" i="21" s="1"/>
  <c r="S448" i="21"/>
  <c r="AC448" i="21" s="1"/>
  <c r="N448" i="21"/>
  <c r="P448" i="21" s="1"/>
  <c r="S432" i="21"/>
  <c r="AC432" i="21" s="1"/>
  <c r="H453" i="9"/>
  <c r="AQ453" i="8"/>
  <c r="S444" i="21"/>
  <c r="AC444" i="21" s="1"/>
  <c r="N443" i="21"/>
  <c r="P443" i="21" s="1"/>
  <c r="Y454" i="21"/>
  <c r="P454" i="21" s="1"/>
  <c r="S454" i="8"/>
  <c r="AG438" i="21"/>
  <c r="AK438" i="21"/>
  <c r="H439" i="9"/>
  <c r="AQ439" i="8"/>
  <c r="S440" i="21"/>
  <c r="AC440" i="21" s="1"/>
  <c r="N439" i="21"/>
  <c r="P439" i="21" s="1"/>
  <c r="H436" i="9"/>
  <c r="AQ436" i="8"/>
  <c r="N437" i="3"/>
  <c r="J441" i="3"/>
  <c r="U440" i="21"/>
  <c r="AG440" i="21" s="1"/>
  <c r="AG432" i="21"/>
  <c r="U454" i="21"/>
  <c r="W440" i="21"/>
  <c r="AK440" i="21" s="1"/>
  <c r="H438" i="9"/>
  <c r="AQ438" i="8"/>
  <c r="N445" i="21"/>
  <c r="P445" i="21" s="1"/>
  <c r="S446" i="21"/>
  <c r="AC446" i="21" s="1"/>
  <c r="N434" i="21"/>
  <c r="P434" i="21" s="1"/>
  <c r="N449" i="21"/>
  <c r="P449" i="21" s="1"/>
  <c r="S450" i="21"/>
  <c r="AC450" i="21" s="1"/>
  <c r="N446" i="21"/>
  <c r="P446" i="21" s="1"/>
  <c r="S447" i="21"/>
  <c r="AC447" i="21" s="1"/>
  <c r="H437" i="9"/>
  <c r="AQ437" i="8"/>
  <c r="H432" i="9"/>
  <c r="AQ432" i="8"/>
  <c r="N451" i="21"/>
  <c r="P451" i="21" s="1"/>
  <c r="S452" i="21"/>
  <c r="AC452" i="21" s="1"/>
  <c r="N442" i="21"/>
  <c r="P442" i="21" s="1"/>
  <c r="S443" i="21"/>
  <c r="AC443" i="21" s="1"/>
  <c r="M444" i="8"/>
  <c r="F444" i="10"/>
  <c r="H433" i="9"/>
  <c r="AQ433" i="8"/>
  <c r="N433" i="21"/>
  <c r="P433" i="21" s="1"/>
  <c r="S434" i="21"/>
  <c r="AC434" i="21" s="1"/>
  <c r="N453" i="21"/>
  <c r="P453" i="21" s="1"/>
  <c r="S454" i="21"/>
  <c r="AC454" i="21" s="1"/>
  <c r="N440" i="21"/>
  <c r="P440" i="21" s="1"/>
  <c r="S441" i="21"/>
  <c r="AC441" i="21" s="1"/>
  <c r="N441" i="3"/>
  <c r="U434" i="21"/>
  <c r="AG434" i="21" s="1"/>
  <c r="W454" i="21"/>
  <c r="AC435" i="21"/>
  <c r="AC437" i="21"/>
  <c r="N438" i="21"/>
  <c r="P438" i="21" s="1"/>
  <c r="N432" i="21"/>
  <c r="P432" i="21" s="1"/>
  <c r="N444" i="21"/>
  <c r="P444" i="21" s="1"/>
  <c r="S445" i="21"/>
  <c r="AC445" i="21" s="1"/>
  <c r="H435" i="9"/>
  <c r="AQ435" i="8"/>
  <c r="N441" i="21"/>
  <c r="P441" i="21" s="1"/>
  <c r="S442" i="21"/>
  <c r="AC442" i="21" s="1"/>
  <c r="Q452" i="8"/>
  <c r="K452" i="8" s="1"/>
  <c r="D452" i="10" s="1"/>
  <c r="S452" i="8"/>
  <c r="N435" i="21"/>
  <c r="P435" i="21" s="1"/>
  <c r="S436" i="21"/>
  <c r="AC436" i="21" s="1"/>
  <c r="N450" i="21"/>
  <c r="P450" i="21" s="1"/>
  <c r="N452" i="21"/>
  <c r="P452" i="21" s="1"/>
  <c r="P1" i="21"/>
  <c r="O11" i="21"/>
  <c r="J15" i="21" s="1"/>
  <c r="J256" i="18"/>
  <c r="C256" i="18" s="1"/>
  <c r="V433" i="8"/>
  <c r="Q433" i="8" s="1"/>
  <c r="K433" i="8" s="1"/>
  <c r="D433" i="10" s="1"/>
  <c r="V450" i="8"/>
  <c r="Q450" i="8" s="1"/>
  <c r="K450" i="8" s="1"/>
  <c r="D450" i="10" s="1"/>
  <c r="V448" i="8"/>
  <c r="Q448" i="8" s="1"/>
  <c r="K448" i="8" s="1"/>
  <c r="D448" i="10" s="1"/>
  <c r="V440" i="8"/>
  <c r="Q440" i="8" s="1"/>
  <c r="K440" i="8" s="1"/>
  <c r="D440" i="10" s="1"/>
  <c r="V449" i="8"/>
  <c r="Q449" i="8" s="1"/>
  <c r="K449" i="8" s="1"/>
  <c r="D449" i="10" s="1"/>
  <c r="V441" i="8"/>
  <c r="Q441" i="8" s="1"/>
  <c r="K441" i="8" s="1"/>
  <c r="D441" i="10" s="1"/>
  <c r="V446" i="8"/>
  <c r="Q446" i="8" s="1"/>
  <c r="K446" i="8" s="1"/>
  <c r="D446" i="10" s="1"/>
  <c r="V451" i="8"/>
  <c r="Q451" i="8" s="1"/>
  <c r="K451" i="8" s="1"/>
  <c r="D451" i="10" s="1"/>
  <c r="V436" i="8"/>
  <c r="Q436" i="8" s="1"/>
  <c r="K436" i="8" s="1"/>
  <c r="D436" i="10" s="1"/>
  <c r="V442" i="8"/>
  <c r="Q442" i="8" s="1"/>
  <c r="K442" i="8" s="1"/>
  <c r="D442" i="10" s="1"/>
  <c r="V447" i="8"/>
  <c r="Q447" i="8" s="1"/>
  <c r="K447" i="8" s="1"/>
  <c r="D447" i="10" s="1"/>
  <c r="V444" i="8"/>
  <c r="Q444" i="8" s="1"/>
  <c r="K444" i="8" s="1"/>
  <c r="D444" i="10" s="1"/>
  <c r="V445" i="8"/>
  <c r="Q445" i="8" s="1"/>
  <c r="K445" i="8" s="1"/>
  <c r="D445" i="10" s="1"/>
  <c r="V434" i="8"/>
  <c r="Q434" i="8" s="1"/>
  <c r="K434" i="8" s="1"/>
  <c r="D434" i="10" s="1"/>
  <c r="V435" i="8"/>
  <c r="Q435" i="8" s="1"/>
  <c r="K435" i="8" s="1"/>
  <c r="D435" i="10" s="1"/>
  <c r="V443" i="8"/>
  <c r="Q443" i="8" s="1"/>
  <c r="K443" i="8" s="1"/>
  <c r="D443" i="10" s="1"/>
  <c r="S8" i="4"/>
  <c r="T8" i="4" s="1"/>
  <c r="S9" i="4"/>
  <c r="T9" i="4" s="1"/>
  <c r="S10" i="4"/>
  <c r="T10" i="4" s="1"/>
  <c r="D437" i="10"/>
  <c r="X437" i="8"/>
  <c r="Z437" i="8" s="1"/>
  <c r="J435" i="3"/>
  <c r="F435" i="8"/>
  <c r="F438" i="8"/>
  <c r="N450" i="3"/>
  <c r="F434" i="8"/>
  <c r="N445" i="3"/>
  <c r="X436" i="8"/>
  <c r="V432" i="8"/>
  <c r="Q432" i="8" s="1"/>
  <c r="K432" i="8" s="1"/>
  <c r="D432" i="10" s="1"/>
  <c r="N448" i="3"/>
  <c r="X433" i="8"/>
  <c r="V438" i="8"/>
  <c r="Q438" i="8" s="1"/>
  <c r="K438" i="8" s="1"/>
  <c r="D438" i="10" s="1"/>
  <c r="V439" i="8"/>
  <c r="Q439" i="8" s="1"/>
  <c r="K439" i="8" s="1"/>
  <c r="D439" i="10" s="1"/>
  <c r="N443" i="3"/>
  <c r="J439" i="3"/>
  <c r="X450" i="8"/>
  <c r="F432" i="8"/>
  <c r="V431" i="8"/>
  <c r="Q431" i="8" s="1"/>
  <c r="K431" i="8" s="1"/>
  <c r="D431" i="10" s="1"/>
  <c r="J443" i="3"/>
  <c r="F437" i="8"/>
  <c r="AO599" i="8"/>
  <c r="AX599" i="8"/>
  <c r="AI599" i="8"/>
  <c r="AE599" i="8"/>
  <c r="AG599" i="8" s="1"/>
  <c r="AK599" i="8" s="1"/>
  <c r="AM599" i="8" s="1"/>
  <c r="AC598" i="8" s="1"/>
  <c r="AE598" i="8" s="1"/>
  <c r="AG598" i="8" s="1"/>
  <c r="AK598" i="8" s="1"/>
  <c r="AM598" i="8" s="1"/>
  <c r="AC597" i="8" s="1"/>
  <c r="T598" i="10"/>
  <c r="D599" i="13"/>
  <c r="V600" i="10"/>
  <c r="H599" i="10"/>
  <c r="X598" i="10"/>
  <c r="Z600" i="10"/>
  <c r="H599" i="13"/>
  <c r="J599" i="10"/>
  <c r="N435" i="3"/>
  <c r="J437" i="3"/>
  <c r="J434" i="3"/>
  <c r="N438" i="3"/>
  <c r="B41" i="1"/>
  <c r="C30" i="21" s="1"/>
  <c r="C33" i="21" s="1"/>
  <c r="C36" i="21" s="1"/>
  <c r="B42" i="1"/>
  <c r="J295" i="18"/>
  <c r="C295" i="18" s="1"/>
  <c r="S13" i="4"/>
  <c r="T13" i="4" s="1"/>
  <c r="S11" i="4"/>
  <c r="T11" i="4" s="1"/>
  <c r="S17" i="4"/>
  <c r="T17" i="4" s="1"/>
  <c r="AG454" i="21" l="1"/>
  <c r="AK454" i="21"/>
  <c r="J17" i="21"/>
  <c r="J16" i="21"/>
  <c r="C35" i="21"/>
  <c r="C44" i="21"/>
  <c r="C50" i="21" s="1"/>
  <c r="C39" i="21"/>
  <c r="C257" i="18"/>
  <c r="C258" i="18" s="1"/>
  <c r="C254" i="18"/>
  <c r="C255" i="18" s="1"/>
  <c r="X442" i="8"/>
  <c r="Z442" i="8" s="1"/>
  <c r="X446" i="8"/>
  <c r="S446" i="8" s="1"/>
  <c r="X440" i="8"/>
  <c r="S440" i="8" s="1"/>
  <c r="X451" i="8"/>
  <c r="Z451" i="8" s="1"/>
  <c r="X447" i="8"/>
  <c r="S447" i="8" s="1"/>
  <c r="X449" i="8"/>
  <c r="S437" i="8"/>
  <c r="X444" i="8"/>
  <c r="X445" i="8"/>
  <c r="X432" i="8"/>
  <c r="S432" i="8" s="1"/>
  <c r="X443" i="8"/>
  <c r="Z443" i="8" s="1"/>
  <c r="X448" i="8"/>
  <c r="X441" i="8"/>
  <c r="X431" i="8"/>
  <c r="X439" i="8"/>
  <c r="S436" i="8"/>
  <c r="Z436" i="8"/>
  <c r="X438" i="8"/>
  <c r="Z450" i="8"/>
  <c r="S450" i="8"/>
  <c r="S433" i="8"/>
  <c r="Z433" i="8"/>
  <c r="X435" i="8"/>
  <c r="X434" i="8"/>
  <c r="AI598" i="8"/>
  <c r="AO598" i="8"/>
  <c r="F598" i="9" s="1"/>
  <c r="AX598" i="8"/>
  <c r="AS599" i="8"/>
  <c r="F599" i="9"/>
  <c r="J600" i="13"/>
  <c r="AD600" i="10"/>
  <c r="AH600" i="10" s="1"/>
  <c r="F600" i="13"/>
  <c r="AB600" i="10"/>
  <c r="AF600" i="10" s="1"/>
  <c r="X597" i="10"/>
  <c r="Z599" i="10"/>
  <c r="J598" i="10"/>
  <c r="H598" i="13"/>
  <c r="T597" i="10"/>
  <c r="V599" i="10"/>
  <c r="H598" i="10"/>
  <c r="D598" i="13"/>
  <c r="AE597" i="8"/>
  <c r="AG597" i="8" s="1"/>
  <c r="AK597" i="8" s="1"/>
  <c r="AM597" i="8" s="1"/>
  <c r="AC596" i="8" s="1"/>
  <c r="AX597" i="8"/>
  <c r="AO597" i="8"/>
  <c r="AI597" i="8"/>
  <c r="J298" i="18"/>
  <c r="C298" i="18" s="1"/>
  <c r="C293" i="18"/>
  <c r="C294" i="18" s="1"/>
  <c r="Z447" i="8" l="1"/>
  <c r="AS598" i="8"/>
  <c r="Z446" i="8"/>
  <c r="S442" i="8"/>
  <c r="C38" i="21"/>
  <c r="C40" i="21" s="1"/>
  <c r="C43" i="21"/>
  <c r="C49" i="21" s="1"/>
  <c r="C51" i="21" s="1"/>
  <c r="B54" i="21" s="1"/>
  <c r="C54" i="21" s="1"/>
  <c r="D54" i="21" s="1"/>
  <c r="S451" i="8"/>
  <c r="Z440" i="8"/>
  <c r="Z432" i="8"/>
  <c r="S449" i="8"/>
  <c r="Z449" i="8"/>
  <c r="S443" i="8"/>
  <c r="Z444" i="8"/>
  <c r="S444" i="8"/>
  <c r="Z448" i="8"/>
  <c r="S448" i="8"/>
  <c r="Z441" i="8"/>
  <c r="S441" i="8"/>
  <c r="Z445" i="8"/>
  <c r="S445" i="8"/>
  <c r="Z434" i="8"/>
  <c r="S434" i="8"/>
  <c r="Z435" i="8"/>
  <c r="S435" i="8"/>
  <c r="S431" i="8"/>
  <c r="Z431" i="8"/>
  <c r="Z438" i="8"/>
  <c r="S438" i="8"/>
  <c r="Z439" i="8"/>
  <c r="S439" i="8"/>
  <c r="AD599" i="10"/>
  <c r="AH599" i="10" s="1"/>
  <c r="J599" i="13"/>
  <c r="AB599" i="10"/>
  <c r="AF599" i="10" s="1"/>
  <c r="F599" i="13"/>
  <c r="T596" i="10"/>
  <c r="V598" i="10"/>
  <c r="D597" i="13"/>
  <c r="H597" i="10"/>
  <c r="X596" i="10"/>
  <c r="Z598" i="10"/>
  <c r="J597" i="10"/>
  <c r="H597" i="13"/>
  <c r="AS597" i="8"/>
  <c r="F597" i="9"/>
  <c r="AE596" i="8"/>
  <c r="AG596" i="8" s="1"/>
  <c r="AK596" i="8" s="1"/>
  <c r="AM596" i="8" s="1"/>
  <c r="AC595" i="8" s="1"/>
  <c r="AO596" i="8"/>
  <c r="AI596" i="8"/>
  <c r="AX596" i="8"/>
  <c r="C299" i="18"/>
  <c r="C300" i="18" s="1"/>
  <c r="C296" i="18"/>
  <c r="C297" i="18" s="1"/>
  <c r="AD598" i="10" l="1"/>
  <c r="AH598" i="10" s="1"/>
  <c r="J598" i="13"/>
  <c r="AB598" i="10"/>
  <c r="AF598" i="10" s="1"/>
  <c r="F598" i="13"/>
  <c r="X595" i="10"/>
  <c r="Z597" i="10"/>
  <c r="H596" i="13"/>
  <c r="J596" i="10"/>
  <c r="T595" i="10"/>
  <c r="V597" i="10"/>
  <c r="H596" i="10"/>
  <c r="D596" i="13"/>
  <c r="AS596" i="8"/>
  <c r="F596" i="9"/>
  <c r="AE595" i="8"/>
  <c r="AG595" i="8" s="1"/>
  <c r="AK595" i="8" s="1"/>
  <c r="AM595" i="8" s="1"/>
  <c r="AC594" i="8" s="1"/>
  <c r="AX595" i="8"/>
  <c r="AI595" i="8"/>
  <c r="AO595" i="8"/>
  <c r="AB597" i="10" l="1"/>
  <c r="AF597" i="10" s="1"/>
  <c r="F597" i="13"/>
  <c r="AD597" i="10"/>
  <c r="AH597" i="10" s="1"/>
  <c r="J597" i="13"/>
  <c r="T594" i="10"/>
  <c r="H595" i="10"/>
  <c r="V596" i="10"/>
  <c r="D595" i="13"/>
  <c r="X594" i="10"/>
  <c r="H595" i="13"/>
  <c r="Z596" i="10"/>
  <c r="J595" i="10"/>
  <c r="AE594" i="8"/>
  <c r="AG594" i="8" s="1"/>
  <c r="AK594" i="8" s="1"/>
  <c r="AM594" i="8" s="1"/>
  <c r="AC593" i="8" s="1"/>
  <c r="AX594" i="8"/>
  <c r="AI594" i="8"/>
  <c r="AO594" i="8"/>
  <c r="AS595" i="8"/>
  <c r="F595" i="9"/>
  <c r="J596" i="13" l="1"/>
  <c r="AD596" i="10"/>
  <c r="AH596" i="10" s="1"/>
  <c r="AB596" i="10"/>
  <c r="AF596" i="10" s="1"/>
  <c r="F596" i="13"/>
  <c r="X593" i="10"/>
  <c r="Z595" i="10"/>
  <c r="H594" i="13"/>
  <c r="J594" i="10"/>
  <c r="T593" i="10"/>
  <c r="V595" i="10"/>
  <c r="H594" i="10"/>
  <c r="D594" i="13"/>
  <c r="AE593" i="8"/>
  <c r="AG593" i="8" s="1"/>
  <c r="AK593" i="8" s="1"/>
  <c r="AM593" i="8" s="1"/>
  <c r="AC592" i="8" s="1"/>
  <c r="AX593" i="8"/>
  <c r="AI593" i="8"/>
  <c r="AO593" i="8"/>
  <c r="AS594" i="8"/>
  <c r="F594" i="9"/>
  <c r="AB595" i="10" l="1"/>
  <c r="AF595" i="10" s="1"/>
  <c r="F595" i="13"/>
  <c r="AD595" i="10"/>
  <c r="AH595" i="10" s="1"/>
  <c r="J595" i="13"/>
  <c r="T592" i="10"/>
  <c r="V594" i="10"/>
  <c r="H593" i="10"/>
  <c r="D593" i="13"/>
  <c r="X592" i="10"/>
  <c r="Z594" i="10"/>
  <c r="H593" i="13"/>
  <c r="J593" i="10"/>
  <c r="AE592" i="8"/>
  <c r="AG592" i="8" s="1"/>
  <c r="AK592" i="8" s="1"/>
  <c r="AM592" i="8" s="1"/>
  <c r="AC591" i="8" s="1"/>
  <c r="AO592" i="8"/>
  <c r="AX592" i="8"/>
  <c r="AI592" i="8"/>
  <c r="AS593" i="8"/>
  <c r="F593" i="9"/>
  <c r="J594" i="13" l="1"/>
  <c r="AD594" i="10"/>
  <c r="AH594" i="10" s="1"/>
  <c r="AB594" i="10"/>
  <c r="AF594" i="10" s="1"/>
  <c r="F594" i="13"/>
  <c r="X591" i="10"/>
  <c r="Z593" i="10"/>
  <c r="H592" i="13"/>
  <c r="J592" i="10"/>
  <c r="T591" i="10"/>
  <c r="V593" i="10"/>
  <c r="H592" i="10"/>
  <c r="D592" i="13"/>
  <c r="AS592" i="8"/>
  <c r="F592" i="9"/>
  <c r="AE591" i="8"/>
  <c r="AG591" i="8" s="1"/>
  <c r="AK591" i="8" s="1"/>
  <c r="AM591" i="8" s="1"/>
  <c r="AC590" i="8" s="1"/>
  <c r="AX591" i="8"/>
  <c r="AI591" i="8"/>
  <c r="AO591" i="8"/>
  <c r="AB593" i="10" l="1"/>
  <c r="AF593" i="10" s="1"/>
  <c r="F593" i="13"/>
  <c r="AD593" i="10"/>
  <c r="AH593" i="10" s="1"/>
  <c r="J593" i="13"/>
  <c r="T590" i="10"/>
  <c r="H591" i="10"/>
  <c r="V592" i="10"/>
  <c r="D591" i="13"/>
  <c r="X590" i="10"/>
  <c r="H591" i="13"/>
  <c r="Z592" i="10"/>
  <c r="J591" i="10"/>
  <c r="AS591" i="8"/>
  <c r="F591" i="9"/>
  <c r="AE590" i="8"/>
  <c r="AG590" i="8" s="1"/>
  <c r="AK590" i="8" s="1"/>
  <c r="AM590" i="8" s="1"/>
  <c r="AC589" i="8" s="1"/>
  <c r="AX590" i="8"/>
  <c r="AI590" i="8"/>
  <c r="AO590" i="8"/>
  <c r="J592" i="13" l="1"/>
  <c r="AD592" i="10"/>
  <c r="AH592" i="10" s="1"/>
  <c r="F592" i="13"/>
  <c r="AB592" i="10"/>
  <c r="AF592" i="10" s="1"/>
  <c r="X589" i="10"/>
  <c r="Z591" i="10"/>
  <c r="H590" i="13"/>
  <c r="J590" i="10"/>
  <c r="T589" i="10"/>
  <c r="V591" i="10"/>
  <c r="D590" i="13"/>
  <c r="H590" i="10"/>
  <c r="AE589" i="8"/>
  <c r="AG589" i="8" s="1"/>
  <c r="AK589" i="8" s="1"/>
  <c r="AM589" i="8" s="1"/>
  <c r="AC588" i="8" s="1"/>
  <c r="AI589" i="8"/>
  <c r="AX589" i="8"/>
  <c r="AO589" i="8"/>
  <c r="AS590" i="8"/>
  <c r="F590" i="9"/>
  <c r="U428" i="2"/>
  <c r="B427" i="12"/>
  <c r="Q427" i="2"/>
  <c r="B427" i="13"/>
  <c r="B427" i="7"/>
  <c r="B427" i="15"/>
  <c r="Q424" i="2"/>
  <c r="B424" i="7"/>
  <c r="B424" i="12"/>
  <c r="B424" i="15"/>
  <c r="B424" i="13"/>
  <c r="B421" i="13"/>
  <c r="B421" i="12"/>
  <c r="B421" i="15"/>
  <c r="Q421" i="2"/>
  <c r="B421" i="7"/>
  <c r="B418" i="7"/>
  <c r="B418" i="15"/>
  <c r="B418" i="12"/>
  <c r="Q418" i="2"/>
  <c r="B418" i="13"/>
  <c r="Q415" i="2"/>
  <c r="B415" i="7"/>
  <c r="B415" i="15"/>
  <c r="B415" i="12"/>
  <c r="B415" i="13"/>
  <c r="U413" i="2"/>
  <c r="B412" i="13"/>
  <c r="Q412" i="2"/>
  <c r="B412" i="15"/>
  <c r="B412" i="7"/>
  <c r="B412" i="12"/>
  <c r="B409" i="13"/>
  <c r="B409" i="15"/>
  <c r="B409" i="7"/>
  <c r="Q409" i="2"/>
  <c r="B409" i="12"/>
  <c r="B406" i="13"/>
  <c r="B406" i="15"/>
  <c r="B406" i="7"/>
  <c r="Q406" i="2"/>
  <c r="B406" i="12"/>
  <c r="U404" i="2"/>
  <c r="B403" i="7"/>
  <c r="B403" i="12"/>
  <c r="B403" i="13"/>
  <c r="B403" i="15"/>
  <c r="Q403" i="2"/>
  <c r="B400" i="7"/>
  <c r="B400" i="12"/>
  <c r="B400" i="13"/>
  <c r="Q400" i="2"/>
  <c r="B400" i="15"/>
  <c r="B397" i="7"/>
  <c r="Q397" i="2"/>
  <c r="B397" i="12"/>
  <c r="B397" i="13"/>
  <c r="B397" i="15"/>
  <c r="Q394" i="2"/>
  <c r="B394" i="15"/>
  <c r="B394" i="7"/>
  <c r="B394" i="12"/>
  <c r="B394" i="13"/>
  <c r="B391" i="13"/>
  <c r="Q391" i="2"/>
  <c r="B391" i="15"/>
  <c r="B391" i="7"/>
  <c r="B391" i="12"/>
  <c r="U389" i="2"/>
  <c r="B388" i="13"/>
  <c r="Q388" i="2"/>
  <c r="B388" i="15"/>
  <c r="B388" i="7"/>
  <c r="B388" i="12"/>
  <c r="B385" i="12"/>
  <c r="B385" i="13"/>
  <c r="Q385" i="2"/>
  <c r="B385" i="15"/>
  <c r="B385" i="7"/>
  <c r="B382" i="12"/>
  <c r="B382" i="13"/>
  <c r="Q382" i="2"/>
  <c r="B382" i="15"/>
  <c r="B382" i="7"/>
  <c r="U380" i="2"/>
  <c r="B379" i="7"/>
  <c r="B379" i="12"/>
  <c r="B379" i="13"/>
  <c r="Q379" i="2"/>
  <c r="B379" i="15"/>
  <c r="B376" i="7"/>
  <c r="B376" i="12"/>
  <c r="B376" i="13"/>
  <c r="Q376" i="2"/>
  <c r="B376" i="15"/>
  <c r="H428" i="7"/>
  <c r="H416" i="7"/>
  <c r="H392" i="7"/>
  <c r="Q373" i="2"/>
  <c r="B373" i="15"/>
  <c r="B373" i="7"/>
  <c r="B373" i="12"/>
  <c r="B373" i="13"/>
  <c r="H362" i="7"/>
  <c r="H404" i="7"/>
  <c r="B370" i="7"/>
  <c r="B370" i="12"/>
  <c r="B370" i="15"/>
  <c r="Q370" i="2"/>
  <c r="B370" i="13"/>
  <c r="Q367" i="2"/>
  <c r="B367" i="15"/>
  <c r="B367" i="7"/>
  <c r="B367" i="13"/>
  <c r="B367" i="12"/>
  <c r="Q364" i="2"/>
  <c r="B364" i="15"/>
  <c r="B364" i="7"/>
  <c r="B364" i="13"/>
  <c r="B364" i="12"/>
  <c r="U422" i="2"/>
  <c r="U407" i="2"/>
  <c r="U398" i="2"/>
  <c r="U383" i="2"/>
  <c r="U374" i="2"/>
  <c r="H425" i="7"/>
  <c r="H407" i="7"/>
  <c r="H383" i="7"/>
  <c r="H371" i="7"/>
  <c r="H359" i="7"/>
  <c r="H389" i="7"/>
  <c r="U368" i="2"/>
  <c r="U425" i="2"/>
  <c r="U416" i="2"/>
  <c r="U401" i="2"/>
  <c r="U392" i="2"/>
  <c r="U377" i="2"/>
  <c r="H419" i="7"/>
  <c r="H374" i="7"/>
  <c r="H365" i="7"/>
  <c r="H380" i="7"/>
  <c r="Q361" i="2"/>
  <c r="B361" i="15"/>
  <c r="B361" i="7"/>
  <c r="B361" i="12"/>
  <c r="B361" i="13"/>
  <c r="Q358" i="2"/>
  <c r="B358" i="15"/>
  <c r="B358" i="7"/>
  <c r="B358" i="12"/>
  <c r="B358" i="13"/>
  <c r="B355" i="13"/>
  <c r="Q355" i="2"/>
  <c r="B355" i="15"/>
  <c r="B355" i="7"/>
  <c r="B355" i="12"/>
  <c r="U353" i="2"/>
  <c r="B352" i="13"/>
  <c r="Q352" i="2"/>
  <c r="B352" i="15"/>
  <c r="B352" i="7"/>
  <c r="B352" i="12"/>
  <c r="H341" i="7"/>
  <c r="H329" i="7"/>
  <c r="H317" i="7"/>
  <c r="H305" i="7"/>
  <c r="H293" i="7"/>
  <c r="H281" i="7"/>
  <c r="H269" i="7"/>
  <c r="B349" i="12"/>
  <c r="B349" i="13"/>
  <c r="Q349" i="2"/>
  <c r="B349" i="15"/>
  <c r="B349" i="7"/>
  <c r="B346" i="12"/>
  <c r="B346" i="13"/>
  <c r="Q346" i="2"/>
  <c r="B346" i="15"/>
  <c r="B346" i="7"/>
  <c r="U344" i="2"/>
  <c r="B343" i="7"/>
  <c r="B343" i="12"/>
  <c r="B343" i="13"/>
  <c r="Q343" i="2"/>
  <c r="B343" i="15"/>
  <c r="B340" i="7"/>
  <c r="B340" i="12"/>
  <c r="B340" i="13"/>
  <c r="Q340" i="2"/>
  <c r="B340" i="15"/>
  <c r="Q337" i="2"/>
  <c r="B337" i="15"/>
  <c r="B337" i="7"/>
  <c r="B337" i="12"/>
  <c r="B337" i="13"/>
  <c r="Q334" i="2"/>
  <c r="B334" i="15"/>
  <c r="B334" i="7"/>
  <c r="B334" i="12"/>
  <c r="B334" i="13"/>
  <c r="B331" i="13"/>
  <c r="Q331" i="2"/>
  <c r="B331" i="15"/>
  <c r="B331" i="7"/>
  <c r="B331" i="12"/>
  <c r="U329" i="2"/>
  <c r="B328" i="13"/>
  <c r="Q328" i="2"/>
  <c r="B328" i="15"/>
  <c r="B328" i="7"/>
  <c r="B328" i="12"/>
  <c r="B325" i="12"/>
  <c r="B325" i="13"/>
  <c r="Q325" i="2"/>
  <c r="B325" i="7"/>
  <c r="B325" i="15"/>
  <c r="B322" i="12"/>
  <c r="B322" i="13"/>
  <c r="Q322" i="2"/>
  <c r="B322" i="7"/>
  <c r="B322" i="15"/>
  <c r="U320" i="2"/>
  <c r="H413" i="7"/>
  <c r="U371" i="2"/>
  <c r="U362" i="2"/>
  <c r="H377" i="7"/>
  <c r="H350" i="7"/>
  <c r="H338" i="7"/>
  <c r="H326" i="7"/>
  <c r="H314" i="7"/>
  <c r="H302" i="7"/>
  <c r="H290" i="7"/>
  <c r="H278" i="7"/>
  <c r="H353" i="7"/>
  <c r="U347" i="2"/>
  <c r="U338" i="2"/>
  <c r="U323" i="2"/>
  <c r="U419" i="2"/>
  <c r="U410" i="2"/>
  <c r="H398" i="7"/>
  <c r="U365" i="2"/>
  <c r="U356" i="2"/>
  <c r="H401" i="7"/>
  <c r="H356" i="7"/>
  <c r="H347" i="7"/>
  <c r="H335" i="7"/>
  <c r="H323" i="7"/>
  <c r="H311" i="7"/>
  <c r="H299" i="7"/>
  <c r="H287" i="7"/>
  <c r="H275" i="7"/>
  <c r="U341" i="2"/>
  <c r="U332" i="2"/>
  <c r="U395" i="2"/>
  <c r="U386" i="2"/>
  <c r="H422" i="7"/>
  <c r="H368" i="7"/>
  <c r="U359" i="2"/>
  <c r="U350" i="2"/>
  <c r="H395" i="7"/>
  <c r="H344" i="7"/>
  <c r="H332" i="7"/>
  <c r="H320" i="7"/>
  <c r="H272" i="7"/>
  <c r="Q319" i="2"/>
  <c r="B319" i="15"/>
  <c r="B319" i="7"/>
  <c r="B319" i="12"/>
  <c r="B319" i="13"/>
  <c r="Q316" i="2"/>
  <c r="B316" i="15"/>
  <c r="B316" i="7"/>
  <c r="B316" i="12"/>
  <c r="B316" i="13"/>
  <c r="B313" i="13"/>
  <c r="Q313" i="2"/>
  <c r="B313" i="15"/>
  <c r="B313" i="7"/>
  <c r="B313" i="12"/>
  <c r="U311" i="2"/>
  <c r="B310" i="13"/>
  <c r="Q310" i="2"/>
  <c r="B310" i="15"/>
  <c r="B310" i="7"/>
  <c r="B310" i="12"/>
  <c r="B307" i="12"/>
  <c r="B307" i="13"/>
  <c r="Q307" i="2"/>
  <c r="B307" i="15"/>
  <c r="B307" i="7"/>
  <c r="B304" i="12"/>
  <c r="B304" i="13"/>
  <c r="Q304" i="2"/>
  <c r="B304" i="15"/>
  <c r="B304" i="7"/>
  <c r="U302" i="2"/>
  <c r="B301" i="7"/>
  <c r="B301" i="12"/>
  <c r="B301" i="13"/>
  <c r="Q301" i="2"/>
  <c r="B301" i="15"/>
  <c r="B298" i="7"/>
  <c r="B298" i="12"/>
  <c r="B298" i="13"/>
  <c r="Q298" i="2"/>
  <c r="B298" i="15"/>
  <c r="Q295" i="2"/>
  <c r="B295" i="15"/>
  <c r="B295" i="7"/>
  <c r="B295" i="12"/>
  <c r="B295" i="13"/>
  <c r="Q292" i="2"/>
  <c r="B292" i="15"/>
  <c r="B292" i="7"/>
  <c r="B292" i="12"/>
  <c r="B292" i="13"/>
  <c r="B289" i="13"/>
  <c r="Q289" i="2"/>
  <c r="B289" i="15"/>
  <c r="B289" i="7"/>
  <c r="B289" i="12"/>
  <c r="U287" i="2"/>
  <c r="B286" i="13"/>
  <c r="Q286" i="2"/>
  <c r="B286" i="15"/>
  <c r="B286" i="7"/>
  <c r="B286" i="12"/>
  <c r="B283" i="12"/>
  <c r="B283" i="13"/>
  <c r="Q283" i="2"/>
  <c r="B283" i="15"/>
  <c r="B283" i="7"/>
  <c r="B280" i="12"/>
  <c r="B280" i="13"/>
  <c r="Q280" i="2"/>
  <c r="B280" i="15"/>
  <c r="B280" i="7"/>
  <c r="U278" i="2"/>
  <c r="B277" i="7"/>
  <c r="B277" i="12"/>
  <c r="B277" i="13"/>
  <c r="Q277" i="2"/>
  <c r="B277" i="15"/>
  <c r="B274" i="7"/>
  <c r="B274" i="12"/>
  <c r="B274" i="13"/>
  <c r="Q274" i="2"/>
  <c r="B274" i="15"/>
  <c r="Q271" i="2"/>
  <c r="B271" i="15"/>
  <c r="B271" i="7"/>
  <c r="B271" i="12"/>
  <c r="B271" i="13"/>
  <c r="Q268" i="2"/>
  <c r="B268" i="15"/>
  <c r="B268" i="7"/>
  <c r="B268" i="12"/>
  <c r="B268" i="13"/>
  <c r="H386" i="7"/>
  <c r="H308" i="7"/>
  <c r="U305" i="2"/>
  <c r="U296" i="2"/>
  <c r="U281" i="2"/>
  <c r="U272" i="2"/>
  <c r="H296" i="7"/>
  <c r="U335" i="2"/>
  <c r="U314" i="2"/>
  <c r="U299" i="2"/>
  <c r="U290" i="2"/>
  <c r="U275" i="2"/>
  <c r="U266" i="2"/>
  <c r="H284" i="7"/>
  <c r="U326" i="2"/>
  <c r="U317" i="2"/>
  <c r="U308" i="2"/>
  <c r="U293" i="2"/>
  <c r="U284" i="2"/>
  <c r="U269" i="2"/>
  <c r="H410" i="7"/>
  <c r="H263" i="7"/>
  <c r="H251" i="7"/>
  <c r="H239" i="7"/>
  <c r="H227" i="7"/>
  <c r="H215" i="7"/>
  <c r="H203" i="7"/>
  <c r="H191" i="7"/>
  <c r="H179" i="7"/>
  <c r="H167" i="7"/>
  <c r="H266" i="7"/>
  <c r="B265" i="13"/>
  <c r="Q265" i="2"/>
  <c r="B265" i="15"/>
  <c r="B265" i="7"/>
  <c r="B265" i="12"/>
  <c r="B262" i="12"/>
  <c r="B262" i="13"/>
  <c r="Q262" i="2"/>
  <c r="B262" i="15"/>
  <c r="B262" i="7"/>
  <c r="B259" i="12"/>
  <c r="B259" i="13"/>
  <c r="Q259" i="2"/>
  <c r="B259" i="15"/>
  <c r="B259" i="7"/>
  <c r="U257" i="2"/>
  <c r="B256" i="7"/>
  <c r="B256" i="12"/>
  <c r="B256" i="13"/>
  <c r="Q256" i="2"/>
  <c r="B256" i="15"/>
  <c r="B253" i="7"/>
  <c r="B253" i="12"/>
  <c r="B253" i="13"/>
  <c r="Q253" i="2"/>
  <c r="B253" i="15"/>
  <c r="B250" i="7"/>
  <c r="B250" i="12"/>
  <c r="B250" i="15"/>
  <c r="B250" i="13"/>
  <c r="Q250" i="2"/>
  <c r="B247" i="13"/>
  <c r="B247" i="12"/>
  <c r="B247" i="15"/>
  <c r="B247" i="7"/>
  <c r="Q247" i="2"/>
  <c r="B244" i="15"/>
  <c r="B244" i="13"/>
  <c r="B244" i="7"/>
  <c r="B244" i="12"/>
  <c r="Q244" i="2"/>
  <c r="U242" i="2"/>
  <c r="B241" i="12"/>
  <c r="B241" i="13"/>
  <c r="Q241" i="2"/>
  <c r="B241" i="7"/>
  <c r="B241" i="15"/>
  <c r="B238" i="7"/>
  <c r="B238" i="15"/>
  <c r="B238" i="13"/>
  <c r="B238" i="12"/>
  <c r="Q238" i="2"/>
  <c r="B235" i="12"/>
  <c r="B235" i="15"/>
  <c r="Q235" i="2"/>
  <c r="B235" i="7"/>
  <c r="B235" i="13"/>
  <c r="U233" i="2"/>
  <c r="B232" i="12"/>
  <c r="B232" i="7"/>
  <c r="B232" i="13"/>
  <c r="Q232" i="2"/>
  <c r="B232" i="15"/>
  <c r="Q229" i="2"/>
  <c r="B229" i="15"/>
  <c r="B229" i="13"/>
  <c r="B229" i="12"/>
  <c r="B229" i="7"/>
  <c r="B226" i="15"/>
  <c r="B226" i="12"/>
  <c r="B226" i="13"/>
  <c r="B226" i="7"/>
  <c r="Q226" i="2"/>
  <c r="B223" i="7"/>
  <c r="B223" i="15"/>
  <c r="Q223" i="2"/>
  <c r="B223" i="13"/>
  <c r="B223" i="12"/>
  <c r="B220" i="7"/>
  <c r="B220" i="12"/>
  <c r="B220" i="13"/>
  <c r="B220" i="15"/>
  <c r="Q220" i="2"/>
  <c r="U218" i="2"/>
  <c r="B217" i="15"/>
  <c r="B217" i="7"/>
  <c r="Q217" i="2"/>
  <c r="B217" i="12"/>
  <c r="B217" i="13"/>
  <c r="Q214" i="2"/>
  <c r="B214" i="15"/>
  <c r="B214" i="13"/>
  <c r="B214" i="12"/>
  <c r="B214" i="7"/>
  <c r="B211" i="7"/>
  <c r="B211" i="12"/>
  <c r="B211" i="13"/>
  <c r="B211" i="15"/>
  <c r="Q211" i="2"/>
  <c r="U209" i="2"/>
  <c r="B208" i="7"/>
  <c r="B208" i="13"/>
  <c r="B208" i="12"/>
  <c r="B208" i="15"/>
  <c r="Q208" i="2"/>
  <c r="B205" i="12"/>
  <c r="Q205" i="2"/>
  <c r="B205" i="15"/>
  <c r="B205" i="13"/>
  <c r="B205" i="7"/>
  <c r="B202" i="15"/>
  <c r="B202" i="7"/>
  <c r="Q202" i="2"/>
  <c r="B202" i="12"/>
  <c r="B202" i="13"/>
  <c r="B199" i="13"/>
  <c r="B199" i="7"/>
  <c r="B199" i="15"/>
  <c r="B199" i="12"/>
  <c r="Q199" i="2"/>
  <c r="B187" i="13"/>
  <c r="B187" i="12"/>
  <c r="B187" i="7"/>
  <c r="Q187" i="2"/>
  <c r="B187" i="15"/>
  <c r="B184" i="13"/>
  <c r="Q184" i="2"/>
  <c r="B184" i="12"/>
  <c r="B184" i="15"/>
  <c r="B184" i="7"/>
  <c r="B178" i="15"/>
  <c r="Q178" i="2"/>
  <c r="B178" i="7"/>
  <c r="B178" i="12"/>
  <c r="B178" i="13"/>
  <c r="B175" i="15"/>
  <c r="B175" i="13"/>
  <c r="Q175" i="2"/>
  <c r="B175" i="7"/>
  <c r="B175" i="12"/>
  <c r="H260" i="7"/>
  <c r="H248" i="7"/>
  <c r="H236" i="7"/>
  <c r="H224" i="7"/>
  <c r="H212" i="7"/>
  <c r="H200" i="7"/>
  <c r="H188" i="7"/>
  <c r="H176" i="7"/>
  <c r="H164" i="7"/>
  <c r="U260" i="2"/>
  <c r="U251" i="2"/>
  <c r="U236" i="2"/>
  <c r="U227" i="2"/>
  <c r="U212" i="2"/>
  <c r="U203" i="2"/>
  <c r="U194" i="2"/>
  <c r="U185" i="2"/>
  <c r="U179" i="2"/>
  <c r="Q163" i="2"/>
  <c r="B163" i="12"/>
  <c r="B163" i="15"/>
  <c r="B163" i="7"/>
  <c r="B163" i="13"/>
  <c r="H257" i="7"/>
  <c r="H245" i="7"/>
  <c r="H233" i="7"/>
  <c r="H221" i="7"/>
  <c r="H209" i="7"/>
  <c r="H197" i="7"/>
  <c r="H185" i="7"/>
  <c r="H173" i="7"/>
  <c r="H161" i="7"/>
  <c r="U254" i="2"/>
  <c r="U245" i="2"/>
  <c r="U230" i="2"/>
  <c r="U221" i="2"/>
  <c r="U206" i="2"/>
  <c r="H254" i="7"/>
  <c r="H242" i="7"/>
  <c r="H230" i="7"/>
  <c r="H218" i="7"/>
  <c r="H206" i="7"/>
  <c r="H194" i="7"/>
  <c r="H182" i="7"/>
  <c r="H170" i="7"/>
  <c r="H158" i="7"/>
  <c r="U263" i="2"/>
  <c r="U248" i="2"/>
  <c r="U239" i="2"/>
  <c r="U224" i="2"/>
  <c r="U215" i="2"/>
  <c r="B160" i="15"/>
  <c r="B160" i="13"/>
  <c r="Q160" i="2"/>
  <c r="B160" i="7"/>
  <c r="B160" i="12"/>
  <c r="H152" i="7"/>
  <c r="H140" i="7"/>
  <c r="H128" i="7"/>
  <c r="H116" i="7"/>
  <c r="H104" i="7"/>
  <c r="H92" i="7"/>
  <c r="H80" i="7"/>
  <c r="B196" i="15"/>
  <c r="B196" i="12"/>
  <c r="B196" i="13"/>
  <c r="Q196" i="2"/>
  <c r="B196" i="7"/>
  <c r="B193" i="7"/>
  <c r="B193" i="15"/>
  <c r="B193" i="13"/>
  <c r="B193" i="12"/>
  <c r="Q193" i="2"/>
  <c r="B181" i="7"/>
  <c r="B181" i="12"/>
  <c r="Q181" i="2"/>
  <c r="B181" i="13"/>
  <c r="B181" i="15"/>
  <c r="Q172" i="2"/>
  <c r="B172" i="15"/>
  <c r="B172" i="12"/>
  <c r="B172" i="13"/>
  <c r="B172" i="7"/>
  <c r="B169" i="7"/>
  <c r="B169" i="15"/>
  <c r="B169" i="13"/>
  <c r="B169" i="12"/>
  <c r="Q169" i="2"/>
  <c r="U164" i="2"/>
  <c r="B157" i="13"/>
  <c r="B157" i="12"/>
  <c r="B157" i="15"/>
  <c r="B157" i="7"/>
  <c r="Q157" i="2"/>
  <c r="B154" i="7"/>
  <c r="B154" i="13"/>
  <c r="B154" i="15"/>
  <c r="Q154" i="2"/>
  <c r="B154" i="12"/>
  <c r="B151" i="12"/>
  <c r="B151" i="15"/>
  <c r="B151" i="7"/>
  <c r="B151" i="13"/>
  <c r="Q151" i="2"/>
  <c r="B148" i="13"/>
  <c r="B148" i="15"/>
  <c r="Q148" i="2"/>
  <c r="B148" i="7"/>
  <c r="B148" i="12"/>
  <c r="U146" i="2"/>
  <c r="B145" i="7"/>
  <c r="Q145" i="2"/>
  <c r="B145" i="15"/>
  <c r="B145" i="12"/>
  <c r="B145" i="13"/>
  <c r="Q142" i="2"/>
  <c r="B142" i="7"/>
  <c r="B142" i="12"/>
  <c r="B142" i="13"/>
  <c r="B142" i="15"/>
  <c r="Q139" i="2"/>
  <c r="B139" i="12"/>
  <c r="B139" i="15"/>
  <c r="B139" i="13"/>
  <c r="B139" i="7"/>
  <c r="U137" i="2"/>
  <c r="B136" i="15"/>
  <c r="B136" i="7"/>
  <c r="B136" i="13"/>
  <c r="Q136" i="2"/>
  <c r="B136" i="12"/>
  <c r="B133" i="12"/>
  <c r="B133" i="13"/>
  <c r="Q133" i="2"/>
  <c r="B133" i="7"/>
  <c r="B133" i="15"/>
  <c r="Q130" i="2"/>
  <c r="B130" i="13"/>
  <c r="B130" i="7"/>
  <c r="B130" i="12"/>
  <c r="B130" i="15"/>
  <c r="B127" i="13"/>
  <c r="Q127" i="2"/>
  <c r="B127" i="15"/>
  <c r="B127" i="12"/>
  <c r="B127" i="7"/>
  <c r="B124" i="7"/>
  <c r="B124" i="13"/>
  <c r="Q124" i="2"/>
  <c r="B124" i="12"/>
  <c r="B124" i="15"/>
  <c r="U122" i="2"/>
  <c r="B121" i="15"/>
  <c r="B121" i="12"/>
  <c r="Q121" i="2"/>
  <c r="B121" i="13"/>
  <c r="B121" i="7"/>
  <c r="B118" i="13"/>
  <c r="B118" i="15"/>
  <c r="Q118" i="2"/>
  <c r="B118" i="7"/>
  <c r="B118" i="12"/>
  <c r="B115" i="7"/>
  <c r="Q115" i="2"/>
  <c r="B115" i="13"/>
  <c r="B115" i="15"/>
  <c r="B115" i="12"/>
  <c r="U113" i="2"/>
  <c r="B112" i="7"/>
  <c r="B112" i="15"/>
  <c r="Q112" i="2"/>
  <c r="B112" i="12"/>
  <c r="B112" i="13"/>
  <c r="U191" i="2"/>
  <c r="B190" i="13"/>
  <c r="B190" i="7"/>
  <c r="B190" i="12"/>
  <c r="B190" i="15"/>
  <c r="Q190" i="2"/>
  <c r="Q166" i="2"/>
  <c r="B166" i="13"/>
  <c r="B166" i="15"/>
  <c r="B166" i="12"/>
  <c r="B166" i="7"/>
  <c r="U158" i="2"/>
  <c r="U176" i="2"/>
  <c r="Q103" i="2"/>
  <c r="B103" i="12"/>
  <c r="B103" i="7"/>
  <c r="B103" i="13"/>
  <c r="B103" i="15"/>
  <c r="B100" i="12"/>
  <c r="Q100" i="2"/>
  <c r="B100" i="15"/>
  <c r="B100" i="7"/>
  <c r="B100" i="13"/>
  <c r="B94" i="13"/>
  <c r="Q94" i="2"/>
  <c r="B94" i="7"/>
  <c r="B94" i="12"/>
  <c r="B94" i="15"/>
  <c r="B91" i="7"/>
  <c r="B91" i="13"/>
  <c r="Q91" i="2"/>
  <c r="B91" i="15"/>
  <c r="B91" i="12"/>
  <c r="B79" i="13"/>
  <c r="B79" i="7"/>
  <c r="Q79" i="2"/>
  <c r="B79" i="12"/>
  <c r="B79" i="15"/>
  <c r="B76" i="12"/>
  <c r="B76" i="7"/>
  <c r="B76" i="13"/>
  <c r="Q76" i="2"/>
  <c r="B76" i="15"/>
  <c r="B70" i="15"/>
  <c r="B70" i="13"/>
  <c r="B70" i="7"/>
  <c r="B70" i="12"/>
  <c r="Q70" i="2"/>
  <c r="H59" i="7"/>
  <c r="H47" i="7"/>
  <c r="H35" i="7"/>
  <c r="H23" i="7"/>
  <c r="H11" i="7"/>
  <c r="B109" i="13"/>
  <c r="B109" i="7"/>
  <c r="Q109" i="2"/>
  <c r="B109" i="12"/>
  <c r="B109" i="15"/>
  <c r="B97" i="7"/>
  <c r="B97" i="15"/>
  <c r="Q97" i="2"/>
  <c r="B97" i="13"/>
  <c r="B97" i="12"/>
  <c r="U170" i="2"/>
  <c r="H149" i="7"/>
  <c r="H137" i="7"/>
  <c r="H125" i="7"/>
  <c r="H113" i="7"/>
  <c r="H101" i="7"/>
  <c r="H89" i="7"/>
  <c r="H77" i="7"/>
  <c r="U188" i="2"/>
  <c r="U155" i="2"/>
  <c r="U140" i="2"/>
  <c r="U131" i="2"/>
  <c r="U116" i="2"/>
  <c r="H68" i="7"/>
  <c r="H56" i="7"/>
  <c r="H44" i="7"/>
  <c r="H32" i="7"/>
  <c r="H20" i="7"/>
  <c r="H8" i="7"/>
  <c r="U104" i="2"/>
  <c r="H146" i="7"/>
  <c r="H134" i="7"/>
  <c r="H122" i="7"/>
  <c r="H110" i="7"/>
  <c r="H98" i="7"/>
  <c r="H86" i="7"/>
  <c r="H74" i="7"/>
  <c r="U173" i="2"/>
  <c r="U149" i="2"/>
  <c r="U134" i="2"/>
  <c r="U125" i="2"/>
  <c r="U110" i="2"/>
  <c r="U182" i="2"/>
  <c r="U167" i="2"/>
  <c r="U200" i="2"/>
  <c r="U101" i="2"/>
  <c r="U95" i="2"/>
  <c r="H65" i="7"/>
  <c r="H53" i="7"/>
  <c r="H41" i="7"/>
  <c r="H29" i="7"/>
  <c r="H17" i="7"/>
  <c r="U89" i="2"/>
  <c r="U161" i="2"/>
  <c r="H155" i="7"/>
  <c r="H143" i="7"/>
  <c r="H131" i="7"/>
  <c r="H119" i="7"/>
  <c r="H107" i="7"/>
  <c r="H95" i="7"/>
  <c r="H83" i="7"/>
  <c r="H71" i="7"/>
  <c r="U197" i="2"/>
  <c r="U152" i="2"/>
  <c r="U143" i="2"/>
  <c r="U128" i="2"/>
  <c r="U119" i="2"/>
  <c r="U86" i="2"/>
  <c r="U77" i="2"/>
  <c r="U71" i="2"/>
  <c r="H62" i="7"/>
  <c r="H50" i="7"/>
  <c r="H38" i="7"/>
  <c r="H26" i="7"/>
  <c r="H14" i="7"/>
  <c r="Q88" i="2"/>
  <c r="B88" i="12"/>
  <c r="B88" i="7"/>
  <c r="B88" i="15"/>
  <c r="B88" i="13"/>
  <c r="B85" i="12"/>
  <c r="B85" i="13"/>
  <c r="Q85" i="2"/>
  <c r="B85" i="15"/>
  <c r="B85" i="7"/>
  <c r="U80" i="2"/>
  <c r="Q73" i="2"/>
  <c r="B73" i="13"/>
  <c r="B73" i="12"/>
  <c r="B73" i="7"/>
  <c r="B73" i="15"/>
  <c r="B67" i="13"/>
  <c r="B67" i="7"/>
  <c r="B67" i="12"/>
  <c r="Q67" i="2"/>
  <c r="B67" i="15"/>
  <c r="B64" i="13"/>
  <c r="B64" i="7"/>
  <c r="B64" i="15"/>
  <c r="B64" i="12"/>
  <c r="Q64" i="2"/>
  <c r="U62" i="2"/>
  <c r="B61" i="13"/>
  <c r="B61" i="12"/>
  <c r="Q61" i="2"/>
  <c r="B61" i="7"/>
  <c r="B61" i="15"/>
  <c r="B58" i="7"/>
  <c r="B58" i="12"/>
  <c r="B58" i="15"/>
  <c r="B58" i="13"/>
  <c r="Q58" i="2"/>
  <c r="B55" i="13"/>
  <c r="B55" i="7"/>
  <c r="B55" i="12"/>
  <c r="Q55" i="2"/>
  <c r="B55" i="15"/>
  <c r="U53" i="2"/>
  <c r="Q52" i="2"/>
  <c r="B52" i="12"/>
  <c r="B52" i="13"/>
  <c r="B52" i="15"/>
  <c r="B52" i="7"/>
  <c r="Q49" i="2"/>
  <c r="B49" i="13"/>
  <c r="B49" i="12"/>
  <c r="B49" i="7"/>
  <c r="B49" i="15"/>
  <c r="B46" i="12"/>
  <c r="B46" i="15"/>
  <c r="B46" i="13"/>
  <c r="Q46" i="2"/>
  <c r="B46" i="7"/>
  <c r="B43" i="13"/>
  <c r="B43" i="7"/>
  <c r="Q43" i="2"/>
  <c r="B43" i="12"/>
  <c r="B43" i="15"/>
  <c r="B40" i="15"/>
  <c r="Q40" i="2"/>
  <c r="B40" i="12"/>
  <c r="B40" i="7"/>
  <c r="B40" i="13"/>
  <c r="U38" i="2"/>
  <c r="B37" i="13"/>
  <c r="B37" i="12"/>
  <c r="Q37" i="2"/>
  <c r="B37" i="7"/>
  <c r="B37" i="15"/>
  <c r="B34" i="13"/>
  <c r="B34" i="12"/>
  <c r="B34" i="15"/>
  <c r="B34" i="7"/>
  <c r="Q34" i="2"/>
  <c r="B31" i="13"/>
  <c r="B31" i="7"/>
  <c r="Q31" i="2"/>
  <c r="B31" i="12"/>
  <c r="B31" i="15"/>
  <c r="U29" i="2"/>
  <c r="B28" i="12"/>
  <c r="Q28" i="2"/>
  <c r="B28" i="13"/>
  <c r="B28" i="7"/>
  <c r="B28" i="15"/>
  <c r="B25" i="7"/>
  <c r="B25" i="12"/>
  <c r="B25" i="15"/>
  <c r="B25" i="13"/>
  <c r="Q25" i="2"/>
  <c r="B22" i="12"/>
  <c r="B22" i="15"/>
  <c r="B22" i="13"/>
  <c r="Q22" i="2"/>
  <c r="B22" i="7"/>
  <c r="B19" i="13"/>
  <c r="B19" i="7"/>
  <c r="B19" i="15"/>
  <c r="B19" i="12"/>
  <c r="Q19" i="2"/>
  <c r="B16" i="7"/>
  <c r="B16" i="15"/>
  <c r="Q16" i="2"/>
  <c r="B16" i="13"/>
  <c r="B16" i="12"/>
  <c r="U14" i="2"/>
  <c r="B13" i="15"/>
  <c r="B13" i="7"/>
  <c r="B13" i="12"/>
  <c r="Q13" i="2"/>
  <c r="B13" i="13"/>
  <c r="B10" i="7"/>
  <c r="B10" i="15"/>
  <c r="B10" i="12"/>
  <c r="B10" i="13"/>
  <c r="Q10" i="2"/>
  <c r="B7" i="13"/>
  <c r="Q7" i="2"/>
  <c r="B7" i="15"/>
  <c r="B7" i="12"/>
  <c r="B7" i="7"/>
  <c r="U107" i="2"/>
  <c r="B106" i="7"/>
  <c r="B106" i="15"/>
  <c r="Q106" i="2"/>
  <c r="B106" i="12"/>
  <c r="B106" i="13"/>
  <c r="Q82" i="2"/>
  <c r="B82" i="13"/>
  <c r="B82" i="12"/>
  <c r="B82" i="15"/>
  <c r="B82" i="7"/>
  <c r="U74" i="2"/>
  <c r="B4" i="7"/>
  <c r="B4" i="12"/>
  <c r="B4" i="15"/>
  <c r="Q4" i="2"/>
  <c r="B4" i="13"/>
  <c r="B1" i="12"/>
  <c r="B1" i="13"/>
  <c r="B1" i="7"/>
  <c r="B1" i="8"/>
  <c r="Q1" i="2"/>
  <c r="B1" i="15"/>
  <c r="H2" i="7"/>
  <c r="B429" i="13"/>
  <c r="B429" i="12"/>
  <c r="B429" i="15"/>
  <c r="Q429" i="2"/>
  <c r="B429" i="7"/>
  <c r="B425" i="13"/>
  <c r="B425" i="12"/>
  <c r="B425" i="15"/>
  <c r="Q425" i="2"/>
  <c r="B425" i="7"/>
  <c r="B423" i="13"/>
  <c r="Q423" i="2"/>
  <c r="B423" i="7"/>
  <c r="B423" i="15"/>
  <c r="B423" i="12"/>
  <c r="B419" i="7"/>
  <c r="B419" i="15"/>
  <c r="B419" i="12"/>
  <c r="B419" i="13"/>
  <c r="Q419" i="2"/>
  <c r="B417" i="15"/>
  <c r="Q417" i="2"/>
  <c r="B417" i="7"/>
  <c r="B417" i="13"/>
  <c r="B417" i="12"/>
  <c r="U56" i="2"/>
  <c r="U47" i="2"/>
  <c r="U32" i="2"/>
  <c r="U23" i="2"/>
  <c r="U8" i="2"/>
  <c r="U2" i="2"/>
  <c r="H5" i="7"/>
  <c r="H418" i="7"/>
  <c r="U65" i="2"/>
  <c r="U50" i="2"/>
  <c r="U41" i="2"/>
  <c r="U26" i="2"/>
  <c r="U17" i="2"/>
  <c r="U98" i="2"/>
  <c r="U83" i="2"/>
  <c r="U5" i="2"/>
  <c r="H430" i="7"/>
  <c r="H426" i="7"/>
  <c r="U68" i="2"/>
  <c r="U59" i="2"/>
  <c r="U44" i="2"/>
  <c r="U35" i="2"/>
  <c r="U20" i="2"/>
  <c r="U11" i="2"/>
  <c r="U92" i="2"/>
  <c r="H414" i="7"/>
  <c r="B413" i="13"/>
  <c r="B413" i="15"/>
  <c r="B413" i="7"/>
  <c r="Q413" i="2"/>
  <c r="B413" i="12"/>
  <c r="Q411" i="2"/>
  <c r="B411" i="15"/>
  <c r="B411" i="7"/>
  <c r="B411" i="12"/>
  <c r="B411" i="13"/>
  <c r="B430" i="12"/>
  <c r="B430" i="15"/>
  <c r="Q430" i="2"/>
  <c r="B430" i="13"/>
  <c r="B430" i="7"/>
  <c r="H429" i="7"/>
  <c r="B428" i="12"/>
  <c r="B428" i="15"/>
  <c r="Q428" i="2"/>
  <c r="B428" i="13"/>
  <c r="B428" i="7"/>
  <c r="B426" i="7"/>
  <c r="B426" i="15"/>
  <c r="B426" i="12"/>
  <c r="Q426" i="2"/>
  <c r="B426" i="13"/>
  <c r="B422" i="13"/>
  <c r="B422" i="7"/>
  <c r="B422" i="15"/>
  <c r="B422" i="12"/>
  <c r="Q422" i="2"/>
  <c r="Q420" i="2"/>
  <c r="B420" i="7"/>
  <c r="B420" i="12"/>
  <c r="B420" i="15"/>
  <c r="B420" i="13"/>
  <c r="Q416" i="2"/>
  <c r="B416" i="7"/>
  <c r="B416" i="12"/>
  <c r="B416" i="15"/>
  <c r="B416" i="13"/>
  <c r="B414" i="12"/>
  <c r="B414" i="13"/>
  <c r="Q414" i="2"/>
  <c r="B414" i="15"/>
  <c r="B414" i="7"/>
  <c r="B410" i="12"/>
  <c r="B410" i="13"/>
  <c r="B410" i="15"/>
  <c r="B410" i="7"/>
  <c r="Q410" i="2"/>
  <c r="B408" i="13"/>
  <c r="Q408" i="2"/>
  <c r="B408" i="15"/>
  <c r="B408" i="7"/>
  <c r="B408" i="12"/>
  <c r="B404" i="7"/>
  <c r="B404" i="12"/>
  <c r="B404" i="13"/>
  <c r="Q404" i="2"/>
  <c r="B404" i="15"/>
  <c r="H403" i="7"/>
  <c r="B402" i="13"/>
  <c r="B402" i="15"/>
  <c r="B402" i="7"/>
  <c r="Q402" i="2"/>
  <c r="B402" i="12"/>
  <c r="H417" i="7"/>
  <c r="B405" i="15"/>
  <c r="B405" i="7"/>
  <c r="Q405" i="2"/>
  <c r="B405" i="12"/>
  <c r="B405" i="13"/>
  <c r="Q398" i="2"/>
  <c r="B398" i="15"/>
  <c r="B398" i="7"/>
  <c r="B398" i="12"/>
  <c r="B398" i="13"/>
  <c r="B396" i="7"/>
  <c r="B396" i="12"/>
  <c r="B396" i="13"/>
  <c r="Q396" i="2"/>
  <c r="B396" i="15"/>
  <c r="B392" i="7"/>
  <c r="B392" i="12"/>
  <c r="B392" i="13"/>
  <c r="Q392" i="2"/>
  <c r="B392" i="15"/>
  <c r="B390" i="13"/>
  <c r="Q390" i="2"/>
  <c r="B390" i="15"/>
  <c r="B390" i="7"/>
  <c r="B390" i="12"/>
  <c r="B386" i="7"/>
  <c r="B386" i="12"/>
  <c r="B386" i="13"/>
  <c r="Q386" i="2"/>
  <c r="B386" i="15"/>
  <c r="B407" i="12"/>
  <c r="B407" i="13"/>
  <c r="Q407" i="2"/>
  <c r="B407" i="15"/>
  <c r="B407" i="7"/>
  <c r="B401" i="7"/>
  <c r="Q401" i="2"/>
  <c r="B401" i="12"/>
  <c r="B401" i="13"/>
  <c r="B401" i="15"/>
  <c r="Q399" i="2"/>
  <c r="B399" i="15"/>
  <c r="B399" i="7"/>
  <c r="B399" i="12"/>
  <c r="B399" i="13"/>
  <c r="Q395" i="2"/>
  <c r="B395" i="15"/>
  <c r="B395" i="7"/>
  <c r="B395" i="12"/>
  <c r="B395" i="13"/>
  <c r="B393" i="12"/>
  <c r="B393" i="13"/>
  <c r="Q393" i="2"/>
  <c r="B393" i="15"/>
  <c r="B393" i="7"/>
  <c r="B389" i="12"/>
  <c r="B389" i="13"/>
  <c r="Q389" i="2"/>
  <c r="B389" i="15"/>
  <c r="B389" i="7"/>
  <c r="B387" i="7"/>
  <c r="B387" i="12"/>
  <c r="B387" i="13"/>
  <c r="Q387" i="2"/>
  <c r="B387" i="15"/>
  <c r="H391" i="7"/>
  <c r="H387" i="7"/>
  <c r="H402" i="7"/>
  <c r="H427" i="7"/>
  <c r="H411" i="7"/>
  <c r="H412" i="7"/>
  <c r="H397" i="7"/>
  <c r="H393" i="7"/>
  <c r="H388" i="7"/>
  <c r="H424" i="7"/>
  <c r="H423" i="7"/>
  <c r="H409" i="7"/>
  <c r="H408" i="7"/>
  <c r="H400" i="7"/>
  <c r="H396" i="7"/>
  <c r="H421" i="7"/>
  <c r="H399" i="7"/>
  <c r="H415" i="7"/>
  <c r="H420" i="7"/>
  <c r="H405" i="7"/>
  <c r="H406" i="7"/>
  <c r="H390" i="7"/>
  <c r="B383" i="12"/>
  <c r="B383" i="13"/>
  <c r="Q383" i="2"/>
  <c r="B383" i="15"/>
  <c r="B383" i="7"/>
  <c r="B381" i="13"/>
  <c r="Q381" i="2"/>
  <c r="B381" i="15"/>
  <c r="B381" i="7"/>
  <c r="B381" i="12"/>
  <c r="B377" i="13"/>
  <c r="Q377" i="2"/>
  <c r="B377" i="15"/>
  <c r="B377" i="7"/>
  <c r="B377" i="12"/>
  <c r="B375" i="7"/>
  <c r="B375" i="12"/>
  <c r="B375" i="13"/>
  <c r="Q375" i="2"/>
  <c r="B375" i="15"/>
  <c r="B371" i="13"/>
  <c r="Q371" i="2"/>
  <c r="B371" i="15"/>
  <c r="B371" i="7"/>
  <c r="B371" i="12"/>
  <c r="Q369" i="2"/>
  <c r="B369" i="15"/>
  <c r="B369" i="7"/>
  <c r="B369" i="12"/>
  <c r="B369" i="13"/>
  <c r="Q365" i="2"/>
  <c r="B365" i="15"/>
  <c r="B365" i="7"/>
  <c r="B365" i="12"/>
  <c r="B365" i="13"/>
  <c r="B363" i="12"/>
  <c r="B363" i="13"/>
  <c r="Q363" i="2"/>
  <c r="B363" i="15"/>
  <c r="B363" i="7"/>
  <c r="Q359" i="2"/>
  <c r="B359" i="15"/>
  <c r="B359" i="7"/>
  <c r="B359" i="12"/>
  <c r="B359" i="13"/>
  <c r="B357" i="7"/>
  <c r="B357" i="12"/>
  <c r="B357" i="13"/>
  <c r="Q357" i="2"/>
  <c r="B357" i="15"/>
  <c r="B353" i="7"/>
  <c r="B353" i="12"/>
  <c r="B353" i="13"/>
  <c r="Q353" i="2"/>
  <c r="B353" i="15"/>
  <c r="B351" i="13"/>
  <c r="Q351" i="2"/>
  <c r="B351" i="15"/>
  <c r="B351" i="7"/>
  <c r="B351" i="12"/>
  <c r="B347" i="7"/>
  <c r="B347" i="12"/>
  <c r="B347" i="13"/>
  <c r="Q347" i="2"/>
  <c r="B347" i="15"/>
  <c r="H346" i="7"/>
  <c r="B345" i="12"/>
  <c r="B345" i="13"/>
  <c r="Q345" i="2"/>
  <c r="B345" i="15"/>
  <c r="B345" i="7"/>
  <c r="H342" i="7"/>
  <c r="B341" i="12"/>
  <c r="B341" i="13"/>
  <c r="Q341" i="2"/>
  <c r="B341" i="15"/>
  <c r="B341" i="7"/>
  <c r="Q339" i="2"/>
  <c r="B339" i="15"/>
  <c r="B339" i="7"/>
  <c r="B339" i="12"/>
  <c r="B339" i="13"/>
  <c r="B335" i="12"/>
  <c r="B335" i="13"/>
  <c r="Q335" i="2"/>
  <c r="B335" i="15"/>
  <c r="B335" i="7"/>
  <c r="B333" i="13"/>
  <c r="Q333" i="2"/>
  <c r="B333" i="15"/>
  <c r="B333" i="7"/>
  <c r="B333" i="12"/>
  <c r="B329" i="13"/>
  <c r="Q329" i="2"/>
  <c r="B329" i="15"/>
  <c r="B329" i="7"/>
  <c r="B329" i="12"/>
  <c r="B327" i="7"/>
  <c r="B327" i="12"/>
  <c r="B327" i="13"/>
  <c r="Q327" i="2"/>
  <c r="B327" i="15"/>
  <c r="H385" i="7"/>
  <c r="B384" i="12"/>
  <c r="B384" i="13"/>
  <c r="Q384" i="2"/>
  <c r="B384" i="15"/>
  <c r="B384" i="7"/>
  <c r="H381" i="7"/>
  <c r="B380" i="12"/>
  <c r="B380" i="13"/>
  <c r="Q380" i="2"/>
  <c r="B380" i="15"/>
  <c r="B380" i="7"/>
  <c r="Q378" i="2"/>
  <c r="B378" i="15"/>
  <c r="B378" i="7"/>
  <c r="B378" i="12"/>
  <c r="B378" i="13"/>
  <c r="Q374" i="2"/>
  <c r="B374" i="15"/>
  <c r="B374" i="7"/>
  <c r="B374" i="12"/>
  <c r="B374" i="13"/>
  <c r="B372" i="13"/>
  <c r="Q372" i="2"/>
  <c r="B372" i="15"/>
  <c r="B372" i="7"/>
  <c r="B372" i="12"/>
  <c r="B368" i="13"/>
  <c r="Q368" i="2"/>
  <c r="B368" i="15"/>
  <c r="B368" i="7"/>
  <c r="B368" i="12"/>
  <c r="B366" i="7"/>
  <c r="B366" i="12"/>
  <c r="B366" i="13"/>
  <c r="Q366" i="2"/>
  <c r="B366" i="15"/>
  <c r="B362" i="7"/>
  <c r="B362" i="12"/>
  <c r="B362" i="13"/>
  <c r="Q362" i="2"/>
  <c r="B362" i="15"/>
  <c r="Q360" i="2"/>
  <c r="B360" i="15"/>
  <c r="B360" i="7"/>
  <c r="B360" i="12"/>
  <c r="B360" i="13"/>
  <c r="Q356" i="2"/>
  <c r="B356" i="15"/>
  <c r="B356" i="7"/>
  <c r="B356" i="12"/>
  <c r="B356" i="13"/>
  <c r="B354" i="12"/>
  <c r="B354" i="13"/>
  <c r="Q354" i="2"/>
  <c r="B354" i="15"/>
  <c r="B354" i="7"/>
  <c r="B350" i="12"/>
  <c r="B350" i="13"/>
  <c r="Q350" i="2"/>
  <c r="B350" i="15"/>
  <c r="B350" i="7"/>
  <c r="B348" i="7"/>
  <c r="B348" i="12"/>
  <c r="B348" i="13"/>
  <c r="Q348" i="2"/>
  <c r="B348" i="15"/>
  <c r="B344" i="7"/>
  <c r="B344" i="12"/>
  <c r="B344" i="13"/>
  <c r="B344" i="15"/>
  <c r="Q344" i="2"/>
  <c r="B342" i="13"/>
  <c r="Q342" i="2"/>
  <c r="B342" i="15"/>
  <c r="B342" i="7"/>
  <c r="B342" i="12"/>
  <c r="B338" i="13"/>
  <c r="Q338" i="2"/>
  <c r="B338" i="15"/>
  <c r="B338" i="7"/>
  <c r="B338" i="12"/>
  <c r="H337" i="7"/>
  <c r="B336" i="12"/>
  <c r="B336" i="13"/>
  <c r="Q336" i="2"/>
  <c r="B336" i="15"/>
  <c r="B336" i="7"/>
  <c r="H333" i="7"/>
  <c r="B332" i="12"/>
  <c r="B332" i="13"/>
  <c r="Q332" i="2"/>
  <c r="B332" i="15"/>
  <c r="B332" i="7"/>
  <c r="Q330" i="2"/>
  <c r="B330" i="15"/>
  <c r="B330" i="12"/>
  <c r="B330" i="7"/>
  <c r="B330" i="13"/>
  <c r="H358" i="7"/>
  <c r="H354" i="7"/>
  <c r="H349" i="7"/>
  <c r="H345" i="7"/>
  <c r="H394" i="7"/>
  <c r="H370" i="7"/>
  <c r="H366" i="7"/>
  <c r="H361" i="7"/>
  <c r="H357" i="7"/>
  <c r="H382" i="7"/>
  <c r="H378" i="7"/>
  <c r="H334" i="7"/>
  <c r="H330" i="7"/>
  <c r="H373" i="7"/>
  <c r="H369" i="7"/>
  <c r="H372" i="7"/>
  <c r="H364" i="7"/>
  <c r="H363" i="7"/>
  <c r="H331" i="7"/>
  <c r="B323" i="12"/>
  <c r="B323" i="13"/>
  <c r="Q323" i="2"/>
  <c r="B323" i="15"/>
  <c r="B323" i="7"/>
  <c r="B321" i="13"/>
  <c r="Q321" i="2"/>
  <c r="B321" i="15"/>
  <c r="B321" i="7"/>
  <c r="B321" i="12"/>
  <c r="B317" i="13"/>
  <c r="Q317" i="2"/>
  <c r="B317" i="15"/>
  <c r="B317" i="7"/>
  <c r="B317" i="12"/>
  <c r="B315" i="7"/>
  <c r="B315" i="12"/>
  <c r="B315" i="13"/>
  <c r="Q315" i="2"/>
  <c r="B315" i="15"/>
  <c r="B311" i="13"/>
  <c r="Q311" i="2"/>
  <c r="B311" i="15"/>
  <c r="B311" i="7"/>
  <c r="B311" i="12"/>
  <c r="Q309" i="2"/>
  <c r="B309" i="15"/>
  <c r="B309" i="7"/>
  <c r="B309" i="12"/>
  <c r="B309" i="13"/>
  <c r="Q305" i="2"/>
  <c r="B305" i="15"/>
  <c r="B305" i="7"/>
  <c r="B305" i="12"/>
  <c r="B305" i="13"/>
  <c r="B303" i="12"/>
  <c r="B303" i="13"/>
  <c r="Q303" i="2"/>
  <c r="B303" i="15"/>
  <c r="B303" i="7"/>
  <c r="Q299" i="2"/>
  <c r="B299" i="15"/>
  <c r="B299" i="7"/>
  <c r="B299" i="12"/>
  <c r="B299" i="13"/>
  <c r="B297" i="7"/>
  <c r="B297" i="12"/>
  <c r="B297" i="13"/>
  <c r="Q297" i="2"/>
  <c r="B297" i="15"/>
  <c r="B326" i="7"/>
  <c r="B326" i="12"/>
  <c r="B326" i="13"/>
  <c r="Q326" i="2"/>
  <c r="B326" i="15"/>
  <c r="Q324" i="2"/>
  <c r="B324" i="15"/>
  <c r="B324" i="7"/>
  <c r="B324" i="12"/>
  <c r="B324" i="13"/>
  <c r="Q320" i="2"/>
  <c r="B320" i="15"/>
  <c r="B320" i="7"/>
  <c r="B320" i="12"/>
  <c r="B320" i="13"/>
  <c r="B318" i="12"/>
  <c r="B318" i="13"/>
  <c r="Q318" i="2"/>
  <c r="B318" i="15"/>
  <c r="B318" i="7"/>
  <c r="B314" i="12"/>
  <c r="B314" i="13"/>
  <c r="Q314" i="2"/>
  <c r="B314" i="15"/>
  <c r="B314" i="7"/>
  <c r="B312" i="7"/>
  <c r="B312" i="12"/>
  <c r="B312" i="13"/>
  <c r="Q312" i="2"/>
  <c r="B312" i="15"/>
  <c r="B308" i="7"/>
  <c r="B308" i="12"/>
  <c r="B308" i="13"/>
  <c r="Q308" i="2"/>
  <c r="B308" i="15"/>
  <c r="B306" i="13"/>
  <c r="Q306" i="2"/>
  <c r="B306" i="15"/>
  <c r="B306" i="7"/>
  <c r="B306" i="12"/>
  <c r="B302" i="13"/>
  <c r="Q302" i="2"/>
  <c r="B302" i="15"/>
  <c r="B302" i="7"/>
  <c r="B302" i="12"/>
  <c r="H301" i="7"/>
  <c r="B300" i="12"/>
  <c r="B300" i="13"/>
  <c r="Q300" i="2"/>
  <c r="B300" i="15"/>
  <c r="B300" i="7"/>
  <c r="H297" i="7"/>
  <c r="B296" i="12"/>
  <c r="B296" i="13"/>
  <c r="Q296" i="2"/>
  <c r="B296" i="15"/>
  <c r="B296" i="7"/>
  <c r="Q294" i="2"/>
  <c r="B294" i="15"/>
  <c r="B294" i="7"/>
  <c r="B294" i="12"/>
  <c r="B294" i="13"/>
  <c r="B293" i="12"/>
  <c r="B293" i="13"/>
  <c r="Q293" i="2"/>
  <c r="B293" i="15"/>
  <c r="B293" i="7"/>
  <c r="H384" i="7"/>
  <c r="H376" i="7"/>
  <c r="H336" i="7"/>
  <c r="H328" i="7"/>
  <c r="H375" i="7"/>
  <c r="H367" i="7"/>
  <c r="H351" i="7"/>
  <c r="H298" i="7"/>
  <c r="H294" i="7"/>
  <c r="H313" i="7"/>
  <c r="H309" i="7"/>
  <c r="H312" i="7"/>
  <c r="H300" i="7"/>
  <c r="H348" i="7"/>
  <c r="H340" i="7"/>
  <c r="H355" i="7"/>
  <c r="H339" i="7"/>
  <c r="H310" i="7"/>
  <c r="H306" i="7"/>
  <c r="H325" i="7"/>
  <c r="H321" i="7"/>
  <c r="H324" i="7"/>
  <c r="H316" i="7"/>
  <c r="H304" i="7"/>
  <c r="H360" i="7"/>
  <c r="H352" i="7"/>
  <c r="H379" i="7"/>
  <c r="H343" i="7"/>
  <c r="H322" i="7"/>
  <c r="H318" i="7"/>
  <c r="H327" i="7"/>
  <c r="H319" i="7"/>
  <c r="B291" i="13"/>
  <c r="Q291" i="2"/>
  <c r="B291" i="15"/>
  <c r="B291" i="7"/>
  <c r="B291" i="12"/>
  <c r="B287" i="12"/>
  <c r="B287" i="13"/>
  <c r="Q287" i="2"/>
  <c r="B287" i="15"/>
  <c r="B287" i="7"/>
  <c r="B285" i="7"/>
  <c r="B285" i="12"/>
  <c r="B285" i="13"/>
  <c r="Q285" i="2"/>
  <c r="B285" i="15"/>
  <c r="Q281" i="2"/>
  <c r="B281" i="15"/>
  <c r="B281" i="7"/>
  <c r="B281" i="12"/>
  <c r="B281" i="13"/>
  <c r="B279" i="13"/>
  <c r="Q279" i="2"/>
  <c r="B279" i="15"/>
  <c r="B279" i="7"/>
  <c r="B279" i="12"/>
  <c r="B275" i="12"/>
  <c r="B275" i="13"/>
  <c r="Q275" i="2"/>
  <c r="B275" i="15"/>
  <c r="B275" i="7"/>
  <c r="B273" i="7"/>
  <c r="B273" i="12"/>
  <c r="B273" i="13"/>
  <c r="Q273" i="2"/>
  <c r="B273" i="15"/>
  <c r="Q269" i="2"/>
  <c r="B269" i="15"/>
  <c r="B269" i="7"/>
  <c r="B269" i="12"/>
  <c r="B269" i="13"/>
  <c r="B267" i="13"/>
  <c r="Q267" i="2"/>
  <c r="B267" i="15"/>
  <c r="B267" i="7"/>
  <c r="B267" i="12"/>
  <c r="B263" i="12"/>
  <c r="B263" i="13"/>
  <c r="Q263" i="2"/>
  <c r="B263" i="15"/>
  <c r="B263" i="7"/>
  <c r="B261" i="7"/>
  <c r="B261" i="12"/>
  <c r="B261" i="13"/>
  <c r="Q261" i="2"/>
  <c r="B261" i="15"/>
  <c r="Q257" i="2"/>
  <c r="B257" i="15"/>
  <c r="B257" i="7"/>
  <c r="B257" i="12"/>
  <c r="B257" i="13"/>
  <c r="H283" i="7"/>
  <c r="H279" i="7"/>
  <c r="H259" i="7"/>
  <c r="Q255" i="2"/>
  <c r="B255" i="15"/>
  <c r="B255" i="7"/>
  <c r="B255" i="12"/>
  <c r="B255" i="13"/>
  <c r="Q290" i="2"/>
  <c r="B290" i="15"/>
  <c r="B290" i="7"/>
  <c r="B290" i="12"/>
  <c r="B290" i="13"/>
  <c r="B288" i="12"/>
  <c r="B288" i="13"/>
  <c r="B288" i="15"/>
  <c r="Q288" i="2"/>
  <c r="B288" i="7"/>
  <c r="B284" i="13"/>
  <c r="Q284" i="2"/>
  <c r="B284" i="15"/>
  <c r="B284" i="7"/>
  <c r="B284" i="12"/>
  <c r="B282" i="7"/>
  <c r="B282" i="12"/>
  <c r="B282" i="13"/>
  <c r="B282" i="15"/>
  <c r="Q282" i="2"/>
  <c r="B278" i="12"/>
  <c r="B278" i="13"/>
  <c r="B278" i="15"/>
  <c r="Q278" i="2"/>
  <c r="B278" i="7"/>
  <c r="H303" i="7"/>
  <c r="H277" i="7"/>
  <c r="H273" i="7"/>
  <c r="H315" i="7"/>
  <c r="H307" i="7"/>
  <c r="H291" i="7"/>
  <c r="H271" i="7"/>
  <c r="H267" i="7"/>
  <c r="H295" i="7"/>
  <c r="H289" i="7"/>
  <c r="H285" i="7"/>
  <c r="H265" i="7"/>
  <c r="H261" i="7"/>
  <c r="B276" i="12"/>
  <c r="B276" i="13"/>
  <c r="Q276" i="2"/>
  <c r="B276" i="15"/>
  <c r="B276" i="7"/>
  <c r="B272" i="13"/>
  <c r="Q272" i="2"/>
  <c r="B272" i="15"/>
  <c r="B272" i="7"/>
  <c r="B272" i="12"/>
  <c r="B270" i="7"/>
  <c r="B270" i="12"/>
  <c r="B270" i="13"/>
  <c r="Q270" i="2"/>
  <c r="B270" i="15"/>
  <c r="B266" i="12"/>
  <c r="B266" i="13"/>
  <c r="Q266" i="2"/>
  <c r="B266" i="15"/>
  <c r="B266" i="7"/>
  <c r="Q264" i="2"/>
  <c r="B264" i="15"/>
  <c r="B264" i="7"/>
  <c r="B264" i="12"/>
  <c r="B264" i="13"/>
  <c r="B260" i="7"/>
  <c r="B260" i="12"/>
  <c r="B260" i="13"/>
  <c r="Q260" i="2"/>
  <c r="B260" i="15"/>
  <c r="B258" i="13"/>
  <c r="Q258" i="2"/>
  <c r="B258" i="15"/>
  <c r="B258" i="7"/>
  <c r="B258" i="12"/>
  <c r="H282" i="7"/>
  <c r="H274" i="7"/>
  <c r="H264" i="7"/>
  <c r="H262" i="7"/>
  <c r="B251" i="12"/>
  <c r="B251" i="13"/>
  <c r="Q251" i="2"/>
  <c r="B251" i="15"/>
  <c r="B251" i="7"/>
  <c r="B249" i="15"/>
  <c r="B249" i="7"/>
  <c r="B249" i="13"/>
  <c r="Q249" i="2"/>
  <c r="B249" i="12"/>
  <c r="B245" i="7"/>
  <c r="B245" i="15"/>
  <c r="B245" i="12"/>
  <c r="B245" i="13"/>
  <c r="Q245" i="2"/>
  <c r="B243" i="7"/>
  <c r="B243" i="12"/>
  <c r="B243" i="13"/>
  <c r="Q243" i="2"/>
  <c r="B243" i="15"/>
  <c r="B239" i="7"/>
  <c r="Q239" i="2"/>
  <c r="B239" i="15"/>
  <c r="B239" i="12"/>
  <c r="B239" i="13"/>
  <c r="B237" i="13"/>
  <c r="B237" i="7"/>
  <c r="B237" i="12"/>
  <c r="B237" i="15"/>
  <c r="Q237" i="2"/>
  <c r="B233" i="12"/>
  <c r="B233" i="15"/>
  <c r="B233" i="13"/>
  <c r="B233" i="7"/>
  <c r="Q233" i="2"/>
  <c r="B231" i="13"/>
  <c r="B231" i="7"/>
  <c r="B231" i="15"/>
  <c r="Q231" i="2"/>
  <c r="B231" i="12"/>
  <c r="B227" i="12"/>
  <c r="B227" i="13"/>
  <c r="Q227" i="2"/>
  <c r="B227" i="7"/>
  <c r="B227" i="15"/>
  <c r="Q225" i="2"/>
  <c r="B225" i="15"/>
  <c r="B225" i="13"/>
  <c r="B225" i="12"/>
  <c r="B225" i="7"/>
  <c r="B221" i="13"/>
  <c r="Q221" i="2"/>
  <c r="B221" i="7"/>
  <c r="B221" i="15"/>
  <c r="B221" i="12"/>
  <c r="B219" i="7"/>
  <c r="B219" i="12"/>
  <c r="Q219" i="2"/>
  <c r="B219" i="13"/>
  <c r="B219" i="15"/>
  <c r="Q215" i="2"/>
  <c r="B215" i="15"/>
  <c r="B215" i="7"/>
  <c r="B215" i="12"/>
  <c r="B215" i="13"/>
  <c r="B213" i="13"/>
  <c r="B213" i="7"/>
  <c r="B213" i="12"/>
  <c r="B213" i="15"/>
  <c r="Q213" i="2"/>
  <c r="B209" i="13"/>
  <c r="B209" i="15"/>
  <c r="Q209" i="2"/>
  <c r="B209" i="7"/>
  <c r="B209" i="12"/>
  <c r="B207" i="12"/>
  <c r="Q207" i="2"/>
  <c r="B207" i="15"/>
  <c r="B207" i="13"/>
  <c r="B207" i="7"/>
  <c r="B203" i="12"/>
  <c r="Q203" i="2"/>
  <c r="B203" i="7"/>
  <c r="B203" i="15"/>
  <c r="B203" i="13"/>
  <c r="Q201" i="2"/>
  <c r="B201" i="12"/>
  <c r="B201" i="13"/>
  <c r="B201" i="7"/>
  <c r="B201" i="15"/>
  <c r="B197" i="12"/>
  <c r="B197" i="13"/>
  <c r="B197" i="7"/>
  <c r="Q197" i="2"/>
  <c r="B197" i="15"/>
  <c r="B195" i="15"/>
  <c r="Q195" i="2"/>
  <c r="B195" i="12"/>
  <c r="B195" i="7"/>
  <c r="B195" i="13"/>
  <c r="B191" i="15"/>
  <c r="Q191" i="2"/>
  <c r="B191" i="7"/>
  <c r="B191" i="12"/>
  <c r="B191" i="13"/>
  <c r="B189" i="12"/>
  <c r="B189" i="13"/>
  <c r="B189" i="15"/>
  <c r="Q189" i="2"/>
  <c r="B189" i="7"/>
  <c r="B185" i="15"/>
  <c r="B185" i="13"/>
  <c r="B185" i="12"/>
  <c r="B185" i="7"/>
  <c r="Q185" i="2"/>
  <c r="B183" i="12"/>
  <c r="Q183" i="2"/>
  <c r="B183" i="13"/>
  <c r="B183" i="7"/>
  <c r="B183" i="15"/>
  <c r="B179" i="15"/>
  <c r="B179" i="13"/>
  <c r="Q179" i="2"/>
  <c r="B179" i="12"/>
  <c r="B179" i="7"/>
  <c r="B177" i="7"/>
  <c r="B177" i="15"/>
  <c r="B177" i="13"/>
  <c r="B177" i="12"/>
  <c r="Q177" i="2"/>
  <c r="B173" i="15"/>
  <c r="B173" i="13"/>
  <c r="Q173" i="2"/>
  <c r="B173" i="7"/>
  <c r="B173" i="12"/>
  <c r="B171" i="7"/>
  <c r="B171" i="13"/>
  <c r="B171" i="12"/>
  <c r="B171" i="15"/>
  <c r="Q171" i="2"/>
  <c r="B254" i="12"/>
  <c r="B254" i="13"/>
  <c r="B254" i="15"/>
  <c r="Q254" i="2"/>
  <c r="B254" i="7"/>
  <c r="H247" i="7"/>
  <c r="H243" i="7"/>
  <c r="H292" i="7"/>
  <c r="H276" i="7"/>
  <c r="H268" i="7"/>
  <c r="H241" i="7"/>
  <c r="H286" i="7"/>
  <c r="H270" i="7"/>
  <c r="H258" i="7"/>
  <c r="H288" i="7"/>
  <c r="H280" i="7"/>
  <c r="H256" i="7"/>
  <c r="H237" i="7"/>
  <c r="H217" i="7"/>
  <c r="H213" i="7"/>
  <c r="H193" i="7"/>
  <c r="H189" i="7"/>
  <c r="H169" i="7"/>
  <c r="B246" i="13"/>
  <c r="Q246" i="2"/>
  <c r="B246" i="12"/>
  <c r="B246" i="15"/>
  <c r="B246" i="7"/>
  <c r="B242" i="15"/>
  <c r="B242" i="13"/>
  <c r="B242" i="12"/>
  <c r="B242" i="7"/>
  <c r="Q242" i="2"/>
  <c r="H240" i="7"/>
  <c r="B234" i="12"/>
  <c r="Q234" i="2"/>
  <c r="B234" i="15"/>
  <c r="B234" i="13"/>
  <c r="B234" i="7"/>
  <c r="B230" i="12"/>
  <c r="B230" i="7"/>
  <c r="B230" i="15"/>
  <c r="Q230" i="2"/>
  <c r="B230" i="13"/>
  <c r="B222" i="7"/>
  <c r="B222" i="12"/>
  <c r="Q222" i="2"/>
  <c r="B222" i="15"/>
  <c r="B222" i="13"/>
  <c r="H220" i="7"/>
  <c r="B218" i="7"/>
  <c r="B218" i="13"/>
  <c r="B218" i="12"/>
  <c r="B218" i="15"/>
  <c r="Q218" i="2"/>
  <c r="Q210" i="2"/>
  <c r="B210" i="12"/>
  <c r="B210" i="15"/>
  <c r="B210" i="7"/>
  <c r="B210" i="13"/>
  <c r="B206" i="15"/>
  <c r="B206" i="13"/>
  <c r="B206" i="7"/>
  <c r="Q206" i="2"/>
  <c r="B206" i="12"/>
  <c r="B200" i="15"/>
  <c r="B200" i="13"/>
  <c r="B200" i="7"/>
  <c r="Q200" i="2"/>
  <c r="B200" i="12"/>
  <c r="B198" i="12"/>
  <c r="B198" i="7"/>
  <c r="Q198" i="2"/>
  <c r="B198" i="15"/>
  <c r="B198" i="13"/>
  <c r="Q192" i="2"/>
  <c r="B192" i="15"/>
  <c r="B192" i="12"/>
  <c r="B192" i="7"/>
  <c r="B192" i="13"/>
  <c r="Q188" i="2"/>
  <c r="B188" i="12"/>
  <c r="B188" i="7"/>
  <c r="B188" i="13"/>
  <c r="B188" i="15"/>
  <c r="Q182" i="2"/>
  <c r="B182" i="12"/>
  <c r="B182" i="15"/>
  <c r="B182" i="13"/>
  <c r="B182" i="7"/>
  <c r="B176" i="15"/>
  <c r="B176" i="13"/>
  <c r="B176" i="12"/>
  <c r="B176" i="7"/>
  <c r="Q176" i="2"/>
  <c r="B170" i="15"/>
  <c r="Q170" i="2"/>
  <c r="B170" i="12"/>
  <c r="B170" i="7"/>
  <c r="B170" i="13"/>
  <c r="B168" i="12"/>
  <c r="B168" i="15"/>
  <c r="Q168" i="2"/>
  <c r="B168" i="13"/>
  <c r="B168" i="7"/>
  <c r="Q252" i="2"/>
  <c r="B252" i="15"/>
  <c r="B252" i="7"/>
  <c r="B252" i="12"/>
  <c r="B252" i="13"/>
  <c r="B248" i="15"/>
  <c r="B248" i="12"/>
  <c r="B248" i="7"/>
  <c r="Q248" i="2"/>
  <c r="B248" i="13"/>
  <c r="B240" i="12"/>
  <c r="B240" i="15"/>
  <c r="Q240" i="2"/>
  <c r="B240" i="7"/>
  <c r="B240" i="13"/>
  <c r="B236" i="12"/>
  <c r="B236" i="7"/>
  <c r="B236" i="13"/>
  <c r="Q236" i="2"/>
  <c r="B236" i="15"/>
  <c r="B228" i="7"/>
  <c r="B228" i="12"/>
  <c r="Q228" i="2"/>
  <c r="B228" i="15"/>
  <c r="B228" i="13"/>
  <c r="B224" i="13"/>
  <c r="B224" i="12"/>
  <c r="Q224" i="2"/>
  <c r="B224" i="15"/>
  <c r="B224" i="7"/>
  <c r="Q216" i="2"/>
  <c r="B216" i="7"/>
  <c r="B216" i="13"/>
  <c r="B216" i="12"/>
  <c r="B216" i="15"/>
  <c r="B212" i="13"/>
  <c r="Q212" i="2"/>
  <c r="B212" i="15"/>
  <c r="B212" i="12"/>
  <c r="B212" i="7"/>
  <c r="B204" i="15"/>
  <c r="B204" i="13"/>
  <c r="B204" i="12"/>
  <c r="B204" i="7"/>
  <c r="Q204" i="2"/>
  <c r="Q194" i="2"/>
  <c r="B194" i="12"/>
  <c r="B194" i="7"/>
  <c r="B194" i="15"/>
  <c r="B194" i="13"/>
  <c r="Q186" i="2"/>
  <c r="B186" i="15"/>
  <c r="B186" i="13"/>
  <c r="B186" i="12"/>
  <c r="B186" i="7"/>
  <c r="Q180" i="2"/>
  <c r="B180" i="7"/>
  <c r="B180" i="13"/>
  <c r="B180" i="12"/>
  <c r="B180" i="15"/>
  <c r="B174" i="13"/>
  <c r="B174" i="12"/>
  <c r="B174" i="7"/>
  <c r="B174" i="15"/>
  <c r="Q174" i="2"/>
  <c r="H172" i="7"/>
  <c r="H168" i="7"/>
  <c r="H166" i="7"/>
  <c r="Q164" i="2"/>
  <c r="B164" i="12"/>
  <c r="B164" i="7"/>
  <c r="B164" i="13"/>
  <c r="B164" i="15"/>
  <c r="Q162" i="2"/>
  <c r="B162" i="12"/>
  <c r="B162" i="13"/>
  <c r="B162" i="7"/>
  <c r="B162" i="15"/>
  <c r="H162" i="7"/>
  <c r="H160" i="7"/>
  <c r="B158" i="13"/>
  <c r="B158" i="15"/>
  <c r="B158" i="7"/>
  <c r="Q158" i="2"/>
  <c r="B158" i="12"/>
  <c r="H246" i="7"/>
  <c r="H214" i="7"/>
  <c r="H235" i="7"/>
  <c r="H231" i="7"/>
  <c r="H211" i="7"/>
  <c r="H207" i="7"/>
  <c r="H187" i="7"/>
  <c r="H183" i="7"/>
  <c r="H228" i="7"/>
  <c r="H208" i="7"/>
  <c r="H174" i="7"/>
  <c r="H250" i="7"/>
  <c r="H234" i="7"/>
  <c r="H255" i="7"/>
  <c r="H229" i="7"/>
  <c r="H225" i="7"/>
  <c r="H205" i="7"/>
  <c r="H201" i="7"/>
  <c r="H181" i="7"/>
  <c r="H177" i="7"/>
  <c r="H244" i="7"/>
  <c r="H216" i="7"/>
  <c r="H190" i="7"/>
  <c r="H178" i="7"/>
  <c r="H253" i="7"/>
  <c r="H249" i="7"/>
  <c r="H223" i="7"/>
  <c r="H219" i="7"/>
  <c r="H199" i="7"/>
  <c r="H195" i="7"/>
  <c r="H175" i="7"/>
  <c r="H171" i="7"/>
  <c r="H252" i="7"/>
  <c r="H232" i="7"/>
  <c r="H204" i="7"/>
  <c r="H186" i="7"/>
  <c r="H180" i="7"/>
  <c r="H222" i="7"/>
  <c r="H210" i="7"/>
  <c r="H198" i="7"/>
  <c r="B167" i="15"/>
  <c r="B167" i="13"/>
  <c r="B167" i="12"/>
  <c r="B167" i="7"/>
  <c r="Q167" i="2"/>
  <c r="B165" i="12"/>
  <c r="Q165" i="2"/>
  <c r="B165" i="15"/>
  <c r="B165" i="7"/>
  <c r="B165" i="13"/>
  <c r="Q161" i="2"/>
  <c r="B161" i="13"/>
  <c r="B161" i="12"/>
  <c r="B161" i="15"/>
  <c r="B161" i="7"/>
  <c r="B159" i="7"/>
  <c r="Q159" i="2"/>
  <c r="B159" i="15"/>
  <c r="B159" i="13"/>
  <c r="B159" i="12"/>
  <c r="H157" i="7"/>
  <c r="B155" i="13"/>
  <c r="B155" i="7"/>
  <c r="Q155" i="2"/>
  <c r="B155" i="15"/>
  <c r="B155" i="12"/>
  <c r="B153" i="12"/>
  <c r="B153" i="15"/>
  <c r="Q153" i="2"/>
  <c r="B153" i="7"/>
  <c r="B153" i="13"/>
  <c r="H153" i="7"/>
  <c r="H151" i="7"/>
  <c r="Q149" i="2"/>
  <c r="B149" i="13"/>
  <c r="B149" i="12"/>
  <c r="B149" i="7"/>
  <c r="B149" i="15"/>
  <c r="B147" i="7"/>
  <c r="B147" i="13"/>
  <c r="Q147" i="2"/>
  <c r="B147" i="12"/>
  <c r="B147" i="15"/>
  <c r="H147" i="7"/>
  <c r="H145" i="7"/>
  <c r="B143" i="12"/>
  <c r="B143" i="13"/>
  <c r="B143" i="7"/>
  <c r="B143" i="15"/>
  <c r="Q143" i="2"/>
  <c r="B141" i="7"/>
  <c r="B141" i="13"/>
  <c r="Q141" i="2"/>
  <c r="B141" i="12"/>
  <c r="B141" i="15"/>
  <c r="H141" i="7"/>
  <c r="H139" i="7"/>
  <c r="B137" i="12"/>
  <c r="B137" i="7"/>
  <c r="B137" i="15"/>
  <c r="B137" i="13"/>
  <c r="Q137" i="2"/>
  <c r="Q135" i="2"/>
  <c r="B135" i="15"/>
  <c r="B135" i="7"/>
  <c r="B135" i="13"/>
  <c r="B135" i="12"/>
  <c r="H135" i="7"/>
  <c r="H133" i="7"/>
  <c r="B131" i="13"/>
  <c r="B131" i="7"/>
  <c r="B131" i="12"/>
  <c r="Q131" i="2"/>
  <c r="B131" i="15"/>
  <c r="B129" i="7"/>
  <c r="B129" i="15"/>
  <c r="Q129" i="2"/>
  <c r="B129" i="12"/>
  <c r="B129" i="13"/>
  <c r="H129" i="7"/>
  <c r="H127" i="7"/>
  <c r="B125" i="15"/>
  <c r="Q125" i="2"/>
  <c r="B125" i="12"/>
  <c r="B125" i="13"/>
  <c r="B125" i="7"/>
  <c r="B123" i="7"/>
  <c r="B123" i="12"/>
  <c r="B123" i="13"/>
  <c r="Q123" i="2"/>
  <c r="B123" i="15"/>
  <c r="H123" i="7"/>
  <c r="H121" i="7"/>
  <c r="B119" i="7"/>
  <c r="B119" i="12"/>
  <c r="Q119" i="2"/>
  <c r="B119" i="15"/>
  <c r="B119" i="13"/>
  <c r="Q117" i="2"/>
  <c r="B117" i="15"/>
  <c r="B117" i="7"/>
  <c r="B117" i="13"/>
  <c r="B117" i="12"/>
  <c r="H117" i="7"/>
  <c r="H115" i="7"/>
  <c r="B113" i="13"/>
  <c r="B113" i="12"/>
  <c r="B113" i="15"/>
  <c r="Q113" i="2"/>
  <c r="B113" i="7"/>
  <c r="B111" i="7"/>
  <c r="B111" i="12"/>
  <c r="Q111" i="2"/>
  <c r="B111" i="13"/>
  <c r="B111" i="15"/>
  <c r="H111" i="7"/>
  <c r="H109" i="7"/>
  <c r="B107" i="12"/>
  <c r="B107" i="13"/>
  <c r="B107" i="7"/>
  <c r="Q107" i="2"/>
  <c r="B107" i="15"/>
  <c r="B105" i="12"/>
  <c r="B105" i="13"/>
  <c r="B105" i="15"/>
  <c r="B105" i="7"/>
  <c r="Q105" i="2"/>
  <c r="H105" i="7"/>
  <c r="H103" i="7"/>
  <c r="B101" i="12"/>
  <c r="Q101" i="2"/>
  <c r="B101" i="7"/>
  <c r="B101" i="13"/>
  <c r="B101" i="15"/>
  <c r="Q99" i="2"/>
  <c r="B99" i="13"/>
  <c r="B99" i="12"/>
  <c r="B99" i="7"/>
  <c r="B99" i="15"/>
  <c r="H99" i="7"/>
  <c r="H97" i="7"/>
  <c r="B95" i="12"/>
  <c r="B95" i="15"/>
  <c r="Q95" i="2"/>
  <c r="B95" i="7"/>
  <c r="B95" i="13"/>
  <c r="Q93" i="2"/>
  <c r="B93" i="13"/>
  <c r="B93" i="12"/>
  <c r="B93" i="7"/>
  <c r="B93" i="15"/>
  <c r="H93" i="7"/>
  <c r="H91" i="7"/>
  <c r="B89" i="13"/>
  <c r="B89" i="7"/>
  <c r="Q89" i="2"/>
  <c r="B89" i="12"/>
  <c r="B89" i="15"/>
  <c r="Q87" i="2"/>
  <c r="B87" i="15"/>
  <c r="B87" i="12"/>
  <c r="B87" i="7"/>
  <c r="B87" i="13"/>
  <c r="H87" i="7"/>
  <c r="H85" i="7"/>
  <c r="Q83" i="2"/>
  <c r="B83" i="7"/>
  <c r="B83" i="12"/>
  <c r="B83" i="13"/>
  <c r="B83" i="15"/>
  <c r="B81" i="15"/>
  <c r="B81" i="13"/>
  <c r="Q81" i="2"/>
  <c r="B81" i="7"/>
  <c r="B81" i="12"/>
  <c r="H81" i="7"/>
  <c r="B156" i="12"/>
  <c r="Q156" i="2"/>
  <c r="B156" i="13"/>
  <c r="B156" i="7"/>
  <c r="B156" i="15"/>
  <c r="B152" i="12"/>
  <c r="Q152" i="2"/>
  <c r="B152" i="15"/>
  <c r="B152" i="7"/>
  <c r="B152" i="13"/>
  <c r="B150" i="12"/>
  <c r="B150" i="7"/>
  <c r="Q150" i="2"/>
  <c r="B150" i="15"/>
  <c r="B150" i="13"/>
  <c r="B146" i="12"/>
  <c r="B146" i="15"/>
  <c r="B146" i="13"/>
  <c r="Q146" i="2"/>
  <c r="B146" i="7"/>
  <c r="B144" i="7"/>
  <c r="B144" i="15"/>
  <c r="Q144" i="2"/>
  <c r="B144" i="12"/>
  <c r="B144" i="13"/>
  <c r="B140" i="12"/>
  <c r="B140" i="15"/>
  <c r="B140" i="7"/>
  <c r="Q140" i="2"/>
  <c r="B140" i="13"/>
  <c r="B138" i="12"/>
  <c r="Q138" i="2"/>
  <c r="B138" i="7"/>
  <c r="B138" i="15"/>
  <c r="B138" i="13"/>
  <c r="B134" i="7"/>
  <c r="B134" i="15"/>
  <c r="B134" i="13"/>
  <c r="B134" i="12"/>
  <c r="Q134" i="2"/>
  <c r="B132" i="15"/>
  <c r="Q132" i="2"/>
  <c r="B132" i="12"/>
  <c r="B132" i="13"/>
  <c r="B132" i="7"/>
  <c r="B128" i="15"/>
  <c r="B128" i="7"/>
  <c r="Q128" i="2"/>
  <c r="B128" i="12"/>
  <c r="B128" i="13"/>
  <c r="B126" i="12"/>
  <c r="Q126" i="2"/>
  <c r="B126" i="13"/>
  <c r="B126" i="15"/>
  <c r="B126" i="7"/>
  <c r="B122" i="7"/>
  <c r="Q122" i="2"/>
  <c r="B122" i="13"/>
  <c r="B122" i="12"/>
  <c r="B122" i="15"/>
  <c r="B120" i="12"/>
  <c r="B120" i="7"/>
  <c r="B120" i="15"/>
  <c r="B120" i="13"/>
  <c r="Q120" i="2"/>
  <c r="Q116" i="2"/>
  <c r="B116" i="7"/>
  <c r="B116" i="12"/>
  <c r="B116" i="15"/>
  <c r="B116" i="13"/>
  <c r="B114" i="13"/>
  <c r="B114" i="7"/>
  <c r="B114" i="12"/>
  <c r="B114" i="15"/>
  <c r="Q114" i="2"/>
  <c r="B110" i="15"/>
  <c r="Q110" i="2"/>
  <c r="B110" i="13"/>
  <c r="B110" i="7"/>
  <c r="B110" i="12"/>
  <c r="B108" i="13"/>
  <c r="B108" i="15"/>
  <c r="Q108" i="2"/>
  <c r="B108" i="7"/>
  <c r="B108" i="12"/>
  <c r="Q104" i="2"/>
  <c r="B104" i="12"/>
  <c r="B104" i="15"/>
  <c r="B104" i="13"/>
  <c r="B104" i="7"/>
  <c r="B102" i="7"/>
  <c r="B102" i="12"/>
  <c r="B102" i="15"/>
  <c r="Q102" i="2"/>
  <c r="B102" i="13"/>
  <c r="Q98" i="2"/>
  <c r="B98" i="7"/>
  <c r="B98" i="12"/>
  <c r="B98" i="15"/>
  <c r="B98" i="13"/>
  <c r="B96" i="13"/>
  <c r="B96" i="7"/>
  <c r="B96" i="15"/>
  <c r="Q96" i="2"/>
  <c r="B96" i="12"/>
  <c r="B92" i="7"/>
  <c r="B92" i="15"/>
  <c r="Q92" i="2"/>
  <c r="B92" i="13"/>
  <c r="B92" i="12"/>
  <c r="Q90" i="2"/>
  <c r="B90" i="7"/>
  <c r="B90" i="15"/>
  <c r="B90" i="12"/>
  <c r="B90" i="13"/>
  <c r="B86" i="7"/>
  <c r="Q86" i="2"/>
  <c r="B86" i="15"/>
  <c r="B86" i="13"/>
  <c r="B86" i="12"/>
  <c r="Q84" i="2"/>
  <c r="B84" i="13"/>
  <c r="B84" i="7"/>
  <c r="B84" i="15"/>
  <c r="B84" i="12"/>
  <c r="B80" i="12"/>
  <c r="B80" i="15"/>
  <c r="Q80" i="2"/>
  <c r="B80" i="7"/>
  <c r="B80" i="13"/>
  <c r="H154" i="7"/>
  <c r="H138" i="7"/>
  <c r="H130" i="7"/>
  <c r="H114" i="7"/>
  <c r="H106" i="7"/>
  <c r="H165" i="7"/>
  <c r="H238" i="7"/>
  <c r="H184" i="7"/>
  <c r="H144" i="7"/>
  <c r="H136" i="7"/>
  <c r="H120" i="7"/>
  <c r="H112" i="7"/>
  <c r="H88" i="7"/>
  <c r="H84" i="7"/>
  <c r="H159" i="7"/>
  <c r="H226" i="7"/>
  <c r="H202" i="7"/>
  <c r="H192" i="7"/>
  <c r="H196" i="7"/>
  <c r="H150" i="7"/>
  <c r="H142" i="7"/>
  <c r="H126" i="7"/>
  <c r="H118" i="7"/>
  <c r="H102" i="7"/>
  <c r="H96" i="7"/>
  <c r="H156" i="7"/>
  <c r="H148" i="7"/>
  <c r="H132" i="7"/>
  <c r="H124" i="7"/>
  <c r="H108" i="7"/>
  <c r="H100" i="7"/>
  <c r="H94" i="7"/>
  <c r="H90" i="7"/>
  <c r="H82" i="7"/>
  <c r="H163" i="7"/>
  <c r="B78" i="12"/>
  <c r="B78" i="13"/>
  <c r="B78" i="7"/>
  <c r="Q78" i="2"/>
  <c r="B78" i="15"/>
  <c r="B74" i="12"/>
  <c r="B74" i="7"/>
  <c r="B74" i="13"/>
  <c r="B74" i="15"/>
  <c r="Q74" i="2"/>
  <c r="B72" i="12"/>
  <c r="B72" i="7"/>
  <c r="B72" i="13"/>
  <c r="Q72" i="2"/>
  <c r="B72" i="15"/>
  <c r="B68" i="7"/>
  <c r="B68" i="13"/>
  <c r="B68" i="15"/>
  <c r="Q68" i="2"/>
  <c r="B68" i="12"/>
  <c r="Q66" i="2"/>
  <c r="B66" i="7"/>
  <c r="B66" i="13"/>
  <c r="B66" i="12"/>
  <c r="B66" i="15"/>
  <c r="B62" i="15"/>
  <c r="B62" i="7"/>
  <c r="Q62" i="2"/>
  <c r="B62" i="12"/>
  <c r="B62" i="13"/>
  <c r="B60" i="12"/>
  <c r="B60" i="7"/>
  <c r="B60" i="13"/>
  <c r="Q60" i="2"/>
  <c r="B60" i="15"/>
  <c r="B56" i="15"/>
  <c r="B56" i="12"/>
  <c r="Q56" i="2"/>
  <c r="B56" i="7"/>
  <c r="B56" i="13"/>
  <c r="B54" i="15"/>
  <c r="Q54" i="2"/>
  <c r="B54" i="12"/>
  <c r="B54" i="7"/>
  <c r="B54" i="13"/>
  <c r="B50" i="12"/>
  <c r="B50" i="15"/>
  <c r="B50" i="7"/>
  <c r="B50" i="13"/>
  <c r="Q50" i="2"/>
  <c r="B48" i="7"/>
  <c r="B48" i="15"/>
  <c r="Q48" i="2"/>
  <c r="B48" i="12"/>
  <c r="B48" i="13"/>
  <c r="B44" i="13"/>
  <c r="B44" i="7"/>
  <c r="B44" i="15"/>
  <c r="B44" i="12"/>
  <c r="Q44" i="2"/>
  <c r="B42" i="7"/>
  <c r="B42" i="13"/>
  <c r="B42" i="15"/>
  <c r="Q42" i="2"/>
  <c r="B42" i="12"/>
  <c r="B38" i="13"/>
  <c r="B38" i="15"/>
  <c r="B38" i="7"/>
  <c r="B38" i="12"/>
  <c r="Q38" i="2"/>
  <c r="Q36" i="2"/>
  <c r="B36" i="12"/>
  <c r="B36" i="7"/>
  <c r="B36" i="13"/>
  <c r="B36" i="15"/>
  <c r="B32" i="13"/>
  <c r="B32" i="7"/>
  <c r="B32" i="15"/>
  <c r="Q32" i="2"/>
  <c r="B32" i="12"/>
  <c r="B30" i="7"/>
  <c r="B30" i="13"/>
  <c r="B30" i="15"/>
  <c r="Q30" i="2"/>
  <c r="B30" i="12"/>
  <c r="B26" i="7"/>
  <c r="B26" i="13"/>
  <c r="B26" i="15"/>
  <c r="B26" i="12"/>
  <c r="Q26" i="2"/>
  <c r="B24" i="13"/>
  <c r="B24" i="15"/>
  <c r="B24" i="7"/>
  <c r="B24" i="12"/>
  <c r="Q24" i="2"/>
  <c r="B20" i="15"/>
  <c r="B20" i="12"/>
  <c r="Q20" i="2"/>
  <c r="B20" i="7"/>
  <c r="B20" i="13"/>
  <c r="B18" i="12"/>
  <c r="B18" i="13"/>
  <c r="B18" i="15"/>
  <c r="Q18" i="2"/>
  <c r="B18" i="7"/>
  <c r="B14" i="13"/>
  <c r="B14" i="7"/>
  <c r="B14" i="12"/>
  <c r="Q14" i="2"/>
  <c r="B14" i="15"/>
  <c r="Q12" i="2"/>
  <c r="B12" i="15"/>
  <c r="B12" i="7"/>
  <c r="B12" i="13"/>
  <c r="B12" i="12"/>
  <c r="B8" i="15"/>
  <c r="B8" i="12"/>
  <c r="B8" i="7"/>
  <c r="B8" i="13"/>
  <c r="Q8" i="2"/>
  <c r="B6" i="7"/>
  <c r="B6" i="12"/>
  <c r="B6" i="15"/>
  <c r="Q6" i="2"/>
  <c r="B6" i="13"/>
  <c r="B2" i="15"/>
  <c r="B2" i="13"/>
  <c r="Q2" i="2"/>
  <c r="B2" i="7"/>
  <c r="B2" i="12"/>
  <c r="H78" i="7"/>
  <c r="H60" i="7"/>
  <c r="H54" i="7"/>
  <c r="H34" i="7"/>
  <c r="H28" i="7"/>
  <c r="H22" i="7"/>
  <c r="H16" i="7"/>
  <c r="B77" i="15"/>
  <c r="B77" i="7"/>
  <c r="B77" i="12"/>
  <c r="Q77" i="2"/>
  <c r="B77" i="13"/>
  <c r="B75" i="7"/>
  <c r="B75" i="13"/>
  <c r="B75" i="12"/>
  <c r="B75" i="15"/>
  <c r="Q75" i="2"/>
  <c r="Q71" i="2"/>
  <c r="B71" i="7"/>
  <c r="B71" i="15"/>
  <c r="B71" i="12"/>
  <c r="B71" i="13"/>
  <c r="B69" i="12"/>
  <c r="B69" i="13"/>
  <c r="B69" i="15"/>
  <c r="B69" i="7"/>
  <c r="Q69" i="2"/>
  <c r="Q65" i="2"/>
  <c r="B65" i="13"/>
  <c r="B65" i="15"/>
  <c r="B65" i="7"/>
  <c r="B65" i="12"/>
  <c r="Q63" i="2"/>
  <c r="B63" i="15"/>
  <c r="B63" i="12"/>
  <c r="B63" i="13"/>
  <c r="B63" i="7"/>
  <c r="B59" i="7"/>
  <c r="B59" i="12"/>
  <c r="B59" i="13"/>
  <c r="Q59" i="2"/>
  <c r="B59" i="15"/>
  <c r="B57" i="15"/>
  <c r="Q57" i="2"/>
  <c r="B57" i="7"/>
  <c r="B57" i="12"/>
  <c r="B57" i="13"/>
  <c r="B53" i="13"/>
  <c r="B53" i="7"/>
  <c r="B53" i="15"/>
  <c r="Q53" i="2"/>
  <c r="B53" i="12"/>
  <c r="Q51" i="2"/>
  <c r="B51" i="7"/>
  <c r="B51" i="15"/>
  <c r="B51" i="12"/>
  <c r="B51" i="13"/>
  <c r="B47" i="13"/>
  <c r="B47" i="12"/>
  <c r="Q47" i="2"/>
  <c r="B47" i="15"/>
  <c r="B47" i="7"/>
  <c r="B45" i="12"/>
  <c r="B45" i="13"/>
  <c r="B45" i="15"/>
  <c r="B45" i="7"/>
  <c r="Q45" i="2"/>
  <c r="Q41" i="2"/>
  <c r="B41" i="7"/>
  <c r="B41" i="15"/>
  <c r="B41" i="12"/>
  <c r="B41" i="13"/>
  <c r="B39" i="13"/>
  <c r="B39" i="7"/>
  <c r="B39" i="15"/>
  <c r="Q39" i="2"/>
  <c r="B39" i="12"/>
  <c r="B35" i="13"/>
  <c r="B35" i="7"/>
  <c r="Q35" i="2"/>
  <c r="B35" i="12"/>
  <c r="B35" i="15"/>
  <c r="B33" i="12"/>
  <c r="B33" i="15"/>
  <c r="Q33" i="2"/>
  <c r="B33" i="7"/>
  <c r="B33" i="13"/>
  <c r="B29" i="13"/>
  <c r="B29" i="12"/>
  <c r="B29" i="15"/>
  <c r="Q29" i="2"/>
  <c r="B29" i="7"/>
  <c r="Q27" i="2"/>
  <c r="B27" i="15"/>
  <c r="B27" i="12"/>
  <c r="B27" i="7"/>
  <c r="B27" i="13"/>
  <c r="B23" i="12"/>
  <c r="B23" i="13"/>
  <c r="B23" i="7"/>
  <c r="B23" i="15"/>
  <c r="Q23" i="2"/>
  <c r="B21" i="15"/>
  <c r="B21" i="7"/>
  <c r="Q21" i="2"/>
  <c r="B21" i="12"/>
  <c r="B21" i="13"/>
  <c r="B17" i="13"/>
  <c r="B17" i="15"/>
  <c r="B17" i="12"/>
  <c r="Q17" i="2"/>
  <c r="B17" i="7"/>
  <c r="B15" i="13"/>
  <c r="B15" i="7"/>
  <c r="B15" i="12"/>
  <c r="Q15" i="2"/>
  <c r="B15" i="15"/>
  <c r="B11" i="15"/>
  <c r="B11" i="13"/>
  <c r="B11" i="7"/>
  <c r="Q11" i="2"/>
  <c r="B11" i="12"/>
  <c r="B9" i="12"/>
  <c r="B9" i="13"/>
  <c r="B9" i="15"/>
  <c r="Q9" i="2"/>
  <c r="B9" i="7"/>
  <c r="B5" i="15"/>
  <c r="Q5" i="2"/>
  <c r="B5" i="7"/>
  <c r="B5" i="13"/>
  <c r="B5" i="12"/>
  <c r="B3" i="7"/>
  <c r="Q3" i="2"/>
  <c r="B3" i="15"/>
  <c r="B3" i="13"/>
  <c r="B3" i="12"/>
  <c r="H75" i="7"/>
  <c r="H67" i="7"/>
  <c r="H51" i="7"/>
  <c r="H43" i="7"/>
  <c r="H27" i="7"/>
  <c r="H76" i="7"/>
  <c r="H72" i="7"/>
  <c r="H46" i="7"/>
  <c r="H40" i="7"/>
  <c r="H6" i="7"/>
  <c r="H69" i="7"/>
  <c r="H61" i="7"/>
  <c r="H45" i="7"/>
  <c r="H37" i="7"/>
  <c r="H21" i="7"/>
  <c r="H70" i="7"/>
  <c r="H66" i="7"/>
  <c r="H58" i="7"/>
  <c r="H52" i="7"/>
  <c r="H30" i="7"/>
  <c r="H24" i="7"/>
  <c r="H18" i="7"/>
  <c r="H12" i="7"/>
  <c r="H79" i="7"/>
  <c r="H63" i="7"/>
  <c r="H55" i="7"/>
  <c r="H39" i="7"/>
  <c r="H31" i="7"/>
  <c r="H64" i="7"/>
  <c r="H48" i="7"/>
  <c r="H42" i="7"/>
  <c r="H36" i="7"/>
  <c r="H10" i="7"/>
  <c r="H4" i="7"/>
  <c r="H73" i="7"/>
  <c r="H57" i="7"/>
  <c r="H49" i="7"/>
  <c r="H33" i="7"/>
  <c r="H25" i="7"/>
  <c r="H13" i="7"/>
  <c r="H3" i="7"/>
  <c r="U202" i="2"/>
  <c r="U106" i="2"/>
  <c r="U139" i="2"/>
  <c r="U103" i="2"/>
  <c r="U109" i="2"/>
  <c r="U78" i="2"/>
  <c r="U75" i="2"/>
  <c r="U66" i="2"/>
  <c r="U27" i="2"/>
  <c r="U48" i="2"/>
  <c r="H15" i="7"/>
  <c r="H7" i="7"/>
  <c r="B379" i="3"/>
  <c r="D379" i="3" s="1"/>
  <c r="L379" i="3" s="1"/>
  <c r="B323" i="3"/>
  <c r="D323" i="3" s="1"/>
  <c r="B199" i="3"/>
  <c r="D199" i="3" s="1"/>
  <c r="H9" i="7"/>
  <c r="B405" i="3"/>
  <c r="D405" i="3" s="1"/>
  <c r="B401" i="3"/>
  <c r="D401" i="3" s="1"/>
  <c r="B395" i="3"/>
  <c r="D395" i="3" s="1"/>
  <c r="B309" i="3"/>
  <c r="D309" i="3" s="1"/>
  <c r="H309" i="3" s="1"/>
  <c r="B255" i="3"/>
  <c r="D255" i="3" s="1"/>
  <c r="B196" i="3"/>
  <c r="D196" i="3" s="1"/>
  <c r="B192" i="3"/>
  <c r="D192" i="3" s="1"/>
  <c r="B188" i="3"/>
  <c r="D188" i="3" s="1"/>
  <c r="B184" i="3"/>
  <c r="D184" i="3" s="1"/>
  <c r="B180" i="3"/>
  <c r="D180" i="3" s="1"/>
  <c r="B176" i="3"/>
  <c r="D176" i="3" s="1"/>
  <c r="B172" i="3"/>
  <c r="D172" i="3" s="1"/>
  <c r="B168" i="3"/>
  <c r="D168" i="3" s="1"/>
  <c r="B160" i="3"/>
  <c r="D160" i="3" s="1"/>
  <c r="H160" i="3" s="1"/>
  <c r="B150" i="3"/>
  <c r="D150" i="3" s="1"/>
  <c r="B142" i="3"/>
  <c r="D142" i="3" s="1"/>
  <c r="H142" i="3" s="1"/>
  <c r="B134" i="3"/>
  <c r="D134" i="3" s="1"/>
  <c r="H134" i="3" s="1"/>
  <c r="B126" i="3"/>
  <c r="D126" i="3" s="1"/>
  <c r="B118" i="3"/>
  <c r="D118" i="3" s="1"/>
  <c r="B110" i="3"/>
  <c r="D110" i="3" s="1"/>
  <c r="H110" i="3" s="1"/>
  <c r="B428" i="3"/>
  <c r="D428" i="3" s="1"/>
  <c r="B425" i="3"/>
  <c r="D425" i="3" s="1"/>
  <c r="B420" i="3"/>
  <c r="D420" i="3" s="1"/>
  <c r="B417" i="3"/>
  <c r="D417" i="3" s="1"/>
  <c r="L417" i="3" s="1"/>
  <c r="B412" i="3"/>
  <c r="D412" i="3" s="1"/>
  <c r="B409" i="3"/>
  <c r="D409" i="3" s="1"/>
  <c r="B404" i="3"/>
  <c r="D404" i="3" s="1"/>
  <c r="H404" i="3" s="1"/>
  <c r="B396" i="3"/>
  <c r="D396" i="3" s="1"/>
  <c r="B388" i="3"/>
  <c r="D388" i="3" s="1"/>
  <c r="H388" i="3" s="1"/>
  <c r="B385" i="3"/>
  <c r="D385" i="3" s="1"/>
  <c r="B375" i="3"/>
  <c r="D375" i="3" s="1"/>
  <c r="H375" i="3" s="1"/>
  <c r="B372" i="3"/>
  <c r="D372" i="3" s="1"/>
  <c r="B369" i="3"/>
  <c r="D369" i="3" s="1"/>
  <c r="L369" i="3" s="1"/>
  <c r="B364" i="3"/>
  <c r="D364" i="3" s="1"/>
  <c r="H364" i="3" s="1"/>
  <c r="B361" i="3"/>
  <c r="D361" i="3" s="1"/>
  <c r="B356" i="3"/>
  <c r="D356" i="3" s="1"/>
  <c r="H356" i="3" s="1"/>
  <c r="B353" i="3"/>
  <c r="D353" i="3" s="1"/>
  <c r="B348" i="3"/>
  <c r="D348" i="3" s="1"/>
  <c r="B345" i="3"/>
  <c r="D345" i="3" s="1"/>
  <c r="L345" i="3" s="1"/>
  <c r="B340" i="3"/>
  <c r="D340" i="3" s="1"/>
  <c r="B337" i="3"/>
  <c r="D337" i="3" s="1"/>
  <c r="L337" i="3" s="1"/>
  <c r="B332" i="3"/>
  <c r="D332" i="3" s="1"/>
  <c r="H332" i="3" s="1"/>
  <c r="B329" i="3"/>
  <c r="D329" i="3" s="1"/>
  <c r="B319" i="3"/>
  <c r="D319" i="3" s="1"/>
  <c r="L319" i="3" s="1"/>
  <c r="B316" i="3"/>
  <c r="D316" i="3" s="1"/>
  <c r="B313" i="3"/>
  <c r="D313" i="3" s="1"/>
  <c r="L313" i="3" s="1"/>
  <c r="B308" i="3"/>
  <c r="D308" i="3" s="1"/>
  <c r="L308" i="3" s="1"/>
  <c r="B305" i="3"/>
  <c r="D305" i="3" s="1"/>
  <c r="B300" i="3"/>
  <c r="D300" i="3" s="1"/>
  <c r="H300" i="3" s="1"/>
  <c r="B297" i="3"/>
  <c r="D297" i="3" s="1"/>
  <c r="B260" i="3"/>
  <c r="D260" i="3" s="1"/>
  <c r="B197" i="3"/>
  <c r="D197" i="3" s="1"/>
  <c r="H197" i="3" s="1"/>
  <c r="B189" i="3"/>
  <c r="D189" i="3" s="1"/>
  <c r="H189" i="3" s="1"/>
  <c r="B181" i="3"/>
  <c r="D181" i="3" s="1"/>
  <c r="B173" i="3"/>
  <c r="D173" i="3" s="1"/>
  <c r="B167" i="3"/>
  <c r="D167" i="3" s="1"/>
  <c r="L167" i="3" s="1"/>
  <c r="B161" i="3"/>
  <c r="D161" i="3" s="1"/>
  <c r="L161" i="3" s="1"/>
  <c r="B155" i="3"/>
  <c r="D155" i="3" s="1"/>
  <c r="B151" i="3"/>
  <c r="D151" i="3" s="1"/>
  <c r="H151" i="3" s="1"/>
  <c r="B147" i="3"/>
  <c r="D147" i="3" s="1"/>
  <c r="B143" i="3"/>
  <c r="D143" i="3" s="1"/>
  <c r="H143" i="3" s="1"/>
  <c r="B139" i="3"/>
  <c r="D139" i="3" s="1"/>
  <c r="B135" i="3"/>
  <c r="D135" i="3" s="1"/>
  <c r="H135" i="3" s="1"/>
  <c r="B131" i="3"/>
  <c r="D131" i="3" s="1"/>
  <c r="B127" i="3"/>
  <c r="D127" i="3" s="1"/>
  <c r="H127" i="3" s="1"/>
  <c r="B123" i="3"/>
  <c r="D123" i="3" s="1"/>
  <c r="B119" i="3"/>
  <c r="D119" i="3" s="1"/>
  <c r="H119" i="3" s="1"/>
  <c r="B115" i="3"/>
  <c r="D115" i="3" s="1"/>
  <c r="B111" i="3"/>
  <c r="D111" i="3" s="1"/>
  <c r="H111" i="3" s="1"/>
  <c r="H19" i="7"/>
  <c r="B427" i="3"/>
  <c r="D427" i="3" s="1"/>
  <c r="B423" i="3"/>
  <c r="D423" i="3" s="1"/>
  <c r="B419" i="3"/>
  <c r="D419" i="3" s="1"/>
  <c r="B415" i="3"/>
  <c r="D415" i="3" s="1"/>
  <c r="H415" i="3" s="1"/>
  <c r="B411" i="3"/>
  <c r="D411" i="3" s="1"/>
  <c r="H411" i="3" s="1"/>
  <c r="B407" i="3"/>
  <c r="D407" i="3" s="1"/>
  <c r="B403" i="3"/>
  <c r="D403" i="3" s="1"/>
  <c r="B399" i="3"/>
  <c r="D399" i="3" s="1"/>
  <c r="H399" i="3" s="1"/>
  <c r="B397" i="3"/>
  <c r="D397" i="3" s="1"/>
  <c r="B393" i="3"/>
  <c r="D393" i="3" s="1"/>
  <c r="B391" i="3"/>
  <c r="D391" i="3" s="1"/>
  <c r="H391" i="3" s="1"/>
  <c r="B387" i="3"/>
  <c r="D387" i="3" s="1"/>
  <c r="B383" i="3"/>
  <c r="D383" i="3" s="1"/>
  <c r="B380" i="3"/>
  <c r="D380" i="3"/>
  <c r="L380" i="3" s="1"/>
  <c r="B377" i="3"/>
  <c r="D377" i="3" s="1"/>
  <c r="B371" i="3"/>
  <c r="D371" i="3" s="1"/>
  <c r="B367" i="3"/>
  <c r="D367" i="3" s="1"/>
  <c r="B363" i="3"/>
  <c r="D363" i="3" s="1"/>
  <c r="B359" i="3"/>
  <c r="D359" i="3" s="1"/>
  <c r="B355" i="3"/>
  <c r="D355" i="3" s="1"/>
  <c r="B351" i="3"/>
  <c r="D351" i="3" s="1"/>
  <c r="B347" i="3"/>
  <c r="D347" i="3" s="1"/>
  <c r="B343" i="3"/>
  <c r="D343" i="3" s="1"/>
  <c r="B339" i="3"/>
  <c r="D339" i="3" s="1"/>
  <c r="B335" i="3"/>
  <c r="D335" i="3" s="1"/>
  <c r="B331" i="3"/>
  <c r="D331" i="3" s="1"/>
  <c r="B327" i="3"/>
  <c r="D327" i="3" s="1"/>
  <c r="B324" i="3"/>
  <c r="D324" i="3" s="1"/>
  <c r="B321" i="3"/>
  <c r="D321" i="3" s="1"/>
  <c r="B315" i="3"/>
  <c r="D315" i="3" s="1"/>
  <c r="B311" i="3"/>
  <c r="D311" i="3" s="1"/>
  <c r="B307" i="3"/>
  <c r="D307" i="3" s="1"/>
  <c r="B303" i="3"/>
  <c r="D303" i="3" s="1"/>
  <c r="B299" i="3"/>
  <c r="D299" i="3" s="1"/>
  <c r="B295" i="3"/>
  <c r="D295" i="3" s="1"/>
  <c r="B292" i="3"/>
  <c r="D292" i="3" s="1"/>
  <c r="L292" i="3" s="1"/>
  <c r="B291" i="3"/>
  <c r="D291" i="3" s="1"/>
  <c r="B289" i="3"/>
  <c r="D289" i="3" s="1"/>
  <c r="B287" i="3"/>
  <c r="D287" i="3" s="1"/>
  <c r="H287" i="3" s="1"/>
  <c r="B285" i="3"/>
  <c r="D285" i="3" s="1"/>
  <c r="H285" i="3" s="1"/>
  <c r="B284" i="3"/>
  <c r="D284" i="3"/>
  <c r="L284" i="3" s="1"/>
  <c r="B283" i="3"/>
  <c r="D283" i="3" s="1"/>
  <c r="B281" i="3"/>
  <c r="D281" i="3" s="1"/>
  <c r="B279" i="3"/>
  <c r="D279" i="3" s="1"/>
  <c r="H279" i="3" s="1"/>
  <c r="B277" i="3"/>
  <c r="D277" i="3" s="1"/>
  <c r="H277" i="3" s="1"/>
  <c r="B276" i="3"/>
  <c r="D276" i="3" s="1"/>
  <c r="L276" i="3" s="1"/>
  <c r="B275" i="3"/>
  <c r="D275" i="3" s="1"/>
  <c r="B273" i="3"/>
  <c r="D273" i="3" s="1"/>
  <c r="B271" i="3"/>
  <c r="D271" i="3" s="1"/>
  <c r="H271" i="3" s="1"/>
  <c r="B269" i="3"/>
  <c r="D269" i="3" s="1"/>
  <c r="H269" i="3" s="1"/>
  <c r="B268" i="3"/>
  <c r="D268" i="3" s="1"/>
  <c r="B267" i="3"/>
  <c r="D267" i="3" s="1"/>
  <c r="B265" i="3"/>
  <c r="D265" i="3" s="1"/>
  <c r="B263" i="3"/>
  <c r="D263" i="3" s="1"/>
  <c r="H263" i="3" s="1"/>
  <c r="B261" i="3"/>
  <c r="D261" i="3" s="1"/>
  <c r="B259" i="3"/>
  <c r="D259" i="3" s="1"/>
  <c r="B257" i="3"/>
  <c r="D257" i="3" s="1"/>
  <c r="B253" i="3"/>
  <c r="D253" i="3" s="1"/>
  <c r="H253" i="3" s="1"/>
  <c r="B252" i="3"/>
  <c r="D252" i="3" s="1"/>
  <c r="B251" i="3"/>
  <c r="D251" i="3" s="1"/>
  <c r="B249" i="3"/>
  <c r="D249" i="3" s="1"/>
  <c r="B247" i="3"/>
  <c r="D247" i="3" s="1"/>
  <c r="B245" i="3"/>
  <c r="D245" i="3" s="1"/>
  <c r="H245" i="3" s="1"/>
  <c r="B244" i="3"/>
  <c r="D244" i="3" s="1"/>
  <c r="B243" i="3"/>
  <c r="D243" i="3" s="1"/>
  <c r="B241" i="3"/>
  <c r="D241" i="3" s="1"/>
  <c r="B239" i="3"/>
  <c r="D239" i="3" s="1"/>
  <c r="B237" i="3"/>
  <c r="D237" i="3" s="1"/>
  <c r="H237" i="3" s="1"/>
  <c r="B236" i="3"/>
  <c r="D236" i="3" s="1"/>
  <c r="L236" i="3" s="1"/>
  <c r="B235" i="3"/>
  <c r="D235" i="3" s="1"/>
  <c r="B233" i="3"/>
  <c r="D233" i="3" s="1"/>
  <c r="B231" i="3"/>
  <c r="D231" i="3" s="1"/>
  <c r="B229" i="3"/>
  <c r="D229" i="3" s="1"/>
  <c r="H229" i="3" s="1"/>
  <c r="B228" i="3"/>
  <c r="D228" i="3" s="1"/>
  <c r="L228" i="3" s="1"/>
  <c r="B227" i="3"/>
  <c r="D227" i="3" s="1"/>
  <c r="B225" i="3"/>
  <c r="D225" i="3" s="1"/>
  <c r="B223" i="3"/>
  <c r="D223" i="3" s="1"/>
  <c r="H223" i="3" s="1"/>
  <c r="B221" i="3"/>
  <c r="D221" i="3" s="1"/>
  <c r="H221" i="3" s="1"/>
  <c r="B220" i="3"/>
  <c r="D220" i="3" s="1"/>
  <c r="L220" i="3" s="1"/>
  <c r="B219" i="3"/>
  <c r="D219" i="3" s="1"/>
  <c r="B217" i="3"/>
  <c r="D217" i="3" s="1"/>
  <c r="B215" i="3"/>
  <c r="D215" i="3" s="1"/>
  <c r="H215" i="3" s="1"/>
  <c r="B213" i="3"/>
  <c r="D213" i="3" s="1"/>
  <c r="H213" i="3" s="1"/>
  <c r="B212" i="3"/>
  <c r="D212" i="3" s="1"/>
  <c r="H212" i="3" s="1"/>
  <c r="B211" i="3"/>
  <c r="D211" i="3" s="1"/>
  <c r="B209" i="3"/>
  <c r="D209" i="3" s="1"/>
  <c r="B207" i="3"/>
  <c r="D207" i="3" s="1"/>
  <c r="B205" i="3"/>
  <c r="D205" i="3" s="1"/>
  <c r="B204" i="3"/>
  <c r="D204" i="3" s="1"/>
  <c r="H204" i="3" s="1"/>
  <c r="B203" i="3"/>
  <c r="D203" i="3" s="1"/>
  <c r="B201" i="3"/>
  <c r="D201" i="3" s="1"/>
  <c r="B198" i="3"/>
  <c r="D198" i="3" s="1"/>
  <c r="H198" i="3" s="1"/>
  <c r="B194" i="3"/>
  <c r="D194" i="3" s="1"/>
  <c r="H194" i="3" s="1"/>
  <c r="B190" i="3"/>
  <c r="D190" i="3" s="1"/>
  <c r="B186" i="3"/>
  <c r="D186" i="3" s="1"/>
  <c r="H186" i="3" s="1"/>
  <c r="B182" i="3"/>
  <c r="D182" i="3"/>
  <c r="H182" i="3" s="1"/>
  <c r="B178" i="3"/>
  <c r="D178" i="3" s="1"/>
  <c r="H178" i="3" s="1"/>
  <c r="B174" i="3"/>
  <c r="D174" i="3" s="1"/>
  <c r="B170" i="3"/>
  <c r="D170" i="3" s="1"/>
  <c r="H170" i="3" s="1"/>
  <c r="B166" i="3"/>
  <c r="D166" i="3" s="1"/>
  <c r="B164" i="3"/>
  <c r="D164" i="3" s="1"/>
  <c r="B162" i="3"/>
  <c r="D162" i="3" s="1"/>
  <c r="H162" i="3" s="1"/>
  <c r="B158" i="3"/>
  <c r="D158" i="3" s="1"/>
  <c r="B156" i="3"/>
  <c r="D156" i="3" s="1"/>
  <c r="H156" i="3" s="1"/>
  <c r="B154" i="3"/>
  <c r="D154" i="3" s="1"/>
  <c r="B152" i="3"/>
  <c r="D152" i="3" s="1"/>
  <c r="H152" i="3" s="1"/>
  <c r="B148" i="3"/>
  <c r="D148" i="3" s="1"/>
  <c r="B146" i="3"/>
  <c r="D146" i="3" s="1"/>
  <c r="B144" i="3"/>
  <c r="D144" i="3" s="1"/>
  <c r="B140" i="3"/>
  <c r="D140" i="3" s="1"/>
  <c r="B138" i="3"/>
  <c r="D138" i="3" s="1"/>
  <c r="H138" i="3" s="1"/>
  <c r="B136" i="3"/>
  <c r="D136" i="3" s="1"/>
  <c r="H136" i="3" s="1"/>
  <c r="B132" i="3"/>
  <c r="D132" i="3" s="1"/>
  <c r="B130" i="3"/>
  <c r="D130" i="3" s="1"/>
  <c r="B128" i="3"/>
  <c r="D128" i="3" s="1"/>
  <c r="H128" i="3" s="1"/>
  <c r="B124" i="3"/>
  <c r="D124" i="3" s="1"/>
  <c r="B122" i="3"/>
  <c r="D122" i="3" s="1"/>
  <c r="H122" i="3" s="1"/>
  <c r="B120" i="3"/>
  <c r="D120" i="3" s="1"/>
  <c r="B116" i="3"/>
  <c r="D116" i="3" s="1"/>
  <c r="B114" i="3"/>
  <c r="D114" i="3" s="1"/>
  <c r="B112" i="3"/>
  <c r="D112" i="3" s="1"/>
  <c r="H112" i="3" s="1"/>
  <c r="B430" i="3"/>
  <c r="D430" i="3" s="1"/>
  <c r="B429" i="3"/>
  <c r="D429" i="3" s="1"/>
  <c r="B426" i="3"/>
  <c r="D426" i="3" s="1"/>
  <c r="B424" i="3"/>
  <c r="D424" i="3" s="1"/>
  <c r="B422" i="3"/>
  <c r="D422" i="3" s="1"/>
  <c r="H422" i="3" s="1"/>
  <c r="B421" i="3"/>
  <c r="D421" i="3" s="1"/>
  <c r="B418" i="3"/>
  <c r="D418" i="3" s="1"/>
  <c r="B416" i="3"/>
  <c r="D416" i="3" s="1"/>
  <c r="H416" i="3" s="1"/>
  <c r="B414" i="3"/>
  <c r="D414" i="3" s="1"/>
  <c r="B413" i="3"/>
  <c r="D413" i="3" s="1"/>
  <c r="B410" i="3"/>
  <c r="D410" i="3" s="1"/>
  <c r="B408" i="3"/>
  <c r="D408" i="3" s="1"/>
  <c r="B406" i="3"/>
  <c r="D406" i="3" s="1"/>
  <c r="H406" i="3" s="1"/>
  <c r="B402" i="3"/>
  <c r="D402" i="3" s="1"/>
  <c r="B400" i="3"/>
  <c r="D400" i="3" s="1"/>
  <c r="H400" i="3" s="1"/>
  <c r="B398" i="3"/>
  <c r="D398" i="3" s="1"/>
  <c r="B394" i="3"/>
  <c r="D394" i="3" s="1"/>
  <c r="B392" i="3"/>
  <c r="D392" i="3" s="1"/>
  <c r="B390" i="3"/>
  <c r="D390" i="3" s="1"/>
  <c r="H390" i="3" s="1"/>
  <c r="B389" i="3"/>
  <c r="D389" i="3" s="1"/>
  <c r="B386" i="3"/>
  <c r="D386" i="3" s="1"/>
  <c r="B384" i="3"/>
  <c r="D384" i="3" s="1"/>
  <c r="H384" i="3" s="1"/>
  <c r="B382" i="3"/>
  <c r="D382" i="3" s="1"/>
  <c r="B381" i="3"/>
  <c r="D381" i="3" s="1"/>
  <c r="B378" i="3"/>
  <c r="D378" i="3" s="1"/>
  <c r="B376" i="3"/>
  <c r="D376" i="3" s="1"/>
  <c r="B374" i="3"/>
  <c r="D374" i="3" s="1"/>
  <c r="H374" i="3" s="1"/>
  <c r="B373" i="3"/>
  <c r="D373" i="3" s="1"/>
  <c r="B370" i="3"/>
  <c r="D370" i="3" s="1"/>
  <c r="B368" i="3"/>
  <c r="D368" i="3" s="1"/>
  <c r="H368" i="3" s="1"/>
  <c r="B366" i="3"/>
  <c r="D366" i="3" s="1"/>
  <c r="B365" i="3"/>
  <c r="D365" i="3" s="1"/>
  <c r="B362" i="3"/>
  <c r="D362" i="3" s="1"/>
  <c r="B360" i="3"/>
  <c r="D360" i="3" s="1"/>
  <c r="B358" i="3"/>
  <c r="D358" i="3" s="1"/>
  <c r="H358" i="3" s="1"/>
  <c r="B357" i="3"/>
  <c r="D357" i="3" s="1"/>
  <c r="B354" i="3"/>
  <c r="D354" i="3" s="1"/>
  <c r="B352" i="3"/>
  <c r="D352" i="3" s="1"/>
  <c r="H352" i="3" s="1"/>
  <c r="B350" i="3"/>
  <c r="D350" i="3" s="1"/>
  <c r="B349" i="3"/>
  <c r="D349" i="3" s="1"/>
  <c r="B346" i="3"/>
  <c r="D346" i="3" s="1"/>
  <c r="B344" i="3"/>
  <c r="D344" i="3" s="1"/>
  <c r="B342" i="3"/>
  <c r="D342" i="3" s="1"/>
  <c r="H342" i="3" s="1"/>
  <c r="B341" i="3"/>
  <c r="D341" i="3" s="1"/>
  <c r="B338" i="3"/>
  <c r="D338" i="3" s="1"/>
  <c r="B336" i="3"/>
  <c r="D336" i="3" s="1"/>
  <c r="H336" i="3" s="1"/>
  <c r="B334" i="3"/>
  <c r="D334" i="3" s="1"/>
  <c r="B333" i="3"/>
  <c r="D333" i="3" s="1"/>
  <c r="B330" i="3"/>
  <c r="D330" i="3" s="1"/>
  <c r="B328" i="3"/>
  <c r="D328" i="3" s="1"/>
  <c r="B326" i="3"/>
  <c r="D326" i="3" s="1"/>
  <c r="H326" i="3" s="1"/>
  <c r="B325" i="3"/>
  <c r="D325" i="3" s="1"/>
  <c r="B322" i="3"/>
  <c r="D322" i="3" s="1"/>
  <c r="B320" i="3"/>
  <c r="D320" i="3" s="1"/>
  <c r="H320" i="3" s="1"/>
  <c r="B318" i="3"/>
  <c r="D318" i="3" s="1"/>
  <c r="B317" i="3"/>
  <c r="D317" i="3" s="1"/>
  <c r="B314" i="3"/>
  <c r="D314" i="3" s="1"/>
  <c r="B312" i="3"/>
  <c r="D312" i="3" s="1"/>
  <c r="B310" i="3"/>
  <c r="D310" i="3" s="1"/>
  <c r="H310" i="3" s="1"/>
  <c r="B306" i="3"/>
  <c r="D306" i="3" s="1"/>
  <c r="B304" i="3"/>
  <c r="D304" i="3" s="1"/>
  <c r="H304" i="3" s="1"/>
  <c r="B302" i="3"/>
  <c r="D302" i="3" s="1"/>
  <c r="B301" i="3"/>
  <c r="D301" i="3" s="1"/>
  <c r="B298" i="3"/>
  <c r="D298" i="3" s="1"/>
  <c r="B296" i="3"/>
  <c r="D296" i="3" s="1"/>
  <c r="B294" i="3"/>
  <c r="D294" i="3" s="1"/>
  <c r="H294" i="3" s="1"/>
  <c r="B293" i="3"/>
  <c r="D293" i="3" s="1"/>
  <c r="B290" i="3"/>
  <c r="D290" i="3" s="1"/>
  <c r="B288" i="3"/>
  <c r="D288" i="3" s="1"/>
  <c r="H288" i="3" s="1"/>
  <c r="B286" i="3"/>
  <c r="D286" i="3" s="1"/>
  <c r="B282" i="3"/>
  <c r="D282" i="3" s="1"/>
  <c r="B280" i="3"/>
  <c r="D280" i="3" s="1"/>
  <c r="B278" i="3"/>
  <c r="D278" i="3" s="1"/>
  <c r="H278" i="3" s="1"/>
  <c r="B274" i="3"/>
  <c r="D274" i="3" s="1"/>
  <c r="B272" i="3"/>
  <c r="D272" i="3" s="1"/>
  <c r="H272" i="3" s="1"/>
  <c r="B270" i="3"/>
  <c r="D270" i="3" s="1"/>
  <c r="B266" i="3"/>
  <c r="D266" i="3" s="1"/>
  <c r="B264" i="3"/>
  <c r="D264" i="3" s="1"/>
  <c r="B262" i="3"/>
  <c r="D262" i="3" s="1"/>
  <c r="H262" i="3" s="1"/>
  <c r="B258" i="3"/>
  <c r="D258" i="3" s="1"/>
  <c r="B256" i="3"/>
  <c r="D256" i="3" s="1"/>
  <c r="H256" i="3" s="1"/>
  <c r="B254" i="3"/>
  <c r="D254" i="3" s="1"/>
  <c r="B250" i="3"/>
  <c r="D250" i="3" s="1"/>
  <c r="B248" i="3"/>
  <c r="D248" i="3" s="1"/>
  <c r="B246" i="3"/>
  <c r="D246" i="3" s="1"/>
  <c r="H246" i="3" s="1"/>
  <c r="B242" i="3"/>
  <c r="D242" i="3" s="1"/>
  <c r="B240" i="3"/>
  <c r="D240" i="3" s="1"/>
  <c r="H240" i="3" s="1"/>
  <c r="B238" i="3"/>
  <c r="D238" i="3" s="1"/>
  <c r="B234" i="3"/>
  <c r="D234" i="3" s="1"/>
  <c r="B232" i="3"/>
  <c r="D232" i="3" s="1"/>
  <c r="B230" i="3"/>
  <c r="D230" i="3" s="1"/>
  <c r="H230" i="3" s="1"/>
  <c r="B226" i="3"/>
  <c r="D226" i="3" s="1"/>
  <c r="B224" i="3"/>
  <c r="D224" i="3" s="1"/>
  <c r="H224" i="3" s="1"/>
  <c r="B222" i="3"/>
  <c r="D222" i="3" s="1"/>
  <c r="B218" i="3"/>
  <c r="D218" i="3" s="1"/>
  <c r="B216" i="3"/>
  <c r="D216" i="3" s="1"/>
  <c r="B214" i="3"/>
  <c r="D214" i="3" s="1"/>
  <c r="H214" i="3" s="1"/>
  <c r="B210" i="3"/>
  <c r="D210" i="3" s="1"/>
  <c r="B208" i="3"/>
  <c r="D208" i="3" s="1"/>
  <c r="H208" i="3" s="1"/>
  <c r="B206" i="3"/>
  <c r="D206" i="3" s="1"/>
  <c r="B202" i="3"/>
  <c r="D202" i="3" s="1"/>
  <c r="B200" i="3"/>
  <c r="D200" i="3" s="1"/>
  <c r="B195" i="3"/>
  <c r="D195" i="3" s="1"/>
  <c r="B193" i="3"/>
  <c r="D193" i="3" s="1"/>
  <c r="H193" i="3" s="1"/>
  <c r="B191" i="3"/>
  <c r="D191" i="3" s="1"/>
  <c r="B187" i="3"/>
  <c r="D187" i="3" s="1"/>
  <c r="B185" i="3"/>
  <c r="D185" i="3" s="1"/>
  <c r="B183" i="3"/>
  <c r="D183" i="3" s="1"/>
  <c r="H183" i="3" s="1"/>
  <c r="B179" i="3"/>
  <c r="D179" i="3" s="1"/>
  <c r="B177" i="3"/>
  <c r="D177" i="3" s="1"/>
  <c r="H177" i="3" s="1"/>
  <c r="B175" i="3"/>
  <c r="D175" i="3" s="1"/>
  <c r="B171" i="3"/>
  <c r="D171" i="3" s="1"/>
  <c r="B169" i="3"/>
  <c r="D169" i="3" s="1"/>
  <c r="B165" i="3"/>
  <c r="D165" i="3" s="1"/>
  <c r="B163" i="3"/>
  <c r="D163" i="3" s="1"/>
  <c r="H163" i="3" s="1"/>
  <c r="B159" i="3"/>
  <c r="D159" i="3" s="1"/>
  <c r="B157" i="3"/>
  <c r="D157" i="3" s="1"/>
  <c r="B153" i="3"/>
  <c r="D153" i="3"/>
  <c r="H153" i="3" s="1"/>
  <c r="B149" i="3"/>
  <c r="D149" i="3" s="1"/>
  <c r="B145" i="3"/>
  <c r="D145" i="3" s="1"/>
  <c r="H145" i="3" s="1"/>
  <c r="B141" i="3"/>
  <c r="D141" i="3" s="1"/>
  <c r="B137" i="3"/>
  <c r="D137" i="3" s="1"/>
  <c r="H137" i="3" s="1"/>
  <c r="B133" i="3"/>
  <c r="D133" i="3" s="1"/>
  <c r="B129" i="3"/>
  <c r="D129" i="3" s="1"/>
  <c r="H129" i="3" s="1"/>
  <c r="B125" i="3"/>
  <c r="D125" i="3" s="1"/>
  <c r="B121" i="3"/>
  <c r="D121" i="3" s="1"/>
  <c r="H121" i="3" s="1"/>
  <c r="B117" i="3"/>
  <c r="D117" i="3" s="1"/>
  <c r="B113" i="3"/>
  <c r="D113" i="3" s="1"/>
  <c r="H113" i="3" s="1"/>
  <c r="U196" i="2"/>
  <c r="U117" i="2"/>
  <c r="U97" i="2"/>
  <c r="U34" i="2"/>
  <c r="U45" i="2"/>
  <c r="U57" i="2"/>
  <c r="U87" i="2"/>
  <c r="U199" i="2"/>
  <c r="U138" i="2"/>
  <c r="U112" i="2"/>
  <c r="U37" i="2"/>
  <c r="U30" i="2"/>
  <c r="U204" i="2"/>
  <c r="U90" i="2"/>
  <c r="U130" i="2"/>
  <c r="U121" i="2"/>
  <c r="U36" i="2"/>
  <c r="U69" i="2"/>
  <c r="U43" i="2"/>
  <c r="U10" i="2"/>
  <c r="U55" i="2"/>
  <c r="U85" i="2"/>
  <c r="N102" i="2"/>
  <c r="N143" i="2"/>
  <c r="N87" i="2"/>
  <c r="N192" i="2"/>
  <c r="N188" i="2"/>
  <c r="U105" i="2"/>
  <c r="U102" i="2"/>
  <c r="U124" i="2"/>
  <c r="U70" i="2"/>
  <c r="U60" i="2"/>
  <c r="U52" i="2"/>
  <c r="N138" i="2"/>
  <c r="U198" i="2"/>
  <c r="U147" i="2"/>
  <c r="U123" i="2"/>
  <c r="U73" i="2"/>
  <c r="N131" i="2"/>
  <c r="N119" i="2"/>
  <c r="U145" i="2"/>
  <c r="U135" i="2"/>
  <c r="U82" i="2"/>
  <c r="U39" i="2"/>
  <c r="U61" i="2"/>
  <c r="U19" i="2"/>
  <c r="B107" i="3"/>
  <c r="D107" i="3" s="1"/>
  <c r="B103" i="3"/>
  <c r="D103" i="3" s="1"/>
  <c r="B99" i="3"/>
  <c r="D99" i="3" s="1"/>
  <c r="B93" i="3"/>
  <c r="D93" i="3" s="1"/>
  <c r="B85" i="3"/>
  <c r="D85" i="3" s="1"/>
  <c r="H85" i="3" s="1"/>
  <c r="B61" i="3"/>
  <c r="D61" i="3" s="1"/>
  <c r="B53" i="3"/>
  <c r="D53" i="3" s="1"/>
  <c r="H53" i="3" s="1"/>
  <c r="B47" i="3"/>
  <c r="D47" i="3" s="1"/>
  <c r="H47" i="3" s="1"/>
  <c r="B39" i="3"/>
  <c r="D39" i="3" s="1"/>
  <c r="B33" i="3"/>
  <c r="D33" i="3" s="1"/>
  <c r="B25" i="3"/>
  <c r="D25" i="3" s="1"/>
  <c r="H25" i="3" s="1"/>
  <c r="B17" i="3"/>
  <c r="D17" i="3" s="1"/>
  <c r="B11" i="3"/>
  <c r="D11" i="3" s="1"/>
  <c r="H11" i="3" s="1"/>
  <c r="B3" i="3"/>
  <c r="D3" i="3" s="1"/>
  <c r="N200" i="2"/>
  <c r="N197" i="2"/>
  <c r="N189" i="2"/>
  <c r="U144" i="2"/>
  <c r="U91" i="2"/>
  <c r="U96" i="2"/>
  <c r="U81" i="2"/>
  <c r="U7" i="2"/>
  <c r="U18" i="2"/>
  <c r="N147" i="2"/>
  <c r="N126" i="2"/>
  <c r="N103" i="2"/>
  <c r="N91" i="2"/>
  <c r="N146" i="2"/>
  <c r="N90" i="2"/>
  <c r="N2" i="2"/>
  <c r="U193" i="2"/>
  <c r="U133" i="2"/>
  <c r="U111" i="2"/>
  <c r="U127" i="2"/>
  <c r="U64" i="2"/>
  <c r="U25" i="2"/>
  <c r="U15" i="2"/>
  <c r="U21" i="2"/>
  <c r="N135" i="2"/>
  <c r="N111" i="2"/>
  <c r="B104" i="3"/>
  <c r="D104" i="3" s="1"/>
  <c r="B96" i="3"/>
  <c r="D96" i="3" s="1"/>
  <c r="H96" i="3" s="1"/>
  <c r="B78" i="3"/>
  <c r="D78" i="3" s="1"/>
  <c r="H78" i="3" s="1"/>
  <c r="B70" i="3"/>
  <c r="D70" i="3" s="1"/>
  <c r="B62" i="3"/>
  <c r="D62" i="3" s="1"/>
  <c r="H62" i="3" s="1"/>
  <c r="B54" i="3"/>
  <c r="D54" i="3" s="1"/>
  <c r="B46" i="3"/>
  <c r="D46" i="3" s="1"/>
  <c r="H46" i="3" s="1"/>
  <c r="B38" i="3"/>
  <c r="D38" i="3" s="1"/>
  <c r="B30" i="3"/>
  <c r="D30" i="3" s="1"/>
  <c r="H30" i="3" s="1"/>
  <c r="B22" i="3"/>
  <c r="D22" i="3" s="1"/>
  <c r="B14" i="3"/>
  <c r="D14" i="3" s="1"/>
  <c r="H14" i="3" s="1"/>
  <c r="B6" i="3"/>
  <c r="D6" i="3" s="1"/>
  <c r="U12" i="2"/>
  <c r="N134" i="2"/>
  <c r="N122" i="2"/>
  <c r="N114" i="2"/>
  <c r="N106" i="2"/>
  <c r="N86" i="2"/>
  <c r="B109" i="3"/>
  <c r="D109" i="3" s="1"/>
  <c r="B105" i="3"/>
  <c r="D105" i="3" s="1"/>
  <c r="B101" i="3"/>
  <c r="D101" i="3" s="1"/>
  <c r="H101" i="3" s="1"/>
  <c r="B97" i="3"/>
  <c r="D97" i="3" s="1"/>
  <c r="B95" i="3"/>
  <c r="D95" i="3" s="1"/>
  <c r="B91" i="3"/>
  <c r="D91" i="3" s="1"/>
  <c r="B89" i="3"/>
  <c r="D89" i="3" s="1"/>
  <c r="H89" i="3" s="1"/>
  <c r="B87" i="3"/>
  <c r="D87" i="3" s="1"/>
  <c r="B83" i="3"/>
  <c r="D83" i="3" s="1"/>
  <c r="B81" i="3"/>
  <c r="D81" i="3" s="1"/>
  <c r="H81" i="3" s="1"/>
  <c r="B79" i="3"/>
  <c r="D79" i="3" s="1"/>
  <c r="H79" i="3" s="1"/>
  <c r="B77" i="3"/>
  <c r="D77" i="3" s="1"/>
  <c r="B75" i="3"/>
  <c r="D75" i="3" s="1"/>
  <c r="B73" i="3"/>
  <c r="D73" i="3" s="1"/>
  <c r="B71" i="3"/>
  <c r="D71" i="3" s="1"/>
  <c r="H71" i="3" s="1"/>
  <c r="B69" i="3"/>
  <c r="D69" i="3" s="1"/>
  <c r="B67" i="3"/>
  <c r="D67" i="3" s="1"/>
  <c r="B65" i="3"/>
  <c r="D65" i="3" s="1"/>
  <c r="B63" i="3"/>
  <c r="D63" i="3" s="1"/>
  <c r="H63" i="3" s="1"/>
  <c r="B59" i="3"/>
  <c r="D59" i="3" s="1"/>
  <c r="B57" i="3"/>
  <c r="D57" i="3" s="1"/>
  <c r="B55" i="3"/>
  <c r="D55" i="3" s="1"/>
  <c r="H55" i="3" s="1"/>
  <c r="B51" i="3"/>
  <c r="D51" i="3" s="1"/>
  <c r="H51" i="3" s="1"/>
  <c r="B49" i="3"/>
  <c r="D49" i="3" s="1"/>
  <c r="B45" i="3"/>
  <c r="D45" i="3" s="1"/>
  <c r="B43" i="3"/>
  <c r="D43" i="3" s="1"/>
  <c r="H43" i="3" s="1"/>
  <c r="B41" i="3"/>
  <c r="D41" i="3" s="1"/>
  <c r="H41" i="3" s="1"/>
  <c r="B37" i="3"/>
  <c r="D37" i="3" s="1"/>
  <c r="B35" i="3"/>
  <c r="D35" i="3" s="1"/>
  <c r="B31" i="3"/>
  <c r="D31" i="3" s="1"/>
  <c r="B29" i="3"/>
  <c r="D29" i="3" s="1"/>
  <c r="H29" i="3" s="1"/>
  <c r="B27" i="3"/>
  <c r="D27" i="3" s="1"/>
  <c r="B23" i="3"/>
  <c r="D23" i="3" s="1"/>
  <c r="B21" i="3"/>
  <c r="D21" i="3" s="1"/>
  <c r="H21" i="3" s="1"/>
  <c r="B19" i="3"/>
  <c r="D19" i="3" s="1"/>
  <c r="H19" i="3" s="1"/>
  <c r="B15" i="3"/>
  <c r="D15" i="3" s="1"/>
  <c r="B13" i="3"/>
  <c r="D13" i="3" s="1"/>
  <c r="B9" i="3"/>
  <c r="D9" i="3" s="1"/>
  <c r="H9" i="3" s="1"/>
  <c r="B7" i="3"/>
  <c r="D7" i="3" s="1"/>
  <c r="B5" i="3"/>
  <c r="D5" i="3" s="1"/>
  <c r="B1" i="3"/>
  <c r="D1" i="3" s="1"/>
  <c r="N196" i="2"/>
  <c r="U195" i="2"/>
  <c r="L203" i="2"/>
  <c r="U115" i="2"/>
  <c r="U100" i="2"/>
  <c r="U108" i="2"/>
  <c r="U31" i="2"/>
  <c r="U33" i="2"/>
  <c r="U16" i="2"/>
  <c r="U22" i="2"/>
  <c r="N123" i="2"/>
  <c r="N110" i="2"/>
  <c r="N107" i="2"/>
  <c r="N98" i="2"/>
  <c r="N95" i="2"/>
  <c r="N83" i="2"/>
  <c r="L204" i="2"/>
  <c r="L202" i="2"/>
  <c r="U142" i="2"/>
  <c r="U99" i="2"/>
  <c r="U6" i="2"/>
  <c r="U63" i="2"/>
  <c r="U51" i="2"/>
  <c r="N139" i="2"/>
  <c r="N99" i="2"/>
  <c r="B108" i="3"/>
  <c r="D108" i="3" s="1"/>
  <c r="B106" i="3"/>
  <c r="D106" i="3" s="1"/>
  <c r="H106" i="3" s="1"/>
  <c r="B102" i="3"/>
  <c r="D102" i="3" s="1"/>
  <c r="B100" i="3"/>
  <c r="D100" i="3" s="1"/>
  <c r="H100" i="3" s="1"/>
  <c r="B98" i="3"/>
  <c r="D98" i="3" s="1"/>
  <c r="B94" i="3"/>
  <c r="D94" i="3" s="1"/>
  <c r="B92" i="3"/>
  <c r="D92" i="3" s="1"/>
  <c r="B90" i="3"/>
  <c r="D90" i="3" s="1"/>
  <c r="B88" i="3"/>
  <c r="D88" i="3" s="1"/>
  <c r="B86" i="3"/>
  <c r="D86" i="3" s="1"/>
  <c r="B84" i="3"/>
  <c r="D84" i="3" s="1"/>
  <c r="B82" i="3"/>
  <c r="D82" i="3" s="1"/>
  <c r="B80" i="3"/>
  <c r="D80" i="3" s="1"/>
  <c r="B76" i="3"/>
  <c r="D76" i="3" s="1"/>
  <c r="B74" i="3"/>
  <c r="D74" i="3" s="1"/>
  <c r="B72" i="3"/>
  <c r="D72" i="3" s="1"/>
  <c r="H72" i="3" s="1"/>
  <c r="B68" i="3"/>
  <c r="D68" i="3" s="1"/>
  <c r="B66" i="3"/>
  <c r="D66" i="3" s="1"/>
  <c r="H66" i="3" s="1"/>
  <c r="B64" i="3"/>
  <c r="D64" i="3" s="1"/>
  <c r="B60" i="3"/>
  <c r="D60" i="3" s="1"/>
  <c r="B58" i="3"/>
  <c r="D58" i="3" s="1"/>
  <c r="B56" i="3"/>
  <c r="D56" i="3" s="1"/>
  <c r="H56" i="3" s="1"/>
  <c r="B52" i="3"/>
  <c r="D52" i="3" s="1"/>
  <c r="B50" i="3"/>
  <c r="D50" i="3" s="1"/>
  <c r="H50" i="3" s="1"/>
  <c r="B48" i="3"/>
  <c r="D48" i="3" s="1"/>
  <c r="B44" i="3"/>
  <c r="D44" i="3" s="1"/>
  <c r="B42" i="3"/>
  <c r="D42" i="3" s="1"/>
  <c r="B40" i="3"/>
  <c r="D40" i="3" s="1"/>
  <c r="H40" i="3" s="1"/>
  <c r="B36" i="3"/>
  <c r="D36" i="3" s="1"/>
  <c r="B34" i="3"/>
  <c r="D34" i="3" s="1"/>
  <c r="H34" i="3" s="1"/>
  <c r="B32" i="3"/>
  <c r="D32" i="3" s="1"/>
  <c r="B28" i="3"/>
  <c r="D28" i="3" s="1"/>
  <c r="B26" i="3"/>
  <c r="D26" i="3" s="1"/>
  <c r="B24" i="3"/>
  <c r="D24" i="3" s="1"/>
  <c r="H24" i="3" s="1"/>
  <c r="B20" i="3"/>
  <c r="D20" i="3" s="1"/>
  <c r="B18" i="3"/>
  <c r="D18" i="3" s="1"/>
  <c r="H18" i="3" s="1"/>
  <c r="B16" i="3"/>
  <c r="D16" i="3" s="1"/>
  <c r="B12" i="3"/>
  <c r="D12" i="3" s="1"/>
  <c r="B10" i="3"/>
  <c r="D10" i="3" s="1"/>
  <c r="B8" i="3"/>
  <c r="D8" i="3" s="1"/>
  <c r="H8" i="3" s="1"/>
  <c r="B4" i="3"/>
  <c r="D4" i="3" s="1"/>
  <c r="B2" i="3"/>
  <c r="D2" i="3" s="1"/>
  <c r="H2" i="3" s="1"/>
  <c r="U201" i="2"/>
  <c r="N201" i="2"/>
  <c r="N199" i="2"/>
  <c r="N195" i="2"/>
  <c r="N191" i="2"/>
  <c r="U79" i="2"/>
  <c r="U46" i="2"/>
  <c r="U9" i="2"/>
  <c r="U24" i="2"/>
  <c r="L140" i="2"/>
  <c r="L124" i="2"/>
  <c r="L108" i="2"/>
  <c r="L92" i="2"/>
  <c r="U156" i="2"/>
  <c r="U246" i="2"/>
  <c r="U229" i="2"/>
  <c r="U235" i="2"/>
  <c r="U211" i="2"/>
  <c r="L135" i="2"/>
  <c r="N120" i="2"/>
  <c r="L119" i="2"/>
  <c r="N104" i="2"/>
  <c r="L103" i="2"/>
  <c r="L87" i="2"/>
  <c r="U189" i="2"/>
  <c r="U163" i="2"/>
  <c r="U226" i="2"/>
  <c r="U210" i="2"/>
  <c r="L132" i="2"/>
  <c r="L116" i="2"/>
  <c r="L100" i="2"/>
  <c r="N34" i="2"/>
  <c r="N18" i="2"/>
  <c r="N167" i="2"/>
  <c r="U244" i="2"/>
  <c r="U219" i="2"/>
  <c r="U247" i="2"/>
  <c r="L130" i="2"/>
  <c r="L114" i="2"/>
  <c r="L98" i="2"/>
  <c r="L85" i="2"/>
  <c r="N72" i="2"/>
  <c r="N145" i="2"/>
  <c r="N137" i="2"/>
  <c r="N129" i="2"/>
  <c r="N113" i="2"/>
  <c r="N105" i="2"/>
  <c r="N97" i="2"/>
  <c r="N89" i="2"/>
  <c r="N25" i="2"/>
  <c r="N202" i="2"/>
  <c r="L199" i="2"/>
  <c r="L195" i="2"/>
  <c r="L191" i="2"/>
  <c r="L188" i="2"/>
  <c r="L189" i="2"/>
  <c r="N136" i="2"/>
  <c r="U136" i="2"/>
  <c r="U76" i="2"/>
  <c r="U67" i="2"/>
  <c r="U13" i="2"/>
  <c r="U54" i="2"/>
  <c r="L146" i="2"/>
  <c r="L147" i="2"/>
  <c r="N132" i="2"/>
  <c r="L131" i="2"/>
  <c r="N116" i="2"/>
  <c r="L115" i="2"/>
  <c r="N100" i="2"/>
  <c r="L99" i="2"/>
  <c r="N77" i="2"/>
  <c r="N61" i="2"/>
  <c r="N45" i="2"/>
  <c r="L15" i="2"/>
  <c r="N5" i="2"/>
  <c r="U150" i="2"/>
  <c r="U3" i="2"/>
  <c r="U160" i="2"/>
  <c r="L138" i="2"/>
  <c r="L122" i="2"/>
  <c r="L106" i="2"/>
  <c r="L90" i="2"/>
  <c r="N6" i="2"/>
  <c r="U165" i="2"/>
  <c r="U159" i="2"/>
  <c r="B12" i="8"/>
  <c r="B28" i="8"/>
  <c r="B44" i="8"/>
  <c r="B60" i="8"/>
  <c r="B76" i="8"/>
  <c r="B92" i="8"/>
  <c r="B108" i="8"/>
  <c r="B124" i="8"/>
  <c r="B140" i="8"/>
  <c r="B156" i="8"/>
  <c r="B172" i="8"/>
  <c r="B188" i="8"/>
  <c r="B204" i="8"/>
  <c r="B220" i="8"/>
  <c r="B236" i="8"/>
  <c r="B252" i="8"/>
  <c r="B268" i="8"/>
  <c r="B284" i="8"/>
  <c r="B300" i="8"/>
  <c r="B316" i="8"/>
  <c r="B332" i="8"/>
  <c r="B348" i="8"/>
  <c r="B364" i="8"/>
  <c r="B380" i="8"/>
  <c r="B396" i="8"/>
  <c r="B412" i="8"/>
  <c r="B428" i="8"/>
  <c r="U220" i="2"/>
  <c r="U214" i="2"/>
  <c r="N140" i="2"/>
  <c r="L139" i="2"/>
  <c r="N124" i="2"/>
  <c r="L123" i="2"/>
  <c r="N108" i="2"/>
  <c r="L107" i="2"/>
  <c r="N92" i="2"/>
  <c r="L91" i="2"/>
  <c r="N38" i="2"/>
  <c r="N14" i="2"/>
  <c r="L10" i="2"/>
  <c r="N155" i="2"/>
  <c r="U1" i="2"/>
  <c r="U168" i="2"/>
  <c r="U175" i="2"/>
  <c r="U171" i="2"/>
  <c r="B27" i="8"/>
  <c r="B43" i="8"/>
  <c r="B59" i="8"/>
  <c r="B75" i="8"/>
  <c r="B91" i="8"/>
  <c r="B107" i="8"/>
  <c r="B123" i="8"/>
  <c r="D124" i="8" s="1"/>
  <c r="F124" i="8" s="1"/>
  <c r="B139" i="8"/>
  <c r="B155" i="8"/>
  <c r="D156" i="8" s="1"/>
  <c r="F156" i="8" s="1"/>
  <c r="B171" i="8"/>
  <c r="B187" i="8"/>
  <c r="D188" i="8" s="1"/>
  <c r="F188" i="8" s="1"/>
  <c r="B203" i="8"/>
  <c r="B219" i="8"/>
  <c r="D220" i="8" s="1"/>
  <c r="F220" i="8" s="1"/>
  <c r="B235" i="8"/>
  <c r="B251" i="8"/>
  <c r="D252" i="8" s="1"/>
  <c r="F252" i="8" s="1"/>
  <c r="B267" i="8"/>
  <c r="B283" i="8"/>
  <c r="D284" i="8" s="1"/>
  <c r="F284" i="8" s="1"/>
  <c r="B299" i="8"/>
  <c r="B315" i="8"/>
  <c r="D316" i="8" s="1"/>
  <c r="F316" i="8" s="1"/>
  <c r="B331" i="8"/>
  <c r="B347" i="8"/>
  <c r="D348" i="8" s="1"/>
  <c r="F348" i="8" s="1"/>
  <c r="B363" i="8"/>
  <c r="B379" i="8"/>
  <c r="D380" i="8" s="1"/>
  <c r="F380" i="8" s="1"/>
  <c r="B395" i="8"/>
  <c r="B411" i="8"/>
  <c r="D412" i="8" s="1"/>
  <c r="F412" i="8" s="1"/>
  <c r="B427" i="8"/>
  <c r="L216" i="2"/>
  <c r="L236" i="2"/>
  <c r="U241" i="2"/>
  <c r="U225" i="2"/>
  <c r="L264" i="2"/>
  <c r="L133" i="2"/>
  <c r="L117" i="2"/>
  <c r="L101" i="2"/>
  <c r="N203" i="2"/>
  <c r="L201" i="2"/>
  <c r="L196" i="2"/>
  <c r="L197" i="2"/>
  <c r="L192" i="2"/>
  <c r="L193" i="2"/>
  <c r="L190" i="2"/>
  <c r="U132" i="2"/>
  <c r="N121" i="2"/>
  <c r="U120" i="2"/>
  <c r="N127" i="2"/>
  <c r="U126" i="2"/>
  <c r="U40" i="2"/>
  <c r="U28" i="2"/>
  <c r="U58" i="2"/>
  <c r="U84" i="2"/>
  <c r="L134" i="2"/>
  <c r="L118" i="2"/>
  <c r="L102" i="2"/>
  <c r="L86" i="2"/>
  <c r="L78" i="2"/>
  <c r="N160" i="2"/>
  <c r="N151" i="2"/>
  <c r="U151" i="2"/>
  <c r="U177" i="2"/>
  <c r="U217" i="2"/>
  <c r="U207" i="2"/>
  <c r="U223" i="2"/>
  <c r="L141" i="2"/>
  <c r="L125" i="2"/>
  <c r="L109" i="2"/>
  <c r="L93" i="2"/>
  <c r="N84" i="2"/>
  <c r="N81" i="2"/>
  <c r="L81" i="2"/>
  <c r="L80" i="2"/>
  <c r="N69" i="2"/>
  <c r="N53" i="2"/>
  <c r="N10" i="2"/>
  <c r="N156" i="2"/>
  <c r="N168" i="2"/>
  <c r="L177" i="2"/>
  <c r="N180" i="2"/>
  <c r="U181" i="2"/>
  <c r="U169" i="2"/>
  <c r="B8" i="8"/>
  <c r="B24" i="8"/>
  <c r="B40" i="8"/>
  <c r="B56" i="8"/>
  <c r="B72" i="8"/>
  <c r="B88" i="8"/>
  <c r="B104" i="8"/>
  <c r="B120" i="8"/>
  <c r="B136" i="8"/>
  <c r="B152" i="8"/>
  <c r="B168" i="8"/>
  <c r="B184" i="8"/>
  <c r="B200" i="8"/>
  <c r="B216" i="8"/>
  <c r="B232" i="8"/>
  <c r="B248" i="8"/>
  <c r="B264" i="8"/>
  <c r="B280" i="8"/>
  <c r="B296" i="8"/>
  <c r="B312" i="8"/>
  <c r="B328" i="8"/>
  <c r="B344" i="8"/>
  <c r="B360" i="8"/>
  <c r="B376" i="8"/>
  <c r="B392" i="8"/>
  <c r="B408" i="8"/>
  <c r="B424" i="8"/>
  <c r="L220" i="2"/>
  <c r="U234" i="2"/>
  <c r="U250" i="2"/>
  <c r="L302" i="2"/>
  <c r="L310" i="2"/>
  <c r="L322" i="2"/>
  <c r="L330" i="2"/>
  <c r="L338" i="2"/>
  <c r="L346" i="2"/>
  <c r="L354" i="2"/>
  <c r="L362" i="2"/>
  <c r="L370" i="2"/>
  <c r="L142" i="2"/>
  <c r="L126" i="2"/>
  <c r="L110" i="2"/>
  <c r="L94" i="2"/>
  <c r="L84" i="2"/>
  <c r="N78" i="2"/>
  <c r="N74" i="2"/>
  <c r="N70" i="2"/>
  <c r="N62" i="2"/>
  <c r="N58" i="2"/>
  <c r="N54" i="2"/>
  <c r="N46" i="2"/>
  <c r="N42" i="2"/>
  <c r="L39" i="2"/>
  <c r="N26" i="2"/>
  <c r="L26" i="2"/>
  <c r="L23" i="2"/>
  <c r="L169" i="2"/>
  <c r="U180" i="2"/>
  <c r="N163" i="2"/>
  <c r="U162" i="2"/>
  <c r="B11" i="8"/>
  <c r="B23" i="8"/>
  <c r="B39" i="8"/>
  <c r="D40" i="8" s="1"/>
  <c r="F40" i="8" s="1"/>
  <c r="B55" i="8"/>
  <c r="B71" i="8"/>
  <c r="B87" i="8"/>
  <c r="B103" i="8"/>
  <c r="B119" i="8"/>
  <c r="B135" i="8"/>
  <c r="B151" i="8"/>
  <c r="B167" i="8"/>
  <c r="B183" i="8"/>
  <c r="B199" i="8"/>
  <c r="B215" i="8"/>
  <c r="B231" i="8"/>
  <c r="B247" i="8"/>
  <c r="B263" i="8"/>
  <c r="B279" i="8"/>
  <c r="B295" i="8"/>
  <c r="B311" i="8"/>
  <c r="B327" i="8"/>
  <c r="B343" i="8"/>
  <c r="B359" i="8"/>
  <c r="B375" i="8"/>
  <c r="B391" i="8"/>
  <c r="B407" i="8"/>
  <c r="B423" i="8"/>
  <c r="B2" i="8"/>
  <c r="L212" i="2"/>
  <c r="U237" i="2"/>
  <c r="U249" i="2"/>
  <c r="L254" i="2"/>
  <c r="L260" i="2"/>
  <c r="L274" i="2"/>
  <c r="L278" i="2"/>
  <c r="L286" i="2"/>
  <c r="L292" i="2"/>
  <c r="N141" i="2"/>
  <c r="L136" i="2"/>
  <c r="N125" i="2"/>
  <c r="L120" i="2"/>
  <c r="N109" i="2"/>
  <c r="L104" i="2"/>
  <c r="N93" i="2"/>
  <c r="L88" i="2"/>
  <c r="N80" i="2"/>
  <c r="N204" i="2"/>
  <c r="L200" i="2"/>
  <c r="N198" i="2"/>
  <c r="L198" i="2"/>
  <c r="N194" i="2"/>
  <c r="L194" i="2"/>
  <c r="N142" i="2"/>
  <c r="U141" i="2"/>
  <c r="N118" i="2"/>
  <c r="U118" i="2"/>
  <c r="U93" i="2"/>
  <c r="N94" i="2"/>
  <c r="U94" i="2"/>
  <c r="N130" i="2"/>
  <c r="U129" i="2"/>
  <c r="N115" i="2"/>
  <c r="U114" i="2"/>
  <c r="U72" i="2"/>
  <c r="U42" i="2"/>
  <c r="U49" i="2"/>
  <c r="N88" i="2"/>
  <c r="U88" i="2"/>
  <c r="L148" i="2"/>
  <c r="L137" i="2"/>
  <c r="L121" i="2"/>
  <c r="L105" i="2"/>
  <c r="L89" i="2"/>
  <c r="N82" i="2"/>
  <c r="N65" i="2"/>
  <c r="N49" i="2"/>
  <c r="N9" i="2"/>
  <c r="L165" i="2"/>
  <c r="L181" i="2"/>
  <c r="N190" i="2"/>
  <c r="U190" i="2"/>
  <c r="U186" i="2"/>
  <c r="U166" i="2"/>
  <c r="L252" i="2"/>
  <c r="L276" i="2"/>
  <c r="L284" i="2"/>
  <c r="L295" i="2"/>
  <c r="L313" i="2"/>
  <c r="L315" i="2"/>
  <c r="L319" i="2"/>
  <c r="L144" i="2"/>
  <c r="N133" i="2"/>
  <c r="L128" i="2"/>
  <c r="N117" i="2"/>
  <c r="L112" i="2"/>
  <c r="N101" i="2"/>
  <c r="L96" i="2"/>
  <c r="N85" i="2"/>
  <c r="N73" i="2"/>
  <c r="N66" i="2"/>
  <c r="N57" i="2"/>
  <c r="N50" i="2"/>
  <c r="L42" i="2"/>
  <c r="N41" i="2"/>
  <c r="N37" i="2"/>
  <c r="N33" i="2"/>
  <c r="N29" i="2"/>
  <c r="N21" i="2"/>
  <c r="N17" i="2"/>
  <c r="N13" i="2"/>
  <c r="L149" i="2"/>
  <c r="N152" i="2"/>
  <c r="N159" i="2"/>
  <c r="N164" i="2"/>
  <c r="N171" i="2"/>
  <c r="L173" i="2"/>
  <c r="N176" i="2"/>
  <c r="L185" i="2"/>
  <c r="N172" i="2"/>
  <c r="U172" i="2"/>
  <c r="B4" i="8"/>
  <c r="B16" i="8"/>
  <c r="B20" i="8"/>
  <c r="B32" i="8"/>
  <c r="B36" i="8"/>
  <c r="B48" i="8"/>
  <c r="B52" i="8"/>
  <c r="B64" i="8"/>
  <c r="B68" i="8"/>
  <c r="B80" i="8"/>
  <c r="B84" i="8"/>
  <c r="B96" i="8"/>
  <c r="B100" i="8"/>
  <c r="B112" i="8"/>
  <c r="B116" i="8"/>
  <c r="B128" i="8"/>
  <c r="B132" i="8"/>
  <c r="B144" i="8"/>
  <c r="B148" i="8"/>
  <c r="B160" i="8"/>
  <c r="B164" i="8"/>
  <c r="B176" i="8"/>
  <c r="B180" i="8"/>
  <c r="B192" i="8"/>
  <c r="B196" i="8"/>
  <c r="B208" i="8"/>
  <c r="B212" i="8"/>
  <c r="B224" i="8"/>
  <c r="B228" i="8"/>
  <c r="B240" i="8"/>
  <c r="B244" i="8"/>
  <c r="B256" i="8"/>
  <c r="B260" i="8"/>
  <c r="B272" i="8"/>
  <c r="B276" i="8"/>
  <c r="B288" i="8"/>
  <c r="B292" i="8"/>
  <c r="B304" i="8"/>
  <c r="B308" i="8"/>
  <c r="B320" i="8"/>
  <c r="B324" i="8"/>
  <c r="B336" i="8"/>
  <c r="B340" i="8"/>
  <c r="B352" i="8"/>
  <c r="B356" i="8"/>
  <c r="B368" i="8"/>
  <c r="B372" i="8"/>
  <c r="B384" i="8"/>
  <c r="B388" i="8"/>
  <c r="B400" i="8"/>
  <c r="B404" i="8"/>
  <c r="B416" i="8"/>
  <c r="B420" i="8"/>
  <c r="L224" i="2"/>
  <c r="L232" i="2"/>
  <c r="L240" i="2"/>
  <c r="L248" i="2"/>
  <c r="U232" i="2"/>
  <c r="U238" i="2"/>
  <c r="U222" i="2"/>
  <c r="L266" i="2"/>
  <c r="L272" i="2"/>
  <c r="L306" i="2"/>
  <c r="L326" i="2"/>
  <c r="L334" i="2"/>
  <c r="L342" i="2"/>
  <c r="L350" i="2"/>
  <c r="L358" i="2"/>
  <c r="L366" i="2"/>
  <c r="L145" i="2"/>
  <c r="L129" i="2"/>
  <c r="L113" i="2"/>
  <c r="L97" i="2"/>
  <c r="N79" i="2"/>
  <c r="L79" i="2"/>
  <c r="L77" i="2"/>
  <c r="N75" i="2"/>
  <c r="L75" i="2"/>
  <c r="L71" i="2"/>
  <c r="L67" i="2"/>
  <c r="L63" i="2"/>
  <c r="L59" i="2"/>
  <c r="L55" i="2"/>
  <c r="L51" i="2"/>
  <c r="L47" i="2"/>
  <c r="L43" i="2"/>
  <c r="N30" i="2"/>
  <c r="N22" i="2"/>
  <c r="L153" i="2"/>
  <c r="L157" i="2"/>
  <c r="L161" i="2"/>
  <c r="N179" i="2"/>
  <c r="N183" i="2"/>
  <c r="N193" i="2"/>
  <c r="U192" i="2"/>
  <c r="N148" i="2"/>
  <c r="U148" i="2"/>
  <c r="U184" i="2"/>
  <c r="U154" i="2"/>
  <c r="B3" i="8"/>
  <c r="B7" i="8"/>
  <c r="B15" i="8"/>
  <c r="B19" i="8"/>
  <c r="B31" i="8"/>
  <c r="B35" i="8"/>
  <c r="D36" i="8" s="1"/>
  <c r="F36" i="8" s="1"/>
  <c r="B47" i="8"/>
  <c r="B51" i="8"/>
  <c r="B63" i="8"/>
  <c r="D64" i="8" s="1"/>
  <c r="F64" i="8" s="1"/>
  <c r="B67" i="8"/>
  <c r="B79" i="8"/>
  <c r="B83" i="8"/>
  <c r="B95" i="8"/>
  <c r="B99" i="8"/>
  <c r="D100" i="8" s="1"/>
  <c r="F100" i="8" s="1"/>
  <c r="B111" i="8"/>
  <c r="B115" i="8"/>
  <c r="B127" i="8"/>
  <c r="D128" i="8" s="1"/>
  <c r="F128" i="8" s="1"/>
  <c r="B131" i="8"/>
  <c r="B143" i="8"/>
  <c r="B147" i="8"/>
  <c r="B159" i="8"/>
  <c r="B163" i="8"/>
  <c r="D164" i="8" s="1"/>
  <c r="F164" i="8" s="1"/>
  <c r="B175" i="8"/>
  <c r="B179" i="8"/>
  <c r="B191" i="8"/>
  <c r="D192" i="8" s="1"/>
  <c r="F192" i="8" s="1"/>
  <c r="B195" i="8"/>
  <c r="B207" i="8"/>
  <c r="B211" i="8"/>
  <c r="B223" i="8"/>
  <c r="B227" i="8"/>
  <c r="D228" i="8" s="1"/>
  <c r="F228" i="8" s="1"/>
  <c r="B239" i="8"/>
  <c r="B243" i="8"/>
  <c r="B255" i="8"/>
  <c r="D256" i="8" s="1"/>
  <c r="F256" i="8" s="1"/>
  <c r="B259" i="8"/>
  <c r="B271" i="8"/>
  <c r="B275" i="8"/>
  <c r="B287" i="8"/>
  <c r="B291" i="8"/>
  <c r="D292" i="8" s="1"/>
  <c r="F292" i="8" s="1"/>
  <c r="B303" i="8"/>
  <c r="B307" i="8"/>
  <c r="B319" i="8"/>
  <c r="D320" i="8" s="1"/>
  <c r="F320" i="8" s="1"/>
  <c r="B323" i="8"/>
  <c r="B335" i="8"/>
  <c r="B339" i="8"/>
  <c r="B351" i="8"/>
  <c r="B355" i="8"/>
  <c r="D356" i="8" s="1"/>
  <c r="F356" i="8" s="1"/>
  <c r="B367" i="8"/>
  <c r="B371" i="8"/>
  <c r="B383" i="8"/>
  <c r="D384" i="8" s="1"/>
  <c r="F384" i="8" s="1"/>
  <c r="B387" i="8"/>
  <c r="B399" i="8"/>
  <c r="B403" i="8"/>
  <c r="B415" i="8"/>
  <c r="B419" i="8"/>
  <c r="D420" i="8" s="1"/>
  <c r="F420" i="8" s="1"/>
  <c r="L208" i="2"/>
  <c r="L228" i="2"/>
  <c r="L244" i="2"/>
  <c r="U231" i="2"/>
  <c r="U205" i="2"/>
  <c r="U213" i="2"/>
  <c r="L256" i="2"/>
  <c r="L258" i="2"/>
  <c r="L262" i="2"/>
  <c r="L268" i="2"/>
  <c r="L270" i="2"/>
  <c r="L280" i="2"/>
  <c r="L282" i="2"/>
  <c r="L288" i="2"/>
  <c r="L290" i="2"/>
  <c r="L294" i="2"/>
  <c r="L297" i="2"/>
  <c r="L300" i="2"/>
  <c r="L303" i="2"/>
  <c r="L307" i="2"/>
  <c r="L311" i="2"/>
  <c r="L318" i="2"/>
  <c r="L323" i="2"/>
  <c r="L327" i="2"/>
  <c r="L331" i="2"/>
  <c r="L335" i="2"/>
  <c r="L339" i="2"/>
  <c r="L343" i="2"/>
  <c r="L347" i="2"/>
  <c r="L351" i="2"/>
  <c r="L355" i="2"/>
  <c r="L359" i="2"/>
  <c r="L363" i="2"/>
  <c r="L367" i="2"/>
  <c r="L371" i="2"/>
  <c r="N144" i="2"/>
  <c r="L143" i="2"/>
  <c r="N128" i="2"/>
  <c r="L127" i="2"/>
  <c r="N112" i="2"/>
  <c r="L111" i="2"/>
  <c r="N96" i="2"/>
  <c r="L95" i="2"/>
  <c r="L82" i="2"/>
  <c r="L83" i="2"/>
  <c r="N76" i="2"/>
  <c r="L72" i="2"/>
  <c r="L61" i="2"/>
  <c r="L62" i="2"/>
  <c r="N59" i="2"/>
  <c r="N56" i="2"/>
  <c r="L45" i="2"/>
  <c r="L46" i="2"/>
  <c r="L41" i="2"/>
  <c r="N39" i="2"/>
  <c r="N36" i="2"/>
  <c r="L28" i="2"/>
  <c r="L24" i="2"/>
  <c r="L20" i="2"/>
  <c r="L13" i="2"/>
  <c r="N11" i="2"/>
  <c r="L11" i="2"/>
  <c r="N7" i="2"/>
  <c r="L7" i="2"/>
  <c r="L152" i="2"/>
  <c r="L160" i="2"/>
  <c r="N162" i="2"/>
  <c r="N169" i="2"/>
  <c r="L171" i="2"/>
  <c r="L176" i="2"/>
  <c r="N181" i="2"/>
  <c r="L183" i="2"/>
  <c r="U178" i="2"/>
  <c r="U4" i="2"/>
  <c r="N187" i="2"/>
  <c r="U187" i="2"/>
  <c r="N184" i="2"/>
  <c r="U183" i="2"/>
  <c r="U157" i="2"/>
  <c r="U153" i="2"/>
  <c r="N175" i="2"/>
  <c r="U174" i="2"/>
  <c r="B13" i="8"/>
  <c r="D13" i="8" s="1"/>
  <c r="F13" i="8" s="1"/>
  <c r="B17" i="8"/>
  <c r="B33" i="8"/>
  <c r="D33" i="8" s="1"/>
  <c r="F33" i="8" s="1"/>
  <c r="B49" i="8"/>
  <c r="B65" i="8"/>
  <c r="D65" i="8" s="1"/>
  <c r="F65" i="8" s="1"/>
  <c r="B81" i="8"/>
  <c r="B97" i="8"/>
  <c r="D97" i="8" s="1"/>
  <c r="F97" i="8" s="1"/>
  <c r="B113" i="8"/>
  <c r="B129" i="8"/>
  <c r="D129" i="8" s="1"/>
  <c r="F129" i="8" s="1"/>
  <c r="B145" i="8"/>
  <c r="B161" i="8"/>
  <c r="D161" i="8" s="1"/>
  <c r="F161" i="8" s="1"/>
  <c r="B177" i="8"/>
  <c r="B193" i="8"/>
  <c r="D193" i="8" s="1"/>
  <c r="F193" i="8" s="1"/>
  <c r="B209" i="8"/>
  <c r="B225" i="8"/>
  <c r="D225" i="8" s="1"/>
  <c r="F225" i="8" s="1"/>
  <c r="B241" i="8"/>
  <c r="B257" i="8"/>
  <c r="D257" i="8" s="1"/>
  <c r="F257" i="8" s="1"/>
  <c r="B273" i="8"/>
  <c r="B289" i="8"/>
  <c r="D289" i="8" s="1"/>
  <c r="F289" i="8" s="1"/>
  <c r="B305" i="8"/>
  <c r="B321" i="8"/>
  <c r="D321" i="8" s="1"/>
  <c r="F321" i="8" s="1"/>
  <c r="B337" i="8"/>
  <c r="B353" i="8"/>
  <c r="D353" i="8" s="1"/>
  <c r="F353" i="8" s="1"/>
  <c r="B369" i="8"/>
  <c r="B385" i="8"/>
  <c r="D385" i="8" s="1"/>
  <c r="F385" i="8" s="1"/>
  <c r="B401" i="8"/>
  <c r="B417" i="8"/>
  <c r="D417" i="8" s="1"/>
  <c r="F417" i="8" s="1"/>
  <c r="L211" i="2"/>
  <c r="L214" i="2"/>
  <c r="L222" i="2"/>
  <c r="L235" i="2"/>
  <c r="L238" i="2"/>
  <c r="L249" i="2"/>
  <c r="U208" i="2"/>
  <c r="L305" i="2"/>
  <c r="L308" i="2"/>
  <c r="L325" i="2"/>
  <c r="L328" i="2"/>
  <c r="L341" i="2"/>
  <c r="L344" i="2"/>
  <c r="L365" i="2"/>
  <c r="L368" i="2"/>
  <c r="U345" i="2"/>
  <c r="U333" i="2"/>
  <c r="U321" i="2"/>
  <c r="U349" i="2"/>
  <c r="U310" i="2"/>
  <c r="U403" i="2"/>
  <c r="U426" i="2"/>
  <c r="U336" i="2"/>
  <c r="U346" i="2"/>
  <c r="U373" i="2"/>
  <c r="U385" i="2"/>
  <c r="U364" i="2"/>
  <c r="U397" i="2"/>
  <c r="U411" i="2"/>
  <c r="N208" i="2"/>
  <c r="N232" i="2"/>
  <c r="N248" i="2"/>
  <c r="U343" i="2"/>
  <c r="U327" i="2"/>
  <c r="U378" i="2"/>
  <c r="U372" i="2"/>
  <c r="N311" i="2"/>
  <c r="U276" i="2"/>
  <c r="U303" i="2"/>
  <c r="U396" i="2"/>
  <c r="U405" i="2"/>
  <c r="N205" i="2"/>
  <c r="N221" i="2"/>
  <c r="N245" i="2"/>
  <c r="N329" i="2"/>
  <c r="U358" i="2"/>
  <c r="U322" i="2"/>
  <c r="N348" i="2"/>
  <c r="U256" i="2"/>
  <c r="U252" i="2"/>
  <c r="N308" i="2"/>
  <c r="U366" i="2"/>
  <c r="U288" i="2"/>
  <c r="U427" i="2"/>
  <c r="J3" i="2"/>
  <c r="I3" i="2" s="1"/>
  <c r="J9" i="2"/>
  <c r="I9" i="2" s="1"/>
  <c r="J15" i="2"/>
  <c r="I15" i="2" s="1"/>
  <c r="J21" i="2"/>
  <c r="I21" i="2" s="1"/>
  <c r="J27" i="2"/>
  <c r="I27" i="2" s="1"/>
  <c r="J33" i="2"/>
  <c r="I33" i="2" s="1"/>
  <c r="J39" i="2"/>
  <c r="I39" i="2" s="1"/>
  <c r="J41" i="2"/>
  <c r="I41" i="2" s="1"/>
  <c r="L73" i="2"/>
  <c r="L65" i="2"/>
  <c r="L66" i="2"/>
  <c r="N63" i="2"/>
  <c r="N60" i="2"/>
  <c r="L56" i="2"/>
  <c r="L49" i="2"/>
  <c r="L50" i="2"/>
  <c r="N47" i="2"/>
  <c r="N43" i="2"/>
  <c r="N40" i="2"/>
  <c r="L36" i="2"/>
  <c r="L29" i="2"/>
  <c r="L30" i="2"/>
  <c r="L25" i="2"/>
  <c r="L21" i="2"/>
  <c r="L22" i="2"/>
  <c r="L17" i="2"/>
  <c r="L18" i="2"/>
  <c r="N15" i="2"/>
  <c r="N12" i="2"/>
  <c r="N8" i="2"/>
  <c r="L4" i="2"/>
  <c r="N150" i="2"/>
  <c r="L155" i="2"/>
  <c r="N158" i="2"/>
  <c r="N165" i="2"/>
  <c r="L167" i="2"/>
  <c r="L172" i="2"/>
  <c r="N174" i="2"/>
  <c r="L179" i="2"/>
  <c r="L184" i="2"/>
  <c r="N186" i="2"/>
  <c r="L187" i="2"/>
  <c r="B6" i="8"/>
  <c r="B21" i="8"/>
  <c r="D21" i="8" s="1"/>
  <c r="F21" i="8" s="1"/>
  <c r="B26" i="8"/>
  <c r="B37" i="8"/>
  <c r="D37" i="8" s="1"/>
  <c r="F37" i="8" s="1"/>
  <c r="B42" i="8"/>
  <c r="D43" i="8" s="1"/>
  <c r="F43" i="8" s="1"/>
  <c r="B53" i="8"/>
  <c r="D53" i="8" s="1"/>
  <c r="F53" i="8" s="1"/>
  <c r="B58" i="8"/>
  <c r="B69" i="8"/>
  <c r="D69" i="8" s="1"/>
  <c r="F69" i="8" s="1"/>
  <c r="B74" i="8"/>
  <c r="D75" i="8" s="1"/>
  <c r="F75" i="8" s="1"/>
  <c r="B85" i="8"/>
  <c r="D85" i="8" s="1"/>
  <c r="F85" i="8" s="1"/>
  <c r="B90" i="8"/>
  <c r="B101" i="8"/>
  <c r="D101" i="8" s="1"/>
  <c r="F101" i="8" s="1"/>
  <c r="B106" i="8"/>
  <c r="B117" i="8"/>
  <c r="D117" i="8" s="1"/>
  <c r="F117" i="8" s="1"/>
  <c r="B122" i="8"/>
  <c r="B133" i="8"/>
  <c r="D133" i="8" s="1"/>
  <c r="F133" i="8" s="1"/>
  <c r="B138" i="8"/>
  <c r="D139" i="8" s="1"/>
  <c r="F139" i="8" s="1"/>
  <c r="B149" i="8"/>
  <c r="D149" i="8" s="1"/>
  <c r="F149" i="8" s="1"/>
  <c r="B154" i="8"/>
  <c r="B165" i="8"/>
  <c r="D165" i="8" s="1"/>
  <c r="F165" i="8" s="1"/>
  <c r="B170" i="8"/>
  <c r="D171" i="8" s="1"/>
  <c r="F171" i="8" s="1"/>
  <c r="B181" i="8"/>
  <c r="D181" i="8" s="1"/>
  <c r="F181" i="8" s="1"/>
  <c r="B186" i="8"/>
  <c r="B197" i="8"/>
  <c r="D197" i="8" s="1"/>
  <c r="F197" i="8" s="1"/>
  <c r="B202" i="8"/>
  <c r="D203" i="8" s="1"/>
  <c r="F203" i="8" s="1"/>
  <c r="B213" i="8"/>
  <c r="D213" i="8" s="1"/>
  <c r="F213" i="8" s="1"/>
  <c r="B218" i="8"/>
  <c r="B229" i="8"/>
  <c r="D229" i="8" s="1"/>
  <c r="F229" i="8" s="1"/>
  <c r="B234" i="8"/>
  <c r="D235" i="8" s="1"/>
  <c r="F235" i="8" s="1"/>
  <c r="B245" i="8"/>
  <c r="D245" i="8" s="1"/>
  <c r="F245" i="8" s="1"/>
  <c r="B250" i="8"/>
  <c r="B261" i="8"/>
  <c r="D261" i="8" s="1"/>
  <c r="F261" i="8" s="1"/>
  <c r="B266" i="8"/>
  <c r="D267" i="8" s="1"/>
  <c r="F267" i="8" s="1"/>
  <c r="B277" i="8"/>
  <c r="D277" i="8" s="1"/>
  <c r="F277" i="8" s="1"/>
  <c r="B282" i="8"/>
  <c r="B293" i="8"/>
  <c r="D293" i="8" s="1"/>
  <c r="F293" i="8" s="1"/>
  <c r="B298" i="8"/>
  <c r="D299" i="8" s="1"/>
  <c r="F299" i="8" s="1"/>
  <c r="B309" i="8"/>
  <c r="D309" i="8" s="1"/>
  <c r="F309" i="8" s="1"/>
  <c r="B314" i="8"/>
  <c r="B325" i="8"/>
  <c r="D325" i="8" s="1"/>
  <c r="F325" i="8" s="1"/>
  <c r="B330" i="8"/>
  <c r="D331" i="8" s="1"/>
  <c r="F331" i="8" s="1"/>
  <c r="B341" i="8"/>
  <c r="D341" i="8" s="1"/>
  <c r="F341" i="8" s="1"/>
  <c r="B346" i="8"/>
  <c r="B357" i="8"/>
  <c r="D357" i="8" s="1"/>
  <c r="F357" i="8" s="1"/>
  <c r="B362" i="8"/>
  <c r="D363" i="8" s="1"/>
  <c r="F363" i="8" s="1"/>
  <c r="B373" i="8"/>
  <c r="D373" i="8" s="1"/>
  <c r="F373" i="8" s="1"/>
  <c r="B378" i="8"/>
  <c r="B389" i="8"/>
  <c r="D389" i="8" s="1"/>
  <c r="F389" i="8" s="1"/>
  <c r="B394" i="8"/>
  <c r="D395" i="8" s="1"/>
  <c r="F395" i="8" s="1"/>
  <c r="B405" i="8"/>
  <c r="B410" i="8"/>
  <c r="B421" i="8"/>
  <c r="D421" i="8" s="1"/>
  <c r="F421" i="8" s="1"/>
  <c r="B426" i="8"/>
  <c r="D427" i="8" s="1"/>
  <c r="F427" i="8" s="1"/>
  <c r="N209" i="2"/>
  <c r="N212" i="2"/>
  <c r="L213" i="2"/>
  <c r="L215" i="2"/>
  <c r="L218" i="2"/>
  <c r="L226" i="2"/>
  <c r="N233" i="2"/>
  <c r="N236" i="2"/>
  <c r="L237" i="2"/>
  <c r="L239" i="2"/>
  <c r="L242" i="2"/>
  <c r="L250" i="2"/>
  <c r="U243" i="2"/>
  <c r="U216" i="2"/>
  <c r="L259" i="2"/>
  <c r="L265" i="2"/>
  <c r="L269" i="2"/>
  <c r="L273" i="2"/>
  <c r="L281" i="2"/>
  <c r="L289" i="2"/>
  <c r="L301" i="2"/>
  <c r="L304" i="2"/>
  <c r="L321" i="2"/>
  <c r="L324" i="2"/>
  <c r="L337" i="2"/>
  <c r="L340" i="2"/>
  <c r="L361" i="2"/>
  <c r="L364" i="2"/>
  <c r="U262" i="2"/>
  <c r="U304" i="2"/>
  <c r="N287" i="2"/>
  <c r="U268" i="2"/>
  <c r="U292" i="2"/>
  <c r="N251" i="2"/>
  <c r="N275" i="2"/>
  <c r="N299" i="2"/>
  <c r="N380" i="2"/>
  <c r="U415" i="2"/>
  <c r="U421" i="2"/>
  <c r="N387" i="2"/>
  <c r="U340" i="2"/>
  <c r="U324" i="2"/>
  <c r="U367" i="2"/>
  <c r="U277" i="2"/>
  <c r="N315" i="2"/>
  <c r="U267" i="2"/>
  <c r="U402" i="2"/>
  <c r="U429" i="2"/>
  <c r="N416" i="2"/>
  <c r="J8" i="2"/>
  <c r="I8" i="2" s="1"/>
  <c r="J14" i="2"/>
  <c r="I14" i="2" s="1"/>
  <c r="J20" i="2"/>
  <c r="I20" i="2" s="1"/>
  <c r="J26" i="2"/>
  <c r="I26" i="2" s="1"/>
  <c r="J32" i="2"/>
  <c r="I32" i="2" s="1"/>
  <c r="U331" i="2"/>
  <c r="U351" i="2"/>
  <c r="N291" i="2"/>
  <c r="U253" i="2"/>
  <c r="U376" i="2"/>
  <c r="N336" i="2"/>
  <c r="N372" i="2"/>
  <c r="N414" i="2"/>
  <c r="N386" i="2"/>
  <c r="U306" i="2"/>
  <c r="U271" i="2"/>
  <c r="N404" i="2"/>
  <c r="U294" i="2"/>
  <c r="U400" i="2"/>
  <c r="U330" i="2"/>
  <c r="U318" i="2"/>
  <c r="N383" i="2"/>
  <c r="N276" i="2"/>
  <c r="U315" i="2"/>
  <c r="N273" i="2"/>
  <c r="N389" i="2"/>
  <c r="U390" i="2"/>
  <c r="N331" i="2"/>
  <c r="N320" i="2"/>
  <c r="U297" i="2"/>
  <c r="U399" i="2"/>
  <c r="U409" i="2"/>
  <c r="N415" i="2"/>
  <c r="U414" i="2"/>
  <c r="N206" i="2"/>
  <c r="N210" i="2"/>
  <c r="N214" i="2"/>
  <c r="N218" i="2"/>
  <c r="N222" i="2"/>
  <c r="N226" i="2"/>
  <c r="N230" i="2"/>
  <c r="N234" i="2"/>
  <c r="N238" i="2"/>
  <c r="N242" i="2"/>
  <c r="N246" i="2"/>
  <c r="N254" i="2"/>
  <c r="N278" i="2"/>
  <c r="N294" i="2"/>
  <c r="N362" i="2"/>
  <c r="L3" i="2"/>
  <c r="L76" i="2"/>
  <c r="L69" i="2"/>
  <c r="L70" i="2"/>
  <c r="N67" i="2"/>
  <c r="N64" i="2"/>
  <c r="L60" i="2"/>
  <c r="L53" i="2"/>
  <c r="L54" i="2"/>
  <c r="N51" i="2"/>
  <c r="N48" i="2"/>
  <c r="N44" i="2"/>
  <c r="L40" i="2"/>
  <c r="L33" i="2"/>
  <c r="L34" i="2"/>
  <c r="N31" i="2"/>
  <c r="L31" i="2"/>
  <c r="N27" i="2"/>
  <c r="L27" i="2"/>
  <c r="N23" i="2"/>
  <c r="N19" i="2"/>
  <c r="L19" i="2"/>
  <c r="N16" i="2"/>
  <c r="L12" i="2"/>
  <c r="L8" i="2"/>
  <c r="L6" i="2"/>
  <c r="L150" i="2"/>
  <c r="N153" i="2"/>
  <c r="L154" i="2"/>
  <c r="L156" i="2"/>
  <c r="L158" i="2"/>
  <c r="N161" i="2"/>
  <c r="L163" i="2"/>
  <c r="L166" i="2"/>
  <c r="L168" i="2"/>
  <c r="N170" i="2"/>
  <c r="L174" i="2"/>
  <c r="N177" i="2"/>
  <c r="L178" i="2"/>
  <c r="L180" i="2"/>
  <c r="N182" i="2"/>
  <c r="L186" i="2"/>
  <c r="B5" i="8"/>
  <c r="D6" i="8" s="1"/>
  <c r="F6" i="8" s="1"/>
  <c r="B10" i="8"/>
  <c r="B14" i="8"/>
  <c r="B25" i="8"/>
  <c r="B30" i="8"/>
  <c r="B41" i="8"/>
  <c r="D42" i="8" s="1"/>
  <c r="F42" i="8" s="1"/>
  <c r="B46" i="8"/>
  <c r="B57" i="8"/>
  <c r="D57" i="8" s="1"/>
  <c r="F57" i="8" s="1"/>
  <c r="B62" i="8"/>
  <c r="B73" i="8"/>
  <c r="D74" i="8" s="1"/>
  <c r="F74" i="8" s="1"/>
  <c r="B78" i="8"/>
  <c r="B89" i="8"/>
  <c r="B94" i="8"/>
  <c r="B105" i="8"/>
  <c r="D106" i="8" s="1"/>
  <c r="F106" i="8" s="1"/>
  <c r="B110" i="8"/>
  <c r="B121" i="8"/>
  <c r="D121" i="8" s="1"/>
  <c r="F121" i="8" s="1"/>
  <c r="B126" i="8"/>
  <c r="B137" i="8"/>
  <c r="D138" i="8" s="1"/>
  <c r="F138" i="8" s="1"/>
  <c r="B142" i="8"/>
  <c r="B153" i="8"/>
  <c r="B158" i="8"/>
  <c r="B169" i="8"/>
  <c r="D170" i="8" s="1"/>
  <c r="F170" i="8" s="1"/>
  <c r="B174" i="8"/>
  <c r="B185" i="8"/>
  <c r="D185" i="8" s="1"/>
  <c r="F185" i="8" s="1"/>
  <c r="B190" i="8"/>
  <c r="B201" i="8"/>
  <c r="D202" i="8" s="1"/>
  <c r="F202" i="8" s="1"/>
  <c r="B206" i="8"/>
  <c r="B217" i="8"/>
  <c r="B222" i="8"/>
  <c r="B233" i="8"/>
  <c r="D234" i="8" s="1"/>
  <c r="F234" i="8" s="1"/>
  <c r="B238" i="8"/>
  <c r="B249" i="8"/>
  <c r="D249" i="8" s="1"/>
  <c r="F249" i="8" s="1"/>
  <c r="B254" i="8"/>
  <c r="B265" i="8"/>
  <c r="D266" i="8" s="1"/>
  <c r="F266" i="8" s="1"/>
  <c r="B270" i="8"/>
  <c r="B281" i="8"/>
  <c r="B286" i="8"/>
  <c r="B297" i="8"/>
  <c r="D298" i="8" s="1"/>
  <c r="F298" i="8" s="1"/>
  <c r="B302" i="8"/>
  <c r="B313" i="8"/>
  <c r="D313" i="8" s="1"/>
  <c r="F313" i="8" s="1"/>
  <c r="B318" i="8"/>
  <c r="B329" i="8"/>
  <c r="D330" i="8" s="1"/>
  <c r="F330" i="8" s="1"/>
  <c r="B334" i="8"/>
  <c r="B345" i="8"/>
  <c r="B350" i="8"/>
  <c r="B361" i="8"/>
  <c r="D362" i="8" s="1"/>
  <c r="F362" i="8" s="1"/>
  <c r="B366" i="8"/>
  <c r="B377" i="8"/>
  <c r="D377" i="8" s="1"/>
  <c r="F377" i="8" s="1"/>
  <c r="B382" i="8"/>
  <c r="B393" i="8"/>
  <c r="B398" i="8"/>
  <c r="B409" i="8"/>
  <c r="B414" i="8"/>
  <c r="B425" i="8"/>
  <c r="B430" i="8"/>
  <c r="D431" i="8" s="1"/>
  <c r="F431" i="8" s="1"/>
  <c r="L206" i="2"/>
  <c r="N213" i="2"/>
  <c r="N216" i="2"/>
  <c r="L217" i="2"/>
  <c r="L219" i="2"/>
  <c r="N224" i="2"/>
  <c r="L225" i="2"/>
  <c r="L227" i="2"/>
  <c r="L230" i="2"/>
  <c r="N237" i="2"/>
  <c r="N240" i="2"/>
  <c r="L241" i="2"/>
  <c r="L243" i="2"/>
  <c r="L246" i="2"/>
  <c r="N249" i="2"/>
  <c r="N229" i="2"/>
  <c r="U228" i="2"/>
  <c r="L251" i="2"/>
  <c r="L255" i="2"/>
  <c r="L263" i="2"/>
  <c r="L277" i="2"/>
  <c r="L287" i="2"/>
  <c r="L291" i="2"/>
  <c r="L299" i="2"/>
  <c r="L317" i="2"/>
  <c r="L320" i="2"/>
  <c r="L333" i="2"/>
  <c r="L336" i="2"/>
  <c r="L349" i="2"/>
  <c r="L352" i="2"/>
  <c r="L357" i="2"/>
  <c r="L360" i="2"/>
  <c r="U370" i="2"/>
  <c r="U337" i="2"/>
  <c r="U325" i="2"/>
  <c r="U316" i="2"/>
  <c r="N252" i="2"/>
  <c r="N384" i="2"/>
  <c r="N353" i="2"/>
  <c r="N282" i="2"/>
  <c r="N256" i="2"/>
  <c r="U255" i="2"/>
  <c r="N300" i="2"/>
  <c r="U382" i="2"/>
  <c r="N371" i="2"/>
  <c r="N330" i="2"/>
  <c r="N314" i="2"/>
  <c r="U394" i="2"/>
  <c r="N412" i="2"/>
  <c r="U412" i="2"/>
  <c r="N207" i="2"/>
  <c r="N211" i="2"/>
  <c r="N215" i="2"/>
  <c r="N219" i="2"/>
  <c r="N223" i="2"/>
  <c r="N227" i="2"/>
  <c r="N231" i="2"/>
  <c r="N235" i="2"/>
  <c r="N239" i="2"/>
  <c r="N243" i="2"/>
  <c r="N247" i="2"/>
  <c r="U424" i="2"/>
  <c r="U430" i="2"/>
  <c r="L1" i="2"/>
  <c r="U328" i="2"/>
  <c r="U352" i="2"/>
  <c r="U259" i="2"/>
  <c r="N403" i="2"/>
  <c r="N269" i="2"/>
  <c r="N258" i="2"/>
  <c r="N366" i="2"/>
  <c r="N344" i="2"/>
  <c r="N365" i="2"/>
  <c r="N327" i="2"/>
  <c r="U313" i="2"/>
  <c r="N305" i="2"/>
  <c r="N363" i="2"/>
  <c r="U285" i="2"/>
  <c r="N317" i="2"/>
  <c r="U291" i="2"/>
  <c r="U406" i="2"/>
  <c r="N419" i="2"/>
  <c r="N319" i="2"/>
  <c r="U319" i="2"/>
  <c r="U355" i="2"/>
  <c r="N259" i="2"/>
  <c r="U258" i="2"/>
  <c r="N407" i="2"/>
  <c r="N390" i="2"/>
  <c r="N367" i="2"/>
  <c r="N321" i="2"/>
  <c r="N378" i="2"/>
  <c r="N296" i="2"/>
  <c r="N267" i="2"/>
  <c r="N309" i="2"/>
  <c r="N293" i="2"/>
  <c r="N337" i="2"/>
  <c r="N373" i="2"/>
  <c r="N377" i="2"/>
  <c r="N397" i="2"/>
  <c r="N401" i="2"/>
  <c r="L373" i="2"/>
  <c r="U334" i="2"/>
  <c r="N393" i="2"/>
  <c r="N370" i="2"/>
  <c r="U369" i="2"/>
  <c r="N292" i="2"/>
  <c r="N369" i="2"/>
  <c r="N408" i="2"/>
  <c r="U379" i="2"/>
  <c r="N354" i="2"/>
  <c r="N279" i="2"/>
  <c r="N264" i="2"/>
  <c r="N328" i="2"/>
  <c r="N396" i="2"/>
  <c r="N334" i="2"/>
  <c r="N318" i="2"/>
  <c r="N272" i="2"/>
  <c r="N333" i="2"/>
  <c r="N298" i="2"/>
  <c r="U298" i="2"/>
  <c r="N430" i="2"/>
  <c r="N3" i="2"/>
  <c r="J6" i="2"/>
  <c r="I6" i="2" s="1"/>
  <c r="J12" i="2"/>
  <c r="I12" i="2" s="1"/>
  <c r="J18" i="2"/>
  <c r="I18" i="2" s="1"/>
  <c r="J24" i="2"/>
  <c r="I24" i="2" s="1"/>
  <c r="J30" i="2"/>
  <c r="I30" i="2" s="1"/>
  <c r="J36" i="2"/>
  <c r="I36" i="2" s="1"/>
  <c r="J42" i="2"/>
  <c r="I42" i="2" s="1"/>
  <c r="L74" i="2"/>
  <c r="N71" i="2"/>
  <c r="N68" i="2"/>
  <c r="L68" i="2"/>
  <c r="L64" i="2"/>
  <c r="L57" i="2"/>
  <c r="L58" i="2"/>
  <c r="N55" i="2"/>
  <c r="N52" i="2"/>
  <c r="L52" i="2"/>
  <c r="L48" i="2"/>
  <c r="L44" i="2"/>
  <c r="L37" i="2"/>
  <c r="L38" i="2"/>
  <c r="N35" i="2"/>
  <c r="L35" i="2"/>
  <c r="N32" i="2"/>
  <c r="L32" i="2"/>
  <c r="N28" i="2"/>
  <c r="N24" i="2"/>
  <c r="N20" i="2"/>
  <c r="L16" i="2"/>
  <c r="L14" i="2"/>
  <c r="L9" i="2"/>
  <c r="L5" i="2"/>
  <c r="N4" i="2"/>
  <c r="N149" i="2"/>
  <c r="L151" i="2"/>
  <c r="N154" i="2"/>
  <c r="N157" i="2"/>
  <c r="L159" i="2"/>
  <c r="L162" i="2"/>
  <c r="L164" i="2"/>
  <c r="N166" i="2"/>
  <c r="L170" i="2"/>
  <c r="N173" i="2"/>
  <c r="L175" i="2"/>
  <c r="N178" i="2"/>
  <c r="L182" i="2"/>
  <c r="N185" i="2"/>
  <c r="B9" i="8"/>
  <c r="D9" i="8" s="1"/>
  <c r="F9" i="8" s="1"/>
  <c r="B18" i="8"/>
  <c r="D19" i="8" s="1"/>
  <c r="F19" i="8" s="1"/>
  <c r="B22" i="8"/>
  <c r="B29" i="8"/>
  <c r="B34" i="8"/>
  <c r="B38" i="8"/>
  <c r="D39" i="8" s="1"/>
  <c r="F39" i="8" s="1"/>
  <c r="B45" i="8"/>
  <c r="D45" i="8" s="1"/>
  <c r="F45" i="8" s="1"/>
  <c r="B50" i="8"/>
  <c r="D51" i="8" s="1"/>
  <c r="F51" i="8" s="1"/>
  <c r="B54" i="8"/>
  <c r="D55" i="8" s="1"/>
  <c r="F55" i="8" s="1"/>
  <c r="B61" i="8"/>
  <c r="D62" i="8" s="1"/>
  <c r="F62" i="8" s="1"/>
  <c r="B66" i="8"/>
  <c r="D66" i="8" s="1"/>
  <c r="F66" i="8" s="1"/>
  <c r="B70" i="8"/>
  <c r="B77" i="8"/>
  <c r="B82" i="8"/>
  <c r="D83" i="8" s="1"/>
  <c r="F83" i="8" s="1"/>
  <c r="B86" i="8"/>
  <c r="B93" i="8"/>
  <c r="B98" i="8"/>
  <c r="B102" i="8"/>
  <c r="B109" i="8"/>
  <c r="D109" i="8" s="1"/>
  <c r="F109" i="8" s="1"/>
  <c r="B114" i="8"/>
  <c r="D115" i="8" s="1"/>
  <c r="F115" i="8" s="1"/>
  <c r="B118" i="8"/>
  <c r="D119" i="8" s="1"/>
  <c r="F119" i="8" s="1"/>
  <c r="B125" i="8"/>
  <c r="D126" i="8" s="1"/>
  <c r="F126" i="8" s="1"/>
  <c r="B130" i="8"/>
  <c r="D130" i="8" s="1"/>
  <c r="F130" i="8" s="1"/>
  <c r="B134" i="8"/>
  <c r="B141" i="8"/>
  <c r="B146" i="8"/>
  <c r="D147" i="8" s="1"/>
  <c r="F147" i="8" s="1"/>
  <c r="B150" i="8"/>
  <c r="B157" i="8"/>
  <c r="B162" i="8"/>
  <c r="B166" i="8"/>
  <c r="B173" i="8"/>
  <c r="D173" i="8" s="1"/>
  <c r="F173" i="8" s="1"/>
  <c r="B178" i="8"/>
  <c r="D179" i="8" s="1"/>
  <c r="F179" i="8" s="1"/>
  <c r="B182" i="8"/>
  <c r="D183" i="8" s="1"/>
  <c r="F183" i="8" s="1"/>
  <c r="B189" i="8"/>
  <c r="D190" i="8" s="1"/>
  <c r="F190" i="8" s="1"/>
  <c r="B194" i="8"/>
  <c r="D194" i="8" s="1"/>
  <c r="F194" i="8" s="1"/>
  <c r="B198" i="8"/>
  <c r="B205" i="8"/>
  <c r="B210" i="8"/>
  <c r="D211" i="8" s="1"/>
  <c r="F211" i="8" s="1"/>
  <c r="B214" i="8"/>
  <c r="B221" i="8"/>
  <c r="B226" i="8"/>
  <c r="B230" i="8"/>
  <c r="B237" i="8"/>
  <c r="D237" i="8" s="1"/>
  <c r="F237" i="8" s="1"/>
  <c r="B242" i="8"/>
  <c r="D243" i="8" s="1"/>
  <c r="F243" i="8" s="1"/>
  <c r="B246" i="8"/>
  <c r="D247" i="8" s="1"/>
  <c r="F247" i="8" s="1"/>
  <c r="B253" i="8"/>
  <c r="D254" i="8" s="1"/>
  <c r="F254" i="8" s="1"/>
  <c r="B258" i="8"/>
  <c r="D258" i="8" s="1"/>
  <c r="F258" i="8" s="1"/>
  <c r="B262" i="8"/>
  <c r="B269" i="8"/>
  <c r="B274" i="8"/>
  <c r="D275" i="8" s="1"/>
  <c r="F275" i="8" s="1"/>
  <c r="B278" i="8"/>
  <c r="B285" i="8"/>
  <c r="B290" i="8"/>
  <c r="B294" i="8"/>
  <c r="B301" i="8"/>
  <c r="D301" i="8" s="1"/>
  <c r="F301" i="8" s="1"/>
  <c r="B306" i="8"/>
  <c r="D307" i="8" s="1"/>
  <c r="F307" i="8" s="1"/>
  <c r="B310" i="8"/>
  <c r="D311" i="8" s="1"/>
  <c r="F311" i="8" s="1"/>
  <c r="B317" i="8"/>
  <c r="D318" i="8" s="1"/>
  <c r="F318" i="8" s="1"/>
  <c r="B322" i="8"/>
  <c r="D322" i="8" s="1"/>
  <c r="F322" i="8" s="1"/>
  <c r="B326" i="8"/>
  <c r="B333" i="8"/>
  <c r="B338" i="8"/>
  <c r="D339" i="8" s="1"/>
  <c r="F339" i="8" s="1"/>
  <c r="B342" i="8"/>
  <c r="B349" i="8"/>
  <c r="B354" i="8"/>
  <c r="B358" i="8"/>
  <c r="B365" i="8"/>
  <c r="D365" i="8" s="1"/>
  <c r="F365" i="8" s="1"/>
  <c r="B370" i="8"/>
  <c r="D371" i="8" s="1"/>
  <c r="F371" i="8" s="1"/>
  <c r="B374" i="8"/>
  <c r="D375" i="8" s="1"/>
  <c r="F375" i="8" s="1"/>
  <c r="B381" i="8"/>
  <c r="D382" i="8" s="1"/>
  <c r="F382" i="8" s="1"/>
  <c r="B386" i="8"/>
  <c r="D386" i="8" s="1"/>
  <c r="F386" i="8" s="1"/>
  <c r="B390" i="8"/>
  <c r="D390" i="8" s="1"/>
  <c r="F390" i="8" s="1"/>
  <c r="B397" i="8"/>
  <c r="D398" i="8" s="1"/>
  <c r="F398" i="8" s="1"/>
  <c r="B402" i="8"/>
  <c r="B406" i="8"/>
  <c r="B413" i="8"/>
  <c r="D413" i="8" s="1"/>
  <c r="F413" i="8" s="1"/>
  <c r="B418" i="8"/>
  <c r="B422" i="8"/>
  <c r="D422" i="8" s="1"/>
  <c r="F422" i="8" s="1"/>
  <c r="B429" i="8"/>
  <c r="D429" i="8" s="1"/>
  <c r="F429" i="8" s="1"/>
  <c r="L205" i="2"/>
  <c r="L207" i="2"/>
  <c r="L209" i="2"/>
  <c r="L210" i="2"/>
  <c r="N217" i="2"/>
  <c r="N220" i="2"/>
  <c r="L221" i="2"/>
  <c r="L223" i="2"/>
  <c r="N225" i="2"/>
  <c r="N228" i="2"/>
  <c r="L229" i="2"/>
  <c r="L231" i="2"/>
  <c r="L233" i="2"/>
  <c r="L234" i="2"/>
  <c r="N244" i="2"/>
  <c r="L245" i="2"/>
  <c r="L247" i="2"/>
  <c r="N250" i="2"/>
  <c r="N241" i="2"/>
  <c r="U240" i="2"/>
  <c r="L253" i="2"/>
  <c r="L257" i="2"/>
  <c r="L261" i="2"/>
  <c r="L267" i="2"/>
  <c r="L271" i="2"/>
  <c r="L275" i="2"/>
  <c r="L279" i="2"/>
  <c r="L283" i="2"/>
  <c r="L285" i="2"/>
  <c r="L293" i="2"/>
  <c r="L296" i="2"/>
  <c r="L298" i="2"/>
  <c r="L309" i="2"/>
  <c r="L312" i="2"/>
  <c r="L314" i="2"/>
  <c r="L316" i="2"/>
  <c r="L329" i="2"/>
  <c r="L332" i="2"/>
  <c r="L345" i="2"/>
  <c r="L348" i="2"/>
  <c r="L353" i="2"/>
  <c r="L356" i="2"/>
  <c r="L369" i="2"/>
  <c r="L372" i="2"/>
  <c r="U309" i="2"/>
  <c r="N261" i="2"/>
  <c r="N410" i="2"/>
  <c r="N402" i="2"/>
  <c r="N394" i="2"/>
  <c r="U393" i="2"/>
  <c r="U361" i="2"/>
  <c r="N347" i="2"/>
  <c r="N339" i="2"/>
  <c r="N323" i="2"/>
  <c r="N303" i="2"/>
  <c r="N288" i="2"/>
  <c r="U282" i="2"/>
  <c r="U273" i="2"/>
  <c r="U264" i="2"/>
  <c r="N255" i="2"/>
  <c r="N405" i="2"/>
  <c r="N392" i="2"/>
  <c r="N357" i="2"/>
  <c r="N312" i="2"/>
  <c r="U301" i="2"/>
  <c r="N284" i="2"/>
  <c r="N425" i="2"/>
  <c r="N426" i="2"/>
  <c r="N417" i="2"/>
  <c r="N420" i="2"/>
  <c r="U417" i="2"/>
  <c r="N424" i="2"/>
  <c r="U423" i="2"/>
  <c r="L2" i="2"/>
  <c r="L374" i="2"/>
  <c r="L382" i="2"/>
  <c r="N358" i="2"/>
  <c r="U357" i="2"/>
  <c r="N374" i="2"/>
  <c r="N356" i="2"/>
  <c r="N324" i="2"/>
  <c r="N382" i="2"/>
  <c r="U381" i="2"/>
  <c r="N359" i="2"/>
  <c r="N351" i="2"/>
  <c r="N338" i="2"/>
  <c r="N262" i="2"/>
  <c r="U261" i="2"/>
  <c r="N277" i="2"/>
  <c r="N268" i="2"/>
  <c r="N399" i="2"/>
  <c r="N395" i="2"/>
  <c r="U388" i="2"/>
  <c r="N361" i="2"/>
  <c r="U360" i="2"/>
  <c r="N350" i="2"/>
  <c r="N310" i="2"/>
  <c r="N307" i="2"/>
  <c r="U307" i="2"/>
  <c r="U286" i="2"/>
  <c r="N260" i="2"/>
  <c r="N301" i="2"/>
  <c r="U300" i="2"/>
  <c r="N295" i="2"/>
  <c r="U295" i="2"/>
  <c r="N423" i="2"/>
  <c r="N429" i="2"/>
  <c r="J5" i="2"/>
  <c r="I5" i="2" s="1"/>
  <c r="J11" i="2"/>
  <c r="I11" i="2" s="1"/>
  <c r="J17" i="2"/>
  <c r="I17" i="2" s="1"/>
  <c r="J23" i="2"/>
  <c r="I23" i="2" s="1"/>
  <c r="J29" i="2"/>
  <c r="I29" i="2" s="1"/>
  <c r="J35" i="2"/>
  <c r="I35" i="2" s="1"/>
  <c r="N340" i="2"/>
  <c r="U339" i="2"/>
  <c r="N253" i="2"/>
  <c r="N411" i="2"/>
  <c r="N285" i="2"/>
  <c r="N266" i="2"/>
  <c r="N375" i="2"/>
  <c r="N306" i="2"/>
  <c r="U384" i="2"/>
  <c r="N346" i="2"/>
  <c r="N322" i="2"/>
  <c r="N313" i="2"/>
  <c r="U312" i="2"/>
  <c r="N302" i="2"/>
  <c r="N263" i="2"/>
  <c r="N360" i="2"/>
  <c r="N406" i="2"/>
  <c r="N391" i="2"/>
  <c r="U391" i="2"/>
  <c r="N388" i="2"/>
  <c r="U387" i="2"/>
  <c r="N364" i="2"/>
  <c r="U363" i="2"/>
  <c r="N342" i="2"/>
  <c r="N326" i="2"/>
  <c r="N297" i="2"/>
  <c r="N289" i="2"/>
  <c r="U289" i="2"/>
  <c r="U280" i="2"/>
  <c r="N398" i="2"/>
  <c r="N325" i="2"/>
  <c r="N418" i="2"/>
  <c r="U418" i="2"/>
  <c r="N421" i="2"/>
  <c r="U420" i="2"/>
  <c r="N428" i="2"/>
  <c r="N1" i="2"/>
  <c r="J1" i="7" s="1"/>
  <c r="F1" i="10" s="1"/>
  <c r="L384" i="2"/>
  <c r="N343" i="2"/>
  <c r="U342" i="2"/>
  <c r="N349" i="2"/>
  <c r="U348" i="2"/>
  <c r="N355" i="2"/>
  <c r="U354" i="2"/>
  <c r="N400" i="2"/>
  <c r="N368" i="2"/>
  <c r="N345" i="2"/>
  <c r="N332" i="2"/>
  <c r="N316" i="2"/>
  <c r="N413" i="2"/>
  <c r="N376" i="2"/>
  <c r="U375" i="2"/>
  <c r="N352" i="2"/>
  <c r="N381" i="2"/>
  <c r="N335" i="2"/>
  <c r="N286" i="2"/>
  <c r="N270" i="2"/>
  <c r="N385" i="2"/>
  <c r="N409" i="2"/>
  <c r="U408" i="2"/>
  <c r="N379" i="2"/>
  <c r="N304" i="2"/>
  <c r="N281" i="2"/>
  <c r="N283" i="2"/>
  <c r="U283" i="2"/>
  <c r="N280" i="2"/>
  <c r="U279" i="2"/>
  <c r="N274" i="2"/>
  <c r="U274" i="2"/>
  <c r="N271" i="2"/>
  <c r="U270" i="2"/>
  <c r="N265" i="2"/>
  <c r="U265" i="2"/>
  <c r="N257" i="2"/>
  <c r="N341" i="2"/>
  <c r="N290" i="2"/>
  <c r="N422" i="2"/>
  <c r="N427" i="2"/>
  <c r="B9" i="9"/>
  <c r="B21" i="9"/>
  <c r="B33" i="9"/>
  <c r="B45" i="9"/>
  <c r="B47" i="9"/>
  <c r="B49" i="9"/>
  <c r="B69" i="9"/>
  <c r="B71" i="9"/>
  <c r="B73" i="9"/>
  <c r="B93" i="9"/>
  <c r="B95" i="9"/>
  <c r="B97" i="9"/>
  <c r="B117" i="9"/>
  <c r="B119" i="9"/>
  <c r="B121" i="9"/>
  <c r="B141" i="9"/>
  <c r="B143" i="9"/>
  <c r="B145" i="9"/>
  <c r="B165" i="9"/>
  <c r="B167" i="9"/>
  <c r="B169" i="9"/>
  <c r="B189" i="9"/>
  <c r="B191" i="9"/>
  <c r="B193" i="9"/>
  <c r="B213" i="9"/>
  <c r="B215" i="9"/>
  <c r="B217" i="9"/>
  <c r="B237" i="9"/>
  <c r="B239" i="9"/>
  <c r="B241" i="9"/>
  <c r="B261" i="9"/>
  <c r="B263" i="9"/>
  <c r="B265" i="9"/>
  <c r="B285" i="9"/>
  <c r="B287" i="9"/>
  <c r="B289" i="9"/>
  <c r="B309" i="9"/>
  <c r="B311" i="9"/>
  <c r="B313" i="9"/>
  <c r="B333" i="9"/>
  <c r="B335" i="9"/>
  <c r="B337" i="9"/>
  <c r="B357" i="9"/>
  <c r="B359" i="9"/>
  <c r="B361" i="9"/>
  <c r="B387" i="9"/>
  <c r="B389" i="9"/>
  <c r="B391" i="9"/>
  <c r="B393" i="9"/>
  <c r="B395" i="9"/>
  <c r="B397" i="9"/>
  <c r="B423" i="9"/>
  <c r="B425" i="9"/>
  <c r="B427" i="9"/>
  <c r="J50" i="2"/>
  <c r="I50" i="2" s="1"/>
  <c r="J59" i="2"/>
  <c r="I59" i="2" s="1"/>
  <c r="J74" i="2"/>
  <c r="I74" i="2" s="1"/>
  <c r="J83" i="2"/>
  <c r="I83" i="2" s="1"/>
  <c r="J98" i="2"/>
  <c r="I98" i="2" s="1"/>
  <c r="J107" i="2"/>
  <c r="I107" i="2" s="1"/>
  <c r="J122" i="2"/>
  <c r="I122" i="2" s="1"/>
  <c r="J131" i="2"/>
  <c r="I131" i="2" s="1"/>
  <c r="J146" i="2"/>
  <c r="I146" i="2" s="1"/>
  <c r="J155" i="2"/>
  <c r="I155" i="2" s="1"/>
  <c r="J170" i="2"/>
  <c r="I170" i="2" s="1"/>
  <c r="J179" i="2"/>
  <c r="I179" i="2" s="1"/>
  <c r="J194" i="2"/>
  <c r="I194" i="2" s="1"/>
  <c r="J203" i="2"/>
  <c r="I203" i="2" s="1"/>
  <c r="J218" i="2"/>
  <c r="I218" i="2" s="1"/>
  <c r="J227" i="2"/>
  <c r="I227" i="2" s="1"/>
  <c r="J242" i="2"/>
  <c r="I242" i="2" s="1"/>
  <c r="J251" i="2"/>
  <c r="I251" i="2" s="1"/>
  <c r="J266" i="2"/>
  <c r="I266" i="2" s="1"/>
  <c r="J275" i="2"/>
  <c r="I275" i="2" s="1"/>
  <c r="J290" i="2"/>
  <c r="I290" i="2" s="1"/>
  <c r="J299" i="2"/>
  <c r="I299" i="2" s="1"/>
  <c r="J314" i="2"/>
  <c r="I314" i="2" s="1"/>
  <c r="J323" i="2"/>
  <c r="I323" i="2" s="1"/>
  <c r="J338" i="2"/>
  <c r="I338" i="2" s="1"/>
  <c r="J347" i="2"/>
  <c r="I347" i="2" s="1"/>
  <c r="J362" i="2"/>
  <c r="I362" i="2" s="1"/>
  <c r="J371" i="2"/>
  <c r="I371" i="2" s="1"/>
  <c r="J392" i="2"/>
  <c r="I392" i="2" s="1"/>
  <c r="J398" i="2"/>
  <c r="I398" i="2" s="1"/>
  <c r="J413" i="2"/>
  <c r="I413" i="2" s="1"/>
  <c r="J428" i="2"/>
  <c r="I428" i="2" s="1"/>
  <c r="L383" i="2"/>
  <c r="L391" i="2"/>
  <c r="L407" i="2"/>
  <c r="B4" i="9"/>
  <c r="B14" i="9"/>
  <c r="B16" i="9"/>
  <c r="B26" i="9"/>
  <c r="B28" i="9"/>
  <c r="B38" i="9"/>
  <c r="B40" i="9"/>
  <c r="B50" i="9"/>
  <c r="B52" i="9"/>
  <c r="B62" i="9"/>
  <c r="B64" i="9"/>
  <c r="B74" i="9"/>
  <c r="B76" i="9"/>
  <c r="B86" i="9"/>
  <c r="B88" i="9"/>
  <c r="B98" i="9"/>
  <c r="B100" i="9"/>
  <c r="B110" i="9"/>
  <c r="B112" i="9"/>
  <c r="B122" i="9"/>
  <c r="B124" i="9"/>
  <c r="B134" i="9"/>
  <c r="B136" i="9"/>
  <c r="B146" i="9"/>
  <c r="B148" i="9"/>
  <c r="B158" i="9"/>
  <c r="B160" i="9"/>
  <c r="B170" i="9"/>
  <c r="B172" i="9"/>
  <c r="B182" i="9"/>
  <c r="B184" i="9"/>
  <c r="B194" i="9"/>
  <c r="B196" i="9"/>
  <c r="B206" i="9"/>
  <c r="B208" i="9"/>
  <c r="B218" i="9"/>
  <c r="B220" i="9"/>
  <c r="B230" i="9"/>
  <c r="B232" i="9"/>
  <c r="B242" i="9"/>
  <c r="B244" i="9"/>
  <c r="B254" i="9"/>
  <c r="B256" i="9"/>
  <c r="B266" i="9"/>
  <c r="B268" i="9"/>
  <c r="B278" i="9"/>
  <c r="B280" i="9"/>
  <c r="B290" i="9"/>
  <c r="B292" i="9"/>
  <c r="B302" i="9"/>
  <c r="B304" i="9"/>
  <c r="B314" i="9"/>
  <c r="B316" i="9"/>
  <c r="B326" i="9"/>
  <c r="B328" i="9"/>
  <c r="B338" i="9"/>
  <c r="B340" i="9"/>
  <c r="B350" i="9"/>
  <c r="B352" i="9"/>
  <c r="B362" i="9"/>
  <c r="B364" i="9"/>
  <c r="B374" i="9"/>
  <c r="B376" i="9"/>
  <c r="B386" i="9"/>
  <c r="J386" i="9" s="1"/>
  <c r="B388" i="9"/>
  <c r="B398" i="9"/>
  <c r="B400" i="9"/>
  <c r="B410" i="9"/>
  <c r="B412" i="9"/>
  <c r="B422" i="9"/>
  <c r="B424" i="9"/>
  <c r="B430" i="9"/>
  <c r="B320" i="9"/>
  <c r="B334" i="9"/>
  <c r="B346" i="9"/>
  <c r="B356" i="9"/>
  <c r="B368" i="9"/>
  <c r="B380" i="9"/>
  <c r="B392" i="9"/>
  <c r="B394" i="9"/>
  <c r="B404" i="9"/>
  <c r="B416" i="9"/>
  <c r="B418" i="9"/>
  <c r="B402" i="9"/>
  <c r="B426" i="9"/>
  <c r="J45" i="2"/>
  <c r="I45" i="2" s="1"/>
  <c r="J51" i="2"/>
  <c r="I51" i="2" s="1"/>
  <c r="J57" i="2"/>
  <c r="I57" i="2" s="1"/>
  <c r="J63" i="2"/>
  <c r="I63" i="2" s="1"/>
  <c r="J69" i="2"/>
  <c r="I69" i="2" s="1"/>
  <c r="J75" i="2"/>
  <c r="I75" i="2" s="1"/>
  <c r="J81" i="2"/>
  <c r="I81" i="2" s="1"/>
  <c r="J87" i="2"/>
  <c r="I87" i="2" s="1"/>
  <c r="J93" i="2"/>
  <c r="I93" i="2" s="1"/>
  <c r="J99" i="2"/>
  <c r="I99" i="2" s="1"/>
  <c r="J105" i="2"/>
  <c r="I105" i="2" s="1"/>
  <c r="J111" i="2"/>
  <c r="I111" i="2" s="1"/>
  <c r="J117" i="2"/>
  <c r="I117" i="2" s="1"/>
  <c r="J123" i="2"/>
  <c r="I123" i="2" s="1"/>
  <c r="J129" i="2"/>
  <c r="I129" i="2" s="1"/>
  <c r="J135" i="2"/>
  <c r="I135" i="2" s="1"/>
  <c r="J141" i="2"/>
  <c r="I141" i="2" s="1"/>
  <c r="J147" i="2"/>
  <c r="I147" i="2" s="1"/>
  <c r="J153" i="2"/>
  <c r="I153" i="2" s="1"/>
  <c r="J159" i="2"/>
  <c r="I159" i="2" s="1"/>
  <c r="J165" i="2"/>
  <c r="I165" i="2" s="1"/>
  <c r="J171" i="2"/>
  <c r="I171" i="2" s="1"/>
  <c r="J177" i="2"/>
  <c r="I177" i="2" s="1"/>
  <c r="J183" i="2"/>
  <c r="I183" i="2" s="1"/>
  <c r="J189" i="2"/>
  <c r="I189" i="2" s="1"/>
  <c r="J195" i="2"/>
  <c r="I195" i="2" s="1"/>
  <c r="J201" i="2"/>
  <c r="I201" i="2" s="1"/>
  <c r="J207" i="2"/>
  <c r="I207" i="2" s="1"/>
  <c r="J213" i="2"/>
  <c r="I213" i="2" s="1"/>
  <c r="J219" i="2"/>
  <c r="I219" i="2" s="1"/>
  <c r="J225" i="2"/>
  <c r="I225" i="2" s="1"/>
  <c r="J231" i="2"/>
  <c r="I231" i="2" s="1"/>
  <c r="J237" i="2"/>
  <c r="I237" i="2" s="1"/>
  <c r="J243" i="2"/>
  <c r="I243" i="2" s="1"/>
  <c r="J249" i="2"/>
  <c r="I249" i="2" s="1"/>
  <c r="J255" i="2"/>
  <c r="I255" i="2" s="1"/>
  <c r="J261" i="2"/>
  <c r="I261" i="2" s="1"/>
  <c r="J267" i="2"/>
  <c r="I267" i="2" s="1"/>
  <c r="J273" i="2"/>
  <c r="I273" i="2" s="1"/>
  <c r="J279" i="2"/>
  <c r="I279" i="2" s="1"/>
  <c r="J285" i="2"/>
  <c r="I285" i="2" s="1"/>
  <c r="J291" i="2"/>
  <c r="I291" i="2" s="1"/>
  <c r="J297" i="2"/>
  <c r="I297" i="2" s="1"/>
  <c r="J303" i="2"/>
  <c r="I303" i="2" s="1"/>
  <c r="J309" i="2"/>
  <c r="I309" i="2" s="1"/>
  <c r="J315" i="2"/>
  <c r="I315" i="2" s="1"/>
  <c r="J321" i="2"/>
  <c r="I321" i="2" s="1"/>
  <c r="J327" i="2"/>
  <c r="I327" i="2" s="1"/>
  <c r="J333" i="2"/>
  <c r="I333" i="2" s="1"/>
  <c r="J339" i="2"/>
  <c r="I339" i="2" s="1"/>
  <c r="J345" i="2"/>
  <c r="I345" i="2" s="1"/>
  <c r="J351" i="2"/>
  <c r="I351" i="2" s="1"/>
  <c r="J357" i="2"/>
  <c r="I357" i="2" s="1"/>
  <c r="J363" i="2"/>
  <c r="I363" i="2" s="1"/>
  <c r="J369" i="2"/>
  <c r="I369" i="2" s="1"/>
  <c r="J375" i="2"/>
  <c r="I375" i="2" s="1"/>
  <c r="J381" i="2"/>
  <c r="I381" i="2" s="1"/>
  <c r="J387" i="2"/>
  <c r="I387" i="2" s="1"/>
  <c r="J393" i="2"/>
  <c r="I393" i="2" s="1"/>
  <c r="J399" i="2"/>
  <c r="I399" i="2" s="1"/>
  <c r="J405" i="2"/>
  <c r="I405" i="2" s="1"/>
  <c r="J411" i="2"/>
  <c r="I411" i="2" s="1"/>
  <c r="J417" i="2"/>
  <c r="I417" i="2" s="1"/>
  <c r="J423" i="2"/>
  <c r="I423" i="2" s="1"/>
  <c r="J429" i="2"/>
  <c r="I429" i="2" s="1"/>
  <c r="L375" i="2"/>
  <c r="L377" i="2"/>
  <c r="L385" i="2"/>
  <c r="L387" i="2"/>
  <c r="L389" i="2"/>
  <c r="L397" i="2"/>
  <c r="L399" i="2"/>
  <c r="L401" i="2"/>
  <c r="L409" i="2"/>
  <c r="L411" i="2"/>
  <c r="B11" i="9"/>
  <c r="B13" i="9"/>
  <c r="B23" i="9"/>
  <c r="B25" i="9"/>
  <c r="B35" i="9"/>
  <c r="B37" i="9"/>
  <c r="J49" i="2"/>
  <c r="I49" i="2" s="1"/>
  <c r="B51" i="9"/>
  <c r="B53" i="9"/>
  <c r="B55" i="9"/>
  <c r="J73" i="2"/>
  <c r="I73" i="2" s="1"/>
  <c r="B75" i="9"/>
  <c r="B77" i="9"/>
  <c r="B79" i="9"/>
  <c r="J97" i="2"/>
  <c r="I97" i="2" s="1"/>
  <c r="B99" i="9"/>
  <c r="B101" i="9"/>
  <c r="B103" i="9"/>
  <c r="J121" i="2"/>
  <c r="I121" i="2" s="1"/>
  <c r="B123" i="9"/>
  <c r="B125" i="9"/>
  <c r="B127" i="9"/>
  <c r="J145" i="2"/>
  <c r="I145" i="2" s="1"/>
  <c r="B147" i="9"/>
  <c r="B149" i="9"/>
  <c r="B151" i="9"/>
  <c r="J169" i="2"/>
  <c r="I169" i="2" s="1"/>
  <c r="B171" i="9"/>
  <c r="B173" i="9"/>
  <c r="B175" i="9"/>
  <c r="J193" i="2"/>
  <c r="I193" i="2" s="1"/>
  <c r="B195" i="9"/>
  <c r="B197" i="9"/>
  <c r="B199" i="9"/>
  <c r="J217" i="2"/>
  <c r="I217" i="2" s="1"/>
  <c r="B219" i="9"/>
  <c r="B221" i="9"/>
  <c r="B223" i="9"/>
  <c r="J241" i="2"/>
  <c r="I241" i="2" s="1"/>
  <c r="B243" i="9"/>
  <c r="B245" i="9"/>
  <c r="B247" i="9"/>
  <c r="J265" i="2"/>
  <c r="I265" i="2" s="1"/>
  <c r="B267" i="9"/>
  <c r="B269" i="9"/>
  <c r="B271" i="9"/>
  <c r="J289" i="2"/>
  <c r="I289" i="2" s="1"/>
  <c r="B291" i="9"/>
  <c r="B293" i="9"/>
  <c r="B295" i="9"/>
  <c r="J313" i="2"/>
  <c r="I313" i="2" s="1"/>
  <c r="B315" i="9"/>
  <c r="B317" i="9"/>
  <c r="B319" i="9"/>
  <c r="J337" i="2"/>
  <c r="I337" i="2" s="1"/>
  <c r="B339" i="9"/>
  <c r="B341" i="9"/>
  <c r="B343" i="9"/>
  <c r="J361" i="2"/>
  <c r="I361" i="2" s="1"/>
  <c r="B363" i="9"/>
  <c r="B365" i="9"/>
  <c r="B367" i="9"/>
  <c r="B399" i="9"/>
  <c r="B401" i="9"/>
  <c r="B403" i="9"/>
  <c r="B405" i="9"/>
  <c r="B407" i="9"/>
  <c r="B409" i="9"/>
  <c r="B429" i="9"/>
  <c r="J38" i="2"/>
  <c r="I38" i="2" s="1"/>
  <c r="L376" i="2"/>
  <c r="L378" i="2"/>
  <c r="L380" i="2"/>
  <c r="L388" i="2"/>
  <c r="L390" i="2"/>
  <c r="L392" i="2"/>
  <c r="L400" i="2"/>
  <c r="L402" i="2"/>
  <c r="L404" i="2"/>
  <c r="L412" i="2"/>
  <c r="L413" i="2"/>
  <c r="L415" i="2"/>
  <c r="L416" i="2"/>
  <c r="L418" i="2"/>
  <c r="L419" i="2"/>
  <c r="L421" i="2"/>
  <c r="L422" i="2"/>
  <c r="L424" i="2"/>
  <c r="L425" i="2"/>
  <c r="L427" i="2"/>
  <c r="L428" i="2"/>
  <c r="L430" i="2"/>
  <c r="J56" i="2"/>
  <c r="I56" i="2" s="1"/>
  <c r="J65" i="2"/>
  <c r="I65" i="2" s="1"/>
  <c r="J80" i="2"/>
  <c r="I80" i="2" s="1"/>
  <c r="J89" i="2"/>
  <c r="I89" i="2" s="1"/>
  <c r="J104" i="2"/>
  <c r="I104" i="2" s="1"/>
  <c r="J113" i="2"/>
  <c r="I113" i="2" s="1"/>
  <c r="J128" i="2"/>
  <c r="I128" i="2" s="1"/>
  <c r="J137" i="2"/>
  <c r="I137" i="2" s="1"/>
  <c r="J152" i="2"/>
  <c r="I152" i="2" s="1"/>
  <c r="J161" i="2"/>
  <c r="I161" i="2" s="1"/>
  <c r="J176" i="2"/>
  <c r="I176" i="2" s="1"/>
  <c r="J185" i="2"/>
  <c r="I185" i="2" s="1"/>
  <c r="J200" i="2"/>
  <c r="I200" i="2" s="1"/>
  <c r="J209" i="2"/>
  <c r="I209" i="2" s="1"/>
  <c r="J224" i="2"/>
  <c r="I224" i="2" s="1"/>
  <c r="J233" i="2"/>
  <c r="I233" i="2" s="1"/>
  <c r="J248" i="2"/>
  <c r="I248" i="2" s="1"/>
  <c r="J257" i="2"/>
  <c r="I257" i="2" s="1"/>
  <c r="J272" i="2"/>
  <c r="I272" i="2" s="1"/>
  <c r="J281" i="2"/>
  <c r="I281" i="2" s="1"/>
  <c r="J296" i="2"/>
  <c r="I296" i="2" s="1"/>
  <c r="J305" i="2"/>
  <c r="I305" i="2" s="1"/>
  <c r="J320" i="2"/>
  <c r="I320" i="2" s="1"/>
  <c r="J329" i="2"/>
  <c r="I329" i="2" s="1"/>
  <c r="J344" i="2"/>
  <c r="I344" i="2" s="1"/>
  <c r="J353" i="2"/>
  <c r="I353" i="2" s="1"/>
  <c r="J368" i="2"/>
  <c r="I368" i="2" s="1"/>
  <c r="J377" i="2"/>
  <c r="I377" i="2" s="1"/>
  <c r="J383" i="2"/>
  <c r="I383" i="2" s="1"/>
  <c r="J404" i="2"/>
  <c r="I404" i="2" s="1"/>
  <c r="J410" i="2"/>
  <c r="I410" i="2" s="1"/>
  <c r="J419" i="2"/>
  <c r="I419" i="2" s="1"/>
  <c r="J391" i="2"/>
  <c r="I391" i="2" s="1"/>
  <c r="L393" i="2"/>
  <c r="B12" i="9"/>
  <c r="B24" i="9"/>
  <c r="B36" i="9"/>
  <c r="B48" i="9"/>
  <c r="B60" i="9"/>
  <c r="B72" i="9"/>
  <c r="B84" i="9"/>
  <c r="B96" i="9"/>
  <c r="B108" i="9"/>
  <c r="B120" i="9"/>
  <c r="B132" i="9"/>
  <c r="B144" i="9"/>
  <c r="B156" i="9"/>
  <c r="B168" i="9"/>
  <c r="B180" i="9"/>
  <c r="B192" i="9"/>
  <c r="B204" i="9"/>
  <c r="B216" i="9"/>
  <c r="B228" i="9"/>
  <c r="B240" i="9"/>
  <c r="B252" i="9"/>
  <c r="B264" i="9"/>
  <c r="B276" i="9"/>
  <c r="B288" i="9"/>
  <c r="B300" i="9"/>
  <c r="B312" i="9"/>
  <c r="B324" i="9"/>
  <c r="B336" i="9"/>
  <c r="B348" i="9"/>
  <c r="B360" i="9"/>
  <c r="B372" i="9"/>
  <c r="B384" i="9"/>
  <c r="B396" i="9"/>
  <c r="B408" i="9"/>
  <c r="B420" i="9"/>
  <c r="B308" i="9"/>
  <c r="B322" i="9"/>
  <c r="B332" i="9"/>
  <c r="B344" i="9"/>
  <c r="B358" i="9"/>
  <c r="B382" i="9"/>
  <c r="B406" i="9"/>
  <c r="B428" i="9"/>
  <c r="B414" i="9"/>
  <c r="L386" i="2"/>
  <c r="L394" i="2"/>
  <c r="L396" i="2"/>
  <c r="J397" i="2"/>
  <c r="I397" i="2" s="1"/>
  <c r="L398" i="2"/>
  <c r="L406" i="2"/>
  <c r="L408" i="2"/>
  <c r="L410" i="2"/>
  <c r="L414" i="2"/>
  <c r="L417" i="2"/>
  <c r="L420" i="2"/>
  <c r="L423" i="2"/>
  <c r="L426" i="2"/>
  <c r="J427" i="2"/>
  <c r="I427" i="2" s="1"/>
  <c r="L429" i="2"/>
  <c r="B3" i="9"/>
  <c r="J13" i="2"/>
  <c r="I13" i="2" s="1"/>
  <c r="B15" i="9"/>
  <c r="J25" i="2"/>
  <c r="I25" i="2" s="1"/>
  <c r="B27" i="9"/>
  <c r="J37" i="2"/>
  <c r="I37" i="2" s="1"/>
  <c r="B39" i="9"/>
  <c r="B57" i="9"/>
  <c r="B59" i="9"/>
  <c r="B61" i="9"/>
  <c r="B81" i="9"/>
  <c r="B83" i="9"/>
  <c r="B85" i="9"/>
  <c r="B105" i="9"/>
  <c r="B107" i="9"/>
  <c r="B109" i="9"/>
  <c r="B129" i="9"/>
  <c r="B131" i="9"/>
  <c r="B133" i="9"/>
  <c r="B153" i="9"/>
  <c r="B155" i="9"/>
  <c r="B157" i="9"/>
  <c r="B177" i="9"/>
  <c r="B179" i="9"/>
  <c r="B181" i="9"/>
  <c r="B201" i="9"/>
  <c r="B203" i="9"/>
  <c r="B205" i="9"/>
  <c r="B225" i="9"/>
  <c r="B227" i="9"/>
  <c r="B229" i="9"/>
  <c r="B249" i="9"/>
  <c r="B251" i="9"/>
  <c r="B253" i="9"/>
  <c r="B273" i="9"/>
  <c r="B275" i="9"/>
  <c r="B277" i="9"/>
  <c r="B297" i="9"/>
  <c r="B299" i="9"/>
  <c r="B301" i="9"/>
  <c r="J319" i="2"/>
  <c r="I319" i="2" s="1"/>
  <c r="B321" i="9"/>
  <c r="B323" i="9"/>
  <c r="B325" i="9"/>
  <c r="J343" i="2"/>
  <c r="I343" i="2" s="1"/>
  <c r="B345" i="9"/>
  <c r="B347" i="9"/>
  <c r="B349" i="9"/>
  <c r="J367" i="2"/>
  <c r="I367" i="2" s="1"/>
  <c r="B369" i="9"/>
  <c r="B371" i="9"/>
  <c r="B373" i="9"/>
  <c r="J409" i="2"/>
  <c r="I409" i="2" s="1"/>
  <c r="B411" i="9"/>
  <c r="B413" i="9"/>
  <c r="B415" i="9"/>
  <c r="J47" i="2"/>
  <c r="I47" i="2" s="1"/>
  <c r="J62" i="2"/>
  <c r="I62" i="2" s="1"/>
  <c r="J71" i="2"/>
  <c r="I71" i="2" s="1"/>
  <c r="J86" i="2"/>
  <c r="I86" i="2" s="1"/>
  <c r="J95" i="2"/>
  <c r="I95" i="2" s="1"/>
  <c r="J110" i="2"/>
  <c r="I110" i="2" s="1"/>
  <c r="J119" i="2"/>
  <c r="I119" i="2" s="1"/>
  <c r="J134" i="2"/>
  <c r="I134" i="2" s="1"/>
  <c r="J143" i="2"/>
  <c r="I143" i="2" s="1"/>
  <c r="J158" i="2"/>
  <c r="I158" i="2" s="1"/>
  <c r="J167" i="2"/>
  <c r="I167" i="2" s="1"/>
  <c r="J182" i="2"/>
  <c r="I182" i="2" s="1"/>
  <c r="J191" i="2"/>
  <c r="I191" i="2" s="1"/>
  <c r="J206" i="2"/>
  <c r="I206" i="2" s="1"/>
  <c r="J215" i="2"/>
  <c r="I215" i="2" s="1"/>
  <c r="J230" i="2"/>
  <c r="I230" i="2" s="1"/>
  <c r="J239" i="2"/>
  <c r="I239" i="2" s="1"/>
  <c r="J254" i="2"/>
  <c r="I254" i="2" s="1"/>
  <c r="J263" i="2"/>
  <c r="I263" i="2" s="1"/>
  <c r="J278" i="2"/>
  <c r="I278" i="2" s="1"/>
  <c r="J287" i="2"/>
  <c r="I287" i="2" s="1"/>
  <c r="J302" i="2"/>
  <c r="I302" i="2" s="1"/>
  <c r="J311" i="2"/>
  <c r="I311" i="2" s="1"/>
  <c r="J326" i="2"/>
  <c r="I326" i="2" s="1"/>
  <c r="J335" i="2"/>
  <c r="I335" i="2" s="1"/>
  <c r="J350" i="2"/>
  <c r="I350" i="2" s="1"/>
  <c r="J359" i="2"/>
  <c r="I359" i="2" s="1"/>
  <c r="J374" i="2"/>
  <c r="I374" i="2" s="1"/>
  <c r="J389" i="2"/>
  <c r="I389" i="2" s="1"/>
  <c r="J395" i="2"/>
  <c r="I395" i="2" s="1"/>
  <c r="J416" i="2"/>
  <c r="I416" i="2" s="1"/>
  <c r="J425" i="2"/>
  <c r="I425" i="2" s="1"/>
  <c r="J430" i="2"/>
  <c r="I430" i="2" s="1"/>
  <c r="J431" i="2"/>
  <c r="I431" i="2" s="1"/>
  <c r="L379" i="2"/>
  <c r="L395" i="2"/>
  <c r="L403" i="2"/>
  <c r="B8" i="9"/>
  <c r="J10" i="2"/>
  <c r="I10" i="2" s="1"/>
  <c r="B10" i="9"/>
  <c r="B20" i="9"/>
  <c r="J22" i="2"/>
  <c r="I22" i="2" s="1"/>
  <c r="B22" i="9"/>
  <c r="B32" i="9"/>
  <c r="J34" i="2"/>
  <c r="I34" i="2" s="1"/>
  <c r="B34" i="9"/>
  <c r="B44" i="9"/>
  <c r="B46" i="9"/>
  <c r="J55" i="2"/>
  <c r="I55" i="2" s="1"/>
  <c r="B56" i="9"/>
  <c r="B58" i="9"/>
  <c r="B68" i="9"/>
  <c r="B70" i="9"/>
  <c r="J79" i="2"/>
  <c r="I79" i="2" s="1"/>
  <c r="B80" i="9"/>
  <c r="B82" i="9"/>
  <c r="B92" i="9"/>
  <c r="B94" i="9"/>
  <c r="J103" i="2"/>
  <c r="I103" i="2" s="1"/>
  <c r="B104" i="9"/>
  <c r="B106" i="9"/>
  <c r="B116" i="9"/>
  <c r="B118" i="9"/>
  <c r="J127" i="2"/>
  <c r="I127" i="2" s="1"/>
  <c r="B128" i="9"/>
  <c r="B130" i="9"/>
  <c r="B140" i="9"/>
  <c r="B142" i="9"/>
  <c r="J151" i="2"/>
  <c r="I151" i="2" s="1"/>
  <c r="B152" i="9"/>
  <c r="B154" i="9"/>
  <c r="B164" i="9"/>
  <c r="B166" i="9"/>
  <c r="J175" i="2"/>
  <c r="I175" i="2" s="1"/>
  <c r="B176" i="9"/>
  <c r="B178" i="9"/>
  <c r="B188" i="9"/>
  <c r="B190" i="9"/>
  <c r="J199" i="2"/>
  <c r="I199" i="2" s="1"/>
  <c r="B200" i="9"/>
  <c r="B202" i="9"/>
  <c r="B212" i="9"/>
  <c r="B214" i="9"/>
  <c r="J223" i="2"/>
  <c r="I223" i="2" s="1"/>
  <c r="B224" i="9"/>
  <c r="B226" i="9"/>
  <c r="B236" i="9"/>
  <c r="B238" i="9"/>
  <c r="J247" i="2"/>
  <c r="I247" i="2" s="1"/>
  <c r="B248" i="9"/>
  <c r="B250" i="9"/>
  <c r="B260" i="9"/>
  <c r="B262" i="9"/>
  <c r="J271" i="2"/>
  <c r="I271" i="2" s="1"/>
  <c r="B272" i="9"/>
  <c r="B274" i="9"/>
  <c r="B284" i="9"/>
  <c r="B286" i="9"/>
  <c r="J295" i="2"/>
  <c r="I295" i="2" s="1"/>
  <c r="B296" i="9"/>
  <c r="B298" i="9"/>
  <c r="B310" i="9"/>
  <c r="B370" i="9"/>
  <c r="B390" i="9"/>
  <c r="J46" i="2"/>
  <c r="I46" i="2" s="1"/>
  <c r="J48" i="2"/>
  <c r="I48" i="2" s="1"/>
  <c r="J54" i="2"/>
  <c r="I54" i="2" s="1"/>
  <c r="J58" i="2"/>
  <c r="I58" i="2" s="1"/>
  <c r="J60" i="2"/>
  <c r="I60" i="2" s="1"/>
  <c r="J66" i="2"/>
  <c r="I66" i="2" s="1"/>
  <c r="J70" i="2"/>
  <c r="I70" i="2" s="1"/>
  <c r="J72" i="2"/>
  <c r="I72" i="2" s="1"/>
  <c r="J78" i="2"/>
  <c r="I78" i="2" s="1"/>
  <c r="J82" i="2"/>
  <c r="I82" i="2" s="1"/>
  <c r="J84" i="2"/>
  <c r="I84" i="2" s="1"/>
  <c r="J90" i="2"/>
  <c r="I90" i="2" s="1"/>
  <c r="J94" i="2"/>
  <c r="I94" i="2" s="1"/>
  <c r="J96" i="2"/>
  <c r="I96" i="2" s="1"/>
  <c r="J102" i="2"/>
  <c r="I102" i="2" s="1"/>
  <c r="J106" i="2"/>
  <c r="I106" i="2" s="1"/>
  <c r="J108" i="2"/>
  <c r="I108" i="2" s="1"/>
  <c r="J114" i="2"/>
  <c r="I114" i="2" s="1"/>
  <c r="J118" i="2"/>
  <c r="I118" i="2" s="1"/>
  <c r="J120" i="2"/>
  <c r="I120" i="2" s="1"/>
  <c r="J126" i="2"/>
  <c r="I126" i="2" s="1"/>
  <c r="J130" i="2"/>
  <c r="I130" i="2" s="1"/>
  <c r="J132" i="2"/>
  <c r="I132" i="2" s="1"/>
  <c r="J138" i="2"/>
  <c r="I138" i="2" s="1"/>
  <c r="J142" i="2"/>
  <c r="I142" i="2" s="1"/>
  <c r="J144" i="2"/>
  <c r="I144" i="2" s="1"/>
  <c r="J150" i="2"/>
  <c r="I150" i="2" s="1"/>
  <c r="J154" i="2"/>
  <c r="I154" i="2" s="1"/>
  <c r="J156" i="2"/>
  <c r="I156" i="2" s="1"/>
  <c r="J162" i="2"/>
  <c r="I162" i="2" s="1"/>
  <c r="J166" i="2"/>
  <c r="I166" i="2" s="1"/>
  <c r="J168" i="2"/>
  <c r="I168" i="2" s="1"/>
  <c r="J174" i="2"/>
  <c r="I174" i="2" s="1"/>
  <c r="J178" i="2"/>
  <c r="I178" i="2" s="1"/>
  <c r="J180" i="2"/>
  <c r="I180" i="2" s="1"/>
  <c r="J186" i="2"/>
  <c r="I186" i="2" s="1"/>
  <c r="J190" i="2"/>
  <c r="I190" i="2" s="1"/>
  <c r="J192" i="2"/>
  <c r="I192" i="2" s="1"/>
  <c r="J198" i="2"/>
  <c r="I198" i="2" s="1"/>
  <c r="J202" i="2"/>
  <c r="I202" i="2" s="1"/>
  <c r="J204" i="2"/>
  <c r="I204" i="2" s="1"/>
  <c r="J210" i="2"/>
  <c r="I210" i="2" s="1"/>
  <c r="J214" i="2"/>
  <c r="I214" i="2" s="1"/>
  <c r="J216" i="2"/>
  <c r="I216" i="2" s="1"/>
  <c r="J222" i="2"/>
  <c r="I222" i="2" s="1"/>
  <c r="J226" i="2"/>
  <c r="I226" i="2" s="1"/>
  <c r="J228" i="2"/>
  <c r="I228" i="2" s="1"/>
  <c r="J234" i="2"/>
  <c r="I234" i="2" s="1"/>
  <c r="J238" i="2"/>
  <c r="I238" i="2" s="1"/>
  <c r="J240" i="2"/>
  <c r="I240" i="2" s="1"/>
  <c r="J246" i="2"/>
  <c r="I246" i="2" s="1"/>
  <c r="J250" i="2"/>
  <c r="I250" i="2" s="1"/>
  <c r="J252" i="2"/>
  <c r="I252" i="2" s="1"/>
  <c r="J258" i="2"/>
  <c r="I258" i="2" s="1"/>
  <c r="J262" i="2"/>
  <c r="I262" i="2" s="1"/>
  <c r="J264" i="2"/>
  <c r="I264" i="2" s="1"/>
  <c r="J270" i="2"/>
  <c r="I270" i="2" s="1"/>
  <c r="J274" i="2"/>
  <c r="I274" i="2" s="1"/>
  <c r="J276" i="2"/>
  <c r="I276" i="2" s="1"/>
  <c r="J282" i="2"/>
  <c r="I282" i="2" s="1"/>
  <c r="J286" i="2"/>
  <c r="I286" i="2" s="1"/>
  <c r="J288" i="2"/>
  <c r="I288" i="2" s="1"/>
  <c r="J294" i="2"/>
  <c r="I294" i="2" s="1"/>
  <c r="J298" i="2"/>
  <c r="I298" i="2" s="1"/>
  <c r="J300" i="2"/>
  <c r="I300" i="2" s="1"/>
  <c r="J306" i="2"/>
  <c r="I306" i="2" s="1"/>
  <c r="J310" i="2"/>
  <c r="I310" i="2" s="1"/>
  <c r="J312" i="2"/>
  <c r="I312" i="2" s="1"/>
  <c r="J318" i="2"/>
  <c r="I318" i="2" s="1"/>
  <c r="J322" i="2"/>
  <c r="I322" i="2" s="1"/>
  <c r="J324" i="2"/>
  <c r="I324" i="2" s="1"/>
  <c r="J330" i="2"/>
  <c r="I330" i="2" s="1"/>
  <c r="J334" i="2"/>
  <c r="I334" i="2" s="1"/>
  <c r="J336" i="2"/>
  <c r="I336" i="2" s="1"/>
  <c r="J342" i="2"/>
  <c r="I342" i="2" s="1"/>
  <c r="J346" i="2"/>
  <c r="I346" i="2" s="1"/>
  <c r="J348" i="2"/>
  <c r="I348" i="2" s="1"/>
  <c r="J354" i="2"/>
  <c r="I354" i="2" s="1"/>
  <c r="J358" i="2"/>
  <c r="I358" i="2" s="1"/>
  <c r="J360" i="2"/>
  <c r="I360" i="2" s="1"/>
  <c r="J366" i="2"/>
  <c r="I366" i="2" s="1"/>
  <c r="J370" i="2"/>
  <c r="I370" i="2" s="1"/>
  <c r="J372" i="2"/>
  <c r="I372" i="2" s="1"/>
  <c r="J378" i="2"/>
  <c r="I378" i="2" s="1"/>
  <c r="J384" i="2"/>
  <c r="I384" i="2" s="1"/>
  <c r="J388" i="2"/>
  <c r="I388" i="2" s="1"/>
  <c r="J390" i="2"/>
  <c r="I390" i="2" s="1"/>
  <c r="J394" i="2"/>
  <c r="I394" i="2" s="1"/>
  <c r="J396" i="2"/>
  <c r="I396" i="2" s="1"/>
  <c r="J402" i="2"/>
  <c r="I402" i="2" s="1"/>
  <c r="J408" i="2"/>
  <c r="I408" i="2" s="1"/>
  <c r="J412" i="2"/>
  <c r="I412" i="2" s="1"/>
  <c r="J414" i="2"/>
  <c r="I414" i="2" s="1"/>
  <c r="J420" i="2"/>
  <c r="I420" i="2" s="1"/>
  <c r="J424" i="2"/>
  <c r="I424" i="2" s="1"/>
  <c r="J426" i="2"/>
  <c r="I426" i="2" s="1"/>
  <c r="B5" i="9"/>
  <c r="J7" i="2"/>
  <c r="I7" i="2" s="1"/>
  <c r="B7" i="9"/>
  <c r="B17" i="9"/>
  <c r="J19" i="2"/>
  <c r="I19" i="2" s="1"/>
  <c r="B19" i="9"/>
  <c r="B29" i="9"/>
  <c r="J31" i="2"/>
  <c r="I31" i="2" s="1"/>
  <c r="B31" i="9"/>
  <c r="B41" i="9"/>
  <c r="B43" i="9"/>
  <c r="J61" i="2"/>
  <c r="I61" i="2" s="1"/>
  <c r="B63" i="9"/>
  <c r="B65" i="9"/>
  <c r="B67" i="9"/>
  <c r="J85" i="2"/>
  <c r="I85" i="2" s="1"/>
  <c r="B87" i="9"/>
  <c r="B89" i="9"/>
  <c r="B91" i="9"/>
  <c r="J109" i="2"/>
  <c r="I109" i="2" s="1"/>
  <c r="B111" i="9"/>
  <c r="B113" i="9"/>
  <c r="B115" i="9"/>
  <c r="J133" i="2"/>
  <c r="I133" i="2" s="1"/>
  <c r="B135" i="9"/>
  <c r="B137" i="9"/>
  <c r="B139" i="9"/>
  <c r="J157" i="2"/>
  <c r="I157" i="2" s="1"/>
  <c r="B159" i="9"/>
  <c r="B161" i="9"/>
  <c r="B163" i="9"/>
  <c r="J181" i="2"/>
  <c r="I181" i="2" s="1"/>
  <c r="B183" i="9"/>
  <c r="B185" i="9"/>
  <c r="B187" i="9"/>
  <c r="J205" i="2"/>
  <c r="I205" i="2" s="1"/>
  <c r="B207" i="9"/>
  <c r="B209" i="9"/>
  <c r="B211" i="9"/>
  <c r="J229" i="2"/>
  <c r="I229" i="2" s="1"/>
  <c r="B231" i="9"/>
  <c r="B233" i="9"/>
  <c r="B235" i="9"/>
  <c r="J253" i="2"/>
  <c r="I253" i="2" s="1"/>
  <c r="B255" i="9"/>
  <c r="B257" i="9"/>
  <c r="B259" i="9"/>
  <c r="J277" i="2"/>
  <c r="I277" i="2" s="1"/>
  <c r="B279" i="9"/>
  <c r="B281" i="9"/>
  <c r="B283" i="9"/>
  <c r="J301" i="2"/>
  <c r="I301" i="2" s="1"/>
  <c r="B303" i="9"/>
  <c r="B305" i="9"/>
  <c r="B307" i="9"/>
  <c r="J325" i="2"/>
  <c r="I325" i="2" s="1"/>
  <c r="B327" i="9"/>
  <c r="B329" i="9"/>
  <c r="B331" i="9"/>
  <c r="J349" i="2"/>
  <c r="I349" i="2" s="1"/>
  <c r="B351" i="9"/>
  <c r="B353" i="9"/>
  <c r="B355" i="9"/>
  <c r="J373" i="2"/>
  <c r="I373" i="2" s="1"/>
  <c r="B375" i="9"/>
  <c r="B377" i="9"/>
  <c r="B379" i="9"/>
  <c r="B381" i="9"/>
  <c r="J382" i="2"/>
  <c r="I382" i="2" s="1"/>
  <c r="B383" i="9"/>
  <c r="B385" i="9"/>
  <c r="J415" i="2"/>
  <c r="I415" i="2" s="1"/>
  <c r="B417" i="9"/>
  <c r="J418" i="2"/>
  <c r="I418" i="2" s="1"/>
  <c r="B419" i="9"/>
  <c r="B421" i="9"/>
  <c r="B1" i="9"/>
  <c r="J43" i="2"/>
  <c r="I43" i="2" s="1"/>
  <c r="J44" i="2"/>
  <c r="I44" i="2" s="1"/>
  <c r="J53" i="2"/>
  <c r="I53" i="2" s="1"/>
  <c r="J67" i="2"/>
  <c r="I67" i="2" s="1"/>
  <c r="J68" i="2"/>
  <c r="I68" i="2" s="1"/>
  <c r="J77" i="2"/>
  <c r="I77" i="2" s="1"/>
  <c r="J91" i="2"/>
  <c r="I91" i="2" s="1"/>
  <c r="J92" i="2"/>
  <c r="I92" i="2" s="1"/>
  <c r="J101" i="2"/>
  <c r="I101" i="2" s="1"/>
  <c r="J115" i="2"/>
  <c r="I115" i="2" s="1"/>
  <c r="J116" i="2"/>
  <c r="I116" i="2" s="1"/>
  <c r="J125" i="2"/>
  <c r="I125" i="2" s="1"/>
  <c r="J139" i="2"/>
  <c r="I139" i="2" s="1"/>
  <c r="J140" i="2"/>
  <c r="I140" i="2" s="1"/>
  <c r="J149" i="2"/>
  <c r="I149" i="2" s="1"/>
  <c r="J163" i="2"/>
  <c r="I163" i="2" s="1"/>
  <c r="J164" i="2"/>
  <c r="I164" i="2" s="1"/>
  <c r="J173" i="2"/>
  <c r="I173" i="2" s="1"/>
  <c r="J187" i="2"/>
  <c r="I187" i="2" s="1"/>
  <c r="J188" i="2"/>
  <c r="I188" i="2" s="1"/>
  <c r="J197" i="2"/>
  <c r="I197" i="2" s="1"/>
  <c r="J211" i="2"/>
  <c r="I211" i="2" s="1"/>
  <c r="J212" i="2"/>
  <c r="I212" i="2" s="1"/>
  <c r="J221" i="2"/>
  <c r="I221" i="2" s="1"/>
  <c r="J235" i="2"/>
  <c r="I235" i="2" s="1"/>
  <c r="J236" i="2"/>
  <c r="I236" i="2" s="1"/>
  <c r="J245" i="2"/>
  <c r="I245" i="2" s="1"/>
  <c r="J259" i="2"/>
  <c r="I259" i="2" s="1"/>
  <c r="J260" i="2"/>
  <c r="I260" i="2" s="1"/>
  <c r="J269" i="2"/>
  <c r="I269" i="2" s="1"/>
  <c r="J283" i="2"/>
  <c r="I283" i="2" s="1"/>
  <c r="J284" i="2"/>
  <c r="I284" i="2" s="1"/>
  <c r="J293" i="2"/>
  <c r="I293" i="2" s="1"/>
  <c r="J307" i="2"/>
  <c r="I307" i="2" s="1"/>
  <c r="J308" i="2"/>
  <c r="I308" i="2" s="1"/>
  <c r="J317" i="2"/>
  <c r="I317" i="2" s="1"/>
  <c r="J331" i="2"/>
  <c r="I331" i="2" s="1"/>
  <c r="J332" i="2"/>
  <c r="I332" i="2" s="1"/>
  <c r="J341" i="2"/>
  <c r="I341" i="2" s="1"/>
  <c r="J355" i="2"/>
  <c r="I355" i="2" s="1"/>
  <c r="J356" i="2"/>
  <c r="I356" i="2" s="1"/>
  <c r="J365" i="2"/>
  <c r="I365" i="2" s="1"/>
  <c r="J380" i="2"/>
  <c r="I380" i="2" s="1"/>
  <c r="J385" i="2"/>
  <c r="I385" i="2" s="1"/>
  <c r="J386" i="2"/>
  <c r="I386" i="2" s="1"/>
  <c r="J400" i="2"/>
  <c r="I400" i="2" s="1"/>
  <c r="J401" i="2"/>
  <c r="I401" i="2" s="1"/>
  <c r="J406" i="2"/>
  <c r="I406" i="2" s="1"/>
  <c r="J407" i="2"/>
  <c r="I407" i="2" s="1"/>
  <c r="J421" i="2"/>
  <c r="I421" i="2" s="1"/>
  <c r="J422" i="2"/>
  <c r="I422" i="2" s="1"/>
  <c r="J379" i="2"/>
  <c r="I379" i="2" s="1"/>
  <c r="L381" i="2"/>
  <c r="J403" i="2"/>
  <c r="I403" i="2" s="1"/>
  <c r="L405" i="2"/>
  <c r="J2" i="2"/>
  <c r="I2" i="2" s="1"/>
  <c r="B2" i="9"/>
  <c r="J4" i="2"/>
  <c r="I4" i="2" s="1"/>
  <c r="B6" i="9"/>
  <c r="J16" i="2"/>
  <c r="I16" i="2" s="1"/>
  <c r="B18" i="9"/>
  <c r="J28" i="2"/>
  <c r="I28" i="2" s="1"/>
  <c r="B30" i="9"/>
  <c r="J40" i="2"/>
  <c r="I40" i="2" s="1"/>
  <c r="B42" i="9"/>
  <c r="J52" i="2"/>
  <c r="I52" i="2" s="1"/>
  <c r="B54" i="9"/>
  <c r="J64" i="2"/>
  <c r="I64" i="2" s="1"/>
  <c r="B66" i="9"/>
  <c r="J76" i="2"/>
  <c r="I76" i="2" s="1"/>
  <c r="B78" i="9"/>
  <c r="J88" i="2"/>
  <c r="I88" i="2" s="1"/>
  <c r="B90" i="9"/>
  <c r="J100" i="2"/>
  <c r="I100" i="2" s="1"/>
  <c r="B102" i="9"/>
  <c r="J112" i="2"/>
  <c r="I112" i="2" s="1"/>
  <c r="B114" i="9"/>
  <c r="J124" i="2"/>
  <c r="I124" i="2" s="1"/>
  <c r="B126" i="9"/>
  <c r="J136" i="2"/>
  <c r="I136" i="2" s="1"/>
  <c r="B138" i="9"/>
  <c r="J148" i="2"/>
  <c r="I148" i="2" s="1"/>
  <c r="B150" i="9"/>
  <c r="J160" i="2"/>
  <c r="I160" i="2" s="1"/>
  <c r="B162" i="9"/>
  <c r="J172" i="2"/>
  <c r="I172" i="2" s="1"/>
  <c r="B174" i="9"/>
  <c r="J184" i="2"/>
  <c r="I184" i="2" s="1"/>
  <c r="B186" i="9"/>
  <c r="J196" i="2"/>
  <c r="I196" i="2" s="1"/>
  <c r="B198" i="9"/>
  <c r="J208" i="2"/>
  <c r="I208" i="2" s="1"/>
  <c r="B210" i="9"/>
  <c r="J220" i="2"/>
  <c r="I220" i="2" s="1"/>
  <c r="B222" i="9"/>
  <c r="J232" i="2"/>
  <c r="I232" i="2" s="1"/>
  <c r="B234" i="9"/>
  <c r="J244" i="2"/>
  <c r="I244" i="2" s="1"/>
  <c r="B246" i="9"/>
  <c r="J256" i="2"/>
  <c r="I256" i="2" s="1"/>
  <c r="B258" i="9"/>
  <c r="J268" i="2"/>
  <c r="I268" i="2" s="1"/>
  <c r="B270" i="9"/>
  <c r="J280" i="2"/>
  <c r="I280" i="2" s="1"/>
  <c r="B282" i="9"/>
  <c r="J292" i="2"/>
  <c r="I292" i="2" s="1"/>
  <c r="B294" i="9"/>
  <c r="J304" i="2"/>
  <c r="I304" i="2" s="1"/>
  <c r="B306" i="9"/>
  <c r="J316" i="2"/>
  <c r="I316" i="2" s="1"/>
  <c r="B318" i="9"/>
  <c r="J328" i="2"/>
  <c r="I328" i="2" s="1"/>
  <c r="B330" i="9"/>
  <c r="J340" i="2"/>
  <c r="I340" i="2" s="1"/>
  <c r="B342" i="9"/>
  <c r="J352" i="2"/>
  <c r="I352" i="2" s="1"/>
  <c r="B354" i="9"/>
  <c r="J364" i="2"/>
  <c r="I364" i="2" s="1"/>
  <c r="B366" i="9"/>
  <c r="J376" i="2"/>
  <c r="I376" i="2" s="1"/>
  <c r="B378" i="9"/>
  <c r="J419" i="9" l="1"/>
  <c r="J413" i="9"/>
  <c r="J408" i="9"/>
  <c r="J401" i="9"/>
  <c r="H401" i="9" s="1"/>
  <c r="J402" i="9"/>
  <c r="J394" i="9"/>
  <c r="J410" i="9"/>
  <c r="J425" i="9"/>
  <c r="H425" i="9" s="1"/>
  <c r="J411" i="9"/>
  <c r="J396" i="9"/>
  <c r="J407" i="9"/>
  <c r="J399" i="9"/>
  <c r="H399" i="9" s="1"/>
  <c r="J418" i="9"/>
  <c r="J392" i="9"/>
  <c r="J424" i="9"/>
  <c r="J400" i="9"/>
  <c r="H400" i="9" s="1"/>
  <c r="J423" i="9"/>
  <c r="J391" i="9"/>
  <c r="D403" i="8"/>
  <c r="F403" i="8" s="1"/>
  <c r="J406" i="9"/>
  <c r="H406" i="9" s="1"/>
  <c r="J409" i="9"/>
  <c r="H409" i="9" s="1"/>
  <c r="J393" i="9"/>
  <c r="J417" i="9"/>
  <c r="H417" i="9" s="1"/>
  <c r="J414" i="9"/>
  <c r="H414" i="9" s="1"/>
  <c r="J405" i="9"/>
  <c r="H405" i="9" s="1"/>
  <c r="J416" i="9"/>
  <c r="J422" i="9"/>
  <c r="H422" i="9" s="1"/>
  <c r="J398" i="9"/>
  <c r="H398" i="9" s="1"/>
  <c r="J397" i="9"/>
  <c r="H397" i="9" s="1"/>
  <c r="J389" i="9"/>
  <c r="D426" i="8"/>
  <c r="F426" i="8" s="1"/>
  <c r="D394" i="8"/>
  <c r="F394" i="8" s="1"/>
  <c r="J421" i="9"/>
  <c r="J390" i="9"/>
  <c r="J415" i="9"/>
  <c r="J428" i="9"/>
  <c r="H428" i="9" s="1"/>
  <c r="J420" i="9"/>
  <c r="J429" i="9"/>
  <c r="J403" i="9"/>
  <c r="J426" i="9"/>
  <c r="H426" i="9" s="1"/>
  <c r="J404" i="9"/>
  <c r="J412" i="9"/>
  <c r="J388" i="9"/>
  <c r="J427" i="9"/>
  <c r="AQ427" i="8" s="1"/>
  <c r="J395" i="9"/>
  <c r="J387" i="9"/>
  <c r="D405" i="8"/>
  <c r="F405" i="8" s="1"/>
  <c r="J342" i="9"/>
  <c r="AQ342" i="8" s="1"/>
  <c r="J270" i="9"/>
  <c r="J198" i="9"/>
  <c r="J126" i="9"/>
  <c r="J54" i="9"/>
  <c r="AQ54" i="8" s="1"/>
  <c r="J94" i="9"/>
  <c r="J321" i="9"/>
  <c r="J227" i="9"/>
  <c r="J157" i="9"/>
  <c r="AQ157" i="8" s="1"/>
  <c r="J382" i="9"/>
  <c r="H382" i="9" s="1"/>
  <c r="J348" i="9"/>
  <c r="J204" i="9"/>
  <c r="AQ204" i="8" s="1"/>
  <c r="J108" i="9"/>
  <c r="AQ108" i="8" s="1"/>
  <c r="J346" i="9"/>
  <c r="J328" i="9"/>
  <c r="J256" i="9"/>
  <c r="J208" i="9"/>
  <c r="J136" i="9"/>
  <c r="AQ136" i="8" s="1"/>
  <c r="J88" i="9"/>
  <c r="J289" i="9"/>
  <c r="L289" i="21"/>
  <c r="J193" i="9"/>
  <c r="J71" i="9"/>
  <c r="J385" i="9"/>
  <c r="J355" i="9"/>
  <c r="H355" i="9" s="1"/>
  <c r="J331" i="9"/>
  <c r="J307" i="9"/>
  <c r="AQ307" i="8" s="1"/>
  <c r="J283" i="9"/>
  <c r="AQ283" i="8" s="1"/>
  <c r="J259" i="9"/>
  <c r="AQ259" i="8" s="1"/>
  <c r="J235" i="9"/>
  <c r="J211" i="9"/>
  <c r="AQ211" i="8" s="1"/>
  <c r="J187" i="9"/>
  <c r="J163" i="9"/>
  <c r="AQ163" i="8" s="1"/>
  <c r="J139" i="9"/>
  <c r="J115" i="9"/>
  <c r="AQ115" i="8" s="1"/>
  <c r="J91" i="9"/>
  <c r="J67" i="9"/>
  <c r="AQ67" i="8" s="1"/>
  <c r="J43" i="9"/>
  <c r="L43" i="21"/>
  <c r="J29" i="9"/>
  <c r="J298" i="9"/>
  <c r="AQ298" i="8" s="1"/>
  <c r="J284" i="9"/>
  <c r="AQ284" i="8" s="1"/>
  <c r="J262" i="9"/>
  <c r="AQ262" i="8" s="1"/>
  <c r="J224" i="9"/>
  <c r="J202" i="9"/>
  <c r="AQ202" i="8" s="1"/>
  <c r="J188" i="9"/>
  <c r="J166" i="9"/>
  <c r="AQ166" i="8" s="1"/>
  <c r="J128" i="9"/>
  <c r="AQ128" i="8" s="1"/>
  <c r="J106" i="9"/>
  <c r="AQ106" i="8" s="1"/>
  <c r="J92" i="9"/>
  <c r="J70" i="9"/>
  <c r="AQ70" i="8" s="1"/>
  <c r="J20" i="9"/>
  <c r="J277" i="9"/>
  <c r="AQ277" i="8" s="1"/>
  <c r="L277" i="21"/>
  <c r="J251" i="9"/>
  <c r="J225" i="9"/>
  <c r="AQ225" i="8" s="1"/>
  <c r="J181" i="9"/>
  <c r="AQ181" i="8" s="1"/>
  <c r="J155" i="9"/>
  <c r="AQ155" i="8" s="1"/>
  <c r="J129" i="9"/>
  <c r="J85" i="9"/>
  <c r="AQ85" i="8" s="1"/>
  <c r="J59" i="9"/>
  <c r="AQ59" i="8" s="1"/>
  <c r="J27" i="9"/>
  <c r="J3" i="9"/>
  <c r="AQ3" i="8" s="1"/>
  <c r="J358" i="9"/>
  <c r="AQ358" i="8" s="1"/>
  <c r="J308" i="9"/>
  <c r="AQ308" i="8" s="1"/>
  <c r="J384" i="9"/>
  <c r="H384" i="9" s="1"/>
  <c r="J336" i="9"/>
  <c r="J288" i="9"/>
  <c r="L288" i="21"/>
  <c r="J240" i="9"/>
  <c r="J192" i="9"/>
  <c r="AQ192" i="8" s="1"/>
  <c r="J144" i="9"/>
  <c r="J96" i="9"/>
  <c r="AQ96" i="8" s="1"/>
  <c r="J48" i="9"/>
  <c r="J367" i="9"/>
  <c r="AQ367" i="8" s="1"/>
  <c r="J343" i="9"/>
  <c r="J319" i="9"/>
  <c r="AQ319" i="8" s="1"/>
  <c r="J295" i="9"/>
  <c r="J271" i="9"/>
  <c r="AQ271" i="8" s="1"/>
  <c r="J247" i="9"/>
  <c r="J223" i="9"/>
  <c r="AQ223" i="8" s="1"/>
  <c r="J175" i="9"/>
  <c r="J151" i="9"/>
  <c r="AQ151" i="8" s="1"/>
  <c r="J127" i="9"/>
  <c r="AQ127" i="8" s="1"/>
  <c r="J79" i="9"/>
  <c r="AQ79" i="8" s="1"/>
  <c r="J55" i="9"/>
  <c r="J380" i="9"/>
  <c r="AQ380" i="8" s="1"/>
  <c r="J334" i="9"/>
  <c r="J374" i="9"/>
  <c r="H374" i="9" s="1"/>
  <c r="J350" i="9"/>
  <c r="J326" i="9"/>
  <c r="AQ326" i="8" s="1"/>
  <c r="J302" i="9"/>
  <c r="J278" i="9"/>
  <c r="AQ278" i="8" s="1"/>
  <c r="J254" i="9"/>
  <c r="J230" i="9"/>
  <c r="AQ230" i="8" s="1"/>
  <c r="J206" i="9"/>
  <c r="J182" i="9"/>
  <c r="AQ182" i="8" s="1"/>
  <c r="J158" i="9"/>
  <c r="AQ158" i="8" s="1"/>
  <c r="J134" i="9"/>
  <c r="AQ134" i="8" s="1"/>
  <c r="J110" i="9"/>
  <c r="J86" i="9"/>
  <c r="AQ86" i="8" s="1"/>
  <c r="J62" i="9"/>
  <c r="J38" i="9"/>
  <c r="AQ38" i="8" s="1"/>
  <c r="J14" i="9"/>
  <c r="J357" i="9"/>
  <c r="H357" i="9" s="1"/>
  <c r="J313" i="9"/>
  <c r="J287" i="9"/>
  <c r="AQ287" i="8" s="1"/>
  <c r="J261" i="9"/>
  <c r="J217" i="9"/>
  <c r="AQ217" i="8" s="1"/>
  <c r="J191" i="9"/>
  <c r="J165" i="9"/>
  <c r="AQ165" i="8" s="1"/>
  <c r="J121" i="9"/>
  <c r="J95" i="9"/>
  <c r="AQ95" i="8" s="1"/>
  <c r="J69" i="9"/>
  <c r="AQ69" i="8" s="1"/>
  <c r="J33" i="9"/>
  <c r="AQ33" i="8" s="1"/>
  <c r="D354" i="8"/>
  <c r="F354" i="8" s="1"/>
  <c r="D334" i="8"/>
  <c r="F334" i="8" s="1"/>
  <c r="D290" i="8"/>
  <c r="F290" i="8" s="1"/>
  <c r="D270" i="8"/>
  <c r="F270" i="8" s="1"/>
  <c r="D226" i="8"/>
  <c r="F226" i="8" s="1"/>
  <c r="D206" i="8"/>
  <c r="F206" i="8" s="1"/>
  <c r="D162" i="8"/>
  <c r="F162" i="8" s="1"/>
  <c r="D142" i="8"/>
  <c r="F142" i="8" s="1"/>
  <c r="D98" i="8"/>
  <c r="F98" i="8" s="1"/>
  <c r="D78" i="8"/>
  <c r="F78" i="8" s="1"/>
  <c r="J318" i="9"/>
  <c r="AQ318" i="8" s="1"/>
  <c r="J246" i="9"/>
  <c r="J174" i="9"/>
  <c r="AQ174" i="8" s="1"/>
  <c r="J102" i="9"/>
  <c r="AQ102" i="8" s="1"/>
  <c r="J30" i="9"/>
  <c r="AQ30" i="8" s="1"/>
  <c r="J381" i="9"/>
  <c r="J310" i="9"/>
  <c r="AQ310" i="8" s="1"/>
  <c r="J286" i="9"/>
  <c r="AQ286" i="8" s="1"/>
  <c r="J226" i="9"/>
  <c r="AQ226" i="8" s="1"/>
  <c r="J130" i="9"/>
  <c r="J345" i="9"/>
  <c r="J297" i="9"/>
  <c r="AQ297" i="8" s="1"/>
  <c r="J131" i="9"/>
  <c r="AQ131" i="8" s="1"/>
  <c r="J322" i="9"/>
  <c r="J252" i="9"/>
  <c r="AQ252" i="8" s="1"/>
  <c r="J156" i="9"/>
  <c r="AQ156" i="8" s="1"/>
  <c r="J12" i="9"/>
  <c r="J376" i="9"/>
  <c r="H376" i="9" s="1"/>
  <c r="J304" i="9"/>
  <c r="J232" i="9"/>
  <c r="AQ232" i="8" s="1"/>
  <c r="J184" i="9"/>
  <c r="AQ184" i="8" s="1"/>
  <c r="J112" i="9"/>
  <c r="J64" i="9"/>
  <c r="J16" i="9"/>
  <c r="AQ16" i="8" s="1"/>
  <c r="J333" i="9"/>
  <c r="J237" i="9"/>
  <c r="AQ237" i="8" s="1"/>
  <c r="J141" i="9"/>
  <c r="J45" i="9"/>
  <c r="AQ45" i="8" s="1"/>
  <c r="J378" i="9"/>
  <c r="H378" i="9" s="1"/>
  <c r="J330" i="9"/>
  <c r="J282" i="9"/>
  <c r="AQ282" i="8" s="1"/>
  <c r="J234" i="9"/>
  <c r="AQ234" i="8" s="1"/>
  <c r="L234" i="21"/>
  <c r="J186" i="9"/>
  <c r="J138" i="9"/>
  <c r="AQ138" i="8" s="1"/>
  <c r="J90" i="9"/>
  <c r="AQ90" i="8" s="1"/>
  <c r="L66" i="21"/>
  <c r="J42" i="9"/>
  <c r="J2" i="9"/>
  <c r="AQ2" i="8" s="1"/>
  <c r="J383" i="9"/>
  <c r="H383" i="9" s="1"/>
  <c r="J377" i="9"/>
  <c r="H377" i="9" s="1"/>
  <c r="J353" i="9"/>
  <c r="H353" i="9" s="1"/>
  <c r="J329" i="9"/>
  <c r="AQ329" i="8" s="1"/>
  <c r="J305" i="9"/>
  <c r="AQ305" i="8" s="1"/>
  <c r="J281" i="9"/>
  <c r="J257" i="9"/>
  <c r="J233" i="9"/>
  <c r="AQ233" i="8" s="1"/>
  <c r="J209" i="9"/>
  <c r="AQ209" i="8" s="1"/>
  <c r="J185" i="9"/>
  <c r="J161" i="9"/>
  <c r="J137" i="9"/>
  <c r="AQ137" i="8" s="1"/>
  <c r="J113" i="9"/>
  <c r="AQ113" i="8" s="1"/>
  <c r="J89" i="9"/>
  <c r="J65" i="9"/>
  <c r="J41" i="9"/>
  <c r="AQ41" i="8" s="1"/>
  <c r="J19" i="9"/>
  <c r="AQ19" i="8" s="1"/>
  <c r="J296" i="9"/>
  <c r="AQ296" i="8" s="1"/>
  <c r="J274" i="9"/>
  <c r="AQ274" i="8" s="1"/>
  <c r="J238" i="9"/>
  <c r="AQ238" i="8" s="1"/>
  <c r="J200" i="9"/>
  <c r="AQ200" i="8" s="1"/>
  <c r="J178" i="9"/>
  <c r="L178" i="21"/>
  <c r="J142" i="9"/>
  <c r="J104" i="9"/>
  <c r="AQ104" i="8" s="1"/>
  <c r="J82" i="9"/>
  <c r="J46" i="9"/>
  <c r="AQ46" i="8" s="1"/>
  <c r="J32" i="9"/>
  <c r="J10" i="9"/>
  <c r="AQ10" i="8" s="1"/>
  <c r="J373" i="9"/>
  <c r="J349" i="9"/>
  <c r="AQ349" i="8" s="1"/>
  <c r="J301" i="9"/>
  <c r="J275" i="9"/>
  <c r="AQ275" i="8" s="1"/>
  <c r="J249" i="9"/>
  <c r="J205" i="9"/>
  <c r="J179" i="9"/>
  <c r="AQ179" i="8" s="1"/>
  <c r="L179" i="21"/>
  <c r="J153" i="9"/>
  <c r="J109" i="9"/>
  <c r="J83" i="9"/>
  <c r="J57" i="9"/>
  <c r="AQ57" i="8" s="1"/>
  <c r="J344" i="9"/>
  <c r="H344" i="9" s="1"/>
  <c r="J372" i="9"/>
  <c r="H372" i="9" s="1"/>
  <c r="J324" i="9"/>
  <c r="J276" i="9"/>
  <c r="AQ276" i="8" s="1"/>
  <c r="J228" i="9"/>
  <c r="J180" i="9"/>
  <c r="J132" i="9"/>
  <c r="AQ132" i="8" s="1"/>
  <c r="J84" i="9"/>
  <c r="AQ84" i="8" s="1"/>
  <c r="J36" i="9"/>
  <c r="J365" i="9"/>
  <c r="AQ365" i="8" s="1"/>
  <c r="J341" i="9"/>
  <c r="J269" i="9"/>
  <c r="AQ269" i="8" s="1"/>
  <c r="J245" i="9"/>
  <c r="J173" i="9"/>
  <c r="J149" i="9"/>
  <c r="J77" i="9"/>
  <c r="AQ77" i="8" s="1"/>
  <c r="J53" i="9"/>
  <c r="AQ53" i="8" s="1"/>
  <c r="J35" i="9"/>
  <c r="J11" i="9"/>
  <c r="J368" i="9"/>
  <c r="H368" i="9" s="1"/>
  <c r="J320" i="9"/>
  <c r="J364" i="9"/>
  <c r="H364" i="9" s="1"/>
  <c r="J340" i="9"/>
  <c r="H340" i="9" s="1"/>
  <c r="J316" i="9"/>
  <c r="AQ316" i="8" s="1"/>
  <c r="J292" i="9"/>
  <c r="AQ292" i="8" s="1"/>
  <c r="J268" i="9"/>
  <c r="J244" i="9"/>
  <c r="J220" i="9"/>
  <c r="AQ220" i="8" s="1"/>
  <c r="J196" i="9"/>
  <c r="J172" i="9"/>
  <c r="J148" i="9"/>
  <c r="J124" i="9"/>
  <c r="AQ124" i="8" s="1"/>
  <c r="J100" i="9"/>
  <c r="AQ100" i="8" s="1"/>
  <c r="J76" i="9"/>
  <c r="J52" i="9"/>
  <c r="J28" i="9"/>
  <c r="AQ28" i="8" s="1"/>
  <c r="J4" i="9"/>
  <c r="J337" i="9"/>
  <c r="AQ337" i="8" s="1"/>
  <c r="J311" i="9"/>
  <c r="AQ311" i="8" s="1"/>
  <c r="J285" i="9"/>
  <c r="AQ285" i="8" s="1"/>
  <c r="J241" i="9"/>
  <c r="J215" i="9"/>
  <c r="AQ215" i="8" s="1"/>
  <c r="J189" i="9"/>
  <c r="J145" i="9"/>
  <c r="AQ145" i="8" s="1"/>
  <c r="J119" i="9"/>
  <c r="J93" i="9"/>
  <c r="AQ93" i="8" s="1"/>
  <c r="J49" i="9"/>
  <c r="AQ49" i="8" s="1"/>
  <c r="J21" i="9"/>
  <c r="AQ21" i="8" s="1"/>
  <c r="J366" i="9"/>
  <c r="H366" i="9" s="1"/>
  <c r="J294" i="9"/>
  <c r="J222" i="9"/>
  <c r="J150" i="9"/>
  <c r="AQ150" i="8" s="1"/>
  <c r="J78" i="9"/>
  <c r="J6" i="9"/>
  <c r="AQ6" i="8" s="1"/>
  <c r="J17" i="9"/>
  <c r="AQ17" i="8" s="1"/>
  <c r="J212" i="9"/>
  <c r="AQ212" i="8" s="1"/>
  <c r="J190" i="9"/>
  <c r="J116" i="9"/>
  <c r="J34" i="9"/>
  <c r="J369" i="9"/>
  <c r="H369" i="9" s="1"/>
  <c r="J253" i="9"/>
  <c r="J201" i="9"/>
  <c r="AQ201" i="8" s="1"/>
  <c r="J105" i="9"/>
  <c r="AQ105" i="8" s="1"/>
  <c r="J61" i="9"/>
  <c r="AQ61" i="8" s="1"/>
  <c r="J300" i="9"/>
  <c r="J60" i="9"/>
  <c r="J23" i="9"/>
  <c r="J352" i="9"/>
  <c r="H352" i="9" s="1"/>
  <c r="J280" i="9"/>
  <c r="AQ280" i="8" s="1"/>
  <c r="J160" i="9"/>
  <c r="J40" i="9"/>
  <c r="AQ40" i="8" s="1"/>
  <c r="J359" i="9"/>
  <c r="H359" i="9" s="1"/>
  <c r="J263" i="9"/>
  <c r="AQ263" i="8" s="1"/>
  <c r="J167" i="9"/>
  <c r="J97" i="9"/>
  <c r="J1" i="9"/>
  <c r="AQ1" i="8" s="1"/>
  <c r="J375" i="9"/>
  <c r="J351" i="9"/>
  <c r="AQ351" i="8" s="1"/>
  <c r="J327" i="9"/>
  <c r="AQ327" i="8" s="1"/>
  <c r="J303" i="9"/>
  <c r="AQ303" i="8" s="1"/>
  <c r="J279" i="9"/>
  <c r="J255" i="9"/>
  <c r="AQ255" i="8" s="1"/>
  <c r="J231" i="9"/>
  <c r="AQ231" i="8" s="1"/>
  <c r="J207" i="9"/>
  <c r="AQ207" i="8" s="1"/>
  <c r="J159" i="9"/>
  <c r="J135" i="9"/>
  <c r="AQ135" i="8" s="1"/>
  <c r="J111" i="9"/>
  <c r="J87" i="9"/>
  <c r="AQ87" i="8" s="1"/>
  <c r="L87" i="21"/>
  <c r="J63" i="9"/>
  <c r="J31" i="9"/>
  <c r="AQ31" i="8" s="1"/>
  <c r="J5" i="9"/>
  <c r="AQ5" i="8" s="1"/>
  <c r="J370" i="9"/>
  <c r="H370" i="9" s="1"/>
  <c r="J272" i="9"/>
  <c r="J236" i="9"/>
  <c r="AQ236" i="8" s="1"/>
  <c r="J214" i="9"/>
  <c r="AQ214" i="8" s="1"/>
  <c r="J176" i="9"/>
  <c r="AQ176" i="8" s="1"/>
  <c r="J140" i="9"/>
  <c r="J118" i="9"/>
  <c r="AQ118" i="8" s="1"/>
  <c r="J80" i="9"/>
  <c r="AQ80" i="8" s="1"/>
  <c r="J44" i="9"/>
  <c r="J22" i="9"/>
  <c r="AQ22" i="8" s="1"/>
  <c r="J371" i="9"/>
  <c r="J347" i="9"/>
  <c r="H347" i="9" s="1"/>
  <c r="J323" i="9"/>
  <c r="J299" i="9"/>
  <c r="AQ299" i="8" s="1"/>
  <c r="J273" i="9"/>
  <c r="J229" i="9"/>
  <c r="AQ229" i="8" s="1"/>
  <c r="J203" i="9"/>
  <c r="J177" i="9"/>
  <c r="AQ177" i="8" s="1"/>
  <c r="J133" i="9"/>
  <c r="J107" i="9"/>
  <c r="AQ107" i="8" s="1"/>
  <c r="J81" i="9"/>
  <c r="J39" i="9"/>
  <c r="J15" i="9"/>
  <c r="J332" i="9"/>
  <c r="AQ332" i="8" s="1"/>
  <c r="J360" i="9"/>
  <c r="J312" i="9"/>
  <c r="AQ312" i="8" s="1"/>
  <c r="J264" i="9"/>
  <c r="L264" i="21"/>
  <c r="J216" i="9"/>
  <c r="AQ216" i="8" s="1"/>
  <c r="J168" i="9"/>
  <c r="J120" i="9"/>
  <c r="AQ120" i="8" s="1"/>
  <c r="J72" i="9"/>
  <c r="AQ72" i="8" s="1"/>
  <c r="J24" i="9"/>
  <c r="AQ24" i="8" s="1"/>
  <c r="J363" i="9"/>
  <c r="J339" i="9"/>
  <c r="AQ339" i="8" s="1"/>
  <c r="J315" i="9"/>
  <c r="AQ315" i="8" s="1"/>
  <c r="J267" i="9"/>
  <c r="J243" i="9"/>
  <c r="J219" i="9"/>
  <c r="AQ219" i="8" s="1"/>
  <c r="J171" i="9"/>
  <c r="AQ171" i="8" s="1"/>
  <c r="J147" i="9"/>
  <c r="J123" i="9"/>
  <c r="AQ123" i="8" s="1"/>
  <c r="J99" i="9"/>
  <c r="AQ99" i="8" s="1"/>
  <c r="J75" i="9"/>
  <c r="AQ75" i="8" s="1"/>
  <c r="J51" i="9"/>
  <c r="J25" i="9"/>
  <c r="AQ25" i="8" s="1"/>
  <c r="J356" i="9"/>
  <c r="AQ356" i="8" s="1"/>
  <c r="J362" i="9"/>
  <c r="H362" i="9" s="1"/>
  <c r="J338" i="9"/>
  <c r="AQ338" i="8" s="1"/>
  <c r="J314" i="9"/>
  <c r="AQ314" i="8" s="1"/>
  <c r="J290" i="9"/>
  <c r="J266" i="9"/>
  <c r="AQ266" i="8" s="1"/>
  <c r="J242" i="9"/>
  <c r="AQ242" i="8" s="1"/>
  <c r="J218" i="9"/>
  <c r="AQ218" i="8" s="1"/>
  <c r="J194" i="9"/>
  <c r="J170" i="9"/>
  <c r="AQ170" i="8" s="1"/>
  <c r="J146" i="9"/>
  <c r="AQ146" i="8" s="1"/>
  <c r="J122" i="9"/>
  <c r="AQ122" i="8" s="1"/>
  <c r="J98" i="9"/>
  <c r="J74" i="9"/>
  <c r="AQ74" i="8" s="1"/>
  <c r="J50" i="9"/>
  <c r="AQ50" i="8" s="1"/>
  <c r="J26" i="9"/>
  <c r="AQ26" i="8" s="1"/>
  <c r="J361" i="9"/>
  <c r="H361" i="9" s="1"/>
  <c r="J335" i="9"/>
  <c r="AQ335" i="8" s="1"/>
  <c r="J309" i="9"/>
  <c r="J265" i="9"/>
  <c r="AQ265" i="8" s="1"/>
  <c r="J239" i="9"/>
  <c r="AQ239" i="8" s="1"/>
  <c r="J213" i="9"/>
  <c r="AQ213" i="8" s="1"/>
  <c r="J169" i="9"/>
  <c r="J143" i="9"/>
  <c r="AQ143" i="8" s="1"/>
  <c r="J117" i="9"/>
  <c r="AQ117" i="8" s="1"/>
  <c r="J73" i="9"/>
  <c r="AQ73" i="8" s="1"/>
  <c r="J47" i="9"/>
  <c r="J9" i="9"/>
  <c r="AQ9" i="8" s="1"/>
  <c r="D407" i="8"/>
  <c r="F407" i="8" s="1"/>
  <c r="D349" i="8"/>
  <c r="F349" i="8" s="1"/>
  <c r="D326" i="8"/>
  <c r="F326" i="8" s="1"/>
  <c r="D285" i="8"/>
  <c r="F285" i="8" s="1"/>
  <c r="D262" i="8"/>
  <c r="F262" i="8" s="1"/>
  <c r="D221" i="8"/>
  <c r="F221" i="8" s="1"/>
  <c r="D198" i="8"/>
  <c r="F198" i="8" s="1"/>
  <c r="D157" i="8"/>
  <c r="F157" i="8" s="1"/>
  <c r="D134" i="8"/>
  <c r="F134" i="8" s="1"/>
  <c r="D93" i="8"/>
  <c r="F93" i="8" s="1"/>
  <c r="D70" i="8"/>
  <c r="F70" i="8" s="1"/>
  <c r="D29" i="8"/>
  <c r="F29" i="8" s="1"/>
  <c r="D401" i="8"/>
  <c r="F401" i="8" s="1"/>
  <c r="D337" i="8"/>
  <c r="F337" i="8" s="1"/>
  <c r="D273" i="8"/>
  <c r="F273" i="8" s="1"/>
  <c r="D209" i="8"/>
  <c r="F209" i="8" s="1"/>
  <c r="D145" i="8"/>
  <c r="F145" i="8" s="1"/>
  <c r="D81" i="8"/>
  <c r="F81" i="8" s="1"/>
  <c r="D418" i="8"/>
  <c r="F418" i="8" s="1"/>
  <c r="D402" i="8"/>
  <c r="F402" i="8" s="1"/>
  <c r="D343" i="8"/>
  <c r="F343" i="8" s="1"/>
  <c r="D279" i="8"/>
  <c r="F279" i="8" s="1"/>
  <c r="D215" i="8"/>
  <c r="F215" i="8" s="1"/>
  <c r="D151" i="8"/>
  <c r="F151" i="8" s="1"/>
  <c r="D87" i="8"/>
  <c r="F87" i="8" s="1"/>
  <c r="D409" i="8"/>
  <c r="F409" i="8" s="1"/>
  <c r="D345" i="8"/>
  <c r="F345" i="8" s="1"/>
  <c r="D281" i="8"/>
  <c r="F281" i="8" s="1"/>
  <c r="D217" i="8"/>
  <c r="F217" i="8" s="1"/>
  <c r="D153" i="8"/>
  <c r="F153" i="8" s="1"/>
  <c r="D89" i="8"/>
  <c r="F89" i="8" s="1"/>
  <c r="D4" i="8"/>
  <c r="F4" i="8" s="1"/>
  <c r="D358" i="8"/>
  <c r="F358" i="8" s="1"/>
  <c r="D294" i="8"/>
  <c r="F294" i="8" s="1"/>
  <c r="D230" i="8"/>
  <c r="F230" i="8" s="1"/>
  <c r="D166" i="8"/>
  <c r="F166" i="8" s="1"/>
  <c r="D102" i="8"/>
  <c r="F102" i="8" s="1"/>
  <c r="D399" i="8"/>
  <c r="F399" i="8" s="1"/>
  <c r="D367" i="8"/>
  <c r="F367" i="8" s="1"/>
  <c r="D335" i="8"/>
  <c r="F335" i="8" s="1"/>
  <c r="D303" i="8"/>
  <c r="F303" i="8" s="1"/>
  <c r="D271" i="8"/>
  <c r="F271" i="8" s="1"/>
  <c r="D239" i="8"/>
  <c r="F239" i="8" s="1"/>
  <c r="D207" i="8"/>
  <c r="F207" i="8" s="1"/>
  <c r="D175" i="8"/>
  <c r="F175" i="8" s="1"/>
  <c r="D143" i="8"/>
  <c r="F143" i="8" s="1"/>
  <c r="D111" i="8"/>
  <c r="F111" i="8" s="1"/>
  <c r="D79" i="8"/>
  <c r="F79" i="8" s="1"/>
  <c r="D47" i="8"/>
  <c r="F47" i="8" s="1"/>
  <c r="D15" i="8"/>
  <c r="F15" i="8" s="1"/>
  <c r="D369" i="8"/>
  <c r="F369" i="8" s="1"/>
  <c r="D305" i="8"/>
  <c r="F305" i="8" s="1"/>
  <c r="D241" i="8"/>
  <c r="F241" i="8" s="1"/>
  <c r="D177" i="8"/>
  <c r="F177" i="8" s="1"/>
  <c r="D113" i="8"/>
  <c r="F113" i="8" s="1"/>
  <c r="AB591" i="10"/>
  <c r="AF591" i="10" s="1"/>
  <c r="F591" i="13"/>
  <c r="AD591" i="10"/>
  <c r="AH591" i="10" s="1"/>
  <c r="J591" i="13"/>
  <c r="T588" i="10"/>
  <c r="V590" i="10"/>
  <c r="D589" i="13"/>
  <c r="H589" i="10"/>
  <c r="X588" i="10"/>
  <c r="Z590" i="10"/>
  <c r="J589" i="10"/>
  <c r="H589" i="13"/>
  <c r="AE588" i="8"/>
  <c r="AG588" i="8" s="1"/>
  <c r="AK588" i="8" s="1"/>
  <c r="AM588" i="8" s="1"/>
  <c r="AC587" i="8" s="1"/>
  <c r="AO588" i="8"/>
  <c r="AI588" i="8"/>
  <c r="AX588" i="8"/>
  <c r="AS589" i="8"/>
  <c r="F589" i="9"/>
  <c r="D370" i="8"/>
  <c r="F370" i="8" s="1"/>
  <c r="J137" i="3"/>
  <c r="L162" i="3"/>
  <c r="J215" i="3"/>
  <c r="D374" i="8"/>
  <c r="F374" i="8" s="1"/>
  <c r="L186" i="3"/>
  <c r="D23" i="8"/>
  <c r="F23" i="8" s="1"/>
  <c r="D17" i="8"/>
  <c r="F17" i="8" s="1"/>
  <c r="D2" i="8"/>
  <c r="F2" i="8" s="1"/>
  <c r="D34" i="8"/>
  <c r="F34" i="8" s="1"/>
  <c r="D25" i="8"/>
  <c r="F25" i="8" s="1"/>
  <c r="D49" i="8"/>
  <c r="F49" i="8" s="1"/>
  <c r="D3" i="8"/>
  <c r="F3" i="8" s="1"/>
  <c r="D38" i="8"/>
  <c r="F38" i="8" s="1"/>
  <c r="D14" i="8"/>
  <c r="F14" i="8" s="1"/>
  <c r="L268" i="3"/>
  <c r="H268" i="3"/>
  <c r="J269" i="3" s="1"/>
  <c r="L71" i="3"/>
  <c r="L89" i="3"/>
  <c r="H284" i="3"/>
  <c r="J285" i="3" s="1"/>
  <c r="J1" i="2"/>
  <c r="D5" i="8"/>
  <c r="F5" i="8" s="1"/>
  <c r="L170" i="3"/>
  <c r="H207" i="3"/>
  <c r="J208" i="3" s="1"/>
  <c r="L207" i="3"/>
  <c r="H239" i="3"/>
  <c r="J240" i="3" s="1"/>
  <c r="L239" i="3"/>
  <c r="H257" i="3"/>
  <c r="J257" i="3" s="1"/>
  <c r="L257" i="3"/>
  <c r="H231" i="3"/>
  <c r="J231" i="3" s="1"/>
  <c r="L231" i="3"/>
  <c r="N232" i="3" s="1"/>
  <c r="H247" i="3"/>
  <c r="J247" i="3" s="1"/>
  <c r="L247" i="3"/>
  <c r="J279" i="3"/>
  <c r="L324" i="3"/>
  <c r="H324" i="3"/>
  <c r="D338" i="8"/>
  <c r="F338" i="8" s="1"/>
  <c r="D310" i="8"/>
  <c r="F310" i="8" s="1"/>
  <c r="D210" i="8"/>
  <c r="F210" i="8" s="1"/>
  <c r="D182" i="8"/>
  <c r="F182" i="8" s="1"/>
  <c r="D82" i="8"/>
  <c r="F82" i="8" s="1"/>
  <c r="D54" i="8"/>
  <c r="F54" i="8" s="1"/>
  <c r="D18" i="8"/>
  <c r="F18" i="8" s="1"/>
  <c r="D361" i="8"/>
  <c r="F361" i="8" s="1"/>
  <c r="D233" i="8"/>
  <c r="F233" i="8" s="1"/>
  <c r="D105" i="8"/>
  <c r="F105" i="8" s="1"/>
  <c r="D346" i="8"/>
  <c r="F346" i="8" s="1"/>
  <c r="D218" i="8"/>
  <c r="F218" i="8" s="1"/>
  <c r="D90" i="8"/>
  <c r="F90" i="8" s="1"/>
  <c r="D7" i="8"/>
  <c r="F7" i="8" s="1"/>
  <c r="D400" i="8"/>
  <c r="F400" i="8" s="1"/>
  <c r="D368" i="8"/>
  <c r="F368" i="8" s="1"/>
  <c r="D336" i="8"/>
  <c r="F336" i="8" s="1"/>
  <c r="D304" i="8"/>
  <c r="F304" i="8" s="1"/>
  <c r="D272" i="8"/>
  <c r="F272" i="8" s="1"/>
  <c r="D240" i="8"/>
  <c r="F240" i="8" s="1"/>
  <c r="D208" i="8"/>
  <c r="F208" i="8" s="1"/>
  <c r="D176" i="8"/>
  <c r="F176" i="8" s="1"/>
  <c r="D144" i="8"/>
  <c r="F144" i="8" s="1"/>
  <c r="D112" i="8"/>
  <c r="F112" i="8" s="1"/>
  <c r="D80" i="8"/>
  <c r="F80" i="8" s="1"/>
  <c r="D48" i="8"/>
  <c r="F48" i="8" s="1"/>
  <c r="D16" i="8"/>
  <c r="F16" i="8" s="1"/>
  <c r="D107" i="8"/>
  <c r="F107" i="8" s="1"/>
  <c r="D428" i="8"/>
  <c r="F428" i="8" s="1"/>
  <c r="D364" i="8"/>
  <c r="F364" i="8" s="1"/>
  <c r="D300" i="8"/>
  <c r="F300" i="8" s="1"/>
  <c r="D236" i="8"/>
  <c r="F236" i="8" s="1"/>
  <c r="D172" i="8"/>
  <c r="F172" i="8" s="1"/>
  <c r="D44" i="8"/>
  <c r="F44" i="8" s="1"/>
  <c r="J375" i="3"/>
  <c r="J391" i="3"/>
  <c r="J213" i="3"/>
  <c r="N380" i="3"/>
  <c r="D314" i="8"/>
  <c r="F314" i="8" s="1"/>
  <c r="D186" i="8"/>
  <c r="F186" i="8" s="1"/>
  <c r="D58" i="8"/>
  <c r="F58" i="8" s="1"/>
  <c r="D415" i="8"/>
  <c r="F415" i="8" s="1"/>
  <c r="D351" i="8"/>
  <c r="F351" i="8" s="1"/>
  <c r="D287" i="8"/>
  <c r="F287" i="8" s="1"/>
  <c r="D223" i="8"/>
  <c r="F223" i="8" s="1"/>
  <c r="D159" i="8"/>
  <c r="F159" i="8" s="1"/>
  <c r="D95" i="8"/>
  <c r="F95" i="8" s="1"/>
  <c r="D31" i="8"/>
  <c r="F31" i="8" s="1"/>
  <c r="D408" i="8"/>
  <c r="F408" i="8" s="1"/>
  <c r="D344" i="8"/>
  <c r="F344" i="8" s="1"/>
  <c r="D280" i="8"/>
  <c r="F280" i="8" s="1"/>
  <c r="D216" i="8"/>
  <c r="F216" i="8" s="1"/>
  <c r="D152" i="8"/>
  <c r="F152" i="8" s="1"/>
  <c r="D88" i="8"/>
  <c r="F88" i="8" s="1"/>
  <c r="D24" i="8"/>
  <c r="F24" i="8" s="1"/>
  <c r="L19" i="3"/>
  <c r="L41" i="3"/>
  <c r="H228" i="3"/>
  <c r="J229" i="3" s="1"/>
  <c r="M1" i="8"/>
  <c r="V1" i="8" s="1"/>
  <c r="Q1" i="8" s="1"/>
  <c r="K1" i="8" s="1"/>
  <c r="D1" i="10" s="1"/>
  <c r="D274" i="8"/>
  <c r="F274" i="8" s="1"/>
  <c r="D246" i="8"/>
  <c r="F246" i="8" s="1"/>
  <c r="D146" i="8"/>
  <c r="F146" i="8" s="1"/>
  <c r="D118" i="8"/>
  <c r="F118" i="8" s="1"/>
  <c r="D50" i="8"/>
  <c r="F50" i="8" s="1"/>
  <c r="D425" i="8"/>
  <c r="F425" i="8" s="1"/>
  <c r="D297" i="8"/>
  <c r="F297" i="8" s="1"/>
  <c r="D169" i="8"/>
  <c r="F169" i="8" s="1"/>
  <c r="D41" i="8"/>
  <c r="F41" i="8" s="1"/>
  <c r="D410" i="8"/>
  <c r="F410" i="8" s="1"/>
  <c r="D282" i="8"/>
  <c r="F282" i="8" s="1"/>
  <c r="D154" i="8"/>
  <c r="F154" i="8" s="1"/>
  <c r="D26" i="8"/>
  <c r="F26" i="8" s="1"/>
  <c r="D11" i="8"/>
  <c r="F11" i="8" s="1"/>
  <c r="D76" i="8"/>
  <c r="F76" i="8" s="1"/>
  <c r="J263" i="3"/>
  <c r="H276" i="3"/>
  <c r="H292" i="3"/>
  <c r="H380" i="3"/>
  <c r="H345" i="3"/>
  <c r="D378" i="8"/>
  <c r="F378" i="8" s="1"/>
  <c r="D250" i="8"/>
  <c r="F250" i="8" s="1"/>
  <c r="D122" i="8"/>
  <c r="F122" i="8" s="1"/>
  <c r="D404" i="8"/>
  <c r="F404" i="8" s="1"/>
  <c r="D372" i="8"/>
  <c r="F372" i="8" s="1"/>
  <c r="D340" i="8"/>
  <c r="F340" i="8" s="1"/>
  <c r="D308" i="8"/>
  <c r="F308" i="8" s="1"/>
  <c r="D276" i="8"/>
  <c r="F276" i="8" s="1"/>
  <c r="D244" i="8"/>
  <c r="F244" i="8" s="1"/>
  <c r="D212" i="8"/>
  <c r="F212" i="8" s="1"/>
  <c r="D180" i="8"/>
  <c r="F180" i="8" s="1"/>
  <c r="D148" i="8"/>
  <c r="F148" i="8" s="1"/>
  <c r="D116" i="8"/>
  <c r="F116" i="8" s="1"/>
  <c r="D84" i="8"/>
  <c r="F84" i="8" s="1"/>
  <c r="D52" i="8"/>
  <c r="F52" i="8" s="1"/>
  <c r="D20" i="8"/>
  <c r="F20" i="8" s="1"/>
  <c r="D376" i="8"/>
  <c r="F376" i="8" s="1"/>
  <c r="D312" i="8"/>
  <c r="F312" i="8" s="1"/>
  <c r="D248" i="8"/>
  <c r="F248" i="8" s="1"/>
  <c r="D184" i="8"/>
  <c r="F184" i="8" s="1"/>
  <c r="D120" i="8"/>
  <c r="F120" i="8" s="1"/>
  <c r="D56" i="8"/>
  <c r="F56" i="8" s="1"/>
  <c r="L63" i="3"/>
  <c r="L212" i="3"/>
  <c r="L215" i="3"/>
  <c r="L223" i="3"/>
  <c r="AQ186" i="8"/>
  <c r="AQ42" i="8"/>
  <c r="AQ353" i="8"/>
  <c r="AQ281" i="8"/>
  <c r="AQ257" i="8"/>
  <c r="AQ185" i="8"/>
  <c r="AQ161" i="8"/>
  <c r="AQ89" i="8"/>
  <c r="AQ65" i="8"/>
  <c r="AQ370" i="8"/>
  <c r="AQ272" i="8"/>
  <c r="AQ140" i="8"/>
  <c r="AQ44" i="8"/>
  <c r="H415" i="9"/>
  <c r="AQ415" i="8"/>
  <c r="H411" i="9"/>
  <c r="AQ411" i="8"/>
  <c r="H345" i="9"/>
  <c r="AQ345" i="8"/>
  <c r="AQ321" i="8"/>
  <c r="AQ253" i="8"/>
  <c r="AQ227" i="8"/>
  <c r="H396" i="9"/>
  <c r="AQ396" i="8"/>
  <c r="H348" i="9"/>
  <c r="AQ348" i="8"/>
  <c r="AQ300" i="8"/>
  <c r="AQ60" i="8"/>
  <c r="AQ12" i="8"/>
  <c r="H407" i="9"/>
  <c r="AQ407" i="8"/>
  <c r="AQ23" i="8"/>
  <c r="H418" i="9"/>
  <c r="AQ418" i="8"/>
  <c r="H392" i="9"/>
  <c r="AQ392" i="8"/>
  <c r="H346" i="9"/>
  <c r="AQ346" i="8"/>
  <c r="H424" i="9"/>
  <c r="AQ424" i="8"/>
  <c r="AQ328" i="8"/>
  <c r="AQ304" i="8"/>
  <c r="AQ256" i="8"/>
  <c r="AQ208" i="8"/>
  <c r="AQ160" i="8"/>
  <c r="AQ112" i="8"/>
  <c r="AQ88" i="8"/>
  <c r="AQ64" i="8"/>
  <c r="H393" i="9"/>
  <c r="AQ393" i="8"/>
  <c r="AQ361" i="8"/>
  <c r="AQ309" i="8"/>
  <c r="AQ169" i="8"/>
  <c r="AQ47" i="8"/>
  <c r="H421" i="9"/>
  <c r="AQ421" i="8"/>
  <c r="H375" i="9"/>
  <c r="AQ375" i="8"/>
  <c r="H351" i="9"/>
  <c r="AQ279" i="8"/>
  <c r="AQ159" i="8"/>
  <c r="AQ111" i="8"/>
  <c r="AQ63" i="8"/>
  <c r="AQ190" i="8"/>
  <c r="AQ130" i="8"/>
  <c r="AQ116" i="8"/>
  <c r="AQ94" i="8"/>
  <c r="AQ34" i="8"/>
  <c r="AQ251" i="8"/>
  <c r="AQ129" i="8"/>
  <c r="H420" i="9"/>
  <c r="AQ420" i="8"/>
  <c r="AQ336" i="8"/>
  <c r="AQ288" i="8"/>
  <c r="AQ240" i="8"/>
  <c r="AQ144" i="8"/>
  <c r="AQ48" i="8"/>
  <c r="H367" i="9"/>
  <c r="H343" i="9"/>
  <c r="AQ343" i="8"/>
  <c r="AQ295" i="8"/>
  <c r="AQ247" i="8"/>
  <c r="AQ175" i="8"/>
  <c r="AQ55" i="8"/>
  <c r="H416" i="9"/>
  <c r="AQ416" i="8"/>
  <c r="H380" i="9"/>
  <c r="AQ334" i="8"/>
  <c r="H350" i="9"/>
  <c r="AQ350" i="8"/>
  <c r="AQ302" i="8"/>
  <c r="AQ254" i="8"/>
  <c r="AQ206" i="8"/>
  <c r="AQ110" i="8"/>
  <c r="AQ62" i="8"/>
  <c r="AQ14" i="8"/>
  <c r="H423" i="9"/>
  <c r="AQ423" i="8"/>
  <c r="H391" i="9"/>
  <c r="AQ391" i="8"/>
  <c r="AQ333" i="8"/>
  <c r="AQ289" i="8"/>
  <c r="AQ193" i="8"/>
  <c r="AQ167" i="8"/>
  <c r="AQ141" i="8"/>
  <c r="AQ97" i="8"/>
  <c r="AQ71" i="8"/>
  <c r="AQ330" i="8"/>
  <c r="AQ270" i="8"/>
  <c r="AQ222" i="8"/>
  <c r="AQ126" i="8"/>
  <c r="AQ78" i="8"/>
  <c r="H381" i="9"/>
  <c r="AQ381" i="8"/>
  <c r="AQ224" i="8"/>
  <c r="AQ188" i="8"/>
  <c r="AQ92" i="8"/>
  <c r="AQ20" i="8"/>
  <c r="H413" i="9"/>
  <c r="AQ413" i="8"/>
  <c r="H373" i="9"/>
  <c r="AQ373" i="8"/>
  <c r="H349" i="9"/>
  <c r="AQ301" i="8"/>
  <c r="AQ249" i="8"/>
  <c r="AQ205" i="8"/>
  <c r="AQ153" i="8"/>
  <c r="AQ109" i="8"/>
  <c r="AQ322" i="8"/>
  <c r="AQ372" i="8"/>
  <c r="AQ324" i="8"/>
  <c r="AQ228" i="8"/>
  <c r="AQ180" i="8"/>
  <c r="AQ36" i="8"/>
  <c r="H429" i="9"/>
  <c r="AQ429" i="8"/>
  <c r="H403" i="9"/>
  <c r="AQ403" i="8"/>
  <c r="H365" i="9"/>
  <c r="H341" i="9"/>
  <c r="AQ341" i="8"/>
  <c r="AQ245" i="8"/>
  <c r="AQ173" i="8"/>
  <c r="AQ149" i="8"/>
  <c r="H404" i="9"/>
  <c r="AQ404" i="8"/>
  <c r="AQ320" i="8"/>
  <c r="H412" i="9"/>
  <c r="AQ412" i="8"/>
  <c r="H388" i="9"/>
  <c r="AQ388" i="8"/>
  <c r="AQ340" i="8"/>
  <c r="AQ268" i="8"/>
  <c r="AQ244" i="8"/>
  <c r="AQ196" i="8"/>
  <c r="AQ172" i="8"/>
  <c r="AQ148" i="8"/>
  <c r="AQ76" i="8"/>
  <c r="AQ52" i="8"/>
  <c r="AQ4" i="8"/>
  <c r="H389" i="9"/>
  <c r="AQ389" i="8"/>
  <c r="AQ313" i="8"/>
  <c r="AQ261" i="8"/>
  <c r="AQ191" i="8"/>
  <c r="AQ121" i="8"/>
  <c r="AQ378" i="8"/>
  <c r="AQ366" i="8"/>
  <c r="AQ294" i="8"/>
  <c r="AQ246" i="8"/>
  <c r="AQ198" i="8"/>
  <c r="H419" i="9"/>
  <c r="AQ419" i="8"/>
  <c r="H385" i="9"/>
  <c r="AQ385" i="8"/>
  <c r="AQ331" i="8"/>
  <c r="AQ235" i="8"/>
  <c r="AQ187" i="8"/>
  <c r="AQ29" i="8"/>
  <c r="AQ178" i="8"/>
  <c r="AQ142" i="8"/>
  <c r="AQ82" i="8"/>
  <c r="AQ32" i="8"/>
  <c r="H371" i="9"/>
  <c r="AQ371" i="8"/>
  <c r="AQ323" i="8"/>
  <c r="AQ273" i="8"/>
  <c r="AQ203" i="8"/>
  <c r="AQ133" i="8"/>
  <c r="AQ81" i="8"/>
  <c r="AQ39" i="8"/>
  <c r="AQ15" i="8"/>
  <c r="H358" i="9"/>
  <c r="H408" i="9"/>
  <c r="AQ408" i="8"/>
  <c r="H360" i="9"/>
  <c r="AQ360" i="8"/>
  <c r="AQ264" i="8"/>
  <c r="AQ168" i="8"/>
  <c r="AQ409" i="8"/>
  <c r="H363" i="9"/>
  <c r="AQ363" i="8"/>
  <c r="H339" i="9"/>
  <c r="AQ267" i="8"/>
  <c r="AQ243" i="8"/>
  <c r="H402" i="9"/>
  <c r="AQ402" i="8"/>
  <c r="H394" i="9"/>
  <c r="AQ394" i="8"/>
  <c r="H356" i="9"/>
  <c r="H410" i="9"/>
  <c r="AQ410" i="8"/>
  <c r="H386" i="9"/>
  <c r="AQ386" i="8"/>
  <c r="H338" i="9"/>
  <c r="AQ290" i="8"/>
  <c r="AQ194" i="8"/>
  <c r="AQ98" i="8"/>
  <c r="H395" i="9"/>
  <c r="AQ395" i="8"/>
  <c r="H387" i="9"/>
  <c r="AQ387" i="8"/>
  <c r="AQ241" i="8"/>
  <c r="AQ189" i="8"/>
  <c r="AQ119" i="8"/>
  <c r="AQ83" i="8"/>
  <c r="J354" i="9"/>
  <c r="J306" i="9"/>
  <c r="J258" i="9"/>
  <c r="J250" i="9"/>
  <c r="J210" i="9"/>
  <c r="J162" i="9"/>
  <c r="J154" i="9"/>
  <c r="J114" i="9"/>
  <c r="J66" i="9"/>
  <c r="J58" i="9"/>
  <c r="J18" i="9"/>
  <c r="D257" i="9"/>
  <c r="L257" i="21" s="1"/>
  <c r="B257" i="10"/>
  <c r="J257" i="7"/>
  <c r="B271" i="10"/>
  <c r="D271" i="9"/>
  <c r="L271" i="21" s="1"/>
  <c r="J271" i="7"/>
  <c r="B280" i="10"/>
  <c r="D280" i="9"/>
  <c r="L280" i="21" s="1"/>
  <c r="J280" i="7"/>
  <c r="B304" i="10"/>
  <c r="D304" i="9"/>
  <c r="L304" i="21" s="1"/>
  <c r="J304" i="7"/>
  <c r="D385" i="9"/>
  <c r="L385" i="21" s="1"/>
  <c r="B385" i="10"/>
  <c r="J385" i="7"/>
  <c r="B381" i="10"/>
  <c r="D381" i="9"/>
  <c r="L381" i="21" s="1"/>
  <c r="J381" i="7"/>
  <c r="D332" i="9"/>
  <c r="L332" i="21" s="1"/>
  <c r="B332" i="10"/>
  <c r="J332" i="7"/>
  <c r="D325" i="9"/>
  <c r="L325" i="21" s="1"/>
  <c r="B325" i="10"/>
  <c r="J325" i="7"/>
  <c r="B289" i="10"/>
  <c r="D289" i="9"/>
  <c r="J289" i="7"/>
  <c r="D406" i="9"/>
  <c r="L406" i="21" s="1"/>
  <c r="B406" i="10"/>
  <c r="J406" i="7"/>
  <c r="B285" i="10"/>
  <c r="D285" i="9"/>
  <c r="L285" i="21" s="1"/>
  <c r="J285" i="7"/>
  <c r="B253" i="10"/>
  <c r="D253" i="9"/>
  <c r="L253" i="21" s="1"/>
  <c r="J253" i="7"/>
  <c r="J325" i="9"/>
  <c r="J317" i="9"/>
  <c r="J293" i="9"/>
  <c r="J221" i="9"/>
  <c r="J197" i="9"/>
  <c r="J125" i="9"/>
  <c r="J101" i="9"/>
  <c r="J37" i="9"/>
  <c r="J13" i="9"/>
  <c r="B295" i="10"/>
  <c r="D295" i="9"/>
  <c r="L295" i="21" s="1"/>
  <c r="J295" i="7"/>
  <c r="D307" i="9"/>
  <c r="L307" i="21" s="1"/>
  <c r="B307" i="10"/>
  <c r="J307" i="7"/>
  <c r="B350" i="10"/>
  <c r="D350" i="9"/>
  <c r="L350" i="21" s="1"/>
  <c r="J350" i="7"/>
  <c r="B395" i="10"/>
  <c r="D395" i="9"/>
  <c r="L395" i="21" s="1"/>
  <c r="J395" i="7"/>
  <c r="B338" i="10"/>
  <c r="D338" i="9"/>
  <c r="L338" i="21" s="1"/>
  <c r="J338" i="7"/>
  <c r="D382" i="9"/>
  <c r="L382" i="21" s="1"/>
  <c r="B382" i="10"/>
  <c r="J382" i="7"/>
  <c r="B425" i="10"/>
  <c r="D425" i="9"/>
  <c r="L425" i="21" s="1"/>
  <c r="J425" i="7"/>
  <c r="B392" i="10"/>
  <c r="D392" i="9"/>
  <c r="L392" i="21" s="1"/>
  <c r="J392" i="7"/>
  <c r="D288" i="9"/>
  <c r="B288" i="10"/>
  <c r="J288" i="7"/>
  <c r="B347" i="10"/>
  <c r="D347" i="9"/>
  <c r="L347" i="21" s="1"/>
  <c r="J347" i="7"/>
  <c r="D402" i="9"/>
  <c r="L402" i="21" s="1"/>
  <c r="B402" i="10"/>
  <c r="J402" i="7"/>
  <c r="D261" i="9"/>
  <c r="L261" i="21" s="1"/>
  <c r="B261" i="10"/>
  <c r="J261" i="7"/>
  <c r="B173" i="10"/>
  <c r="D173" i="9"/>
  <c r="L173" i="21" s="1"/>
  <c r="J173" i="7"/>
  <c r="D157" i="9"/>
  <c r="L157" i="21" s="1"/>
  <c r="B157" i="10"/>
  <c r="J157" i="7"/>
  <c r="D4" i="9"/>
  <c r="L4" i="21" s="1"/>
  <c r="B4" i="10"/>
  <c r="J4" i="7"/>
  <c r="J32" i="7"/>
  <c r="D32" i="9"/>
  <c r="L32" i="21" s="1"/>
  <c r="B32" i="10"/>
  <c r="J379" i="9"/>
  <c r="J248" i="9"/>
  <c r="J152" i="9"/>
  <c r="J56" i="9"/>
  <c r="J8" i="9"/>
  <c r="D430" i="9"/>
  <c r="L430" i="21" s="1"/>
  <c r="B430" i="10"/>
  <c r="J430" i="7"/>
  <c r="D333" i="9"/>
  <c r="L333" i="21" s="1"/>
  <c r="B333" i="10"/>
  <c r="J333" i="7"/>
  <c r="D396" i="9"/>
  <c r="L396" i="21" s="1"/>
  <c r="B396" i="10"/>
  <c r="J396" i="7"/>
  <c r="B370" i="10"/>
  <c r="D370" i="9"/>
  <c r="L370" i="21" s="1"/>
  <c r="J370" i="7"/>
  <c r="D401" i="9"/>
  <c r="L401" i="21" s="1"/>
  <c r="B401" i="10"/>
  <c r="J401" i="7"/>
  <c r="D397" i="9"/>
  <c r="L397" i="21" s="1"/>
  <c r="B397" i="10"/>
  <c r="J397" i="7"/>
  <c r="B377" i="10"/>
  <c r="D377" i="9"/>
  <c r="L377" i="21" s="1"/>
  <c r="J377" i="7"/>
  <c r="D373" i="9"/>
  <c r="L373" i="21" s="1"/>
  <c r="B373" i="10"/>
  <c r="J373" i="7"/>
  <c r="B337" i="10"/>
  <c r="D337" i="9"/>
  <c r="L337" i="21" s="1"/>
  <c r="J337" i="7"/>
  <c r="B259" i="10"/>
  <c r="D259" i="9"/>
  <c r="L259" i="21" s="1"/>
  <c r="J259" i="7"/>
  <c r="J199" i="9"/>
  <c r="J183" i="9"/>
  <c r="D365" i="9"/>
  <c r="L365" i="21" s="1"/>
  <c r="B365" i="10"/>
  <c r="J365" i="7"/>
  <c r="B247" i="10"/>
  <c r="D247" i="9"/>
  <c r="L247" i="21" s="1"/>
  <c r="J247" i="7"/>
  <c r="B231" i="10"/>
  <c r="D231" i="9"/>
  <c r="L231" i="21" s="1"/>
  <c r="J231" i="7"/>
  <c r="B215" i="10"/>
  <c r="D215" i="9"/>
  <c r="L215" i="21" s="1"/>
  <c r="J215" i="7"/>
  <c r="D414" i="8"/>
  <c r="F414" i="8" s="1"/>
  <c r="D286" i="8"/>
  <c r="F286" i="8" s="1"/>
  <c r="D158" i="8"/>
  <c r="F158" i="8" s="1"/>
  <c r="D30" i="8"/>
  <c r="F30" i="8" s="1"/>
  <c r="D387" i="8"/>
  <c r="F387" i="8" s="1"/>
  <c r="D323" i="8"/>
  <c r="F323" i="8" s="1"/>
  <c r="D259" i="8"/>
  <c r="F259" i="8" s="1"/>
  <c r="D195" i="8"/>
  <c r="F195" i="8" s="1"/>
  <c r="D131" i="8"/>
  <c r="F131" i="8" s="1"/>
  <c r="D67" i="8"/>
  <c r="F67" i="8" s="1"/>
  <c r="D423" i="8"/>
  <c r="F423" i="8" s="1"/>
  <c r="D359" i="8"/>
  <c r="F359" i="8" s="1"/>
  <c r="D295" i="8"/>
  <c r="F295" i="8" s="1"/>
  <c r="D231" i="8"/>
  <c r="F231" i="8" s="1"/>
  <c r="D167" i="8"/>
  <c r="F167" i="8" s="1"/>
  <c r="D103" i="8"/>
  <c r="F103" i="8" s="1"/>
  <c r="AQ43" i="8"/>
  <c r="H390" i="9"/>
  <c r="AQ390" i="8"/>
  <c r="AQ27" i="8"/>
  <c r="D431" i="9"/>
  <c r="L431" i="21" s="1"/>
  <c r="J430" i="9"/>
  <c r="AQ422" i="8"/>
  <c r="D341" i="9"/>
  <c r="L341" i="21" s="1"/>
  <c r="B341" i="10"/>
  <c r="J341" i="7"/>
  <c r="B281" i="10"/>
  <c r="D281" i="9"/>
  <c r="L281" i="21" s="1"/>
  <c r="J281" i="7"/>
  <c r="B409" i="10"/>
  <c r="D409" i="9"/>
  <c r="L409" i="21" s="1"/>
  <c r="J409" i="7"/>
  <c r="D335" i="9"/>
  <c r="L335" i="21" s="1"/>
  <c r="B335" i="10"/>
  <c r="J335" i="7"/>
  <c r="D352" i="9"/>
  <c r="L352" i="21" s="1"/>
  <c r="B352" i="10"/>
  <c r="J352" i="7"/>
  <c r="B316" i="10"/>
  <c r="D316" i="9"/>
  <c r="L316" i="21" s="1"/>
  <c r="J316" i="7"/>
  <c r="D400" i="9"/>
  <c r="L400" i="21" s="1"/>
  <c r="B400" i="10"/>
  <c r="J400" i="7"/>
  <c r="B349" i="10"/>
  <c r="D349" i="9"/>
  <c r="L349" i="21" s="1"/>
  <c r="J349" i="7"/>
  <c r="B428" i="10"/>
  <c r="D428" i="9"/>
  <c r="L428" i="21" s="1"/>
  <c r="J428" i="7"/>
  <c r="D418" i="9"/>
  <c r="L418" i="21" s="1"/>
  <c r="B418" i="10"/>
  <c r="J418" i="7"/>
  <c r="B342" i="10"/>
  <c r="D342" i="9"/>
  <c r="L342" i="21" s="1"/>
  <c r="J342" i="7"/>
  <c r="D364" i="9"/>
  <c r="L364" i="21" s="1"/>
  <c r="B364" i="10"/>
  <c r="J364" i="7"/>
  <c r="D391" i="9"/>
  <c r="L391" i="21" s="1"/>
  <c r="B391" i="10"/>
  <c r="J391" i="7"/>
  <c r="B302" i="10"/>
  <c r="D302" i="9"/>
  <c r="L302" i="21" s="1"/>
  <c r="J302" i="7"/>
  <c r="B266" i="10"/>
  <c r="D266" i="9"/>
  <c r="L266" i="21" s="1"/>
  <c r="J266" i="7"/>
  <c r="D411" i="9"/>
  <c r="L411" i="21" s="1"/>
  <c r="B411" i="10"/>
  <c r="J411" i="7"/>
  <c r="D260" i="9"/>
  <c r="L260" i="21" s="1"/>
  <c r="J260" i="7"/>
  <c r="B260" i="10"/>
  <c r="B277" i="10"/>
  <c r="D277" i="9"/>
  <c r="J277" i="7"/>
  <c r="D262" i="9"/>
  <c r="L262" i="21" s="1"/>
  <c r="B262" i="10"/>
  <c r="J262" i="7"/>
  <c r="B324" i="10"/>
  <c r="D324" i="9"/>
  <c r="L324" i="21" s="1"/>
  <c r="J324" i="7"/>
  <c r="D374" i="9"/>
  <c r="L374" i="21" s="1"/>
  <c r="B374" i="10"/>
  <c r="J374" i="7"/>
  <c r="B426" i="10"/>
  <c r="D426" i="9"/>
  <c r="L426" i="21" s="1"/>
  <c r="J426" i="7"/>
  <c r="B357" i="10"/>
  <c r="D357" i="9"/>
  <c r="L357" i="21" s="1"/>
  <c r="J357" i="7"/>
  <c r="B339" i="10"/>
  <c r="D339" i="9"/>
  <c r="L339" i="21" s="1"/>
  <c r="J339" i="7"/>
  <c r="D394" i="9"/>
  <c r="L394" i="21" s="1"/>
  <c r="B394" i="10"/>
  <c r="J394" i="7"/>
  <c r="D250" i="9"/>
  <c r="L250" i="21" s="1"/>
  <c r="B250" i="10"/>
  <c r="J250" i="7"/>
  <c r="B225" i="10"/>
  <c r="D225" i="9"/>
  <c r="L225" i="21" s="1"/>
  <c r="J225" i="7"/>
  <c r="B149" i="10"/>
  <c r="D149" i="9"/>
  <c r="L149" i="21" s="1"/>
  <c r="J149" i="7"/>
  <c r="B28" i="10"/>
  <c r="D28" i="9"/>
  <c r="L28" i="21" s="1"/>
  <c r="J28" i="7"/>
  <c r="B3" i="10"/>
  <c r="D3" i="9"/>
  <c r="L3" i="21" s="1"/>
  <c r="J3" i="7"/>
  <c r="J260" i="9"/>
  <c r="J164" i="9"/>
  <c r="J68" i="9"/>
  <c r="B298" i="10"/>
  <c r="D298" i="9"/>
  <c r="L298" i="21" s="1"/>
  <c r="J298" i="7"/>
  <c r="B272" i="10"/>
  <c r="D272" i="9"/>
  <c r="L272" i="21" s="1"/>
  <c r="J272" i="7"/>
  <c r="B334" i="10"/>
  <c r="D334" i="9"/>
  <c r="L334" i="21" s="1"/>
  <c r="J334" i="7"/>
  <c r="B279" i="10"/>
  <c r="J279" i="7"/>
  <c r="D279" i="9"/>
  <c r="L279" i="21" s="1"/>
  <c r="D321" i="9"/>
  <c r="L321" i="21" s="1"/>
  <c r="B321" i="10"/>
  <c r="J321" i="7"/>
  <c r="J195" i="9"/>
  <c r="J103" i="9"/>
  <c r="J7" i="9"/>
  <c r="D243" i="9"/>
  <c r="L243" i="21" s="1"/>
  <c r="B243" i="10"/>
  <c r="J243" i="7"/>
  <c r="B227" i="10"/>
  <c r="D227" i="9"/>
  <c r="L227" i="21" s="1"/>
  <c r="J227" i="7"/>
  <c r="B211" i="10"/>
  <c r="D211" i="9"/>
  <c r="L211" i="21" s="1"/>
  <c r="J211" i="7"/>
  <c r="D10" i="8"/>
  <c r="F10" i="8" s="1"/>
  <c r="AQ139" i="8"/>
  <c r="AQ382" i="8"/>
  <c r="AQ147" i="8"/>
  <c r="AQ51" i="8"/>
  <c r="D422" i="9"/>
  <c r="L422" i="21" s="1"/>
  <c r="B422" i="10"/>
  <c r="J422" i="7"/>
  <c r="B290" i="10"/>
  <c r="J290" i="7"/>
  <c r="D290" i="9"/>
  <c r="L290" i="21" s="1"/>
  <c r="B265" i="10"/>
  <c r="D265" i="9"/>
  <c r="L265" i="21" s="1"/>
  <c r="J265" i="7"/>
  <c r="B274" i="10"/>
  <c r="D274" i="9"/>
  <c r="L274" i="21" s="1"/>
  <c r="J274" i="7"/>
  <c r="B283" i="10"/>
  <c r="D283" i="9"/>
  <c r="L283" i="21" s="1"/>
  <c r="J283" i="7"/>
  <c r="D286" i="9"/>
  <c r="L286" i="21" s="1"/>
  <c r="B286" i="10"/>
  <c r="J286" i="7"/>
  <c r="B413" i="10"/>
  <c r="D413" i="9"/>
  <c r="L413" i="21" s="1"/>
  <c r="J413" i="7"/>
  <c r="D368" i="9"/>
  <c r="L368" i="21" s="1"/>
  <c r="B368" i="10"/>
  <c r="J368" i="7"/>
  <c r="B1" i="10"/>
  <c r="B326" i="10"/>
  <c r="D326" i="9"/>
  <c r="L326" i="21" s="1"/>
  <c r="J326" i="7"/>
  <c r="B263" i="10"/>
  <c r="D263" i="9"/>
  <c r="L263" i="21" s="1"/>
  <c r="J263" i="7"/>
  <c r="B322" i="10"/>
  <c r="D322" i="9"/>
  <c r="L322" i="21" s="1"/>
  <c r="J322" i="7"/>
  <c r="D375" i="9"/>
  <c r="L375" i="21" s="1"/>
  <c r="B375" i="10"/>
  <c r="J375" i="7"/>
  <c r="D340" i="9"/>
  <c r="L340" i="21" s="1"/>
  <c r="B340" i="10"/>
  <c r="J340" i="7"/>
  <c r="D423" i="9"/>
  <c r="L423" i="21" s="1"/>
  <c r="B423" i="10"/>
  <c r="J423" i="7"/>
  <c r="B301" i="10"/>
  <c r="D301" i="9"/>
  <c r="L301" i="21" s="1"/>
  <c r="J301" i="7"/>
  <c r="D361" i="9"/>
  <c r="L361" i="21" s="1"/>
  <c r="B361" i="10"/>
  <c r="J361" i="7"/>
  <c r="B268" i="10"/>
  <c r="D268" i="9"/>
  <c r="L268" i="21" s="1"/>
  <c r="J268" i="7"/>
  <c r="B359" i="10"/>
  <c r="D359" i="9"/>
  <c r="L359" i="21" s="1"/>
  <c r="J359" i="7"/>
  <c r="D356" i="9"/>
  <c r="L356" i="21" s="1"/>
  <c r="B356" i="10"/>
  <c r="J356" i="7"/>
  <c r="B417" i="10"/>
  <c r="D417" i="9"/>
  <c r="L417" i="21" s="1"/>
  <c r="J417" i="7"/>
  <c r="B284" i="10"/>
  <c r="D284" i="9"/>
  <c r="L284" i="21" s="1"/>
  <c r="J284" i="7"/>
  <c r="B312" i="10"/>
  <c r="D312" i="9"/>
  <c r="L312" i="21" s="1"/>
  <c r="J312" i="7"/>
  <c r="D255" i="9"/>
  <c r="L255" i="21" s="1"/>
  <c r="B255" i="10"/>
  <c r="J255" i="7"/>
  <c r="D323" i="9"/>
  <c r="L323" i="21" s="1"/>
  <c r="B323" i="10"/>
  <c r="J323" i="7"/>
  <c r="B241" i="10"/>
  <c r="D241" i="9"/>
  <c r="L241" i="21" s="1"/>
  <c r="J241" i="7"/>
  <c r="B228" i="10"/>
  <c r="D228" i="9"/>
  <c r="L228" i="21" s="1"/>
  <c r="J228" i="7"/>
  <c r="D217" i="9"/>
  <c r="L217" i="21" s="1"/>
  <c r="B217" i="10"/>
  <c r="J217" i="7"/>
  <c r="D406" i="8"/>
  <c r="F406" i="8" s="1"/>
  <c r="D381" i="8"/>
  <c r="F381" i="8" s="1"/>
  <c r="D342" i="8"/>
  <c r="F342" i="8" s="1"/>
  <c r="D317" i="8"/>
  <c r="F317" i="8" s="1"/>
  <c r="D278" i="8"/>
  <c r="F278" i="8" s="1"/>
  <c r="D253" i="8"/>
  <c r="F253" i="8" s="1"/>
  <c r="D214" i="8"/>
  <c r="F214" i="8" s="1"/>
  <c r="D189" i="8"/>
  <c r="F189" i="8" s="1"/>
  <c r="D150" i="8"/>
  <c r="F150" i="8" s="1"/>
  <c r="D125" i="8"/>
  <c r="F125" i="8" s="1"/>
  <c r="D86" i="8"/>
  <c r="F86" i="8" s="1"/>
  <c r="D61" i="8"/>
  <c r="F61" i="8" s="1"/>
  <c r="D22" i="8"/>
  <c r="F22" i="8" s="1"/>
  <c r="B178" i="10"/>
  <c r="D178" i="9"/>
  <c r="J178" i="7"/>
  <c r="B24" i="10"/>
  <c r="D24" i="9"/>
  <c r="L24" i="21" s="1"/>
  <c r="J24" i="7"/>
  <c r="B55" i="10"/>
  <c r="D55" i="9"/>
  <c r="L55" i="21" s="1"/>
  <c r="J55" i="7"/>
  <c r="D71" i="9"/>
  <c r="L71" i="21" s="1"/>
  <c r="B71" i="10"/>
  <c r="J71" i="7"/>
  <c r="D318" i="9"/>
  <c r="L318" i="21" s="1"/>
  <c r="B318" i="10"/>
  <c r="J318" i="7"/>
  <c r="B264" i="10"/>
  <c r="J264" i="7"/>
  <c r="D264" i="9"/>
  <c r="B354" i="10"/>
  <c r="D354" i="9"/>
  <c r="L354" i="21" s="1"/>
  <c r="J354" i="7"/>
  <c r="D408" i="9"/>
  <c r="L408" i="21" s="1"/>
  <c r="B408" i="10"/>
  <c r="J408" i="7"/>
  <c r="B292" i="10"/>
  <c r="D292" i="9"/>
  <c r="L292" i="21" s="1"/>
  <c r="J292" i="7"/>
  <c r="D293" i="9"/>
  <c r="L293" i="21" s="1"/>
  <c r="B293" i="10"/>
  <c r="J293" i="7"/>
  <c r="D267" i="9"/>
  <c r="L267" i="21" s="1"/>
  <c r="B267" i="10"/>
  <c r="J267" i="7"/>
  <c r="B378" i="10"/>
  <c r="D378" i="9"/>
  <c r="L378" i="21" s="1"/>
  <c r="J378" i="7"/>
  <c r="D367" i="9"/>
  <c r="L367" i="21" s="1"/>
  <c r="B367" i="10"/>
  <c r="J367" i="7"/>
  <c r="B407" i="10"/>
  <c r="D407" i="9"/>
  <c r="L407" i="21" s="1"/>
  <c r="J407" i="7"/>
  <c r="J291" i="9"/>
  <c r="D363" i="9"/>
  <c r="L363" i="21" s="1"/>
  <c r="B363" i="10"/>
  <c r="J363" i="7"/>
  <c r="B239" i="10"/>
  <c r="D239" i="9"/>
  <c r="L239" i="21" s="1"/>
  <c r="J239" i="7"/>
  <c r="D223" i="9"/>
  <c r="L223" i="21" s="1"/>
  <c r="B223" i="10"/>
  <c r="J223" i="7"/>
  <c r="B207" i="10"/>
  <c r="D207" i="9"/>
  <c r="L207" i="21" s="1"/>
  <c r="J207" i="7"/>
  <c r="D350" i="8"/>
  <c r="F350" i="8" s="1"/>
  <c r="D222" i="8"/>
  <c r="F222" i="8" s="1"/>
  <c r="D94" i="8"/>
  <c r="F94" i="8" s="1"/>
  <c r="D391" i="8"/>
  <c r="F391" i="8" s="1"/>
  <c r="D327" i="8"/>
  <c r="F327" i="8" s="1"/>
  <c r="D263" i="8"/>
  <c r="F263" i="8" s="1"/>
  <c r="D199" i="8"/>
  <c r="F199" i="8" s="1"/>
  <c r="D135" i="8"/>
  <c r="F135" i="8" s="1"/>
  <c r="D71" i="8"/>
  <c r="F71" i="8" s="1"/>
  <c r="AQ91" i="8"/>
  <c r="AQ35" i="8"/>
  <c r="AQ11" i="8"/>
  <c r="D427" i="9"/>
  <c r="L427" i="21" s="1"/>
  <c r="B427" i="10"/>
  <c r="J427" i="7"/>
  <c r="B379" i="10"/>
  <c r="D379" i="9"/>
  <c r="L379" i="21" s="1"/>
  <c r="J379" i="7"/>
  <c r="B270" i="10"/>
  <c r="J270" i="7"/>
  <c r="D270" i="9"/>
  <c r="L270" i="21" s="1"/>
  <c r="B376" i="10"/>
  <c r="D376" i="9"/>
  <c r="L376" i="21" s="1"/>
  <c r="J376" i="7"/>
  <c r="D345" i="9"/>
  <c r="L345" i="21" s="1"/>
  <c r="B345" i="10"/>
  <c r="J345" i="7"/>
  <c r="B355" i="10"/>
  <c r="D355" i="9"/>
  <c r="L355" i="21" s="1"/>
  <c r="J355" i="7"/>
  <c r="D343" i="9"/>
  <c r="L343" i="21" s="1"/>
  <c r="B343" i="10"/>
  <c r="J343" i="7"/>
  <c r="D421" i="9"/>
  <c r="L421" i="21" s="1"/>
  <c r="B421" i="10"/>
  <c r="J421" i="7"/>
  <c r="D398" i="9"/>
  <c r="L398" i="21" s="1"/>
  <c r="B398" i="10"/>
  <c r="J398" i="7"/>
  <c r="B297" i="10"/>
  <c r="D297" i="9"/>
  <c r="L297" i="21" s="1"/>
  <c r="J297" i="7"/>
  <c r="D388" i="9"/>
  <c r="L388" i="21" s="1"/>
  <c r="B388" i="10"/>
  <c r="J388" i="7"/>
  <c r="D360" i="9"/>
  <c r="L360" i="21" s="1"/>
  <c r="B360" i="10"/>
  <c r="J360" i="7"/>
  <c r="B313" i="10"/>
  <c r="D313" i="9"/>
  <c r="L313" i="21" s="1"/>
  <c r="J313" i="7"/>
  <c r="B346" i="10"/>
  <c r="D346" i="9"/>
  <c r="L346" i="21" s="1"/>
  <c r="J346" i="7"/>
  <c r="B306" i="10"/>
  <c r="D306" i="9"/>
  <c r="L306" i="21" s="1"/>
  <c r="J306" i="7"/>
  <c r="D429" i="9"/>
  <c r="L429" i="21" s="1"/>
  <c r="B429" i="10"/>
  <c r="J429" i="7"/>
  <c r="D310" i="9"/>
  <c r="L310" i="21" s="1"/>
  <c r="B310" i="10"/>
  <c r="J310" i="7"/>
  <c r="D399" i="9"/>
  <c r="L399" i="21" s="1"/>
  <c r="B399" i="10"/>
  <c r="J399" i="7"/>
  <c r="D351" i="9"/>
  <c r="L351" i="21" s="1"/>
  <c r="B351" i="10"/>
  <c r="J351" i="7"/>
  <c r="D358" i="9"/>
  <c r="L358" i="21" s="1"/>
  <c r="B358" i="10"/>
  <c r="J358" i="7"/>
  <c r="D424" i="9"/>
  <c r="L424" i="21" s="1"/>
  <c r="B424" i="10"/>
  <c r="J424" i="7"/>
  <c r="D420" i="9"/>
  <c r="L420" i="21" s="1"/>
  <c r="B420" i="10"/>
  <c r="J420" i="7"/>
  <c r="D405" i="9"/>
  <c r="L405" i="21" s="1"/>
  <c r="B405" i="10"/>
  <c r="J405" i="7"/>
  <c r="B303" i="10"/>
  <c r="D303" i="9"/>
  <c r="L303" i="21" s="1"/>
  <c r="J303" i="7"/>
  <c r="D410" i="9"/>
  <c r="L410" i="21" s="1"/>
  <c r="B410" i="10"/>
  <c r="J410" i="7"/>
  <c r="D244" i="9"/>
  <c r="L244" i="21" s="1"/>
  <c r="B244" i="10"/>
  <c r="J244" i="7"/>
  <c r="D220" i="9"/>
  <c r="L220" i="21" s="1"/>
  <c r="B220" i="10"/>
  <c r="J220" i="7"/>
  <c r="D397" i="8"/>
  <c r="F397" i="8" s="1"/>
  <c r="D333" i="8"/>
  <c r="F333" i="8" s="1"/>
  <c r="D306" i="8"/>
  <c r="F306" i="8" s="1"/>
  <c r="D269" i="8"/>
  <c r="F269" i="8" s="1"/>
  <c r="D242" i="8"/>
  <c r="F242" i="8" s="1"/>
  <c r="D205" i="8"/>
  <c r="F205" i="8" s="1"/>
  <c r="D178" i="8"/>
  <c r="F178" i="8" s="1"/>
  <c r="D141" i="8"/>
  <c r="F141" i="8" s="1"/>
  <c r="D114" i="8"/>
  <c r="F114" i="8" s="1"/>
  <c r="D77" i="8"/>
  <c r="F77" i="8" s="1"/>
  <c r="D185" i="9"/>
  <c r="L185" i="21" s="1"/>
  <c r="B185" i="10"/>
  <c r="J185" i="7"/>
  <c r="B166" i="10"/>
  <c r="D166" i="9"/>
  <c r="L166" i="21" s="1"/>
  <c r="J166" i="7"/>
  <c r="D154" i="9"/>
  <c r="L154" i="21" s="1"/>
  <c r="B154" i="10"/>
  <c r="J154" i="7"/>
  <c r="D20" i="9"/>
  <c r="L20" i="21" s="1"/>
  <c r="B20" i="10"/>
  <c r="J20" i="7"/>
  <c r="B35" i="10"/>
  <c r="J35" i="7"/>
  <c r="D35" i="9"/>
  <c r="L35" i="21" s="1"/>
  <c r="D52" i="9"/>
  <c r="L52" i="21" s="1"/>
  <c r="B52" i="10"/>
  <c r="J52" i="7"/>
  <c r="D68" i="9"/>
  <c r="L68" i="21" s="1"/>
  <c r="J68" i="7"/>
  <c r="B68" i="10"/>
  <c r="D328" i="9"/>
  <c r="L328" i="21" s="1"/>
  <c r="B328" i="10"/>
  <c r="J328" i="7"/>
  <c r="D369" i="9"/>
  <c r="L369" i="21" s="1"/>
  <c r="B369" i="10"/>
  <c r="J369" i="7"/>
  <c r="D393" i="9"/>
  <c r="L393" i="21" s="1"/>
  <c r="B393" i="10"/>
  <c r="J393" i="7"/>
  <c r="B309" i="10"/>
  <c r="D309" i="9"/>
  <c r="L309" i="21" s="1"/>
  <c r="J309" i="7"/>
  <c r="D296" i="9"/>
  <c r="L296" i="21" s="1"/>
  <c r="B296" i="10"/>
  <c r="J296" i="7"/>
  <c r="D390" i="9"/>
  <c r="L390" i="21" s="1"/>
  <c r="B390" i="10"/>
  <c r="J390" i="7"/>
  <c r="D319" i="9"/>
  <c r="L319" i="21" s="1"/>
  <c r="B319" i="10"/>
  <c r="J319" i="7"/>
  <c r="D419" i="9"/>
  <c r="L419" i="21" s="1"/>
  <c r="B419" i="10"/>
  <c r="J419" i="7"/>
  <c r="D269" i="9"/>
  <c r="L269" i="21" s="1"/>
  <c r="B269" i="10"/>
  <c r="J269" i="7"/>
  <c r="D235" i="9"/>
  <c r="L235" i="21" s="1"/>
  <c r="B235" i="10"/>
  <c r="J235" i="7"/>
  <c r="D219" i="9"/>
  <c r="L219" i="21" s="1"/>
  <c r="B219" i="10"/>
  <c r="J219" i="7"/>
  <c r="D384" i="9"/>
  <c r="L384" i="21" s="1"/>
  <c r="B384" i="10"/>
  <c r="J384" i="7"/>
  <c r="D229" i="9"/>
  <c r="L229" i="21" s="1"/>
  <c r="B229" i="10"/>
  <c r="J229" i="7"/>
  <c r="D27" i="9"/>
  <c r="L27" i="21" s="1"/>
  <c r="B27" i="10"/>
  <c r="J27" i="7"/>
  <c r="D44" i="9"/>
  <c r="L44" i="21" s="1"/>
  <c r="J44" i="7"/>
  <c r="B44" i="10"/>
  <c r="D67" i="9"/>
  <c r="L67" i="21" s="1"/>
  <c r="B67" i="10"/>
  <c r="J67" i="7"/>
  <c r="B246" i="10"/>
  <c r="D246" i="9"/>
  <c r="L246" i="21" s="1"/>
  <c r="J246" i="7"/>
  <c r="D242" i="9"/>
  <c r="L242" i="21" s="1"/>
  <c r="B242" i="10"/>
  <c r="J242" i="7"/>
  <c r="D238" i="9"/>
  <c r="L238" i="21" s="1"/>
  <c r="B238" i="10"/>
  <c r="J238" i="7"/>
  <c r="D234" i="9"/>
  <c r="B234" i="10"/>
  <c r="J234" i="7"/>
  <c r="D230" i="9"/>
  <c r="L230" i="21" s="1"/>
  <c r="B230" i="10"/>
  <c r="J230" i="7"/>
  <c r="B226" i="10"/>
  <c r="D226" i="9"/>
  <c r="L226" i="21" s="1"/>
  <c r="J226" i="7"/>
  <c r="B222" i="10"/>
  <c r="D222" i="9"/>
  <c r="L222" i="21" s="1"/>
  <c r="J222" i="7"/>
  <c r="B218" i="10"/>
  <c r="D218" i="9"/>
  <c r="L218" i="21" s="1"/>
  <c r="J218" i="7"/>
  <c r="B214" i="10"/>
  <c r="D214" i="9"/>
  <c r="L214" i="21" s="1"/>
  <c r="J214" i="7"/>
  <c r="D210" i="9"/>
  <c r="L210" i="21" s="1"/>
  <c r="B210" i="10"/>
  <c r="J210" i="7"/>
  <c r="D206" i="9"/>
  <c r="L206" i="21" s="1"/>
  <c r="B206" i="10"/>
  <c r="J206" i="7"/>
  <c r="D331" i="9"/>
  <c r="L331" i="21" s="1"/>
  <c r="B331" i="10"/>
  <c r="J331" i="7"/>
  <c r="B383" i="10"/>
  <c r="D383" i="9"/>
  <c r="L383" i="21" s="1"/>
  <c r="J383" i="7"/>
  <c r="B387" i="10"/>
  <c r="D387" i="9"/>
  <c r="L387" i="21" s="1"/>
  <c r="J387" i="7"/>
  <c r="D380" i="9"/>
  <c r="L380" i="21" s="1"/>
  <c r="B380" i="10"/>
  <c r="J380" i="7"/>
  <c r="B275" i="10"/>
  <c r="D275" i="9"/>
  <c r="L275" i="21" s="1"/>
  <c r="J275" i="7"/>
  <c r="B236" i="10"/>
  <c r="D236" i="9"/>
  <c r="L236" i="21" s="1"/>
  <c r="J236" i="7"/>
  <c r="B150" i="10"/>
  <c r="D150" i="9"/>
  <c r="L150" i="21" s="1"/>
  <c r="J150" i="7"/>
  <c r="B15" i="10"/>
  <c r="J15" i="7"/>
  <c r="D15" i="9"/>
  <c r="L15" i="21" s="1"/>
  <c r="D43" i="9"/>
  <c r="B43" i="10"/>
  <c r="J43" i="7"/>
  <c r="B232" i="10"/>
  <c r="D232" i="9"/>
  <c r="L232" i="21" s="1"/>
  <c r="J232" i="7"/>
  <c r="B7" i="10"/>
  <c r="D7" i="9"/>
  <c r="L7" i="21" s="1"/>
  <c r="J7" i="7"/>
  <c r="B56" i="10"/>
  <c r="D56" i="9"/>
  <c r="L56" i="21" s="1"/>
  <c r="J56" i="7"/>
  <c r="D144" i="9"/>
  <c r="L144" i="21" s="1"/>
  <c r="B144" i="10"/>
  <c r="J144" i="7"/>
  <c r="D193" i="9"/>
  <c r="L193" i="21" s="1"/>
  <c r="B193" i="10"/>
  <c r="J193" i="7"/>
  <c r="B179" i="10"/>
  <c r="D179" i="9"/>
  <c r="J179" i="7"/>
  <c r="B30" i="10"/>
  <c r="D30" i="9"/>
  <c r="L30" i="21" s="1"/>
  <c r="J30" i="7"/>
  <c r="D416" i="8"/>
  <c r="F416" i="8" s="1"/>
  <c r="D388" i="8"/>
  <c r="F388" i="8" s="1"/>
  <c r="D352" i="8"/>
  <c r="F352" i="8" s="1"/>
  <c r="D324" i="8"/>
  <c r="F324" i="8" s="1"/>
  <c r="D288" i="8"/>
  <c r="F288" i="8" s="1"/>
  <c r="D260" i="8"/>
  <c r="F260" i="8" s="1"/>
  <c r="D224" i="8"/>
  <c r="F224" i="8" s="1"/>
  <c r="D196" i="8"/>
  <c r="F196" i="8" s="1"/>
  <c r="D160" i="8"/>
  <c r="F160" i="8" s="1"/>
  <c r="D132" i="8"/>
  <c r="F132" i="8" s="1"/>
  <c r="D96" i="8"/>
  <c r="F96" i="8" s="1"/>
  <c r="D68" i="8"/>
  <c r="F68" i="8" s="1"/>
  <c r="D32" i="8"/>
  <c r="F32" i="8" s="1"/>
  <c r="D164" i="9"/>
  <c r="L164" i="21" s="1"/>
  <c r="B164" i="10"/>
  <c r="J164" i="7"/>
  <c r="B17" i="10"/>
  <c r="J17" i="7"/>
  <c r="D17" i="9"/>
  <c r="L17" i="21" s="1"/>
  <c r="D29" i="9"/>
  <c r="L29" i="21" s="1"/>
  <c r="J29" i="7"/>
  <c r="B29" i="10"/>
  <c r="D57" i="9"/>
  <c r="L57" i="21" s="1"/>
  <c r="J57" i="7"/>
  <c r="B57" i="10"/>
  <c r="B73" i="10"/>
  <c r="D73" i="9"/>
  <c r="L73" i="21" s="1"/>
  <c r="J73" i="7"/>
  <c r="B101" i="10"/>
  <c r="D101" i="9"/>
  <c r="L101" i="21" s="1"/>
  <c r="J101" i="7"/>
  <c r="D115" i="9"/>
  <c r="L115" i="21" s="1"/>
  <c r="B115" i="10"/>
  <c r="J115" i="7"/>
  <c r="B94" i="10"/>
  <c r="D94" i="9"/>
  <c r="L94" i="21" s="1"/>
  <c r="J94" i="7"/>
  <c r="B125" i="10"/>
  <c r="D125" i="9"/>
  <c r="L125" i="21" s="1"/>
  <c r="J125" i="7"/>
  <c r="B26" i="10"/>
  <c r="J26" i="7"/>
  <c r="D26" i="9"/>
  <c r="L26" i="21" s="1"/>
  <c r="D46" i="9"/>
  <c r="L46" i="21" s="1"/>
  <c r="B46" i="10"/>
  <c r="J46" i="7"/>
  <c r="D58" i="9"/>
  <c r="L58" i="21" s="1"/>
  <c r="B58" i="10"/>
  <c r="J58" i="7"/>
  <c r="D70" i="9"/>
  <c r="L70" i="21" s="1"/>
  <c r="B70" i="10"/>
  <c r="J70" i="7"/>
  <c r="D424" i="8"/>
  <c r="F424" i="8" s="1"/>
  <c r="D360" i="8"/>
  <c r="F360" i="8" s="1"/>
  <c r="D296" i="8"/>
  <c r="F296" i="8" s="1"/>
  <c r="D232" i="8"/>
  <c r="F232" i="8" s="1"/>
  <c r="D168" i="8"/>
  <c r="F168" i="8" s="1"/>
  <c r="D104" i="8"/>
  <c r="F104" i="8" s="1"/>
  <c r="D180" i="9"/>
  <c r="L180" i="21" s="1"/>
  <c r="B180" i="10"/>
  <c r="J180" i="7"/>
  <c r="B10" i="10"/>
  <c r="D10" i="9"/>
  <c r="L10" i="21" s="1"/>
  <c r="J10" i="7"/>
  <c r="B203" i="10"/>
  <c r="D203" i="9"/>
  <c r="L203" i="21" s="1"/>
  <c r="J203" i="7"/>
  <c r="D108" i="9"/>
  <c r="L108" i="21" s="1"/>
  <c r="B108" i="10"/>
  <c r="J108" i="7"/>
  <c r="D108" i="8"/>
  <c r="F108" i="8" s="1"/>
  <c r="H16" i="3"/>
  <c r="L16" i="3"/>
  <c r="H28" i="3"/>
  <c r="J29" i="3" s="1"/>
  <c r="L28" i="3"/>
  <c r="H42" i="3"/>
  <c r="J42" i="3" s="1"/>
  <c r="L42" i="3"/>
  <c r="H80" i="3"/>
  <c r="J80" i="3" s="1"/>
  <c r="L80" i="3"/>
  <c r="H88" i="3"/>
  <c r="L88" i="3"/>
  <c r="H98" i="3"/>
  <c r="L98" i="3"/>
  <c r="B327" i="10"/>
  <c r="D327" i="9"/>
  <c r="L327" i="21" s="1"/>
  <c r="J327" i="7"/>
  <c r="D258" i="9"/>
  <c r="L258" i="21" s="1"/>
  <c r="B258" i="10"/>
  <c r="J258" i="7"/>
  <c r="B403" i="10"/>
  <c r="D403" i="9"/>
  <c r="L403" i="21" s="1"/>
  <c r="J403" i="7"/>
  <c r="D256" i="9"/>
  <c r="L256" i="21" s="1"/>
  <c r="B256" i="10"/>
  <c r="J256" i="7"/>
  <c r="B237" i="10"/>
  <c r="D237" i="9"/>
  <c r="L237" i="21" s="1"/>
  <c r="J237" i="7"/>
  <c r="D224" i="9"/>
  <c r="L224" i="21" s="1"/>
  <c r="B224" i="10"/>
  <c r="J224" i="7"/>
  <c r="D213" i="9"/>
  <c r="L213" i="21" s="1"/>
  <c r="B213" i="10"/>
  <c r="J213" i="7"/>
  <c r="AV599" i="8"/>
  <c r="AV594" i="8"/>
  <c r="AV589" i="8"/>
  <c r="AV597" i="8"/>
  <c r="AV592" i="8"/>
  <c r="AV600" i="8"/>
  <c r="AV595" i="8"/>
  <c r="AV590" i="8"/>
  <c r="AV598" i="8"/>
  <c r="AV593" i="8"/>
  <c r="AV596" i="8"/>
  <c r="AV591" i="8"/>
  <c r="B182" i="10"/>
  <c r="D182" i="9"/>
  <c r="L182" i="21" s="1"/>
  <c r="J182" i="7"/>
  <c r="D153" i="9"/>
  <c r="L153" i="21" s="1"/>
  <c r="B153" i="10"/>
  <c r="J153" i="7"/>
  <c r="D23" i="9"/>
  <c r="L23" i="21" s="1"/>
  <c r="B23" i="10"/>
  <c r="J23" i="7"/>
  <c r="D51" i="9"/>
  <c r="L51" i="21" s="1"/>
  <c r="B51" i="10"/>
  <c r="J51" i="7"/>
  <c r="B64" i="10"/>
  <c r="D64" i="9"/>
  <c r="L64" i="21" s="1"/>
  <c r="J64" i="7"/>
  <c r="B362" i="10"/>
  <c r="D362" i="9"/>
  <c r="L362" i="21" s="1"/>
  <c r="J362" i="7"/>
  <c r="D294" i="9"/>
  <c r="L294" i="21" s="1"/>
  <c r="B294" i="10"/>
  <c r="J294" i="7"/>
  <c r="D254" i="9"/>
  <c r="L254" i="21" s="1"/>
  <c r="B254" i="10"/>
  <c r="J254" i="7"/>
  <c r="B276" i="10"/>
  <c r="D276" i="9"/>
  <c r="L276" i="21" s="1"/>
  <c r="J276" i="7"/>
  <c r="D404" i="9"/>
  <c r="L404" i="21" s="1"/>
  <c r="B404" i="10"/>
  <c r="J404" i="7"/>
  <c r="D416" i="9"/>
  <c r="L416" i="21" s="1"/>
  <c r="B416" i="10"/>
  <c r="J416" i="7"/>
  <c r="D174" i="9"/>
  <c r="L174" i="21" s="1"/>
  <c r="B174" i="10"/>
  <c r="J174" i="7"/>
  <c r="B165" i="10"/>
  <c r="D165" i="9"/>
  <c r="L165" i="21" s="1"/>
  <c r="J165" i="7"/>
  <c r="D12" i="9"/>
  <c r="L12" i="21" s="1"/>
  <c r="B12" i="10"/>
  <c r="J12" i="7"/>
  <c r="B40" i="10"/>
  <c r="D40" i="9"/>
  <c r="L40" i="21" s="1"/>
  <c r="J40" i="7"/>
  <c r="B308" i="10"/>
  <c r="D308" i="9"/>
  <c r="L308" i="21" s="1"/>
  <c r="J308" i="7"/>
  <c r="B311" i="10"/>
  <c r="D311" i="9"/>
  <c r="L311" i="21" s="1"/>
  <c r="J311" i="7"/>
  <c r="D175" i="9"/>
  <c r="L175" i="21" s="1"/>
  <c r="B175" i="10"/>
  <c r="J175" i="7"/>
  <c r="B184" i="10"/>
  <c r="D184" i="9"/>
  <c r="L184" i="21" s="1"/>
  <c r="J184" i="7"/>
  <c r="B181" i="10"/>
  <c r="D181" i="9"/>
  <c r="L181" i="21" s="1"/>
  <c r="J181" i="7"/>
  <c r="D169" i="9"/>
  <c r="L169" i="21" s="1"/>
  <c r="B169" i="10"/>
  <c r="J169" i="7"/>
  <c r="B76" i="10"/>
  <c r="D76" i="9"/>
  <c r="L76" i="21" s="1"/>
  <c r="J76" i="7"/>
  <c r="B128" i="10"/>
  <c r="J128" i="7"/>
  <c r="D128" i="9"/>
  <c r="L128" i="21" s="1"/>
  <c r="D419" i="8"/>
  <c r="F419" i="8" s="1"/>
  <c r="D383" i="8"/>
  <c r="F383" i="8" s="1"/>
  <c r="D355" i="8"/>
  <c r="F355" i="8" s="1"/>
  <c r="D319" i="8"/>
  <c r="F319" i="8" s="1"/>
  <c r="D291" i="8"/>
  <c r="F291" i="8" s="1"/>
  <c r="D255" i="8"/>
  <c r="F255" i="8" s="1"/>
  <c r="D227" i="8"/>
  <c r="F227" i="8" s="1"/>
  <c r="D191" i="8"/>
  <c r="F191" i="8" s="1"/>
  <c r="D163" i="8"/>
  <c r="F163" i="8" s="1"/>
  <c r="D127" i="8"/>
  <c r="F127" i="8" s="1"/>
  <c r="D99" i="8"/>
  <c r="F99" i="8" s="1"/>
  <c r="D63" i="8"/>
  <c r="F63" i="8" s="1"/>
  <c r="D35" i="8"/>
  <c r="F35" i="8" s="1"/>
  <c r="B22" i="10"/>
  <c r="D22" i="9"/>
  <c r="L22" i="21" s="1"/>
  <c r="J22" i="7"/>
  <c r="B176" i="10"/>
  <c r="D176" i="9"/>
  <c r="L176" i="21" s="1"/>
  <c r="J176" i="7"/>
  <c r="D159" i="9"/>
  <c r="L159" i="21" s="1"/>
  <c r="B159" i="10"/>
  <c r="J159" i="7"/>
  <c r="D13" i="9"/>
  <c r="L13" i="21" s="1"/>
  <c r="B13" i="10"/>
  <c r="J13" i="7"/>
  <c r="B85" i="10"/>
  <c r="D85" i="9"/>
  <c r="L85" i="21" s="1"/>
  <c r="J85" i="7"/>
  <c r="D9" i="9"/>
  <c r="L9" i="21" s="1"/>
  <c r="J9" i="7"/>
  <c r="B9" i="10"/>
  <c r="D82" i="9"/>
  <c r="L82" i="21" s="1"/>
  <c r="B82" i="10"/>
  <c r="J82" i="7"/>
  <c r="D142" i="9"/>
  <c r="L142" i="21" s="1"/>
  <c r="B142" i="10"/>
  <c r="J142" i="7"/>
  <c r="D198" i="9"/>
  <c r="L198" i="21" s="1"/>
  <c r="B198" i="10"/>
  <c r="J198" i="7"/>
  <c r="D109" i="9"/>
  <c r="L109" i="21" s="1"/>
  <c r="B109" i="10"/>
  <c r="J109" i="7"/>
  <c r="D42" i="9"/>
  <c r="L42" i="21" s="1"/>
  <c r="B42" i="10"/>
  <c r="J42" i="7"/>
  <c r="B54" i="10"/>
  <c r="J54" i="7"/>
  <c r="D54" i="9"/>
  <c r="L54" i="21" s="1"/>
  <c r="B156" i="10"/>
  <c r="D156" i="9"/>
  <c r="L156" i="21" s="1"/>
  <c r="J156" i="7"/>
  <c r="D69" i="9"/>
  <c r="L69" i="21" s="1"/>
  <c r="B69" i="10"/>
  <c r="J69" i="7"/>
  <c r="D84" i="9"/>
  <c r="L84" i="21" s="1"/>
  <c r="J84" i="7"/>
  <c r="B84" i="10"/>
  <c r="B121" i="10"/>
  <c r="D121" i="9"/>
  <c r="L121" i="21" s="1"/>
  <c r="J121" i="7"/>
  <c r="D379" i="8"/>
  <c r="F379" i="8" s="1"/>
  <c r="D315" i="8"/>
  <c r="F315" i="8" s="1"/>
  <c r="D251" i="8"/>
  <c r="F251" i="8" s="1"/>
  <c r="D187" i="8"/>
  <c r="F187" i="8" s="1"/>
  <c r="D123" i="8"/>
  <c r="F123" i="8" s="1"/>
  <c r="D38" i="9"/>
  <c r="L38" i="21" s="1"/>
  <c r="J38" i="7"/>
  <c r="B38" i="10"/>
  <c r="D140" i="9"/>
  <c r="L140" i="21" s="1"/>
  <c r="B140" i="10"/>
  <c r="J140" i="7"/>
  <c r="H32" i="3"/>
  <c r="L32" i="3"/>
  <c r="H44" i="3"/>
  <c r="L44" i="3"/>
  <c r="H58" i="3"/>
  <c r="L58" i="3"/>
  <c r="H82" i="3"/>
  <c r="L82" i="3"/>
  <c r="H90" i="3"/>
  <c r="J89" i="3" s="1"/>
  <c r="L90" i="3"/>
  <c r="B317" i="10"/>
  <c r="D317" i="9"/>
  <c r="L317" i="21" s="1"/>
  <c r="J317" i="7"/>
  <c r="D366" i="9"/>
  <c r="L366" i="21" s="1"/>
  <c r="B366" i="10"/>
  <c r="J366" i="7"/>
  <c r="D330" i="9"/>
  <c r="L330" i="21" s="1"/>
  <c r="B330" i="10"/>
  <c r="J330" i="7"/>
  <c r="B282" i="10"/>
  <c r="D282" i="9"/>
  <c r="L282" i="21" s="1"/>
  <c r="J282" i="7"/>
  <c r="B249" i="10"/>
  <c r="D249" i="9"/>
  <c r="L249" i="21" s="1"/>
  <c r="J249" i="7"/>
  <c r="B240" i="10"/>
  <c r="D240" i="9"/>
  <c r="L240" i="21" s="1"/>
  <c r="J240" i="7"/>
  <c r="D216" i="9"/>
  <c r="L216" i="21" s="1"/>
  <c r="B216" i="10"/>
  <c r="J216" i="7"/>
  <c r="D430" i="8"/>
  <c r="F430" i="8" s="1"/>
  <c r="D393" i="8"/>
  <c r="F393" i="8" s="1"/>
  <c r="D366" i="8"/>
  <c r="F366" i="8" s="1"/>
  <c r="D329" i="8"/>
  <c r="F329" i="8" s="1"/>
  <c r="D302" i="8"/>
  <c r="F302" i="8" s="1"/>
  <c r="D265" i="8"/>
  <c r="F265" i="8" s="1"/>
  <c r="D238" i="8"/>
  <c r="F238" i="8" s="1"/>
  <c r="D201" i="8"/>
  <c r="F201" i="8" s="1"/>
  <c r="D174" i="8"/>
  <c r="F174" i="8" s="1"/>
  <c r="D137" i="8"/>
  <c r="F137" i="8" s="1"/>
  <c r="D110" i="8"/>
  <c r="F110" i="8" s="1"/>
  <c r="D73" i="8"/>
  <c r="F73" i="8" s="1"/>
  <c r="D46" i="8"/>
  <c r="F46" i="8" s="1"/>
  <c r="B170" i="10"/>
  <c r="D170" i="9"/>
  <c r="L170" i="21" s="1"/>
  <c r="J170" i="7"/>
  <c r="D19" i="9"/>
  <c r="L19" i="21" s="1"/>
  <c r="B19" i="10"/>
  <c r="J19" i="7"/>
  <c r="B48" i="10"/>
  <c r="J48" i="7"/>
  <c r="D48" i="9"/>
  <c r="L48" i="21" s="1"/>
  <c r="D278" i="9"/>
  <c r="L278" i="21" s="1"/>
  <c r="B278" i="10"/>
  <c r="J278" i="7"/>
  <c r="D389" i="9"/>
  <c r="L389" i="21" s="1"/>
  <c r="B389" i="10"/>
  <c r="J389" i="7"/>
  <c r="D386" i="9"/>
  <c r="L386" i="21" s="1"/>
  <c r="B386" i="10"/>
  <c r="J386" i="7"/>
  <c r="B372" i="10"/>
  <c r="D372" i="9"/>
  <c r="L372" i="21" s="1"/>
  <c r="J372" i="7"/>
  <c r="D291" i="9"/>
  <c r="L291" i="21" s="1"/>
  <c r="B291" i="10"/>
  <c r="J291" i="7"/>
  <c r="D299" i="9"/>
  <c r="L299" i="21" s="1"/>
  <c r="B299" i="10"/>
  <c r="J299" i="7"/>
  <c r="B251" i="10"/>
  <c r="D251" i="9"/>
  <c r="L251" i="21" s="1"/>
  <c r="J251" i="7"/>
  <c r="B287" i="10"/>
  <c r="D287" i="9"/>
  <c r="L287" i="21" s="1"/>
  <c r="J287" i="7"/>
  <c r="B209" i="10"/>
  <c r="D209" i="9"/>
  <c r="L209" i="21" s="1"/>
  <c r="J209" i="7"/>
  <c r="D186" i="9"/>
  <c r="L186" i="21" s="1"/>
  <c r="B186" i="10"/>
  <c r="J186" i="7"/>
  <c r="D8" i="9"/>
  <c r="L8" i="21" s="1"/>
  <c r="J8" i="7"/>
  <c r="B8" i="10"/>
  <c r="B63" i="10"/>
  <c r="J63" i="7"/>
  <c r="D63" i="9"/>
  <c r="L63" i="21" s="1"/>
  <c r="B348" i="10"/>
  <c r="D348" i="9"/>
  <c r="L348" i="21" s="1"/>
  <c r="J348" i="7"/>
  <c r="D221" i="9"/>
  <c r="L221" i="21" s="1"/>
  <c r="B221" i="10"/>
  <c r="J221" i="7"/>
  <c r="B39" i="10"/>
  <c r="J39" i="7"/>
  <c r="D39" i="9"/>
  <c r="L39" i="21" s="1"/>
  <c r="D112" i="9"/>
  <c r="L112" i="21" s="1"/>
  <c r="B112" i="10"/>
  <c r="J112" i="7"/>
  <c r="D148" i="9"/>
  <c r="L148" i="21" s="1"/>
  <c r="B148" i="10"/>
  <c r="J148" i="7"/>
  <c r="D79" i="9"/>
  <c r="L79" i="21" s="1"/>
  <c r="B79" i="10"/>
  <c r="J79" i="7"/>
  <c r="B152" i="10"/>
  <c r="D152" i="9"/>
  <c r="L152" i="21" s="1"/>
  <c r="J152" i="7"/>
  <c r="B37" i="10"/>
  <c r="D37" i="9"/>
  <c r="L37" i="21" s="1"/>
  <c r="J37" i="7"/>
  <c r="D133" i="9"/>
  <c r="L133" i="21" s="1"/>
  <c r="B133" i="10"/>
  <c r="J133" i="7"/>
  <c r="B65" i="10"/>
  <c r="J65" i="7"/>
  <c r="D65" i="9"/>
  <c r="L65" i="21" s="1"/>
  <c r="B130" i="10"/>
  <c r="D130" i="9"/>
  <c r="L130" i="21" s="1"/>
  <c r="J130" i="7"/>
  <c r="B194" i="10"/>
  <c r="D194" i="9"/>
  <c r="L194" i="21" s="1"/>
  <c r="J194" i="7"/>
  <c r="D93" i="9"/>
  <c r="L93" i="21" s="1"/>
  <c r="B93" i="10"/>
  <c r="J93" i="7"/>
  <c r="B163" i="10"/>
  <c r="D163" i="9"/>
  <c r="L163" i="21" s="1"/>
  <c r="J163" i="7"/>
  <c r="B78" i="10"/>
  <c r="J78" i="7"/>
  <c r="D78" i="9"/>
  <c r="L78" i="21" s="1"/>
  <c r="D392" i="8"/>
  <c r="F392" i="8" s="1"/>
  <c r="D328" i="8"/>
  <c r="F328" i="8" s="1"/>
  <c r="D264" i="8"/>
  <c r="F264" i="8" s="1"/>
  <c r="D200" i="8"/>
  <c r="F200" i="8" s="1"/>
  <c r="D136" i="8"/>
  <c r="F136" i="8" s="1"/>
  <c r="D72" i="8"/>
  <c r="F72" i="8" s="1"/>
  <c r="D8" i="8"/>
  <c r="F8" i="8" s="1"/>
  <c r="D53" i="9"/>
  <c r="L53" i="21" s="1"/>
  <c r="B53" i="10"/>
  <c r="J53" i="7"/>
  <c r="D81" i="9"/>
  <c r="L81" i="21" s="1"/>
  <c r="B81" i="10"/>
  <c r="J81" i="7"/>
  <c r="D1" i="8"/>
  <c r="F1" i="8" s="1"/>
  <c r="D92" i="8"/>
  <c r="F92" i="8" s="1"/>
  <c r="D91" i="8"/>
  <c r="F91" i="8" s="1"/>
  <c r="D59" i="8"/>
  <c r="F59" i="8" s="1"/>
  <c r="D60" i="8"/>
  <c r="F60" i="8" s="1"/>
  <c r="D28" i="8"/>
  <c r="F28" i="8" s="1"/>
  <c r="D27" i="8"/>
  <c r="F27" i="8" s="1"/>
  <c r="D396" i="8"/>
  <c r="F396" i="8" s="1"/>
  <c r="D332" i="8"/>
  <c r="F332" i="8" s="1"/>
  <c r="D268" i="8"/>
  <c r="F268" i="8" s="1"/>
  <c r="D204" i="8"/>
  <c r="F204" i="8" s="1"/>
  <c r="D140" i="8"/>
  <c r="F140" i="8" s="1"/>
  <c r="D12" i="8"/>
  <c r="F12" i="8" s="1"/>
  <c r="H10" i="3"/>
  <c r="J10" i="3" s="1"/>
  <c r="L10" i="3"/>
  <c r="H48" i="3"/>
  <c r="J47" i="3" s="1"/>
  <c r="L48" i="3"/>
  <c r="H60" i="3"/>
  <c r="L60" i="3"/>
  <c r="H74" i="3"/>
  <c r="L74" i="3"/>
  <c r="H84" i="3"/>
  <c r="L84" i="3"/>
  <c r="H92" i="3"/>
  <c r="L92" i="3"/>
  <c r="D305" i="9"/>
  <c r="L305" i="21" s="1"/>
  <c r="B305" i="10"/>
  <c r="J305" i="7"/>
  <c r="D344" i="9"/>
  <c r="L344" i="21" s="1"/>
  <c r="B344" i="10"/>
  <c r="J344" i="7"/>
  <c r="B412" i="10"/>
  <c r="D412" i="9"/>
  <c r="L412" i="21" s="1"/>
  <c r="J412" i="7"/>
  <c r="B314" i="10"/>
  <c r="D314" i="9"/>
  <c r="L314" i="21" s="1"/>
  <c r="J314" i="7"/>
  <c r="D371" i="9"/>
  <c r="L371" i="21" s="1"/>
  <c r="B371" i="10"/>
  <c r="J371" i="7"/>
  <c r="B300" i="10"/>
  <c r="D300" i="9"/>
  <c r="L300" i="21" s="1"/>
  <c r="J300" i="7"/>
  <c r="D353" i="9"/>
  <c r="L353" i="21" s="1"/>
  <c r="B353" i="10"/>
  <c r="J353" i="7"/>
  <c r="B252" i="10"/>
  <c r="D252" i="9"/>
  <c r="L252" i="21" s="1"/>
  <c r="J252" i="7"/>
  <c r="D177" i="9"/>
  <c r="L177" i="21" s="1"/>
  <c r="B177" i="10"/>
  <c r="J177" i="7"/>
  <c r="B161" i="10"/>
  <c r="D161" i="9"/>
  <c r="L161" i="21" s="1"/>
  <c r="J161" i="7"/>
  <c r="D16" i="9"/>
  <c r="L16" i="21" s="1"/>
  <c r="B16" i="10"/>
  <c r="J16" i="7"/>
  <c r="D31" i="9"/>
  <c r="L31" i="21" s="1"/>
  <c r="B31" i="10"/>
  <c r="J31" i="7"/>
  <c r="B415" i="10"/>
  <c r="D415" i="9"/>
  <c r="L415" i="21" s="1"/>
  <c r="J415" i="7"/>
  <c r="B320" i="10"/>
  <c r="D320" i="9"/>
  <c r="L320" i="21" s="1"/>
  <c r="J320" i="7"/>
  <c r="B273" i="10"/>
  <c r="D273" i="9"/>
  <c r="L273" i="21" s="1"/>
  <c r="J273" i="7"/>
  <c r="D414" i="9"/>
  <c r="L414" i="21" s="1"/>
  <c r="B414" i="10"/>
  <c r="J414" i="7"/>
  <c r="B336" i="10"/>
  <c r="D336" i="9"/>
  <c r="L336" i="21" s="1"/>
  <c r="J336" i="7"/>
  <c r="B315" i="10"/>
  <c r="D315" i="9"/>
  <c r="L315" i="21" s="1"/>
  <c r="J315" i="7"/>
  <c r="B233" i="10"/>
  <c r="D233" i="9"/>
  <c r="L233" i="21" s="1"/>
  <c r="J233" i="7"/>
  <c r="D212" i="9"/>
  <c r="L212" i="21" s="1"/>
  <c r="B212" i="10"/>
  <c r="J212" i="7"/>
  <c r="B158" i="10"/>
  <c r="D158" i="9"/>
  <c r="L158" i="21" s="1"/>
  <c r="J158" i="7"/>
  <c r="D47" i="9"/>
  <c r="L47" i="21" s="1"/>
  <c r="B47" i="10"/>
  <c r="J47" i="7"/>
  <c r="J60" i="7"/>
  <c r="D60" i="9"/>
  <c r="L60" i="21" s="1"/>
  <c r="B60" i="10"/>
  <c r="B329" i="10"/>
  <c r="D329" i="9"/>
  <c r="L329" i="21" s="1"/>
  <c r="J329" i="7"/>
  <c r="D245" i="9"/>
  <c r="L245" i="21" s="1"/>
  <c r="B245" i="10"/>
  <c r="J245" i="7"/>
  <c r="B205" i="10"/>
  <c r="D205" i="9"/>
  <c r="L205" i="21" s="1"/>
  <c r="J205" i="7"/>
  <c r="D248" i="9"/>
  <c r="L248" i="21" s="1"/>
  <c r="B248" i="10"/>
  <c r="J248" i="7"/>
  <c r="B208" i="10"/>
  <c r="D208" i="9"/>
  <c r="L208" i="21" s="1"/>
  <c r="J208" i="7"/>
  <c r="D187" i="9"/>
  <c r="L187" i="21" s="1"/>
  <c r="B187" i="10"/>
  <c r="J187" i="7"/>
  <c r="D162" i="9"/>
  <c r="L162" i="21" s="1"/>
  <c r="B162" i="10"/>
  <c r="J162" i="7"/>
  <c r="B11" i="10"/>
  <c r="D11" i="9"/>
  <c r="L11" i="21" s="1"/>
  <c r="J11" i="7"/>
  <c r="B36" i="10"/>
  <c r="J36" i="7"/>
  <c r="D36" i="9"/>
  <c r="L36" i="21" s="1"/>
  <c r="B59" i="10"/>
  <c r="J59" i="7"/>
  <c r="D59" i="9"/>
  <c r="L59" i="21" s="1"/>
  <c r="D96" i="9"/>
  <c r="L96" i="21" s="1"/>
  <c r="B96" i="10"/>
  <c r="J96" i="7"/>
  <c r="D183" i="9"/>
  <c r="L183" i="21" s="1"/>
  <c r="B183" i="10"/>
  <c r="J183" i="7"/>
  <c r="D75" i="9"/>
  <c r="L75" i="21" s="1"/>
  <c r="B75" i="10"/>
  <c r="J75" i="7"/>
  <c r="D172" i="9"/>
  <c r="L172" i="21" s="1"/>
  <c r="B172" i="10"/>
  <c r="J172" i="7"/>
  <c r="B171" i="10"/>
  <c r="D171" i="9"/>
  <c r="L171" i="21" s="1"/>
  <c r="J171" i="7"/>
  <c r="B21" i="10"/>
  <c r="D21" i="9"/>
  <c r="L21" i="21" s="1"/>
  <c r="J21" i="7"/>
  <c r="D33" i="9"/>
  <c r="L33" i="21" s="1"/>
  <c r="B33" i="10"/>
  <c r="J33" i="7"/>
  <c r="B41" i="10"/>
  <c r="J41" i="7"/>
  <c r="D41" i="9"/>
  <c r="L41" i="21" s="1"/>
  <c r="B50" i="10"/>
  <c r="J50" i="7"/>
  <c r="D50" i="9"/>
  <c r="L50" i="21" s="1"/>
  <c r="D66" i="9"/>
  <c r="B66" i="10"/>
  <c r="J66" i="7"/>
  <c r="D117" i="9"/>
  <c r="L117" i="21" s="1"/>
  <c r="B117" i="10"/>
  <c r="J117" i="7"/>
  <c r="B190" i="10"/>
  <c r="D190" i="9"/>
  <c r="L190" i="21" s="1"/>
  <c r="J190" i="7"/>
  <c r="D49" i="9"/>
  <c r="L49" i="21" s="1"/>
  <c r="B49" i="10"/>
  <c r="J49" i="7"/>
  <c r="D88" i="9"/>
  <c r="L88" i="21" s="1"/>
  <c r="B88" i="10"/>
  <c r="J88" i="7"/>
  <c r="B118" i="10"/>
  <c r="D118" i="9"/>
  <c r="L118" i="21" s="1"/>
  <c r="J118" i="7"/>
  <c r="D204" i="9"/>
  <c r="L204" i="21" s="1"/>
  <c r="B204" i="10"/>
  <c r="J204" i="7"/>
  <c r="B80" i="10"/>
  <c r="D80" i="9"/>
  <c r="L80" i="21" s="1"/>
  <c r="J80" i="7"/>
  <c r="B141" i="10"/>
  <c r="D141" i="9"/>
  <c r="L141" i="21" s="1"/>
  <c r="J141" i="7"/>
  <c r="D62" i="9"/>
  <c r="L62" i="21" s="1"/>
  <c r="J62" i="7"/>
  <c r="B62" i="10"/>
  <c r="J74" i="7"/>
  <c r="B74" i="10"/>
  <c r="D74" i="9"/>
  <c r="L74" i="21" s="1"/>
  <c r="D168" i="9"/>
  <c r="L168" i="21" s="1"/>
  <c r="B168" i="10"/>
  <c r="J168" i="7"/>
  <c r="D151" i="9"/>
  <c r="L151" i="21" s="1"/>
  <c r="B151" i="10"/>
  <c r="J151" i="7"/>
  <c r="B160" i="10"/>
  <c r="D160" i="9"/>
  <c r="L160" i="21" s="1"/>
  <c r="J160" i="7"/>
  <c r="B127" i="10"/>
  <c r="D127" i="9"/>
  <c r="L127" i="21" s="1"/>
  <c r="J127" i="7"/>
  <c r="D411" i="8"/>
  <c r="F411" i="8" s="1"/>
  <c r="D347" i="8"/>
  <c r="F347" i="8" s="1"/>
  <c r="D283" i="8"/>
  <c r="F283" i="8" s="1"/>
  <c r="D219" i="8"/>
  <c r="F219" i="8" s="1"/>
  <c r="D155" i="8"/>
  <c r="F155" i="8" s="1"/>
  <c r="H12" i="3"/>
  <c r="J11" i="3" s="1"/>
  <c r="L12" i="3"/>
  <c r="H26" i="3"/>
  <c r="L26" i="3"/>
  <c r="H64" i="3"/>
  <c r="J63" i="3" s="1"/>
  <c r="L64" i="3"/>
  <c r="H76" i="3"/>
  <c r="L76" i="3"/>
  <c r="H86" i="3"/>
  <c r="J85" i="3" s="1"/>
  <c r="L86" i="3"/>
  <c r="H94" i="3"/>
  <c r="L94" i="3"/>
  <c r="H108" i="3"/>
  <c r="L108" i="3"/>
  <c r="D77" i="9"/>
  <c r="L77" i="21" s="1"/>
  <c r="J77" i="7"/>
  <c r="B77" i="10"/>
  <c r="J132" i="7"/>
  <c r="D132" i="9"/>
  <c r="L132" i="21" s="1"/>
  <c r="B132" i="10"/>
  <c r="D202" i="9"/>
  <c r="L202" i="21" s="1"/>
  <c r="B202" i="10"/>
  <c r="J202" i="7"/>
  <c r="B104" i="10"/>
  <c r="J104" i="7"/>
  <c r="D104" i="9"/>
  <c r="L104" i="21" s="1"/>
  <c r="B195" i="10"/>
  <c r="D195" i="9"/>
  <c r="L195" i="21" s="1"/>
  <c r="J195" i="7"/>
  <c r="H20" i="3"/>
  <c r="J20" i="3" s="1"/>
  <c r="L20" i="3"/>
  <c r="H52" i="3"/>
  <c r="J52" i="3" s="1"/>
  <c r="L52" i="3"/>
  <c r="H102" i="3"/>
  <c r="J101" i="3" s="1"/>
  <c r="L102" i="3"/>
  <c r="B95" i="10"/>
  <c r="D95" i="9"/>
  <c r="L95" i="21" s="1"/>
  <c r="J95" i="7"/>
  <c r="H13" i="3"/>
  <c r="L13" i="3"/>
  <c r="H59" i="3"/>
  <c r="J59" i="3" s="1"/>
  <c r="L59" i="3"/>
  <c r="N59" i="3" s="1"/>
  <c r="H67" i="3"/>
  <c r="L67" i="3"/>
  <c r="L73" i="3"/>
  <c r="H73" i="3"/>
  <c r="J73" i="3" s="1"/>
  <c r="H83" i="3"/>
  <c r="L83" i="3"/>
  <c r="N89" i="3"/>
  <c r="H97" i="3"/>
  <c r="L97" i="3"/>
  <c r="J86" i="7"/>
  <c r="B86" i="10"/>
  <c r="D86" i="9"/>
  <c r="L86" i="21" s="1"/>
  <c r="H6" i="3"/>
  <c r="L6" i="3"/>
  <c r="H70" i="3"/>
  <c r="J71" i="3" s="1"/>
  <c r="L70" i="3"/>
  <c r="H3" i="3"/>
  <c r="L3" i="3"/>
  <c r="H61" i="3"/>
  <c r="J61" i="3" s="1"/>
  <c r="L61" i="3"/>
  <c r="H99" i="3"/>
  <c r="J100" i="3" s="1"/>
  <c r="L99" i="3"/>
  <c r="H141" i="3"/>
  <c r="J142" i="3" s="1"/>
  <c r="L141" i="3"/>
  <c r="H169" i="3"/>
  <c r="L169" i="3"/>
  <c r="H200" i="3"/>
  <c r="L200" i="3"/>
  <c r="H238" i="3"/>
  <c r="L238" i="3"/>
  <c r="H250" i="3"/>
  <c r="L250" i="3"/>
  <c r="H264" i="3"/>
  <c r="J264" i="3" s="1"/>
  <c r="L264" i="3"/>
  <c r="H296" i="3"/>
  <c r="L296" i="3"/>
  <c r="H317" i="3"/>
  <c r="L317" i="3"/>
  <c r="L333" i="3"/>
  <c r="H333" i="3"/>
  <c r="J333" i="3" s="1"/>
  <c r="L349" i="3"/>
  <c r="H349" i="3"/>
  <c r="L365" i="3"/>
  <c r="H365" i="3"/>
  <c r="L381" i="3"/>
  <c r="H381" i="3"/>
  <c r="H398" i="3"/>
  <c r="J399" i="3" s="1"/>
  <c r="L398" i="3"/>
  <c r="H410" i="3"/>
  <c r="J411" i="3" s="1"/>
  <c r="L410" i="3"/>
  <c r="H426" i="3"/>
  <c r="L426" i="3"/>
  <c r="D155" i="9"/>
  <c r="L155" i="21" s="1"/>
  <c r="B155" i="10"/>
  <c r="J155" i="7"/>
  <c r="D14" i="9"/>
  <c r="L14" i="21" s="1"/>
  <c r="B14" i="10"/>
  <c r="J14" i="7"/>
  <c r="D124" i="9"/>
  <c r="L124" i="21" s="1"/>
  <c r="B124" i="10"/>
  <c r="J124" i="7"/>
  <c r="B61" i="10"/>
  <c r="D61" i="9"/>
  <c r="L61" i="21" s="1"/>
  <c r="J61" i="7"/>
  <c r="D116" i="9"/>
  <c r="L116" i="21" s="1"/>
  <c r="B116" i="10"/>
  <c r="J116" i="7"/>
  <c r="B136" i="10"/>
  <c r="D136" i="9"/>
  <c r="L136" i="21" s="1"/>
  <c r="J136" i="7"/>
  <c r="D18" i="9"/>
  <c r="L18" i="21" s="1"/>
  <c r="B18" i="10"/>
  <c r="J18" i="7"/>
  <c r="D191" i="9"/>
  <c r="L191" i="21" s="1"/>
  <c r="B191" i="10"/>
  <c r="J191" i="7"/>
  <c r="L8" i="3"/>
  <c r="L18" i="3"/>
  <c r="N19" i="3" s="1"/>
  <c r="L40" i="3"/>
  <c r="L50" i="3"/>
  <c r="L72" i="3"/>
  <c r="L100" i="3"/>
  <c r="B99" i="10"/>
  <c r="D99" i="9"/>
  <c r="L99" i="21" s="1"/>
  <c r="J99" i="7"/>
  <c r="D83" i="9"/>
  <c r="L83" i="21" s="1"/>
  <c r="B83" i="10"/>
  <c r="J83" i="7"/>
  <c r="B107" i="10"/>
  <c r="D107" i="9"/>
  <c r="L107" i="21" s="1"/>
  <c r="J107" i="7"/>
  <c r="B123" i="10"/>
  <c r="D123" i="9"/>
  <c r="L123" i="21" s="1"/>
  <c r="J123" i="7"/>
  <c r="H1" i="3"/>
  <c r="L1" i="3"/>
  <c r="H15" i="3"/>
  <c r="J15" i="3" s="1"/>
  <c r="L15" i="3"/>
  <c r="H27" i="3"/>
  <c r="J27" i="3" s="1"/>
  <c r="L27" i="3"/>
  <c r="H31" i="3"/>
  <c r="L31" i="3"/>
  <c r="J41" i="3"/>
  <c r="H45" i="3"/>
  <c r="J45" i="3" s="1"/>
  <c r="L45" i="3"/>
  <c r="H69" i="3"/>
  <c r="L69" i="3"/>
  <c r="H75" i="3"/>
  <c r="J75" i="3" s="1"/>
  <c r="L75" i="3"/>
  <c r="H105" i="3"/>
  <c r="L105" i="3"/>
  <c r="H54" i="3"/>
  <c r="J54" i="3" s="1"/>
  <c r="L54" i="3"/>
  <c r="H104" i="3"/>
  <c r="L104" i="3"/>
  <c r="L103" i="3"/>
  <c r="H103" i="3"/>
  <c r="H133" i="3"/>
  <c r="J134" i="3" s="1"/>
  <c r="L133" i="3"/>
  <c r="H171" i="3"/>
  <c r="L171" i="3"/>
  <c r="H185" i="3"/>
  <c r="L185" i="3"/>
  <c r="H202" i="3"/>
  <c r="L202" i="3"/>
  <c r="H216" i="3"/>
  <c r="J216" i="3" s="1"/>
  <c r="L216" i="3"/>
  <c r="N216" i="3" s="1"/>
  <c r="H254" i="3"/>
  <c r="J254" i="3" s="1"/>
  <c r="L254" i="3"/>
  <c r="H266" i="3"/>
  <c r="L266" i="3"/>
  <c r="H280" i="3"/>
  <c r="J280" i="3" s="1"/>
  <c r="L280" i="3"/>
  <c r="H298" i="3"/>
  <c r="L298" i="3"/>
  <c r="H318" i="3"/>
  <c r="L318" i="3"/>
  <c r="N319" i="3" s="1"/>
  <c r="H334" i="3"/>
  <c r="L334" i="3"/>
  <c r="H350" i="3"/>
  <c r="L350" i="3"/>
  <c r="H366" i="3"/>
  <c r="L366" i="3"/>
  <c r="H382" i="3"/>
  <c r="L382" i="3"/>
  <c r="L413" i="3"/>
  <c r="H413" i="3"/>
  <c r="H429" i="3"/>
  <c r="L429" i="3"/>
  <c r="H114" i="3"/>
  <c r="L114" i="3"/>
  <c r="J45" i="7"/>
  <c r="D45" i="9"/>
  <c r="L45" i="21" s="1"/>
  <c r="B45" i="10"/>
  <c r="B100" i="10"/>
  <c r="D100" i="9"/>
  <c r="L100" i="21" s="1"/>
  <c r="J100" i="7"/>
  <c r="D25" i="9"/>
  <c r="L25" i="21" s="1"/>
  <c r="B25" i="10"/>
  <c r="J25" i="7"/>
  <c r="D129" i="9"/>
  <c r="L129" i="21" s="1"/>
  <c r="B129" i="10"/>
  <c r="J129" i="7"/>
  <c r="B137" i="10"/>
  <c r="D137" i="9"/>
  <c r="L137" i="21" s="1"/>
  <c r="J137" i="7"/>
  <c r="D145" i="9"/>
  <c r="L145" i="21" s="1"/>
  <c r="B145" i="10"/>
  <c r="J145" i="7"/>
  <c r="D167" i="9"/>
  <c r="L167" i="21" s="1"/>
  <c r="B167" i="10"/>
  <c r="J167" i="7"/>
  <c r="D201" i="9"/>
  <c r="L201" i="21" s="1"/>
  <c r="B201" i="10"/>
  <c r="J201" i="7"/>
  <c r="H4" i="3"/>
  <c r="L4" i="3"/>
  <c r="H36" i="3"/>
  <c r="L36" i="3"/>
  <c r="H68" i="3"/>
  <c r="L68" i="3"/>
  <c r="B139" i="10"/>
  <c r="D139" i="9"/>
  <c r="L139" i="21" s="1"/>
  <c r="J139" i="7"/>
  <c r="D98" i="9"/>
  <c r="L98" i="21" s="1"/>
  <c r="B98" i="10"/>
  <c r="J98" i="7"/>
  <c r="H5" i="3"/>
  <c r="L5" i="3"/>
  <c r="L35" i="3"/>
  <c r="H35" i="3"/>
  <c r="H77" i="3"/>
  <c r="J77" i="3" s="1"/>
  <c r="L77" i="3"/>
  <c r="H87" i="3"/>
  <c r="L87" i="3"/>
  <c r="N87" i="3" s="1"/>
  <c r="H91" i="3"/>
  <c r="L91" i="3"/>
  <c r="H109" i="3"/>
  <c r="L109" i="3"/>
  <c r="H38" i="3"/>
  <c r="L38" i="3"/>
  <c r="H33" i="3"/>
  <c r="L33" i="3"/>
  <c r="L107" i="3"/>
  <c r="H107" i="3"/>
  <c r="J107" i="3" s="1"/>
  <c r="H125" i="3"/>
  <c r="L125" i="3"/>
  <c r="H157" i="3"/>
  <c r="L157" i="3"/>
  <c r="H175" i="3"/>
  <c r="L175" i="3"/>
  <c r="H187" i="3"/>
  <c r="L187" i="3"/>
  <c r="H206" i="3"/>
  <c r="L206" i="3"/>
  <c r="N207" i="3" s="1"/>
  <c r="H218" i="3"/>
  <c r="L218" i="3"/>
  <c r="H232" i="3"/>
  <c r="L232" i="3"/>
  <c r="H270" i="3"/>
  <c r="J271" i="3" s="1"/>
  <c r="L270" i="3"/>
  <c r="H282" i="3"/>
  <c r="L282" i="3"/>
  <c r="H301" i="3"/>
  <c r="J301" i="3" s="1"/>
  <c r="L301" i="3"/>
  <c r="H312" i="3"/>
  <c r="L312" i="3"/>
  <c r="N313" i="3" s="1"/>
  <c r="H328" i="3"/>
  <c r="L328" i="3"/>
  <c r="H344" i="3"/>
  <c r="L344" i="3"/>
  <c r="N345" i="3" s="1"/>
  <c r="H360" i="3"/>
  <c r="L360" i="3"/>
  <c r="H376" i="3"/>
  <c r="L376" i="3"/>
  <c r="H392" i="3"/>
  <c r="L392" i="3"/>
  <c r="H414" i="3"/>
  <c r="J415" i="3" s="1"/>
  <c r="L414" i="3"/>
  <c r="H430" i="3"/>
  <c r="J431" i="3" s="1"/>
  <c r="L430" i="3"/>
  <c r="N431" i="3" s="1"/>
  <c r="H116" i="3"/>
  <c r="L116" i="3"/>
  <c r="H130" i="3"/>
  <c r="J129" i="3" s="1"/>
  <c r="L130" i="3"/>
  <c r="H144" i="3"/>
  <c r="J144" i="3" s="1"/>
  <c r="L144" i="3"/>
  <c r="L154" i="3"/>
  <c r="H154" i="3"/>
  <c r="J153" i="3" s="1"/>
  <c r="H203" i="3"/>
  <c r="J204" i="3" s="1"/>
  <c r="L203" i="3"/>
  <c r="D92" i="9"/>
  <c r="L92" i="21" s="1"/>
  <c r="B92" i="10"/>
  <c r="J92" i="7"/>
  <c r="D6" i="9"/>
  <c r="L6" i="21" s="1"/>
  <c r="J6" i="7"/>
  <c r="B6" i="10"/>
  <c r="D5" i="9"/>
  <c r="L5" i="21" s="1"/>
  <c r="B5" i="10"/>
  <c r="J5" i="7"/>
  <c r="B89" i="10"/>
  <c r="D89" i="9"/>
  <c r="L89" i="21" s="1"/>
  <c r="J89" i="7"/>
  <c r="D97" i="9"/>
  <c r="L97" i="21" s="1"/>
  <c r="B97" i="10"/>
  <c r="J97" i="7"/>
  <c r="D105" i="9"/>
  <c r="L105" i="21" s="1"/>
  <c r="B105" i="10"/>
  <c r="J105" i="7"/>
  <c r="D113" i="9"/>
  <c r="L113" i="21" s="1"/>
  <c r="B113" i="10"/>
  <c r="J113" i="7"/>
  <c r="B72" i="10"/>
  <c r="D72" i="9"/>
  <c r="L72" i="21" s="1"/>
  <c r="J72" i="7"/>
  <c r="B34" i="10"/>
  <c r="D34" i="9"/>
  <c r="L34" i="21" s="1"/>
  <c r="J34" i="7"/>
  <c r="D120" i="9"/>
  <c r="L120" i="21" s="1"/>
  <c r="B120" i="10"/>
  <c r="J120" i="7"/>
  <c r="B199" i="10"/>
  <c r="D199" i="9"/>
  <c r="L199" i="21" s="1"/>
  <c r="J199" i="7"/>
  <c r="L2" i="3"/>
  <c r="L24" i="3"/>
  <c r="L34" i="3"/>
  <c r="L56" i="3"/>
  <c r="L66" i="3"/>
  <c r="L106" i="3"/>
  <c r="B110" i="10"/>
  <c r="D110" i="9"/>
  <c r="L110" i="21" s="1"/>
  <c r="J110" i="7"/>
  <c r="H7" i="3"/>
  <c r="L7" i="3"/>
  <c r="H23" i="3"/>
  <c r="L23" i="3"/>
  <c r="L29" i="3"/>
  <c r="H37" i="3"/>
  <c r="L37" i="3"/>
  <c r="L49" i="3"/>
  <c r="H49" i="3"/>
  <c r="J49" i="3" s="1"/>
  <c r="H57" i="3"/>
  <c r="L57" i="3"/>
  <c r="L65" i="3"/>
  <c r="N65" i="3" s="1"/>
  <c r="H65" i="3"/>
  <c r="L79" i="3"/>
  <c r="L95" i="3"/>
  <c r="H95" i="3"/>
  <c r="J95" i="3" s="1"/>
  <c r="H22" i="3"/>
  <c r="L22" i="3"/>
  <c r="H17" i="3"/>
  <c r="J17" i="3" s="1"/>
  <c r="L17" i="3"/>
  <c r="H39" i="3"/>
  <c r="J39" i="3" s="1"/>
  <c r="L39" i="3"/>
  <c r="H93" i="3"/>
  <c r="L93" i="3"/>
  <c r="H117" i="3"/>
  <c r="L117" i="3"/>
  <c r="H149" i="3"/>
  <c r="L149" i="3"/>
  <c r="H159" i="3"/>
  <c r="L159" i="3"/>
  <c r="H191" i="3"/>
  <c r="L191" i="3"/>
  <c r="H222" i="3"/>
  <c r="J223" i="3" s="1"/>
  <c r="L222" i="3"/>
  <c r="H234" i="3"/>
  <c r="L234" i="3"/>
  <c r="H248" i="3"/>
  <c r="L248" i="3"/>
  <c r="H286" i="3"/>
  <c r="J287" i="3" s="1"/>
  <c r="L286" i="3"/>
  <c r="H302" i="3"/>
  <c r="L302" i="3"/>
  <c r="H314" i="3"/>
  <c r="L314" i="3"/>
  <c r="N314" i="3" s="1"/>
  <c r="H330" i="3"/>
  <c r="L330" i="3"/>
  <c r="H346" i="3"/>
  <c r="L346" i="3"/>
  <c r="N346" i="3" s="1"/>
  <c r="H362" i="3"/>
  <c r="L362" i="3"/>
  <c r="H378" i="3"/>
  <c r="L378" i="3"/>
  <c r="N379" i="3" s="1"/>
  <c r="H394" i="3"/>
  <c r="L394" i="3"/>
  <c r="H408" i="3"/>
  <c r="L408" i="3"/>
  <c r="H424" i="3"/>
  <c r="L424" i="3"/>
  <c r="H120" i="3"/>
  <c r="J120" i="3" s="1"/>
  <c r="L120" i="3"/>
  <c r="H132" i="3"/>
  <c r="L132" i="3"/>
  <c r="H146" i="3"/>
  <c r="J145" i="3" s="1"/>
  <c r="L146" i="3"/>
  <c r="J46" i="3"/>
  <c r="D103" i="9"/>
  <c r="L103" i="21" s="1"/>
  <c r="B103" i="10"/>
  <c r="J103" i="7"/>
  <c r="D189" i="9"/>
  <c r="L189" i="21" s="1"/>
  <c r="B189" i="10"/>
  <c r="J189" i="7"/>
  <c r="B119" i="10"/>
  <c r="D119" i="9"/>
  <c r="L119" i="21" s="1"/>
  <c r="J119" i="7"/>
  <c r="B192" i="10"/>
  <c r="D192" i="9"/>
  <c r="L192" i="21" s="1"/>
  <c r="J192" i="7"/>
  <c r="L11" i="3"/>
  <c r="N11" i="3" s="1"/>
  <c r="L85" i="3"/>
  <c r="J113" i="3"/>
  <c r="H165" i="3"/>
  <c r="L165" i="3"/>
  <c r="H195" i="3"/>
  <c r="L195" i="3"/>
  <c r="L226" i="3"/>
  <c r="H226" i="3"/>
  <c r="L258" i="3"/>
  <c r="H258" i="3"/>
  <c r="H290" i="3"/>
  <c r="L290" i="3"/>
  <c r="H325" i="3"/>
  <c r="J326" i="3" s="1"/>
  <c r="L325" i="3"/>
  <c r="N325" i="3" s="1"/>
  <c r="H338" i="3"/>
  <c r="L338" i="3"/>
  <c r="N338" i="3" s="1"/>
  <c r="H357" i="3"/>
  <c r="J358" i="3" s="1"/>
  <c r="L357" i="3"/>
  <c r="H370" i="3"/>
  <c r="L370" i="3"/>
  <c r="N370" i="3" s="1"/>
  <c r="L389" i="3"/>
  <c r="H389" i="3"/>
  <c r="J390" i="3" s="1"/>
  <c r="L421" i="3"/>
  <c r="H421" i="3"/>
  <c r="J422" i="3" s="1"/>
  <c r="H124" i="3"/>
  <c r="L124" i="3"/>
  <c r="J128" i="3"/>
  <c r="H140" i="3"/>
  <c r="L140" i="3"/>
  <c r="J152" i="3"/>
  <c r="H164" i="3"/>
  <c r="J163" i="3" s="1"/>
  <c r="L164" i="3"/>
  <c r="H201" i="3"/>
  <c r="L201" i="3"/>
  <c r="H205" i="3"/>
  <c r="J206" i="3" s="1"/>
  <c r="L205" i="3"/>
  <c r="H217" i="3"/>
  <c r="L217" i="3"/>
  <c r="N218" i="3" s="1"/>
  <c r="H243" i="3"/>
  <c r="L243" i="3"/>
  <c r="H251" i="3"/>
  <c r="L251" i="3"/>
  <c r="H261" i="3"/>
  <c r="J262" i="3" s="1"/>
  <c r="L261" i="3"/>
  <c r="H267" i="3"/>
  <c r="J268" i="3" s="1"/>
  <c r="L267" i="3"/>
  <c r="H283" i="3"/>
  <c r="L283" i="3"/>
  <c r="N284" i="3" s="1"/>
  <c r="L299" i="3"/>
  <c r="H299" i="3"/>
  <c r="J300" i="3" s="1"/>
  <c r="L315" i="3"/>
  <c r="H315" i="3"/>
  <c r="H335" i="3"/>
  <c r="J336" i="3" s="1"/>
  <c r="L335" i="3"/>
  <c r="L351" i="3"/>
  <c r="H351" i="3"/>
  <c r="J352" i="3" s="1"/>
  <c r="H367" i="3"/>
  <c r="J368" i="3" s="1"/>
  <c r="L367" i="3"/>
  <c r="H387" i="3"/>
  <c r="J388" i="3" s="1"/>
  <c r="L387" i="3"/>
  <c r="H397" i="3"/>
  <c r="L397" i="3"/>
  <c r="H407" i="3"/>
  <c r="J408" i="3" s="1"/>
  <c r="L407" i="3"/>
  <c r="H139" i="3"/>
  <c r="L139" i="3"/>
  <c r="H181" i="3"/>
  <c r="J182" i="3" s="1"/>
  <c r="L181" i="3"/>
  <c r="L353" i="3"/>
  <c r="H353" i="3"/>
  <c r="J353" i="3" s="1"/>
  <c r="L372" i="3"/>
  <c r="H372" i="3"/>
  <c r="L150" i="3"/>
  <c r="H150" i="3"/>
  <c r="H172" i="3"/>
  <c r="L172" i="3"/>
  <c r="H188" i="3"/>
  <c r="L188" i="3"/>
  <c r="H405" i="3"/>
  <c r="J406" i="3" s="1"/>
  <c r="L405" i="3"/>
  <c r="B196" i="10"/>
  <c r="D196" i="9"/>
  <c r="L196" i="21" s="1"/>
  <c r="J196" i="7"/>
  <c r="L21" i="3"/>
  <c r="L43" i="3"/>
  <c r="L55" i="3"/>
  <c r="N55" i="3" s="1"/>
  <c r="L81" i="3"/>
  <c r="L101" i="3"/>
  <c r="J134" i="7"/>
  <c r="D134" i="9"/>
  <c r="L134" i="21" s="1"/>
  <c r="B134" i="10"/>
  <c r="B135" i="10"/>
  <c r="D135" i="9"/>
  <c r="L135" i="21" s="1"/>
  <c r="J135" i="7"/>
  <c r="B91" i="10"/>
  <c r="D91" i="9"/>
  <c r="L91" i="21" s="1"/>
  <c r="J91" i="7"/>
  <c r="B200" i="10"/>
  <c r="D200" i="9"/>
  <c r="L200" i="21" s="1"/>
  <c r="J200" i="7"/>
  <c r="L30" i="3"/>
  <c r="N30" i="3" s="1"/>
  <c r="L62" i="3"/>
  <c r="D131" i="9"/>
  <c r="L131" i="21" s="1"/>
  <c r="B131" i="10"/>
  <c r="J131" i="7"/>
  <c r="D138" i="9"/>
  <c r="L138" i="21" s="1"/>
  <c r="B138" i="10"/>
  <c r="J138" i="7"/>
  <c r="B143" i="10"/>
  <c r="D143" i="9"/>
  <c r="L143" i="21" s="1"/>
  <c r="J143" i="7"/>
  <c r="D102" i="9"/>
  <c r="L102" i="21" s="1"/>
  <c r="B102" i="10"/>
  <c r="J102" i="7"/>
  <c r="L121" i="3"/>
  <c r="L137" i="3"/>
  <c r="L153" i="3"/>
  <c r="L163" i="3"/>
  <c r="L183" i="3"/>
  <c r="L193" i="3"/>
  <c r="L214" i="3"/>
  <c r="N215" i="3" s="1"/>
  <c r="L224" i="3"/>
  <c r="L246" i="3"/>
  <c r="L256" i="3"/>
  <c r="L278" i="3"/>
  <c r="L288" i="3"/>
  <c r="L294" i="3"/>
  <c r="L310" i="3"/>
  <c r="L336" i="3"/>
  <c r="N337" i="3" s="1"/>
  <c r="L342" i="3"/>
  <c r="L368" i="3"/>
  <c r="N369" i="3" s="1"/>
  <c r="L374" i="3"/>
  <c r="L406" i="3"/>
  <c r="N407" i="3" s="1"/>
  <c r="L112" i="3"/>
  <c r="L122" i="3"/>
  <c r="L136" i="3"/>
  <c r="L138" i="3"/>
  <c r="H148" i="3"/>
  <c r="L148" i="3"/>
  <c r="L178" i="3"/>
  <c r="L182" i="3"/>
  <c r="L194" i="3"/>
  <c r="L198" i="3"/>
  <c r="L204" i="3"/>
  <c r="H209" i="3"/>
  <c r="L209" i="3"/>
  <c r="H219" i="3"/>
  <c r="L219" i="3"/>
  <c r="N220" i="3" s="1"/>
  <c r="H225" i="3"/>
  <c r="L225" i="3"/>
  <c r="H236" i="3"/>
  <c r="J237" i="3" s="1"/>
  <c r="L244" i="3"/>
  <c r="H244" i="3"/>
  <c r="J245" i="3" s="1"/>
  <c r="L252" i="3"/>
  <c r="H252" i="3"/>
  <c r="J253" i="3" s="1"/>
  <c r="H273" i="3"/>
  <c r="L273" i="3"/>
  <c r="H289" i="3"/>
  <c r="J289" i="3" s="1"/>
  <c r="L289" i="3"/>
  <c r="H303" i="3"/>
  <c r="J304" i="3" s="1"/>
  <c r="L303" i="3"/>
  <c r="H321" i="3"/>
  <c r="L321" i="3"/>
  <c r="H339" i="3"/>
  <c r="L339" i="3"/>
  <c r="H355" i="3"/>
  <c r="J356" i="3" s="1"/>
  <c r="L355" i="3"/>
  <c r="H371" i="3"/>
  <c r="J372" i="3" s="1"/>
  <c r="L371" i="3"/>
  <c r="H419" i="3"/>
  <c r="L419" i="3"/>
  <c r="J111" i="3"/>
  <c r="H131" i="3"/>
  <c r="J131" i="3" s="1"/>
  <c r="L131" i="3"/>
  <c r="H260" i="3"/>
  <c r="L260" i="3"/>
  <c r="L305" i="3"/>
  <c r="H305" i="3"/>
  <c r="L329" i="3"/>
  <c r="H329" i="3"/>
  <c r="J330" i="3" s="1"/>
  <c r="J376" i="3"/>
  <c r="L409" i="3"/>
  <c r="N410" i="3" s="1"/>
  <c r="H409" i="3"/>
  <c r="J410" i="3" s="1"/>
  <c r="L420" i="3"/>
  <c r="H420" i="3"/>
  <c r="H176" i="3"/>
  <c r="L176" i="3"/>
  <c r="H192" i="3"/>
  <c r="L192" i="3"/>
  <c r="J43" i="3"/>
  <c r="D106" i="9"/>
  <c r="L106" i="21" s="1"/>
  <c r="B106" i="10"/>
  <c r="J106" i="7"/>
  <c r="D114" i="9"/>
  <c r="L114" i="21" s="1"/>
  <c r="B114" i="10"/>
  <c r="J114" i="7"/>
  <c r="D122" i="9"/>
  <c r="L122" i="21" s="1"/>
  <c r="B122" i="10"/>
  <c r="J122" i="7"/>
  <c r="B90" i="10"/>
  <c r="D90" i="9"/>
  <c r="L90" i="21" s="1"/>
  <c r="J90" i="7"/>
  <c r="B146" i="10"/>
  <c r="D146" i="9"/>
  <c r="L146" i="21" s="1"/>
  <c r="J146" i="7"/>
  <c r="J25" i="3"/>
  <c r="L96" i="3"/>
  <c r="B188" i="10"/>
  <c r="D188" i="9"/>
  <c r="L188" i="21" s="1"/>
  <c r="J188" i="7"/>
  <c r="L25" i="3"/>
  <c r="L53" i="3"/>
  <c r="H179" i="3"/>
  <c r="J178" i="3" s="1"/>
  <c r="L179" i="3"/>
  <c r="H210" i="3"/>
  <c r="L210" i="3"/>
  <c r="H242" i="3"/>
  <c r="L242" i="3"/>
  <c r="L274" i="3"/>
  <c r="H274" i="3"/>
  <c r="L293" i="3"/>
  <c r="N294" i="3" s="1"/>
  <c r="H293" i="3"/>
  <c r="J294" i="3" s="1"/>
  <c r="H306" i="3"/>
  <c r="L306" i="3"/>
  <c r="H322" i="3"/>
  <c r="L322" i="3"/>
  <c r="H341" i="3"/>
  <c r="J342" i="3" s="1"/>
  <c r="L341" i="3"/>
  <c r="H354" i="3"/>
  <c r="L354" i="3"/>
  <c r="N355" i="3" s="1"/>
  <c r="H373" i="3"/>
  <c r="J374" i="3" s="1"/>
  <c r="L373" i="3"/>
  <c r="H386" i="3"/>
  <c r="J387" i="3" s="1"/>
  <c r="L386" i="3"/>
  <c r="L402" i="3"/>
  <c r="H402" i="3"/>
  <c r="J407" i="3"/>
  <c r="H418" i="3"/>
  <c r="J419" i="3" s="1"/>
  <c r="L418" i="3"/>
  <c r="N419" i="3" s="1"/>
  <c r="J112" i="3"/>
  <c r="J136" i="3"/>
  <c r="J138" i="3"/>
  <c r="H158" i="3"/>
  <c r="L158" i="3"/>
  <c r="H166" i="3"/>
  <c r="L166" i="3"/>
  <c r="L174" i="3"/>
  <c r="H174" i="3"/>
  <c r="L190" i="3"/>
  <c r="H190" i="3"/>
  <c r="J194" i="3"/>
  <c r="H227" i="3"/>
  <c r="L227" i="3"/>
  <c r="N228" i="3" s="1"/>
  <c r="H233" i="3"/>
  <c r="J234" i="3" s="1"/>
  <c r="L233" i="3"/>
  <c r="H275" i="3"/>
  <c r="J276" i="3" s="1"/>
  <c r="L275" i="3"/>
  <c r="N276" i="3" s="1"/>
  <c r="H291" i="3"/>
  <c r="J292" i="3" s="1"/>
  <c r="L291" i="3"/>
  <c r="N292" i="3" s="1"/>
  <c r="L307" i="3"/>
  <c r="N308" i="3" s="1"/>
  <c r="H307" i="3"/>
  <c r="H327" i="3"/>
  <c r="J328" i="3" s="1"/>
  <c r="L327" i="3"/>
  <c r="H343" i="3"/>
  <c r="L343" i="3"/>
  <c r="H359" i="3"/>
  <c r="J360" i="3" s="1"/>
  <c r="L359" i="3"/>
  <c r="H377" i="3"/>
  <c r="L377" i="3"/>
  <c r="H423" i="3"/>
  <c r="J424" i="3" s="1"/>
  <c r="L423" i="3"/>
  <c r="N424" i="3" s="1"/>
  <c r="H123" i="3"/>
  <c r="J123" i="3" s="1"/>
  <c r="L123" i="3"/>
  <c r="J135" i="3"/>
  <c r="H155" i="3"/>
  <c r="L155" i="3"/>
  <c r="L297" i="3"/>
  <c r="H297" i="3"/>
  <c r="J298" i="3" s="1"/>
  <c r="H316" i="3"/>
  <c r="L316" i="3"/>
  <c r="H340" i="3"/>
  <c r="L340" i="3"/>
  <c r="H396" i="3"/>
  <c r="L396" i="3"/>
  <c r="L412" i="3"/>
  <c r="H412" i="3"/>
  <c r="H425" i="3"/>
  <c r="L425" i="3"/>
  <c r="H118" i="3"/>
  <c r="J118" i="3" s="1"/>
  <c r="L118" i="3"/>
  <c r="H180" i="3"/>
  <c r="L180" i="3"/>
  <c r="H196" i="3"/>
  <c r="J196" i="3" s="1"/>
  <c r="L196" i="3"/>
  <c r="H395" i="3"/>
  <c r="J396" i="3" s="1"/>
  <c r="L395" i="3"/>
  <c r="N396" i="3" s="1"/>
  <c r="H199" i="3"/>
  <c r="L199" i="3"/>
  <c r="B111" i="10"/>
  <c r="D111" i="9"/>
  <c r="L111" i="21" s="1"/>
  <c r="J111" i="7"/>
  <c r="J2" i="7"/>
  <c r="B2" i="10"/>
  <c r="D2" i="9"/>
  <c r="L2" i="21" s="1"/>
  <c r="D126" i="9"/>
  <c r="L126" i="21" s="1"/>
  <c r="B126" i="10"/>
  <c r="J126" i="7"/>
  <c r="B147" i="10"/>
  <c r="D147" i="9"/>
  <c r="L147" i="21" s="1"/>
  <c r="J147" i="7"/>
  <c r="B197" i="10"/>
  <c r="D197" i="9"/>
  <c r="L197" i="21" s="1"/>
  <c r="J197" i="7"/>
  <c r="L9" i="3"/>
  <c r="L51" i="3"/>
  <c r="L14" i="3"/>
  <c r="L46" i="3"/>
  <c r="L78" i="3"/>
  <c r="B87" i="10"/>
  <c r="D87" i="9"/>
  <c r="J87" i="7"/>
  <c r="L47" i="3"/>
  <c r="L113" i="3"/>
  <c r="L129" i="3"/>
  <c r="L145" i="3"/>
  <c r="L177" i="3"/>
  <c r="L208" i="3"/>
  <c r="L230" i="3"/>
  <c r="L240" i="3"/>
  <c r="L262" i="3"/>
  <c r="L272" i="3"/>
  <c r="L304" i="3"/>
  <c r="L320" i="3"/>
  <c r="N321" i="3" s="1"/>
  <c r="L326" i="3"/>
  <c r="N327" i="3" s="1"/>
  <c r="L352" i="3"/>
  <c r="L358" i="3"/>
  <c r="L384" i="3"/>
  <c r="L390" i="3"/>
  <c r="L400" i="3"/>
  <c r="L416" i="3"/>
  <c r="N417" i="3" s="1"/>
  <c r="L422" i="3"/>
  <c r="L128" i="3"/>
  <c r="L152" i="3"/>
  <c r="L156" i="3"/>
  <c r="H211" i="3"/>
  <c r="J212" i="3" s="1"/>
  <c r="L211" i="3"/>
  <c r="N212" i="3" s="1"/>
  <c r="J214" i="3"/>
  <c r="H220" i="3"/>
  <c r="J221" i="3" s="1"/>
  <c r="H235" i="3"/>
  <c r="L235" i="3"/>
  <c r="N236" i="3" s="1"/>
  <c r="H241" i="3"/>
  <c r="J242" i="3" s="1"/>
  <c r="L241" i="3"/>
  <c r="H249" i="3"/>
  <c r="J250" i="3" s="1"/>
  <c r="L249" i="3"/>
  <c r="H259" i="3"/>
  <c r="L259" i="3"/>
  <c r="H265" i="3"/>
  <c r="J266" i="3" s="1"/>
  <c r="L265" i="3"/>
  <c r="H281" i="3"/>
  <c r="L281" i="3"/>
  <c r="N282" i="3" s="1"/>
  <c r="L295" i="3"/>
  <c r="H295" i="3"/>
  <c r="H311" i="3"/>
  <c r="L311" i="3"/>
  <c r="H331" i="3"/>
  <c r="J332" i="3" s="1"/>
  <c r="L331" i="3"/>
  <c r="H347" i="3"/>
  <c r="L347" i="3"/>
  <c r="H363" i="3"/>
  <c r="J364" i="3" s="1"/>
  <c r="L363" i="3"/>
  <c r="N381" i="3"/>
  <c r="L383" i="3"/>
  <c r="H383" i="3"/>
  <c r="J384" i="3" s="1"/>
  <c r="H393" i="3"/>
  <c r="L393" i="3"/>
  <c r="N394" i="3" s="1"/>
  <c r="H403" i="3"/>
  <c r="J404" i="3" s="1"/>
  <c r="L403" i="3"/>
  <c r="H427" i="3"/>
  <c r="L427" i="3"/>
  <c r="H115" i="3"/>
  <c r="L115" i="3"/>
  <c r="H147" i="3"/>
  <c r="L147" i="3"/>
  <c r="H173" i="3"/>
  <c r="L173" i="3"/>
  <c r="H348" i="3"/>
  <c r="L348" i="3"/>
  <c r="N349" i="3" s="1"/>
  <c r="L361" i="3"/>
  <c r="N362" i="3" s="1"/>
  <c r="H361" i="3"/>
  <c r="L385" i="3"/>
  <c r="H385" i="3"/>
  <c r="J386" i="3" s="1"/>
  <c r="J405" i="3"/>
  <c r="H428" i="3"/>
  <c r="J429" i="3" s="1"/>
  <c r="L428" i="3"/>
  <c r="N429" i="3" s="1"/>
  <c r="H126" i="3"/>
  <c r="L126" i="3"/>
  <c r="H168" i="3"/>
  <c r="L168" i="3"/>
  <c r="H184" i="3"/>
  <c r="L184" i="3"/>
  <c r="H255" i="3"/>
  <c r="J256" i="3" s="1"/>
  <c r="L255" i="3"/>
  <c r="H401" i="3"/>
  <c r="J402" i="3" s="1"/>
  <c r="L401" i="3"/>
  <c r="H323" i="3"/>
  <c r="L323" i="3"/>
  <c r="N324" i="3" s="1"/>
  <c r="J272" i="3"/>
  <c r="J278" i="3"/>
  <c r="J286" i="3"/>
  <c r="J288" i="3"/>
  <c r="J392" i="3"/>
  <c r="J400" i="3"/>
  <c r="J412" i="3"/>
  <c r="J416" i="3"/>
  <c r="J357" i="3"/>
  <c r="L213" i="3"/>
  <c r="L229" i="3"/>
  <c r="N230" i="3" s="1"/>
  <c r="L245" i="3"/>
  <c r="N246" i="3" s="1"/>
  <c r="H308" i="3"/>
  <c r="J309" i="3" s="1"/>
  <c r="L375" i="3"/>
  <c r="N376" i="3" s="1"/>
  <c r="L111" i="3"/>
  <c r="L119" i="3"/>
  <c r="L127" i="3"/>
  <c r="L135" i="3"/>
  <c r="L143" i="3"/>
  <c r="L151" i="3"/>
  <c r="L388" i="3"/>
  <c r="N389" i="3" s="1"/>
  <c r="L134" i="3"/>
  <c r="N134" i="3" s="1"/>
  <c r="L309" i="3"/>
  <c r="N310" i="3" s="1"/>
  <c r="H161" i="3"/>
  <c r="J161" i="3" s="1"/>
  <c r="H319" i="3"/>
  <c r="J320" i="3" s="1"/>
  <c r="J222" i="3"/>
  <c r="J224" i="3"/>
  <c r="J230" i="3"/>
  <c r="J238" i="3"/>
  <c r="J246" i="3"/>
  <c r="J365" i="3"/>
  <c r="L269" i="3"/>
  <c r="L285" i="3"/>
  <c r="J310" i="3"/>
  <c r="L404" i="3"/>
  <c r="N405" i="3" s="1"/>
  <c r="L332" i="3"/>
  <c r="L356" i="3"/>
  <c r="L364" i="3"/>
  <c r="L160" i="3"/>
  <c r="N160" i="3" s="1"/>
  <c r="H167" i="3"/>
  <c r="H313" i="3"/>
  <c r="H337" i="3"/>
  <c r="H369" i="3"/>
  <c r="H417" i="3"/>
  <c r="L221" i="3"/>
  <c r="L237" i="3"/>
  <c r="N238" i="3" s="1"/>
  <c r="L253" i="3"/>
  <c r="L399" i="3"/>
  <c r="L415" i="3"/>
  <c r="L197" i="3"/>
  <c r="H379" i="3"/>
  <c r="L263" i="3"/>
  <c r="L271" i="3"/>
  <c r="J277" i="3"/>
  <c r="L279" i="3"/>
  <c r="N280" i="3" s="1"/>
  <c r="L287" i="3"/>
  <c r="J325" i="3"/>
  <c r="L391" i="3"/>
  <c r="L277" i="3"/>
  <c r="L411" i="3"/>
  <c r="L189" i="3"/>
  <c r="L300" i="3"/>
  <c r="N301" i="3" s="1"/>
  <c r="L110" i="3"/>
  <c r="L142" i="3"/>
  <c r="H342" i="9" l="1"/>
  <c r="AQ406" i="8"/>
  <c r="H427" i="9"/>
  <c r="AQ398" i="8"/>
  <c r="AQ425" i="8"/>
  <c r="AQ401" i="8"/>
  <c r="AQ428" i="8"/>
  <c r="AQ357" i="8"/>
  <c r="AQ426" i="8"/>
  <c r="AQ352" i="8"/>
  <c r="AQ399" i="8"/>
  <c r="AQ414" i="8"/>
  <c r="AQ359" i="8"/>
  <c r="AQ400" i="8"/>
  <c r="AQ383" i="8"/>
  <c r="J62" i="3"/>
  <c r="N239" i="3"/>
  <c r="J184" i="3"/>
  <c r="N147" i="3"/>
  <c r="N231" i="3"/>
  <c r="N158" i="3"/>
  <c r="N224" i="3"/>
  <c r="N214" i="3"/>
  <c r="N242" i="3"/>
  <c r="N131" i="3"/>
  <c r="J33" i="3"/>
  <c r="J109" i="3"/>
  <c r="J87" i="3"/>
  <c r="J35" i="3"/>
  <c r="N428" i="21"/>
  <c r="P428" i="21" s="1"/>
  <c r="S429" i="21"/>
  <c r="AC429" i="21" s="1"/>
  <c r="W429" i="21"/>
  <c r="AK429" i="21" s="1"/>
  <c r="U429" i="21"/>
  <c r="AG429" i="21" s="1"/>
  <c r="S422" i="21"/>
  <c r="AC422" i="21" s="1"/>
  <c r="N421" i="21"/>
  <c r="P421" i="21" s="1"/>
  <c r="U422" i="21"/>
  <c r="AG422" i="21" s="1"/>
  <c r="W422" i="21"/>
  <c r="AK422" i="21" s="1"/>
  <c r="N425" i="21"/>
  <c r="P425" i="21" s="1"/>
  <c r="S426" i="21"/>
  <c r="AC426" i="21" s="1"/>
  <c r="W426" i="21"/>
  <c r="AK426" i="21" s="1"/>
  <c r="U426" i="21"/>
  <c r="AG426" i="21" s="1"/>
  <c r="N386" i="21"/>
  <c r="P386" i="21" s="1"/>
  <c r="S387" i="21"/>
  <c r="AC387" i="21" s="1"/>
  <c r="W387" i="21"/>
  <c r="AK387" i="21" s="1"/>
  <c r="U387" i="21"/>
  <c r="AG387" i="21" s="1"/>
  <c r="N409" i="21"/>
  <c r="P409" i="21" s="1"/>
  <c r="W410" i="21"/>
  <c r="AK410" i="21" s="1"/>
  <c r="U410" i="21"/>
  <c r="AG410" i="21" s="1"/>
  <c r="S410" i="21"/>
  <c r="AC410" i="21" s="1"/>
  <c r="N423" i="21"/>
  <c r="P423" i="21" s="1"/>
  <c r="S424" i="21"/>
  <c r="AC424" i="21" s="1"/>
  <c r="W424" i="21"/>
  <c r="AK424" i="21" s="1"/>
  <c r="U424" i="21"/>
  <c r="AG424" i="21" s="1"/>
  <c r="N397" i="21"/>
  <c r="P397" i="21" s="1"/>
  <c r="S398" i="21"/>
  <c r="AC398" i="21" s="1"/>
  <c r="W398" i="21"/>
  <c r="AK398" i="21" s="1"/>
  <c r="U398" i="21"/>
  <c r="AG398" i="21" s="1"/>
  <c r="N426" i="21"/>
  <c r="P426" i="21" s="1"/>
  <c r="S427" i="21"/>
  <c r="AC427" i="21" s="1"/>
  <c r="W427" i="21"/>
  <c r="AK427" i="21" s="1"/>
  <c r="U427" i="21"/>
  <c r="AG427" i="21" s="1"/>
  <c r="N406" i="21"/>
  <c r="P406" i="21" s="1"/>
  <c r="S407" i="21"/>
  <c r="AC407" i="21" s="1"/>
  <c r="W407" i="21"/>
  <c r="AK407" i="21" s="1"/>
  <c r="U407" i="21"/>
  <c r="AG407" i="21" s="1"/>
  <c r="S417" i="21"/>
  <c r="AC417" i="21" s="1"/>
  <c r="N416" i="21"/>
  <c r="P416" i="21" s="1"/>
  <c r="W417" i="21"/>
  <c r="AK417" i="21" s="1"/>
  <c r="U417" i="21"/>
  <c r="AG417" i="21" s="1"/>
  <c r="N417" i="21"/>
  <c r="P417" i="21" s="1"/>
  <c r="S418" i="21"/>
  <c r="AC418" i="21" s="1"/>
  <c r="U418" i="21"/>
  <c r="AG418" i="21" s="1"/>
  <c r="W418" i="21"/>
  <c r="AK418" i="21" s="1"/>
  <c r="N408" i="21"/>
  <c r="P408" i="21" s="1"/>
  <c r="S409" i="21"/>
  <c r="AC409" i="21" s="1"/>
  <c r="W409" i="21"/>
  <c r="AK409" i="21" s="1"/>
  <c r="U409" i="21"/>
  <c r="AG409" i="21" s="1"/>
  <c r="N418" i="21"/>
  <c r="P418" i="21" s="1"/>
  <c r="S419" i="21"/>
  <c r="AC419" i="21" s="1"/>
  <c r="U419" i="21"/>
  <c r="AG419" i="21" s="1"/>
  <c r="W419" i="21"/>
  <c r="AK419" i="21" s="1"/>
  <c r="N407" i="21"/>
  <c r="P407" i="21" s="1"/>
  <c r="W408" i="21"/>
  <c r="AK408" i="21" s="1"/>
  <c r="S408" i="21"/>
  <c r="AC408" i="21" s="1"/>
  <c r="U408" i="21"/>
  <c r="AG408" i="21" s="1"/>
  <c r="N422" i="21"/>
  <c r="P422" i="21" s="1"/>
  <c r="U423" i="21"/>
  <c r="AG423" i="21" s="1"/>
  <c r="S423" i="21"/>
  <c r="AC423" i="21" s="1"/>
  <c r="W423" i="21"/>
  <c r="AK423" i="21" s="1"/>
  <c r="N396" i="21"/>
  <c r="P396" i="21" s="1"/>
  <c r="S397" i="21"/>
  <c r="AC397" i="21" s="1"/>
  <c r="U397" i="21"/>
  <c r="AG397" i="21" s="1"/>
  <c r="W397" i="21"/>
  <c r="AK397" i="21" s="1"/>
  <c r="N413" i="21"/>
  <c r="P413" i="21" s="1"/>
  <c r="S414" i="21"/>
  <c r="AC414" i="21" s="1"/>
  <c r="U414" i="21"/>
  <c r="AG414" i="21" s="1"/>
  <c r="W414" i="21"/>
  <c r="AK414" i="21" s="1"/>
  <c r="N415" i="21"/>
  <c r="P415" i="21" s="1"/>
  <c r="S416" i="21"/>
  <c r="AC416" i="21" s="1"/>
  <c r="U416" i="21"/>
  <c r="AG416" i="21" s="1"/>
  <c r="W416" i="21"/>
  <c r="AK416" i="21" s="1"/>
  <c r="N389" i="21"/>
  <c r="P389" i="21" s="1"/>
  <c r="W390" i="21"/>
  <c r="AK390" i="21" s="1"/>
  <c r="S390" i="21"/>
  <c r="AC390" i="21" s="1"/>
  <c r="U390" i="21"/>
  <c r="AG390" i="21" s="1"/>
  <c r="N401" i="21"/>
  <c r="P401" i="21" s="1"/>
  <c r="S402" i="21"/>
  <c r="AC402" i="21" s="1"/>
  <c r="W402" i="21"/>
  <c r="AK402" i="21" s="1"/>
  <c r="U402" i="21"/>
  <c r="AG402" i="21" s="1"/>
  <c r="N391" i="21"/>
  <c r="P391" i="21" s="1"/>
  <c r="S392" i="21"/>
  <c r="AC392" i="21" s="1"/>
  <c r="U392" i="21"/>
  <c r="AG392" i="21" s="1"/>
  <c r="W392" i="21"/>
  <c r="AK392" i="21" s="1"/>
  <c r="N394" i="21"/>
  <c r="P394" i="21" s="1"/>
  <c r="S395" i="21"/>
  <c r="AC395" i="21" s="1"/>
  <c r="W395" i="21"/>
  <c r="AK395" i="21" s="1"/>
  <c r="U395" i="21"/>
  <c r="AG395" i="21" s="1"/>
  <c r="N405" i="21"/>
  <c r="P405" i="21" s="1"/>
  <c r="W406" i="21"/>
  <c r="AK406" i="21" s="1"/>
  <c r="U406" i="21"/>
  <c r="AG406" i="21" s="1"/>
  <c r="S406" i="21"/>
  <c r="AC406" i="21" s="1"/>
  <c r="N411" i="21"/>
  <c r="P411" i="21" s="1"/>
  <c r="U412" i="21"/>
  <c r="AG412" i="21" s="1"/>
  <c r="S412" i="21"/>
  <c r="AC412" i="21" s="1"/>
  <c r="W412" i="21"/>
  <c r="AK412" i="21" s="1"/>
  <c r="S389" i="21"/>
  <c r="AC389" i="21" s="1"/>
  <c r="N388" i="21"/>
  <c r="P388" i="21" s="1"/>
  <c r="U389" i="21"/>
  <c r="AG389" i="21" s="1"/>
  <c r="W389" i="21"/>
  <c r="AK389" i="21" s="1"/>
  <c r="N392" i="21"/>
  <c r="P392" i="21" s="1"/>
  <c r="S393" i="21"/>
  <c r="AC393" i="21" s="1"/>
  <c r="U393" i="21"/>
  <c r="AG393" i="21" s="1"/>
  <c r="W393" i="21"/>
  <c r="AK393" i="21" s="1"/>
  <c r="N404" i="21"/>
  <c r="P404" i="21" s="1"/>
  <c r="S405" i="21"/>
  <c r="AC405" i="21" s="1"/>
  <c r="U405" i="21"/>
  <c r="AG405" i="21" s="1"/>
  <c r="W405" i="21"/>
  <c r="AK405" i="21" s="1"/>
  <c r="N387" i="21"/>
  <c r="P387" i="21" s="1"/>
  <c r="S388" i="21"/>
  <c r="AC388" i="21" s="1"/>
  <c r="W388" i="21"/>
  <c r="AK388" i="21" s="1"/>
  <c r="U388" i="21"/>
  <c r="AG388" i="21" s="1"/>
  <c r="N410" i="21"/>
  <c r="P410" i="21" s="1"/>
  <c r="S411" i="21"/>
  <c r="AC411" i="21" s="1"/>
  <c r="W411" i="21"/>
  <c r="AK411" i="21" s="1"/>
  <c r="U411" i="21"/>
  <c r="AG411" i="21" s="1"/>
  <c r="S428" i="21"/>
  <c r="AC428" i="21" s="1"/>
  <c r="N427" i="21"/>
  <c r="P427" i="21" s="1"/>
  <c r="U428" i="21"/>
  <c r="AG428" i="21" s="1"/>
  <c r="W428" i="21"/>
  <c r="AK428" i="21" s="1"/>
  <c r="N429" i="21"/>
  <c r="P429" i="21" s="1"/>
  <c r="S430" i="21"/>
  <c r="AC430" i="21" s="1"/>
  <c r="U430" i="21"/>
  <c r="AG430" i="21" s="1"/>
  <c r="W430" i="21"/>
  <c r="AK430" i="21" s="1"/>
  <c r="N403" i="21"/>
  <c r="P403" i="21" s="1"/>
  <c r="S404" i="21"/>
  <c r="AC404" i="21" s="1"/>
  <c r="U404" i="21"/>
  <c r="AG404" i="21" s="1"/>
  <c r="W404" i="21"/>
  <c r="AK404" i="21" s="1"/>
  <c r="S420" i="21"/>
  <c r="AC420" i="21" s="1"/>
  <c r="N419" i="21"/>
  <c r="P419" i="21" s="1"/>
  <c r="W420" i="21"/>
  <c r="AK420" i="21" s="1"/>
  <c r="U420" i="21"/>
  <c r="AG420" i="21" s="1"/>
  <c r="N390" i="21"/>
  <c r="P390" i="21" s="1"/>
  <c r="S391" i="21"/>
  <c r="AC391" i="21" s="1"/>
  <c r="W391" i="21"/>
  <c r="AK391" i="21" s="1"/>
  <c r="U391" i="21"/>
  <c r="AG391" i="21" s="1"/>
  <c r="S401" i="21"/>
  <c r="AC401" i="21" s="1"/>
  <c r="N400" i="21"/>
  <c r="P400" i="21" s="1"/>
  <c r="U401" i="21"/>
  <c r="AG401" i="21" s="1"/>
  <c r="W401" i="21"/>
  <c r="AK401" i="21" s="1"/>
  <c r="J418" i="3"/>
  <c r="N413" i="3"/>
  <c r="J398" i="3"/>
  <c r="AQ397" i="8"/>
  <c r="N414" i="21"/>
  <c r="P414" i="21" s="1"/>
  <c r="S415" i="21"/>
  <c r="AC415" i="21" s="1"/>
  <c r="U415" i="21"/>
  <c r="AG415" i="21" s="1"/>
  <c r="W415" i="21"/>
  <c r="AK415" i="21" s="1"/>
  <c r="N399" i="21"/>
  <c r="P399" i="21" s="1"/>
  <c r="S400" i="21"/>
  <c r="AC400" i="21" s="1"/>
  <c r="W400" i="21"/>
  <c r="AK400" i="21" s="1"/>
  <c r="U400" i="21"/>
  <c r="AG400" i="21" s="1"/>
  <c r="N412" i="21"/>
  <c r="P412" i="21" s="1"/>
  <c r="S413" i="21"/>
  <c r="AC413" i="21" s="1"/>
  <c r="W413" i="21"/>
  <c r="AK413" i="21" s="1"/>
  <c r="U413" i="21"/>
  <c r="AG413" i="21" s="1"/>
  <c r="N408" i="3"/>
  <c r="AQ405" i="8"/>
  <c r="AQ417" i="8"/>
  <c r="N402" i="21"/>
  <c r="P402" i="21" s="1"/>
  <c r="S403" i="21"/>
  <c r="AC403" i="21" s="1"/>
  <c r="U403" i="21"/>
  <c r="AG403" i="21" s="1"/>
  <c r="W403" i="21"/>
  <c r="AK403" i="21" s="1"/>
  <c r="N420" i="21"/>
  <c r="P420" i="21" s="1"/>
  <c r="S421" i="21"/>
  <c r="AC421" i="21" s="1"/>
  <c r="W421" i="21"/>
  <c r="AK421" i="21" s="1"/>
  <c r="U421" i="21"/>
  <c r="AG421" i="21" s="1"/>
  <c r="N398" i="21"/>
  <c r="P398" i="21" s="1"/>
  <c r="S399" i="21"/>
  <c r="AC399" i="21" s="1"/>
  <c r="W399" i="21"/>
  <c r="AK399" i="21" s="1"/>
  <c r="U399" i="21"/>
  <c r="AG399" i="21" s="1"/>
  <c r="N395" i="21"/>
  <c r="P395" i="21" s="1"/>
  <c r="W396" i="21"/>
  <c r="AK396" i="21" s="1"/>
  <c r="U396" i="21"/>
  <c r="AG396" i="21" s="1"/>
  <c r="S396" i="21"/>
  <c r="AC396" i="21" s="1"/>
  <c r="N424" i="21"/>
  <c r="P424" i="21" s="1"/>
  <c r="S425" i="21"/>
  <c r="AC425" i="21" s="1"/>
  <c r="W425" i="21"/>
  <c r="AK425" i="21" s="1"/>
  <c r="U425" i="21"/>
  <c r="AG425" i="21" s="1"/>
  <c r="N393" i="21"/>
  <c r="P393" i="21" s="1"/>
  <c r="W394" i="21"/>
  <c r="AK394" i="21" s="1"/>
  <c r="S394" i="21"/>
  <c r="AC394" i="21" s="1"/>
  <c r="U394" i="21"/>
  <c r="AG394" i="21" s="1"/>
  <c r="N392" i="3"/>
  <c r="N430" i="21"/>
  <c r="P430" i="21" s="1"/>
  <c r="S431" i="21"/>
  <c r="AC431" i="21" s="1"/>
  <c r="U431" i="21"/>
  <c r="AG431" i="21" s="1"/>
  <c r="W431" i="21"/>
  <c r="AK431" i="21" s="1"/>
  <c r="N431" i="21"/>
  <c r="P431" i="21" s="1"/>
  <c r="S147" i="21"/>
  <c r="AC147" i="21" s="1"/>
  <c r="N146" i="21"/>
  <c r="P146" i="21" s="1"/>
  <c r="W147" i="21"/>
  <c r="AK147" i="21" s="1"/>
  <c r="U147" i="21"/>
  <c r="AG147" i="21" s="1"/>
  <c r="N90" i="21"/>
  <c r="P90" i="21" s="1"/>
  <c r="S91" i="21"/>
  <c r="AC91" i="21" s="1"/>
  <c r="W91" i="21"/>
  <c r="AK91" i="21" s="1"/>
  <c r="U91" i="21"/>
  <c r="AG91" i="21" s="1"/>
  <c r="N109" i="21"/>
  <c r="P109" i="21" s="1"/>
  <c r="S110" i="21"/>
  <c r="AC110" i="21" s="1"/>
  <c r="W110" i="21"/>
  <c r="AK110" i="21" s="1"/>
  <c r="U110" i="21"/>
  <c r="AG110" i="21" s="1"/>
  <c r="N91" i="21"/>
  <c r="P91" i="21" s="1"/>
  <c r="S92" i="21"/>
  <c r="AC92" i="21" s="1"/>
  <c r="W92" i="21"/>
  <c r="AK92" i="21" s="1"/>
  <c r="U92" i="21"/>
  <c r="AG92" i="21" s="1"/>
  <c r="S45" i="21"/>
  <c r="AC45" i="21" s="1"/>
  <c r="N44" i="21"/>
  <c r="P44" i="21" s="1"/>
  <c r="W45" i="21"/>
  <c r="AK45" i="21" s="1"/>
  <c r="U45" i="21"/>
  <c r="AG45" i="21" s="1"/>
  <c r="N161" i="21"/>
  <c r="P161" i="21" s="1"/>
  <c r="W162" i="21"/>
  <c r="AK162" i="21" s="1"/>
  <c r="S162" i="21"/>
  <c r="AC162" i="21" s="1"/>
  <c r="U162" i="21"/>
  <c r="AG162" i="21" s="1"/>
  <c r="N371" i="21"/>
  <c r="P371" i="21" s="1"/>
  <c r="S372" i="21"/>
  <c r="AC372" i="21" s="1"/>
  <c r="W372" i="21"/>
  <c r="AK372" i="21" s="1"/>
  <c r="U372" i="21"/>
  <c r="AG372" i="21" s="1"/>
  <c r="N248" i="21"/>
  <c r="P248" i="21" s="1"/>
  <c r="S249" i="21"/>
  <c r="AC249" i="21" s="1"/>
  <c r="W249" i="21"/>
  <c r="AK249" i="21" s="1"/>
  <c r="U249" i="21"/>
  <c r="AG249" i="21" s="1"/>
  <c r="N83" i="21"/>
  <c r="P83" i="21" s="1"/>
  <c r="U84" i="21"/>
  <c r="AG84" i="21" s="1"/>
  <c r="S84" i="21"/>
  <c r="AC84" i="21" s="1"/>
  <c r="W84" i="21"/>
  <c r="AK84" i="21" s="1"/>
  <c r="S159" i="21"/>
  <c r="AC159" i="21" s="1"/>
  <c r="N158" i="21"/>
  <c r="P158" i="21" s="1"/>
  <c r="W159" i="21"/>
  <c r="AK159" i="21" s="1"/>
  <c r="U159" i="21"/>
  <c r="AG159" i="21" s="1"/>
  <c r="N326" i="21"/>
  <c r="P326" i="21" s="1"/>
  <c r="S327" i="21"/>
  <c r="AC327" i="21" s="1"/>
  <c r="W327" i="21"/>
  <c r="AK327" i="21" s="1"/>
  <c r="U327" i="21"/>
  <c r="AG327" i="21" s="1"/>
  <c r="S383" i="21"/>
  <c r="AC383" i="21" s="1"/>
  <c r="N382" i="21"/>
  <c r="P382" i="21" s="1"/>
  <c r="U383" i="21"/>
  <c r="AG383" i="21" s="1"/>
  <c r="W383" i="21"/>
  <c r="AK383" i="21" s="1"/>
  <c r="S246" i="21"/>
  <c r="AC246" i="21" s="1"/>
  <c r="N245" i="21"/>
  <c r="P245" i="21" s="1"/>
  <c r="W246" i="21"/>
  <c r="AK246" i="21" s="1"/>
  <c r="U246" i="21"/>
  <c r="AG246" i="21" s="1"/>
  <c r="N153" i="21"/>
  <c r="P153" i="21" s="1"/>
  <c r="U154" i="21"/>
  <c r="AG154" i="21" s="1"/>
  <c r="S154" i="21"/>
  <c r="AC154" i="21" s="1"/>
  <c r="W154" i="21"/>
  <c r="AK154" i="21" s="1"/>
  <c r="N300" i="21"/>
  <c r="P300" i="21" s="1"/>
  <c r="S301" i="21"/>
  <c r="AC301" i="21" s="1"/>
  <c r="U301" i="21"/>
  <c r="AG301" i="21" s="1"/>
  <c r="W301" i="21"/>
  <c r="AK301" i="21" s="1"/>
  <c r="N278" i="21"/>
  <c r="P278" i="21" s="1"/>
  <c r="S279" i="21"/>
  <c r="AC279" i="21" s="1"/>
  <c r="W279" i="21"/>
  <c r="AK279" i="21" s="1"/>
  <c r="U279" i="21"/>
  <c r="AG279" i="21" s="1"/>
  <c r="N373" i="21"/>
  <c r="P373" i="21" s="1"/>
  <c r="W374" i="21"/>
  <c r="AK374" i="21" s="1"/>
  <c r="S374" i="21"/>
  <c r="AC374" i="21" s="1"/>
  <c r="U374" i="21"/>
  <c r="AG374" i="21" s="1"/>
  <c r="S302" i="21"/>
  <c r="AC302" i="21" s="1"/>
  <c r="N301" i="21"/>
  <c r="P301" i="21" s="1"/>
  <c r="U302" i="21"/>
  <c r="AG302" i="21" s="1"/>
  <c r="W302" i="21"/>
  <c r="AK302" i="21" s="1"/>
  <c r="N337" i="21"/>
  <c r="P337" i="21" s="1"/>
  <c r="S338" i="21"/>
  <c r="AC338" i="21" s="1"/>
  <c r="W338" i="21"/>
  <c r="AK338" i="21" s="1"/>
  <c r="U338" i="21"/>
  <c r="AG338" i="21" s="1"/>
  <c r="N331" i="21"/>
  <c r="P331" i="21" s="1"/>
  <c r="W332" i="21"/>
  <c r="AK332" i="21" s="1"/>
  <c r="U332" i="21"/>
  <c r="AG332" i="21" s="1"/>
  <c r="S332" i="21"/>
  <c r="AC332" i="21" s="1"/>
  <c r="S111" i="21"/>
  <c r="AC111" i="21" s="1"/>
  <c r="N110" i="21"/>
  <c r="P110" i="21" s="1"/>
  <c r="W111" i="21"/>
  <c r="AK111" i="21" s="1"/>
  <c r="U111" i="21"/>
  <c r="AG111" i="21" s="1"/>
  <c r="N187" i="21"/>
  <c r="P187" i="21" s="1"/>
  <c r="S188" i="21"/>
  <c r="AC188" i="21" s="1"/>
  <c r="W188" i="21"/>
  <c r="AK188" i="21" s="1"/>
  <c r="U188" i="21"/>
  <c r="AG188" i="21" s="1"/>
  <c r="N199" i="21"/>
  <c r="P199" i="21" s="1"/>
  <c r="S200" i="21"/>
  <c r="AC200" i="21" s="1"/>
  <c r="W200" i="21"/>
  <c r="AK200" i="21" s="1"/>
  <c r="U200" i="21"/>
  <c r="AG200" i="21" s="1"/>
  <c r="N102" i="21"/>
  <c r="P102" i="21" s="1"/>
  <c r="S103" i="21"/>
  <c r="AC103" i="21" s="1"/>
  <c r="W103" i="21"/>
  <c r="AK103" i="21" s="1"/>
  <c r="U103" i="21"/>
  <c r="AG103" i="21" s="1"/>
  <c r="N119" i="21"/>
  <c r="P119" i="21" s="1"/>
  <c r="S120" i="21"/>
  <c r="AC120" i="21" s="1"/>
  <c r="W120" i="21"/>
  <c r="AK120" i="21" s="1"/>
  <c r="U120" i="21"/>
  <c r="AG120" i="21" s="1"/>
  <c r="S105" i="21"/>
  <c r="AC105" i="21" s="1"/>
  <c r="N104" i="21"/>
  <c r="P104" i="21" s="1"/>
  <c r="W105" i="21"/>
  <c r="AK105" i="21" s="1"/>
  <c r="U105" i="21"/>
  <c r="AG105" i="21" s="1"/>
  <c r="N122" i="21"/>
  <c r="P122" i="21" s="1"/>
  <c r="S123" i="21"/>
  <c r="AC123" i="21" s="1"/>
  <c r="W123" i="21"/>
  <c r="AK123" i="21" s="1"/>
  <c r="U123" i="21"/>
  <c r="AG123" i="21" s="1"/>
  <c r="N73" i="21"/>
  <c r="P73" i="21" s="1"/>
  <c r="W74" i="21"/>
  <c r="AK74" i="21" s="1"/>
  <c r="U74" i="21"/>
  <c r="AG74" i="21" s="1"/>
  <c r="S74" i="21"/>
  <c r="AC74" i="21" s="1"/>
  <c r="N117" i="21"/>
  <c r="P117" i="21" s="1"/>
  <c r="W118" i="21"/>
  <c r="AK118" i="21" s="1"/>
  <c r="U118" i="21"/>
  <c r="AG118" i="21" s="1"/>
  <c r="S118" i="21"/>
  <c r="AC118" i="21" s="1"/>
  <c r="N87" i="21"/>
  <c r="P87" i="21" s="1"/>
  <c r="S88" i="21"/>
  <c r="AC88" i="21" s="1"/>
  <c r="U88" i="21"/>
  <c r="AG88" i="21" s="1"/>
  <c r="W88" i="21"/>
  <c r="AK88" i="21" s="1"/>
  <c r="N58" i="21"/>
  <c r="P58" i="21" s="1"/>
  <c r="S59" i="21"/>
  <c r="AC59" i="21" s="1"/>
  <c r="U59" i="21"/>
  <c r="AG59" i="21" s="1"/>
  <c r="W59" i="21"/>
  <c r="AK59" i="21" s="1"/>
  <c r="N207" i="21"/>
  <c r="P207" i="21" s="1"/>
  <c r="S208" i="21"/>
  <c r="AC208" i="21" s="1"/>
  <c r="U208" i="21"/>
  <c r="AG208" i="21" s="1"/>
  <c r="W208" i="21"/>
  <c r="AK208" i="21" s="1"/>
  <c r="S248" i="21"/>
  <c r="AC248" i="21" s="1"/>
  <c r="N247" i="21"/>
  <c r="P247" i="21" s="1"/>
  <c r="W248" i="21"/>
  <c r="AK248" i="21" s="1"/>
  <c r="U248" i="21"/>
  <c r="AG248" i="21" s="1"/>
  <c r="N15" i="21"/>
  <c r="P15" i="21" s="1"/>
  <c r="U16" i="21"/>
  <c r="AG16" i="21" s="1"/>
  <c r="W16" i="21"/>
  <c r="AK16" i="21" s="1"/>
  <c r="S16" i="21"/>
  <c r="AC16" i="21" s="1"/>
  <c r="N352" i="21"/>
  <c r="P352" i="21" s="1"/>
  <c r="S353" i="21"/>
  <c r="AC353" i="21" s="1"/>
  <c r="W353" i="21"/>
  <c r="AK353" i="21" s="1"/>
  <c r="U353" i="21"/>
  <c r="AG353" i="21" s="1"/>
  <c r="S314" i="21"/>
  <c r="AC314" i="21" s="1"/>
  <c r="N313" i="21"/>
  <c r="P313" i="21" s="1"/>
  <c r="W314" i="21"/>
  <c r="AK314" i="21" s="1"/>
  <c r="U314" i="21"/>
  <c r="AG314" i="21" s="1"/>
  <c r="S65" i="21"/>
  <c r="AC65" i="21" s="1"/>
  <c r="N64" i="21"/>
  <c r="P64" i="21" s="1"/>
  <c r="U65" i="21"/>
  <c r="AG65" i="21" s="1"/>
  <c r="W65" i="21"/>
  <c r="AK65" i="21" s="1"/>
  <c r="N111" i="21"/>
  <c r="P111" i="21" s="1"/>
  <c r="S112" i="21"/>
  <c r="AC112" i="21" s="1"/>
  <c r="W112" i="21"/>
  <c r="AK112" i="21" s="1"/>
  <c r="U112" i="21"/>
  <c r="AG112" i="21" s="1"/>
  <c r="N347" i="21"/>
  <c r="P347" i="21" s="1"/>
  <c r="W348" i="21"/>
  <c r="AK348" i="21" s="1"/>
  <c r="U348" i="21"/>
  <c r="AG348" i="21" s="1"/>
  <c r="S348" i="21"/>
  <c r="AC348" i="21" s="1"/>
  <c r="S209" i="21"/>
  <c r="AC209" i="21" s="1"/>
  <c r="N208" i="21"/>
  <c r="P208" i="21" s="1"/>
  <c r="U209" i="21"/>
  <c r="AG209" i="21" s="1"/>
  <c r="W209" i="21"/>
  <c r="AK209" i="21" s="1"/>
  <c r="S240" i="21"/>
  <c r="AC240" i="21" s="1"/>
  <c r="N239" i="21"/>
  <c r="P239" i="21" s="1"/>
  <c r="W240" i="21"/>
  <c r="AK240" i="21" s="1"/>
  <c r="U240" i="21"/>
  <c r="AG240" i="21" s="1"/>
  <c r="N37" i="21"/>
  <c r="P37" i="21" s="1"/>
  <c r="S38" i="21"/>
  <c r="AC38" i="21" s="1"/>
  <c r="U38" i="21"/>
  <c r="AG38" i="21" s="1"/>
  <c r="W38" i="21"/>
  <c r="AK38" i="21" s="1"/>
  <c r="N155" i="21"/>
  <c r="P155" i="21" s="1"/>
  <c r="S156" i="21"/>
  <c r="AC156" i="21" s="1"/>
  <c r="W156" i="21"/>
  <c r="AK156" i="21" s="1"/>
  <c r="U156" i="21"/>
  <c r="AG156" i="21" s="1"/>
  <c r="N12" i="21"/>
  <c r="P12" i="21" s="1"/>
  <c r="U13" i="21"/>
  <c r="AG13" i="21" s="1"/>
  <c r="W13" i="21"/>
  <c r="AK13" i="21" s="1"/>
  <c r="S13" i="21"/>
  <c r="AC13" i="21" s="1"/>
  <c r="N21" i="21"/>
  <c r="P21" i="21" s="1"/>
  <c r="S22" i="21"/>
  <c r="AC22" i="21" s="1"/>
  <c r="U22" i="21"/>
  <c r="AG22" i="21" s="1"/>
  <c r="W22" i="21"/>
  <c r="AK22" i="21" s="1"/>
  <c r="S175" i="21"/>
  <c r="AC175" i="21" s="1"/>
  <c r="N174" i="21"/>
  <c r="P174" i="21" s="1"/>
  <c r="W175" i="21"/>
  <c r="AK175" i="21" s="1"/>
  <c r="U175" i="21"/>
  <c r="AG175" i="21" s="1"/>
  <c r="N39" i="21"/>
  <c r="P39" i="21" s="1"/>
  <c r="S40" i="21"/>
  <c r="AC40" i="21" s="1"/>
  <c r="W40" i="21"/>
  <c r="AK40" i="21" s="1"/>
  <c r="U40" i="21"/>
  <c r="AG40" i="21" s="1"/>
  <c r="N107" i="21"/>
  <c r="P107" i="21" s="1"/>
  <c r="W108" i="21"/>
  <c r="AK108" i="21" s="1"/>
  <c r="U108" i="21"/>
  <c r="AG108" i="21" s="1"/>
  <c r="S108" i="21"/>
  <c r="AC108" i="21" s="1"/>
  <c r="N93" i="21"/>
  <c r="P93" i="21" s="1"/>
  <c r="U94" i="21"/>
  <c r="AG94" i="21" s="1"/>
  <c r="W94" i="21"/>
  <c r="AK94" i="21" s="1"/>
  <c r="S94" i="21"/>
  <c r="AC94" i="21" s="1"/>
  <c r="S193" i="21"/>
  <c r="AC193" i="21" s="1"/>
  <c r="N192" i="21"/>
  <c r="P192" i="21" s="1"/>
  <c r="W193" i="21"/>
  <c r="AK193" i="21" s="1"/>
  <c r="U193" i="21"/>
  <c r="AG193" i="21" s="1"/>
  <c r="N6" i="21"/>
  <c r="P6" i="21" s="1"/>
  <c r="U7" i="21"/>
  <c r="AG7" i="21" s="1"/>
  <c r="S7" i="21"/>
  <c r="AC7" i="21" s="1"/>
  <c r="W7" i="21"/>
  <c r="AK7" i="21" s="1"/>
  <c r="N225" i="21"/>
  <c r="P225" i="21" s="1"/>
  <c r="W226" i="21"/>
  <c r="AK226" i="21" s="1"/>
  <c r="S226" i="21"/>
  <c r="AC226" i="21" s="1"/>
  <c r="U226" i="21"/>
  <c r="AG226" i="21" s="1"/>
  <c r="N229" i="21"/>
  <c r="P229" i="21" s="1"/>
  <c r="S230" i="21"/>
  <c r="AC230" i="21" s="1"/>
  <c r="U230" i="21"/>
  <c r="AG230" i="21" s="1"/>
  <c r="W230" i="21"/>
  <c r="AK230" i="21" s="1"/>
  <c r="S229" i="21"/>
  <c r="AC229" i="21" s="1"/>
  <c r="N228" i="21"/>
  <c r="P228" i="21" s="1"/>
  <c r="W229" i="21"/>
  <c r="AK229" i="21" s="1"/>
  <c r="U229" i="21"/>
  <c r="AG229" i="21" s="1"/>
  <c r="N327" i="21"/>
  <c r="P327" i="21" s="1"/>
  <c r="S328" i="21"/>
  <c r="AC328" i="21" s="1"/>
  <c r="U328" i="21"/>
  <c r="AG328" i="21" s="1"/>
  <c r="W328" i="21"/>
  <c r="AK328" i="21" s="1"/>
  <c r="N19" i="21"/>
  <c r="P19" i="21" s="1"/>
  <c r="S20" i="21"/>
  <c r="AC20" i="21" s="1"/>
  <c r="U20" i="21"/>
  <c r="AG20" i="21" s="1"/>
  <c r="W20" i="21"/>
  <c r="AK20" i="21" s="1"/>
  <c r="S310" i="21"/>
  <c r="AC310" i="21" s="1"/>
  <c r="N309" i="21"/>
  <c r="P309" i="21" s="1"/>
  <c r="W310" i="21"/>
  <c r="AK310" i="21" s="1"/>
  <c r="U310" i="21"/>
  <c r="AG310" i="21" s="1"/>
  <c r="N366" i="21"/>
  <c r="P366" i="21" s="1"/>
  <c r="S367" i="21"/>
  <c r="AC367" i="21" s="1"/>
  <c r="W367" i="21"/>
  <c r="AK367" i="21" s="1"/>
  <c r="U367" i="21"/>
  <c r="AG367" i="21" s="1"/>
  <c r="S318" i="21"/>
  <c r="AC318" i="21" s="1"/>
  <c r="N317" i="21"/>
  <c r="P317" i="21" s="1"/>
  <c r="U318" i="21"/>
  <c r="AG318" i="21" s="1"/>
  <c r="W318" i="21"/>
  <c r="AK318" i="21" s="1"/>
  <c r="N23" i="21"/>
  <c r="P23" i="21" s="1"/>
  <c r="S24" i="21"/>
  <c r="AC24" i="21" s="1"/>
  <c r="W24" i="21"/>
  <c r="AK24" i="21" s="1"/>
  <c r="U24" i="21"/>
  <c r="AG24" i="21" s="1"/>
  <c r="S217" i="21"/>
  <c r="AC217" i="21" s="1"/>
  <c r="N216" i="21"/>
  <c r="P216" i="21" s="1"/>
  <c r="W217" i="21"/>
  <c r="AK217" i="21" s="1"/>
  <c r="U217" i="21"/>
  <c r="AG217" i="21" s="1"/>
  <c r="N254" i="21"/>
  <c r="P254" i="21" s="1"/>
  <c r="W255" i="21"/>
  <c r="AK255" i="21" s="1"/>
  <c r="S255" i="21"/>
  <c r="AC255" i="21" s="1"/>
  <c r="U255" i="21"/>
  <c r="AG255" i="21" s="1"/>
  <c r="N355" i="21"/>
  <c r="P355" i="21" s="1"/>
  <c r="S356" i="21"/>
  <c r="AC356" i="21" s="1"/>
  <c r="W356" i="21"/>
  <c r="AK356" i="21" s="1"/>
  <c r="U356" i="21"/>
  <c r="AG356" i="21" s="1"/>
  <c r="S286" i="21"/>
  <c r="AC286" i="21" s="1"/>
  <c r="N285" i="21"/>
  <c r="P285" i="21" s="1"/>
  <c r="U286" i="21"/>
  <c r="AG286" i="21" s="1"/>
  <c r="W286" i="21"/>
  <c r="AK286" i="21" s="1"/>
  <c r="N264" i="21"/>
  <c r="P264" i="21" s="1"/>
  <c r="S265" i="21"/>
  <c r="AC265" i="21" s="1"/>
  <c r="W265" i="21"/>
  <c r="AK265" i="21" s="1"/>
  <c r="U265" i="21"/>
  <c r="AG265" i="21" s="1"/>
  <c r="N356" i="21"/>
  <c r="P356" i="21" s="1"/>
  <c r="S357" i="21"/>
  <c r="AC357" i="21" s="1"/>
  <c r="W357" i="21"/>
  <c r="AK357" i="21" s="1"/>
  <c r="U357" i="21"/>
  <c r="AG357" i="21" s="1"/>
  <c r="N265" i="21"/>
  <c r="P265" i="21" s="1"/>
  <c r="W266" i="21"/>
  <c r="AK266" i="21" s="1"/>
  <c r="U266" i="21"/>
  <c r="AG266" i="21" s="1"/>
  <c r="S266" i="21"/>
  <c r="AC266" i="21" s="1"/>
  <c r="N341" i="21"/>
  <c r="P341" i="21" s="1"/>
  <c r="S342" i="21"/>
  <c r="AC342" i="21" s="1"/>
  <c r="W342" i="21"/>
  <c r="AK342" i="21" s="1"/>
  <c r="U342" i="21"/>
  <c r="AG342" i="21" s="1"/>
  <c r="S231" i="21"/>
  <c r="AC231" i="21" s="1"/>
  <c r="N230" i="21"/>
  <c r="P230" i="21" s="1"/>
  <c r="U231" i="21"/>
  <c r="AG231" i="21" s="1"/>
  <c r="W231" i="21"/>
  <c r="AK231" i="21" s="1"/>
  <c r="N346" i="21"/>
  <c r="P346" i="21" s="1"/>
  <c r="S347" i="21"/>
  <c r="AC347" i="21" s="1"/>
  <c r="U347" i="21"/>
  <c r="AG347" i="21" s="1"/>
  <c r="W347" i="21"/>
  <c r="AK347" i="21" s="1"/>
  <c r="S98" i="21"/>
  <c r="AC98" i="21" s="1"/>
  <c r="N97" i="21"/>
  <c r="P97" i="21" s="1"/>
  <c r="U98" i="21"/>
  <c r="AG98" i="21" s="1"/>
  <c r="W98" i="21"/>
  <c r="AK98" i="21" s="1"/>
  <c r="S107" i="21"/>
  <c r="AC107" i="21" s="1"/>
  <c r="N106" i="21"/>
  <c r="P106" i="21" s="1"/>
  <c r="U107" i="21"/>
  <c r="AG107" i="21" s="1"/>
  <c r="W107" i="21"/>
  <c r="AK107" i="21" s="1"/>
  <c r="N167" i="21"/>
  <c r="P167" i="21" s="1"/>
  <c r="S168" i="21"/>
  <c r="AC168" i="21" s="1"/>
  <c r="W168" i="21"/>
  <c r="AK168" i="21" s="1"/>
  <c r="U168" i="21"/>
  <c r="AG168" i="21" s="1"/>
  <c r="N48" i="21"/>
  <c r="P48" i="21" s="1"/>
  <c r="S49" i="21"/>
  <c r="AC49" i="21" s="1"/>
  <c r="U49" i="21"/>
  <c r="AG49" i="21" s="1"/>
  <c r="W49" i="21"/>
  <c r="AK49" i="21" s="1"/>
  <c r="N272" i="21"/>
  <c r="P272" i="21" s="1"/>
  <c r="U273" i="21"/>
  <c r="AG273" i="21" s="1"/>
  <c r="S273" i="21"/>
  <c r="AC273" i="21" s="1"/>
  <c r="W273" i="21"/>
  <c r="AK273" i="21" s="1"/>
  <c r="N316" i="21"/>
  <c r="P316" i="21" s="1"/>
  <c r="S317" i="21"/>
  <c r="AC317" i="21" s="1"/>
  <c r="W317" i="21"/>
  <c r="AK317" i="21" s="1"/>
  <c r="U317" i="21"/>
  <c r="AG317" i="21" s="1"/>
  <c r="N127" i="21"/>
  <c r="P127" i="21" s="1"/>
  <c r="S128" i="21"/>
  <c r="AC128" i="21" s="1"/>
  <c r="W128" i="21"/>
  <c r="AK128" i="21" s="1"/>
  <c r="U128" i="21"/>
  <c r="AG128" i="21" s="1"/>
  <c r="N361" i="21"/>
  <c r="P361" i="21" s="1"/>
  <c r="S362" i="21"/>
  <c r="AC362" i="21" s="1"/>
  <c r="U362" i="21"/>
  <c r="AG362" i="21" s="1"/>
  <c r="W362" i="21"/>
  <c r="AK362" i="21" s="1"/>
  <c r="N231" i="21"/>
  <c r="P231" i="21" s="1"/>
  <c r="S232" i="21"/>
  <c r="AC232" i="21" s="1"/>
  <c r="W232" i="21"/>
  <c r="AK232" i="21" s="1"/>
  <c r="U232" i="21"/>
  <c r="AG232" i="21" s="1"/>
  <c r="N330" i="21"/>
  <c r="P330" i="21" s="1"/>
  <c r="S331" i="21"/>
  <c r="AC331" i="21" s="1"/>
  <c r="W331" i="21"/>
  <c r="AK331" i="21" s="1"/>
  <c r="U331" i="21"/>
  <c r="AG331" i="21" s="1"/>
  <c r="N312" i="21"/>
  <c r="P312" i="21" s="1"/>
  <c r="S313" i="21"/>
  <c r="AC313" i="21" s="1"/>
  <c r="W313" i="21"/>
  <c r="AK313" i="21" s="1"/>
  <c r="U313" i="21"/>
  <c r="AG313" i="21" s="1"/>
  <c r="N2" i="21"/>
  <c r="P2" i="21" s="1"/>
  <c r="S3" i="21"/>
  <c r="AC3" i="21" s="1"/>
  <c r="U3" i="21"/>
  <c r="AG3" i="21" s="1"/>
  <c r="W3" i="21"/>
  <c r="AK3" i="21" s="1"/>
  <c r="N246" i="21"/>
  <c r="P246" i="21" s="1"/>
  <c r="S247" i="21"/>
  <c r="AC247" i="21" s="1"/>
  <c r="U247" i="21"/>
  <c r="AG247" i="21" s="1"/>
  <c r="W247" i="21"/>
  <c r="AK247" i="21" s="1"/>
  <c r="S173" i="21"/>
  <c r="AC173" i="21" s="1"/>
  <c r="N172" i="21"/>
  <c r="P172" i="21" s="1"/>
  <c r="W173" i="21"/>
  <c r="AK173" i="21" s="1"/>
  <c r="U173" i="21"/>
  <c r="AG173" i="21" s="1"/>
  <c r="N294" i="21"/>
  <c r="P294" i="21" s="1"/>
  <c r="S295" i="21"/>
  <c r="AC295" i="21" s="1"/>
  <c r="U295" i="21"/>
  <c r="AG295" i="21" s="1"/>
  <c r="W295" i="21"/>
  <c r="AK295" i="21" s="1"/>
  <c r="N137" i="21"/>
  <c r="P137" i="21" s="1"/>
  <c r="S138" i="21"/>
  <c r="AC138" i="21" s="1"/>
  <c r="U138" i="21"/>
  <c r="AG138" i="21" s="1"/>
  <c r="W138" i="21"/>
  <c r="AK138" i="21" s="1"/>
  <c r="N195" i="21"/>
  <c r="P195" i="21" s="1"/>
  <c r="S196" i="21"/>
  <c r="AC196" i="21" s="1"/>
  <c r="W196" i="21"/>
  <c r="AK196" i="21" s="1"/>
  <c r="U196" i="21"/>
  <c r="AG196" i="21" s="1"/>
  <c r="S119" i="21"/>
  <c r="AC119" i="21" s="1"/>
  <c r="N118" i="21"/>
  <c r="P118" i="21" s="1"/>
  <c r="W119" i="21"/>
  <c r="AK119" i="21" s="1"/>
  <c r="U119" i="21"/>
  <c r="AG119" i="21" s="1"/>
  <c r="S113" i="21"/>
  <c r="AC113" i="21" s="1"/>
  <c r="N112" i="21"/>
  <c r="P112" i="21" s="1"/>
  <c r="U113" i="21"/>
  <c r="AG113" i="21" s="1"/>
  <c r="W113" i="21"/>
  <c r="AK113" i="21" s="1"/>
  <c r="S99" i="21"/>
  <c r="AC99" i="21" s="1"/>
  <c r="N98" i="21"/>
  <c r="P98" i="21" s="1"/>
  <c r="U99" i="21"/>
  <c r="AG99" i="21" s="1"/>
  <c r="W99" i="21"/>
  <c r="AK99" i="21" s="1"/>
  <c r="N13" i="21"/>
  <c r="P13" i="21" s="1"/>
  <c r="U14" i="21"/>
  <c r="AG14" i="21" s="1"/>
  <c r="S14" i="21"/>
  <c r="AC14" i="21" s="1"/>
  <c r="W14" i="21"/>
  <c r="AK14" i="21" s="1"/>
  <c r="S86" i="21"/>
  <c r="AC86" i="21" s="1"/>
  <c r="N85" i="21"/>
  <c r="P85" i="21" s="1"/>
  <c r="U86" i="21"/>
  <c r="AG86" i="21" s="1"/>
  <c r="W86" i="21"/>
  <c r="AK86" i="21" s="1"/>
  <c r="N103" i="21"/>
  <c r="P103" i="21" s="1"/>
  <c r="S104" i="21"/>
  <c r="AC104" i="21" s="1"/>
  <c r="U104" i="21"/>
  <c r="AG104" i="21" s="1"/>
  <c r="W104" i="21"/>
  <c r="AK104" i="21" s="1"/>
  <c r="S127" i="21"/>
  <c r="AC127" i="21" s="1"/>
  <c r="N126" i="21"/>
  <c r="P126" i="21" s="1"/>
  <c r="W127" i="21"/>
  <c r="AK127" i="21" s="1"/>
  <c r="U127" i="21"/>
  <c r="AG127" i="21" s="1"/>
  <c r="N61" i="21"/>
  <c r="P61" i="21" s="1"/>
  <c r="S62" i="21"/>
  <c r="AC62" i="21" s="1"/>
  <c r="U62" i="21"/>
  <c r="AG62" i="21" s="1"/>
  <c r="W62" i="21"/>
  <c r="AK62" i="21" s="1"/>
  <c r="N189" i="21"/>
  <c r="P189" i="21" s="1"/>
  <c r="S190" i="21"/>
  <c r="AC190" i="21" s="1"/>
  <c r="W190" i="21"/>
  <c r="AK190" i="21" s="1"/>
  <c r="U190" i="21"/>
  <c r="AG190" i="21" s="1"/>
  <c r="N116" i="21"/>
  <c r="P116" i="21" s="1"/>
  <c r="W117" i="21"/>
  <c r="AK117" i="21" s="1"/>
  <c r="S117" i="21"/>
  <c r="AC117" i="21" s="1"/>
  <c r="U117" i="21"/>
  <c r="AG117" i="21" s="1"/>
  <c r="N49" i="21"/>
  <c r="P49" i="21" s="1"/>
  <c r="S50" i="21"/>
  <c r="AC50" i="21" s="1"/>
  <c r="U50" i="21"/>
  <c r="AG50" i="21" s="1"/>
  <c r="W50" i="21"/>
  <c r="AK50" i="21" s="1"/>
  <c r="N32" i="21"/>
  <c r="P32" i="21" s="1"/>
  <c r="S33" i="21"/>
  <c r="AC33" i="21" s="1"/>
  <c r="W33" i="21"/>
  <c r="AK33" i="21" s="1"/>
  <c r="U33" i="21"/>
  <c r="AG33" i="21" s="1"/>
  <c r="N74" i="21"/>
  <c r="P74" i="21" s="1"/>
  <c r="S75" i="21"/>
  <c r="AC75" i="21" s="1"/>
  <c r="W75" i="21"/>
  <c r="AK75" i="21" s="1"/>
  <c r="U75" i="21"/>
  <c r="AG75" i="21" s="1"/>
  <c r="N157" i="21"/>
  <c r="P157" i="21" s="1"/>
  <c r="S158" i="21"/>
  <c r="AC158" i="21" s="1"/>
  <c r="U158" i="21"/>
  <c r="AG158" i="21" s="1"/>
  <c r="W158" i="21"/>
  <c r="AK158" i="21" s="1"/>
  <c r="N335" i="21"/>
  <c r="P335" i="21" s="1"/>
  <c r="S336" i="21"/>
  <c r="AC336" i="21" s="1"/>
  <c r="W336" i="21"/>
  <c r="AK336" i="21" s="1"/>
  <c r="U336" i="21"/>
  <c r="AG336" i="21" s="1"/>
  <c r="N30" i="21"/>
  <c r="P30" i="21" s="1"/>
  <c r="S31" i="21"/>
  <c r="AC31" i="21" s="1"/>
  <c r="W31" i="21"/>
  <c r="AK31" i="21" s="1"/>
  <c r="U31" i="21"/>
  <c r="AG31" i="21" s="1"/>
  <c r="N52" i="21"/>
  <c r="P52" i="21" s="1"/>
  <c r="S53" i="21"/>
  <c r="AC53" i="21" s="1"/>
  <c r="W53" i="21"/>
  <c r="AK53" i="21" s="1"/>
  <c r="U53" i="21"/>
  <c r="AG53" i="21" s="1"/>
  <c r="N77" i="21"/>
  <c r="P77" i="21" s="1"/>
  <c r="U78" i="21"/>
  <c r="AG78" i="21" s="1"/>
  <c r="W78" i="21"/>
  <c r="AK78" i="21" s="1"/>
  <c r="S78" i="21"/>
  <c r="AC78" i="21" s="1"/>
  <c r="S133" i="21"/>
  <c r="AC133" i="21" s="1"/>
  <c r="N132" i="21"/>
  <c r="P132" i="21" s="1"/>
  <c r="U133" i="21"/>
  <c r="AG133" i="21" s="1"/>
  <c r="W133" i="21"/>
  <c r="AK133" i="21" s="1"/>
  <c r="N147" i="21"/>
  <c r="P147" i="21" s="1"/>
  <c r="S148" i="21"/>
  <c r="AC148" i="21" s="1"/>
  <c r="W148" i="21"/>
  <c r="AK148" i="21" s="1"/>
  <c r="U148" i="21"/>
  <c r="AG148" i="21" s="1"/>
  <c r="N38" i="21"/>
  <c r="P38" i="21" s="1"/>
  <c r="U39" i="21"/>
  <c r="AG39" i="21" s="1"/>
  <c r="S39" i="21"/>
  <c r="AC39" i="21" s="1"/>
  <c r="W39" i="21"/>
  <c r="AK39" i="21" s="1"/>
  <c r="N290" i="21"/>
  <c r="P290" i="21" s="1"/>
  <c r="S291" i="21"/>
  <c r="AC291" i="21" s="1"/>
  <c r="U291" i="21"/>
  <c r="AG291" i="21" s="1"/>
  <c r="W291" i="21"/>
  <c r="AK291" i="21" s="1"/>
  <c r="S278" i="21"/>
  <c r="AC278" i="21" s="1"/>
  <c r="N277" i="21"/>
  <c r="P277" i="21" s="1"/>
  <c r="U278" i="21"/>
  <c r="AG278" i="21" s="1"/>
  <c r="W278" i="21"/>
  <c r="AK278" i="21" s="1"/>
  <c r="N169" i="21"/>
  <c r="P169" i="21" s="1"/>
  <c r="S170" i="21"/>
  <c r="AC170" i="21" s="1"/>
  <c r="W170" i="21"/>
  <c r="AK170" i="21" s="1"/>
  <c r="U170" i="21"/>
  <c r="AG170" i="21" s="1"/>
  <c r="N365" i="21"/>
  <c r="P365" i="21" s="1"/>
  <c r="S366" i="21"/>
  <c r="AC366" i="21" s="1"/>
  <c r="U366" i="21"/>
  <c r="AG366" i="21" s="1"/>
  <c r="W366" i="21"/>
  <c r="AK366" i="21" s="1"/>
  <c r="N139" i="21"/>
  <c r="P139" i="21" s="1"/>
  <c r="S140" i="21"/>
  <c r="AC140" i="21" s="1"/>
  <c r="W140" i="21"/>
  <c r="AK140" i="21" s="1"/>
  <c r="U140" i="21"/>
  <c r="AG140" i="21" s="1"/>
  <c r="N197" i="21"/>
  <c r="P197" i="21" s="1"/>
  <c r="S198" i="21"/>
  <c r="AC198" i="21" s="1"/>
  <c r="W198" i="21"/>
  <c r="AK198" i="21" s="1"/>
  <c r="U198" i="21"/>
  <c r="AG198" i="21" s="1"/>
  <c r="N175" i="21"/>
  <c r="P175" i="21" s="1"/>
  <c r="S176" i="21"/>
  <c r="AC176" i="21" s="1"/>
  <c r="W176" i="21"/>
  <c r="AK176" i="21" s="1"/>
  <c r="U176" i="21"/>
  <c r="AG176" i="21" s="1"/>
  <c r="N180" i="21"/>
  <c r="P180" i="21" s="1"/>
  <c r="S181" i="21"/>
  <c r="AC181" i="21" s="1"/>
  <c r="U181" i="21"/>
  <c r="AG181" i="21" s="1"/>
  <c r="W181" i="21"/>
  <c r="AK181" i="21" s="1"/>
  <c r="N307" i="21"/>
  <c r="P307" i="21" s="1"/>
  <c r="S308" i="21"/>
  <c r="AC308" i="21" s="1"/>
  <c r="U308" i="21"/>
  <c r="AG308" i="21" s="1"/>
  <c r="W308" i="21"/>
  <c r="AK308" i="21" s="1"/>
  <c r="N22" i="21"/>
  <c r="P22" i="21" s="1"/>
  <c r="S23" i="21"/>
  <c r="AC23" i="21" s="1"/>
  <c r="W23" i="21"/>
  <c r="AK23" i="21" s="1"/>
  <c r="U23" i="21"/>
  <c r="AG23" i="21" s="1"/>
  <c r="N223" i="21"/>
  <c r="P223" i="21" s="1"/>
  <c r="S224" i="21"/>
  <c r="AC224" i="21" s="1"/>
  <c r="W224" i="21"/>
  <c r="AK224" i="21" s="1"/>
  <c r="U224" i="21"/>
  <c r="AG224" i="21" s="1"/>
  <c r="S258" i="21"/>
  <c r="AC258" i="21" s="1"/>
  <c r="N257" i="21"/>
  <c r="P257" i="21" s="1"/>
  <c r="W258" i="21"/>
  <c r="AK258" i="21" s="1"/>
  <c r="U258" i="21"/>
  <c r="AG258" i="21" s="1"/>
  <c r="N9" i="21"/>
  <c r="P9" i="21" s="1"/>
  <c r="S10" i="21"/>
  <c r="AC10" i="21" s="1"/>
  <c r="W10" i="21"/>
  <c r="AK10" i="21" s="1"/>
  <c r="U10" i="21"/>
  <c r="AG10" i="21" s="1"/>
  <c r="N179" i="21"/>
  <c r="P179" i="21" s="1"/>
  <c r="S180" i="21"/>
  <c r="AC180" i="21" s="1"/>
  <c r="W180" i="21"/>
  <c r="AK180" i="21" s="1"/>
  <c r="U180" i="21"/>
  <c r="AG180" i="21" s="1"/>
  <c r="N57" i="21"/>
  <c r="P57" i="21" s="1"/>
  <c r="S58" i="21"/>
  <c r="AC58" i="21" s="1"/>
  <c r="U58" i="21"/>
  <c r="AG58" i="21" s="1"/>
  <c r="W58" i="21"/>
  <c r="AK58" i="21" s="1"/>
  <c r="N25" i="21"/>
  <c r="P25" i="21" s="1"/>
  <c r="W26" i="21"/>
  <c r="AK26" i="21" s="1"/>
  <c r="U26" i="21"/>
  <c r="AG26" i="21" s="1"/>
  <c r="S26" i="21"/>
  <c r="AC26" i="21" s="1"/>
  <c r="S125" i="21"/>
  <c r="AC125" i="21" s="1"/>
  <c r="N124" i="21"/>
  <c r="P124" i="21" s="1"/>
  <c r="W125" i="21"/>
  <c r="AK125" i="21" s="1"/>
  <c r="U125" i="21"/>
  <c r="AG125" i="21" s="1"/>
  <c r="N72" i="21"/>
  <c r="P72" i="21" s="1"/>
  <c r="W73" i="21"/>
  <c r="AK73" i="21" s="1"/>
  <c r="U73" i="21"/>
  <c r="AG73" i="21" s="1"/>
  <c r="S73" i="21"/>
  <c r="AC73" i="21" s="1"/>
  <c r="S57" i="21"/>
  <c r="AC57" i="21" s="1"/>
  <c r="N56" i="21"/>
  <c r="P56" i="21" s="1"/>
  <c r="W57" i="21"/>
  <c r="AK57" i="21" s="1"/>
  <c r="U57" i="21"/>
  <c r="AG57" i="21" s="1"/>
  <c r="N16" i="21"/>
  <c r="P16" i="21" s="1"/>
  <c r="S17" i="21"/>
  <c r="AC17" i="21" s="1"/>
  <c r="U17" i="21"/>
  <c r="AG17" i="21" s="1"/>
  <c r="W17" i="21"/>
  <c r="AK17" i="21" s="1"/>
  <c r="N29" i="21"/>
  <c r="P29" i="21" s="1"/>
  <c r="W30" i="21"/>
  <c r="AK30" i="21" s="1"/>
  <c r="U30" i="21"/>
  <c r="AG30" i="21" s="1"/>
  <c r="S30" i="21"/>
  <c r="AC30" i="21" s="1"/>
  <c r="N55" i="21"/>
  <c r="P55" i="21" s="1"/>
  <c r="S56" i="21"/>
  <c r="AC56" i="21" s="1"/>
  <c r="W56" i="21"/>
  <c r="AK56" i="21" s="1"/>
  <c r="U56" i="21"/>
  <c r="AG56" i="21" s="1"/>
  <c r="N209" i="21"/>
  <c r="P209" i="21" s="1"/>
  <c r="W210" i="21"/>
  <c r="AK210" i="21" s="1"/>
  <c r="S210" i="21"/>
  <c r="AC210" i="21" s="1"/>
  <c r="U210" i="21"/>
  <c r="AG210" i="21" s="1"/>
  <c r="N221" i="21"/>
  <c r="P221" i="21" s="1"/>
  <c r="S222" i="21"/>
  <c r="AC222" i="21" s="1"/>
  <c r="W222" i="21"/>
  <c r="AK222" i="21" s="1"/>
  <c r="U222" i="21"/>
  <c r="AG222" i="21" s="1"/>
  <c r="N241" i="21"/>
  <c r="P241" i="21" s="1"/>
  <c r="S242" i="21"/>
  <c r="AC242" i="21" s="1"/>
  <c r="W242" i="21"/>
  <c r="AK242" i="21" s="1"/>
  <c r="U242" i="21"/>
  <c r="AG242" i="21" s="1"/>
  <c r="N26" i="21"/>
  <c r="P26" i="21" s="1"/>
  <c r="U27" i="21"/>
  <c r="AG27" i="21" s="1"/>
  <c r="S27" i="21"/>
  <c r="AC27" i="21" s="1"/>
  <c r="W27" i="21"/>
  <c r="AK27" i="21" s="1"/>
  <c r="N234" i="21"/>
  <c r="P234" i="21" s="1"/>
  <c r="S235" i="21"/>
  <c r="AC235" i="21" s="1"/>
  <c r="W235" i="21"/>
  <c r="AK235" i="21" s="1"/>
  <c r="U235" i="21"/>
  <c r="AG235" i="21" s="1"/>
  <c r="N165" i="21"/>
  <c r="P165" i="21" s="1"/>
  <c r="S166" i="21"/>
  <c r="AC166" i="21" s="1"/>
  <c r="W166" i="21"/>
  <c r="AK166" i="21" s="1"/>
  <c r="U166" i="21"/>
  <c r="AG166" i="21" s="1"/>
  <c r="S244" i="21"/>
  <c r="AC244" i="21" s="1"/>
  <c r="N243" i="21"/>
  <c r="P243" i="21" s="1"/>
  <c r="W244" i="21"/>
  <c r="AK244" i="21" s="1"/>
  <c r="U244" i="21"/>
  <c r="AG244" i="21" s="1"/>
  <c r="S239" i="21"/>
  <c r="AC239" i="21" s="1"/>
  <c r="N238" i="21"/>
  <c r="P238" i="21" s="1"/>
  <c r="U239" i="21"/>
  <c r="AG239" i="21" s="1"/>
  <c r="W239" i="21"/>
  <c r="AK239" i="21" s="1"/>
  <c r="N362" i="21"/>
  <c r="P362" i="21" s="1"/>
  <c r="S363" i="21"/>
  <c r="AC363" i="21" s="1"/>
  <c r="U363" i="21"/>
  <c r="AG363" i="21" s="1"/>
  <c r="W363" i="21"/>
  <c r="AK363" i="21" s="1"/>
  <c r="N353" i="21"/>
  <c r="P353" i="21" s="1"/>
  <c r="S354" i="21"/>
  <c r="AC354" i="21" s="1"/>
  <c r="U354" i="21"/>
  <c r="AG354" i="21" s="1"/>
  <c r="W354" i="21"/>
  <c r="AK354" i="21" s="1"/>
  <c r="S55" i="21"/>
  <c r="AC55" i="21" s="1"/>
  <c r="N54" i="21"/>
  <c r="P54" i="21" s="1"/>
  <c r="U55" i="21"/>
  <c r="AG55" i="21" s="1"/>
  <c r="W55" i="21"/>
  <c r="AK55" i="21" s="1"/>
  <c r="N322" i="21"/>
  <c r="P322" i="21" s="1"/>
  <c r="S323" i="21"/>
  <c r="AC323" i="21" s="1"/>
  <c r="W323" i="21"/>
  <c r="AK323" i="21" s="1"/>
  <c r="U323" i="21"/>
  <c r="AG323" i="21" s="1"/>
  <c r="N283" i="21"/>
  <c r="P283" i="21" s="1"/>
  <c r="S284" i="21"/>
  <c r="AC284" i="21" s="1"/>
  <c r="W284" i="21"/>
  <c r="AK284" i="21" s="1"/>
  <c r="U284" i="21"/>
  <c r="AG284" i="21" s="1"/>
  <c r="N360" i="21"/>
  <c r="P360" i="21" s="1"/>
  <c r="S361" i="21"/>
  <c r="AC361" i="21" s="1"/>
  <c r="W361" i="21"/>
  <c r="AK361" i="21" s="1"/>
  <c r="U361" i="21"/>
  <c r="AG361" i="21" s="1"/>
  <c r="N374" i="21"/>
  <c r="P374" i="21" s="1"/>
  <c r="S375" i="21"/>
  <c r="AC375" i="21" s="1"/>
  <c r="W375" i="21"/>
  <c r="AK375" i="21" s="1"/>
  <c r="U375" i="21"/>
  <c r="AG375" i="21" s="1"/>
  <c r="S326" i="21"/>
  <c r="AC326" i="21" s="1"/>
  <c r="N325" i="21"/>
  <c r="P325" i="21" s="1"/>
  <c r="U326" i="21"/>
  <c r="AG326" i="21" s="1"/>
  <c r="W326" i="21"/>
  <c r="AK326" i="21" s="1"/>
  <c r="S274" i="21"/>
  <c r="AC274" i="21" s="1"/>
  <c r="N273" i="21"/>
  <c r="P273" i="21" s="1"/>
  <c r="U274" i="21"/>
  <c r="AG274" i="21" s="1"/>
  <c r="W274" i="21"/>
  <c r="AK274" i="21" s="1"/>
  <c r="N338" i="21"/>
  <c r="P338" i="21" s="1"/>
  <c r="U339" i="21"/>
  <c r="AG339" i="21" s="1"/>
  <c r="W339" i="21"/>
  <c r="AK339" i="21" s="1"/>
  <c r="S339" i="21"/>
  <c r="AC339" i="21" s="1"/>
  <c r="S157" i="21"/>
  <c r="AC157" i="21" s="1"/>
  <c r="N156" i="21"/>
  <c r="P156" i="21" s="1"/>
  <c r="W157" i="21"/>
  <c r="AK157" i="21" s="1"/>
  <c r="U157" i="21"/>
  <c r="AG157" i="21" s="1"/>
  <c r="N384" i="21"/>
  <c r="P384" i="21" s="1"/>
  <c r="S385" i="21"/>
  <c r="AC385" i="21" s="1"/>
  <c r="W385" i="21"/>
  <c r="AK385" i="21" s="1"/>
  <c r="U385" i="21"/>
  <c r="AG385" i="21" s="1"/>
  <c r="S102" i="21"/>
  <c r="AC102" i="21" s="1"/>
  <c r="N101" i="21"/>
  <c r="P101" i="21" s="1"/>
  <c r="W102" i="21"/>
  <c r="AK102" i="21" s="1"/>
  <c r="U102" i="21"/>
  <c r="AG102" i="21" s="1"/>
  <c r="N96" i="21"/>
  <c r="P96" i="21" s="1"/>
  <c r="S97" i="21"/>
  <c r="AC97" i="21" s="1"/>
  <c r="W97" i="21"/>
  <c r="AK97" i="21" s="1"/>
  <c r="U97" i="21"/>
  <c r="AG97" i="21" s="1"/>
  <c r="N128" i="21"/>
  <c r="P128" i="21" s="1"/>
  <c r="S129" i="21"/>
  <c r="AC129" i="21" s="1"/>
  <c r="W129" i="21"/>
  <c r="AK129" i="21" s="1"/>
  <c r="U129" i="21"/>
  <c r="AG129" i="21" s="1"/>
  <c r="S191" i="21"/>
  <c r="AC191" i="21" s="1"/>
  <c r="N190" i="21"/>
  <c r="P190" i="21" s="1"/>
  <c r="W191" i="21"/>
  <c r="AK191" i="21" s="1"/>
  <c r="U191" i="21"/>
  <c r="AG191" i="21" s="1"/>
  <c r="S195" i="21"/>
  <c r="AC195" i="21" s="1"/>
  <c r="N194" i="21"/>
  <c r="P194" i="21" s="1"/>
  <c r="U195" i="21"/>
  <c r="AG195" i="21" s="1"/>
  <c r="W195" i="21"/>
  <c r="AK195" i="21" s="1"/>
  <c r="N10" i="21"/>
  <c r="P10" i="21" s="1"/>
  <c r="S11" i="21"/>
  <c r="AC11" i="21" s="1"/>
  <c r="U11" i="21"/>
  <c r="AG11" i="21" s="1"/>
  <c r="W11" i="21"/>
  <c r="AK11" i="21" s="1"/>
  <c r="N46" i="21"/>
  <c r="P46" i="21" s="1"/>
  <c r="S47" i="21"/>
  <c r="AC47" i="21" s="1"/>
  <c r="U47" i="21"/>
  <c r="AG47" i="21" s="1"/>
  <c r="W47" i="21"/>
  <c r="AK47" i="21" s="1"/>
  <c r="N193" i="21"/>
  <c r="P193" i="21" s="1"/>
  <c r="S194" i="21"/>
  <c r="AC194" i="21" s="1"/>
  <c r="W194" i="21"/>
  <c r="AK194" i="21" s="1"/>
  <c r="U194" i="21"/>
  <c r="AG194" i="21" s="1"/>
  <c r="N286" i="21"/>
  <c r="P286" i="21" s="1"/>
  <c r="S287" i="21"/>
  <c r="AC287" i="21" s="1"/>
  <c r="W287" i="21"/>
  <c r="AK287" i="21" s="1"/>
  <c r="U287" i="21"/>
  <c r="AG287" i="21" s="1"/>
  <c r="N18" i="21"/>
  <c r="P18" i="21" s="1"/>
  <c r="S19" i="21"/>
  <c r="AC19" i="21" s="1"/>
  <c r="U19" i="21"/>
  <c r="AG19" i="21" s="1"/>
  <c r="W19" i="21"/>
  <c r="AK19" i="21" s="1"/>
  <c r="N120" i="21"/>
  <c r="P120" i="21" s="1"/>
  <c r="W121" i="21"/>
  <c r="AK121" i="21" s="1"/>
  <c r="U121" i="21"/>
  <c r="AG121" i="21" s="1"/>
  <c r="S121" i="21"/>
  <c r="AC121" i="21" s="1"/>
  <c r="N41" i="21"/>
  <c r="P41" i="21" s="1"/>
  <c r="U42" i="21"/>
  <c r="AG42" i="21" s="1"/>
  <c r="S42" i="21"/>
  <c r="AC42" i="21" s="1"/>
  <c r="W42" i="21"/>
  <c r="AK42" i="21" s="1"/>
  <c r="S169" i="21"/>
  <c r="AC169" i="21" s="1"/>
  <c r="N168" i="21"/>
  <c r="P168" i="21" s="1"/>
  <c r="U169" i="21"/>
  <c r="AG169" i="21" s="1"/>
  <c r="W169" i="21"/>
  <c r="AK169" i="21" s="1"/>
  <c r="N143" i="21"/>
  <c r="P143" i="21" s="1"/>
  <c r="S144" i="21"/>
  <c r="AC144" i="21" s="1"/>
  <c r="W144" i="21"/>
  <c r="AK144" i="21" s="1"/>
  <c r="U144" i="21"/>
  <c r="AG144" i="21" s="1"/>
  <c r="S236" i="21"/>
  <c r="AC236" i="21" s="1"/>
  <c r="N235" i="21"/>
  <c r="P235" i="21" s="1"/>
  <c r="W236" i="21"/>
  <c r="AK236" i="21" s="1"/>
  <c r="U236" i="21"/>
  <c r="AG236" i="21" s="1"/>
  <c r="N213" i="21"/>
  <c r="P213" i="21" s="1"/>
  <c r="U214" i="21"/>
  <c r="AG214" i="21" s="1"/>
  <c r="S214" i="21"/>
  <c r="AC214" i="21" s="1"/>
  <c r="W214" i="21"/>
  <c r="AK214" i="21" s="1"/>
  <c r="N67" i="21"/>
  <c r="P67" i="21" s="1"/>
  <c r="S68" i="21"/>
  <c r="AC68" i="21" s="1"/>
  <c r="W68" i="21"/>
  <c r="AK68" i="21" s="1"/>
  <c r="U68" i="21"/>
  <c r="AG68" i="21" s="1"/>
  <c r="S322" i="21"/>
  <c r="AC322" i="21" s="1"/>
  <c r="N321" i="21"/>
  <c r="P321" i="21" s="1"/>
  <c r="W322" i="21"/>
  <c r="AK322" i="21" s="1"/>
  <c r="U322" i="21"/>
  <c r="AG322" i="21" s="1"/>
  <c r="N333" i="21"/>
  <c r="P333" i="21" s="1"/>
  <c r="W334" i="21"/>
  <c r="AK334" i="21" s="1"/>
  <c r="U334" i="21"/>
  <c r="AG334" i="21" s="1"/>
  <c r="S334" i="21"/>
  <c r="AC334" i="21" s="1"/>
  <c r="S260" i="21"/>
  <c r="AC260" i="21" s="1"/>
  <c r="N259" i="21"/>
  <c r="P259" i="21" s="1"/>
  <c r="U260" i="21"/>
  <c r="AG260" i="21" s="1"/>
  <c r="W260" i="21"/>
  <c r="AK260" i="21" s="1"/>
  <c r="N364" i="21"/>
  <c r="P364" i="21" s="1"/>
  <c r="W365" i="21"/>
  <c r="AK365" i="21" s="1"/>
  <c r="U365" i="21"/>
  <c r="AG365" i="21" s="1"/>
  <c r="S365" i="21"/>
  <c r="AC365" i="21" s="1"/>
  <c r="N260" i="21"/>
  <c r="P260" i="21" s="1"/>
  <c r="U261" i="21"/>
  <c r="AG261" i="21" s="1"/>
  <c r="S261" i="21"/>
  <c r="AC261" i="21" s="1"/>
  <c r="W261" i="21"/>
  <c r="AK261" i="21" s="1"/>
  <c r="N252" i="21"/>
  <c r="P252" i="21" s="1"/>
  <c r="S253" i="21"/>
  <c r="AC253" i="21" s="1"/>
  <c r="W253" i="21"/>
  <c r="AK253" i="21" s="1"/>
  <c r="U253" i="21"/>
  <c r="AG253" i="21" s="1"/>
  <c r="S90" i="21"/>
  <c r="AC90" i="21" s="1"/>
  <c r="N89" i="21"/>
  <c r="P89" i="21" s="1"/>
  <c r="W90" i="21"/>
  <c r="AK90" i="21" s="1"/>
  <c r="U90" i="21"/>
  <c r="AG90" i="21" s="1"/>
  <c r="S143" i="21"/>
  <c r="AC143" i="21" s="1"/>
  <c r="N142" i="21"/>
  <c r="P142" i="21" s="1"/>
  <c r="U143" i="21"/>
  <c r="AG143" i="21" s="1"/>
  <c r="W143" i="21"/>
  <c r="AK143" i="21" s="1"/>
  <c r="N133" i="21"/>
  <c r="P133" i="21" s="1"/>
  <c r="S134" i="21"/>
  <c r="AC134" i="21" s="1"/>
  <c r="W134" i="21"/>
  <c r="AK134" i="21" s="1"/>
  <c r="U134" i="21"/>
  <c r="AG134" i="21" s="1"/>
  <c r="N188" i="21"/>
  <c r="P188" i="21" s="1"/>
  <c r="S189" i="21"/>
  <c r="AC189" i="21" s="1"/>
  <c r="W189" i="21"/>
  <c r="AK189" i="21" s="1"/>
  <c r="U189" i="21"/>
  <c r="AG189" i="21" s="1"/>
  <c r="N71" i="21"/>
  <c r="P71" i="21" s="1"/>
  <c r="S72" i="21"/>
  <c r="AC72" i="21" s="1"/>
  <c r="U72" i="21"/>
  <c r="AG72" i="21" s="1"/>
  <c r="W72" i="21"/>
  <c r="AK72" i="21" s="1"/>
  <c r="N4" i="21"/>
  <c r="P4" i="21" s="1"/>
  <c r="W5" i="21"/>
  <c r="AK5" i="21" s="1"/>
  <c r="S5" i="21"/>
  <c r="AC5" i="21" s="1"/>
  <c r="U5" i="21"/>
  <c r="AG5" i="21" s="1"/>
  <c r="S139" i="21"/>
  <c r="AC139" i="21" s="1"/>
  <c r="N138" i="21"/>
  <c r="P138" i="21" s="1"/>
  <c r="U139" i="21"/>
  <c r="AG139" i="21" s="1"/>
  <c r="W139" i="21"/>
  <c r="AK139" i="21" s="1"/>
  <c r="N145" i="21"/>
  <c r="P145" i="21" s="1"/>
  <c r="U146" i="21"/>
  <c r="AG146" i="21" s="1"/>
  <c r="S146" i="21"/>
  <c r="AC146" i="21" s="1"/>
  <c r="W146" i="21"/>
  <c r="AK146" i="21" s="1"/>
  <c r="N121" i="21"/>
  <c r="P121" i="21" s="1"/>
  <c r="W122" i="21"/>
  <c r="AK122" i="21" s="1"/>
  <c r="U122" i="21"/>
  <c r="AG122" i="21" s="1"/>
  <c r="S122" i="21"/>
  <c r="AC122" i="21" s="1"/>
  <c r="N33" i="21"/>
  <c r="P33" i="21" s="1"/>
  <c r="S34" i="21"/>
  <c r="AC34" i="21" s="1"/>
  <c r="W34" i="21"/>
  <c r="AK34" i="21" s="1"/>
  <c r="U34" i="21"/>
  <c r="AG34" i="21" s="1"/>
  <c r="N24" i="21"/>
  <c r="P24" i="21" s="1"/>
  <c r="S25" i="21"/>
  <c r="AC25" i="21" s="1"/>
  <c r="W25" i="21"/>
  <c r="AK25" i="21" s="1"/>
  <c r="U25" i="21"/>
  <c r="AG25" i="21" s="1"/>
  <c r="N17" i="21"/>
  <c r="P17" i="21" s="1"/>
  <c r="W18" i="21"/>
  <c r="AK18" i="21" s="1"/>
  <c r="U18" i="21"/>
  <c r="AG18" i="21" s="1"/>
  <c r="S18" i="21"/>
  <c r="AC18" i="21" s="1"/>
  <c r="S95" i="21"/>
  <c r="AC95" i="21" s="1"/>
  <c r="N94" i="21"/>
  <c r="P94" i="21" s="1"/>
  <c r="W95" i="21"/>
  <c r="AK95" i="21" s="1"/>
  <c r="U95" i="21"/>
  <c r="AG95" i="21" s="1"/>
  <c r="N170" i="21"/>
  <c r="P170" i="21" s="1"/>
  <c r="S171" i="21"/>
  <c r="AC171" i="21" s="1"/>
  <c r="U171" i="21"/>
  <c r="AG171" i="21" s="1"/>
  <c r="W171" i="21"/>
  <c r="AK171" i="21" s="1"/>
  <c r="S187" i="21"/>
  <c r="AC187" i="21" s="1"/>
  <c r="N186" i="21"/>
  <c r="P186" i="21" s="1"/>
  <c r="W187" i="21"/>
  <c r="AK187" i="21" s="1"/>
  <c r="U187" i="21"/>
  <c r="AG187" i="21" s="1"/>
  <c r="N244" i="21"/>
  <c r="P244" i="21" s="1"/>
  <c r="S245" i="21"/>
  <c r="AC245" i="21" s="1"/>
  <c r="W245" i="21"/>
  <c r="AK245" i="21" s="1"/>
  <c r="U245" i="21"/>
  <c r="AG245" i="21" s="1"/>
  <c r="N314" i="21"/>
  <c r="P314" i="21" s="1"/>
  <c r="S315" i="21"/>
  <c r="AC315" i="21" s="1"/>
  <c r="U315" i="21"/>
  <c r="AG315" i="21" s="1"/>
  <c r="W315" i="21"/>
  <c r="AK315" i="21" s="1"/>
  <c r="N319" i="21"/>
  <c r="P319" i="21" s="1"/>
  <c r="S320" i="21"/>
  <c r="AC320" i="21" s="1"/>
  <c r="W320" i="21"/>
  <c r="AK320" i="21" s="1"/>
  <c r="U320" i="21"/>
  <c r="AG320" i="21" s="1"/>
  <c r="S161" i="21"/>
  <c r="AC161" i="21" s="1"/>
  <c r="N160" i="21"/>
  <c r="P160" i="21" s="1"/>
  <c r="U161" i="21"/>
  <c r="AG161" i="21" s="1"/>
  <c r="W161" i="21"/>
  <c r="AK161" i="21" s="1"/>
  <c r="S177" i="21"/>
  <c r="AC177" i="21" s="1"/>
  <c r="N176" i="21"/>
  <c r="P176" i="21" s="1"/>
  <c r="W177" i="21"/>
  <c r="AK177" i="21" s="1"/>
  <c r="U177" i="21"/>
  <c r="AG177" i="21" s="1"/>
  <c r="N370" i="21"/>
  <c r="P370" i="21" s="1"/>
  <c r="S371" i="21"/>
  <c r="AC371" i="21" s="1"/>
  <c r="W371" i="21"/>
  <c r="AK371" i="21" s="1"/>
  <c r="U371" i="21"/>
  <c r="AG371" i="21" s="1"/>
  <c r="S81" i="21"/>
  <c r="AC81" i="21" s="1"/>
  <c r="N80" i="21"/>
  <c r="P80" i="21" s="1"/>
  <c r="W81" i="21"/>
  <c r="AK81" i="21" s="1"/>
  <c r="U81" i="21"/>
  <c r="AG81" i="21" s="1"/>
  <c r="N129" i="21"/>
  <c r="P129" i="21" s="1"/>
  <c r="S130" i="21"/>
  <c r="AC130" i="21" s="1"/>
  <c r="W130" i="21"/>
  <c r="AK130" i="21" s="1"/>
  <c r="U130" i="21"/>
  <c r="AG130" i="21" s="1"/>
  <c r="N62" i="21"/>
  <c r="P62" i="21" s="1"/>
  <c r="S63" i="21"/>
  <c r="AC63" i="21" s="1"/>
  <c r="U63" i="21"/>
  <c r="AG63" i="21" s="1"/>
  <c r="W63" i="21"/>
  <c r="AK63" i="21" s="1"/>
  <c r="S251" i="21"/>
  <c r="AC251" i="21" s="1"/>
  <c r="N250" i="21"/>
  <c r="P250" i="21" s="1"/>
  <c r="W251" i="21"/>
  <c r="AK251" i="21" s="1"/>
  <c r="U251" i="21"/>
  <c r="AG251" i="21" s="1"/>
  <c r="N298" i="21"/>
  <c r="P298" i="21" s="1"/>
  <c r="S299" i="21"/>
  <c r="AC299" i="21" s="1"/>
  <c r="W299" i="21"/>
  <c r="AK299" i="21" s="1"/>
  <c r="U299" i="21"/>
  <c r="AG299" i="21" s="1"/>
  <c r="N47" i="21"/>
  <c r="P47" i="21" s="1"/>
  <c r="U48" i="21"/>
  <c r="AG48" i="21" s="1"/>
  <c r="W48" i="21"/>
  <c r="AK48" i="21" s="1"/>
  <c r="S48" i="21"/>
  <c r="AC48" i="21" s="1"/>
  <c r="N215" i="21"/>
  <c r="P215" i="21" s="1"/>
  <c r="S216" i="21"/>
  <c r="AC216" i="21" s="1"/>
  <c r="U216" i="21"/>
  <c r="AG216" i="21" s="1"/>
  <c r="W216" i="21"/>
  <c r="AK216" i="21" s="1"/>
  <c r="S282" i="21"/>
  <c r="AC282" i="21" s="1"/>
  <c r="N281" i="21"/>
  <c r="P281" i="21" s="1"/>
  <c r="U282" i="21"/>
  <c r="AG282" i="21" s="1"/>
  <c r="W282" i="21"/>
  <c r="AK282" i="21" s="1"/>
  <c r="S330" i="21"/>
  <c r="AC330" i="21" s="1"/>
  <c r="N329" i="21"/>
  <c r="P329" i="21" s="1"/>
  <c r="U330" i="21"/>
  <c r="AG330" i="21" s="1"/>
  <c r="W330" i="21"/>
  <c r="AK330" i="21" s="1"/>
  <c r="N68" i="21"/>
  <c r="P68" i="21" s="1"/>
  <c r="W69" i="21"/>
  <c r="AK69" i="21" s="1"/>
  <c r="U69" i="21"/>
  <c r="AG69" i="21" s="1"/>
  <c r="S69" i="21"/>
  <c r="AC69" i="21" s="1"/>
  <c r="N108" i="21"/>
  <c r="P108" i="21" s="1"/>
  <c r="U109" i="21"/>
  <c r="AG109" i="21" s="1"/>
  <c r="S109" i="21"/>
  <c r="AC109" i="21" s="1"/>
  <c r="W109" i="21"/>
  <c r="AK109" i="21" s="1"/>
  <c r="N8" i="21"/>
  <c r="P8" i="21" s="1"/>
  <c r="S9" i="21"/>
  <c r="AC9" i="21" s="1"/>
  <c r="U9" i="21"/>
  <c r="AG9" i="21" s="1"/>
  <c r="W9" i="21"/>
  <c r="AK9" i="21" s="1"/>
  <c r="N310" i="21"/>
  <c r="P310" i="21" s="1"/>
  <c r="S311" i="21"/>
  <c r="AC311" i="21" s="1"/>
  <c r="W311" i="21"/>
  <c r="AK311" i="21" s="1"/>
  <c r="U311" i="21"/>
  <c r="AG311" i="21" s="1"/>
  <c r="S165" i="21"/>
  <c r="AC165" i="21" s="1"/>
  <c r="N164" i="21"/>
  <c r="P164" i="21" s="1"/>
  <c r="W165" i="21"/>
  <c r="AK165" i="21" s="1"/>
  <c r="U165" i="21"/>
  <c r="AG165" i="21" s="1"/>
  <c r="N173" i="21"/>
  <c r="P173" i="21" s="1"/>
  <c r="W174" i="21"/>
  <c r="AK174" i="21" s="1"/>
  <c r="S174" i="21"/>
  <c r="AC174" i="21" s="1"/>
  <c r="U174" i="21"/>
  <c r="AG174" i="21" s="1"/>
  <c r="N253" i="21"/>
  <c r="P253" i="21" s="1"/>
  <c r="S254" i="21"/>
  <c r="AC254" i="21" s="1"/>
  <c r="U254" i="21"/>
  <c r="AG254" i="21" s="1"/>
  <c r="W254" i="21"/>
  <c r="AK254" i="21" s="1"/>
  <c r="N50" i="21"/>
  <c r="P50" i="21" s="1"/>
  <c r="S51" i="21"/>
  <c r="AC51" i="21" s="1"/>
  <c r="U51" i="21"/>
  <c r="AG51" i="21" s="1"/>
  <c r="W51" i="21"/>
  <c r="AK51" i="21" s="1"/>
  <c r="N181" i="21"/>
  <c r="P181" i="21" s="1"/>
  <c r="S182" i="21"/>
  <c r="AC182" i="21" s="1"/>
  <c r="U182" i="21"/>
  <c r="AG182" i="21" s="1"/>
  <c r="W182" i="21"/>
  <c r="AK182" i="21" s="1"/>
  <c r="N212" i="21"/>
  <c r="P212" i="21" s="1"/>
  <c r="S213" i="21"/>
  <c r="AC213" i="21" s="1"/>
  <c r="U213" i="21"/>
  <c r="AG213" i="21" s="1"/>
  <c r="W213" i="21"/>
  <c r="AK213" i="21" s="1"/>
  <c r="S203" i="21"/>
  <c r="AC203" i="21" s="1"/>
  <c r="N202" i="21"/>
  <c r="P202" i="21" s="1"/>
  <c r="W203" i="21"/>
  <c r="AK203" i="21" s="1"/>
  <c r="U203" i="21"/>
  <c r="AG203" i="21" s="1"/>
  <c r="N100" i="21"/>
  <c r="P100" i="21" s="1"/>
  <c r="S101" i="21"/>
  <c r="AC101" i="21" s="1"/>
  <c r="W101" i="21"/>
  <c r="AK101" i="21" s="1"/>
  <c r="U101" i="21"/>
  <c r="AG101" i="21" s="1"/>
  <c r="N163" i="21"/>
  <c r="P163" i="21" s="1"/>
  <c r="S164" i="21"/>
  <c r="AC164" i="21" s="1"/>
  <c r="U164" i="21"/>
  <c r="AG164" i="21" s="1"/>
  <c r="W164" i="21"/>
  <c r="AK164" i="21" s="1"/>
  <c r="N379" i="21"/>
  <c r="P379" i="21" s="1"/>
  <c r="S380" i="21"/>
  <c r="AC380" i="21" s="1"/>
  <c r="W380" i="21"/>
  <c r="AK380" i="21" s="1"/>
  <c r="U380" i="21"/>
  <c r="AG380" i="21" s="1"/>
  <c r="N205" i="21"/>
  <c r="P205" i="21" s="1"/>
  <c r="U206" i="21"/>
  <c r="AG206" i="21" s="1"/>
  <c r="W206" i="21"/>
  <c r="AK206" i="21" s="1"/>
  <c r="S206" i="21"/>
  <c r="AC206" i="21" s="1"/>
  <c r="N217" i="21"/>
  <c r="P217" i="21" s="1"/>
  <c r="W218" i="21"/>
  <c r="AK218" i="21" s="1"/>
  <c r="S218" i="21"/>
  <c r="AC218" i="21" s="1"/>
  <c r="U218" i="21"/>
  <c r="AG218" i="21" s="1"/>
  <c r="S44" i="21"/>
  <c r="AC44" i="21" s="1"/>
  <c r="N43" i="21"/>
  <c r="P43" i="21" s="1"/>
  <c r="W44" i="21"/>
  <c r="AK44" i="21" s="1"/>
  <c r="U44" i="21"/>
  <c r="AG44" i="21" s="1"/>
  <c r="S219" i="21"/>
  <c r="AC219" i="21" s="1"/>
  <c r="N218" i="21"/>
  <c r="P218" i="21" s="1"/>
  <c r="W219" i="21"/>
  <c r="AK219" i="21" s="1"/>
  <c r="U219" i="21"/>
  <c r="AG219" i="21" s="1"/>
  <c r="N308" i="21"/>
  <c r="P308" i="21" s="1"/>
  <c r="W309" i="21"/>
  <c r="AK309" i="21" s="1"/>
  <c r="U309" i="21"/>
  <c r="AG309" i="21" s="1"/>
  <c r="S309" i="21"/>
  <c r="AC309" i="21" s="1"/>
  <c r="N51" i="21"/>
  <c r="P51" i="21" s="1"/>
  <c r="U52" i="21"/>
  <c r="AG52" i="21" s="1"/>
  <c r="S52" i="21"/>
  <c r="AC52" i="21" s="1"/>
  <c r="W52" i="21"/>
  <c r="AK52" i="21" s="1"/>
  <c r="N302" i="21"/>
  <c r="P302" i="21" s="1"/>
  <c r="S303" i="21"/>
  <c r="AC303" i="21" s="1"/>
  <c r="W303" i="21"/>
  <c r="AK303" i="21" s="1"/>
  <c r="U303" i="21"/>
  <c r="AG303" i="21" s="1"/>
  <c r="N342" i="21"/>
  <c r="P342" i="21" s="1"/>
  <c r="S343" i="21"/>
  <c r="AC343" i="21" s="1"/>
  <c r="W343" i="21"/>
  <c r="AK343" i="21" s="1"/>
  <c r="U343" i="21"/>
  <c r="AG343" i="21" s="1"/>
  <c r="N266" i="21"/>
  <c r="P266" i="21" s="1"/>
  <c r="W267" i="21"/>
  <c r="AK267" i="21" s="1"/>
  <c r="S267" i="21"/>
  <c r="AC267" i="21" s="1"/>
  <c r="U267" i="21"/>
  <c r="AG267" i="21" s="1"/>
  <c r="N311" i="21"/>
  <c r="P311" i="21" s="1"/>
  <c r="S312" i="21"/>
  <c r="AC312" i="21" s="1"/>
  <c r="U312" i="21"/>
  <c r="AG312" i="21" s="1"/>
  <c r="W312" i="21"/>
  <c r="AK312" i="21" s="1"/>
  <c r="N339" i="21"/>
  <c r="P339" i="21" s="1"/>
  <c r="S340" i="21"/>
  <c r="AC340" i="21" s="1"/>
  <c r="U340" i="21"/>
  <c r="AG340" i="21" s="1"/>
  <c r="W340" i="21"/>
  <c r="AK340" i="21" s="1"/>
  <c r="N282" i="21"/>
  <c r="P282" i="21" s="1"/>
  <c r="S283" i="21"/>
  <c r="AC283" i="21" s="1"/>
  <c r="W283" i="21"/>
  <c r="AK283" i="21" s="1"/>
  <c r="U283" i="21"/>
  <c r="AG283" i="21" s="1"/>
  <c r="N320" i="21"/>
  <c r="P320" i="21" s="1"/>
  <c r="S321" i="21"/>
  <c r="AC321" i="21" s="1"/>
  <c r="U321" i="21"/>
  <c r="AG321" i="21" s="1"/>
  <c r="W321" i="21"/>
  <c r="AK321" i="21" s="1"/>
  <c r="N271" i="21"/>
  <c r="P271" i="21" s="1"/>
  <c r="S272" i="21"/>
  <c r="AC272" i="21" s="1"/>
  <c r="W272" i="21"/>
  <c r="AK272" i="21" s="1"/>
  <c r="U272" i="21"/>
  <c r="AG272" i="21" s="1"/>
  <c r="N334" i="21"/>
  <c r="P334" i="21" s="1"/>
  <c r="S335" i="21"/>
  <c r="AC335" i="21" s="1"/>
  <c r="W335" i="21"/>
  <c r="AK335" i="21" s="1"/>
  <c r="U335" i="21"/>
  <c r="AG335" i="21" s="1"/>
  <c r="N372" i="21"/>
  <c r="P372" i="21" s="1"/>
  <c r="U373" i="21"/>
  <c r="AG373" i="21" s="1"/>
  <c r="W373" i="21"/>
  <c r="AK373" i="21" s="1"/>
  <c r="S373" i="21"/>
  <c r="AC373" i="21" s="1"/>
  <c r="N31" i="21"/>
  <c r="P31" i="21" s="1"/>
  <c r="S32" i="21"/>
  <c r="AC32" i="21" s="1"/>
  <c r="U32" i="21"/>
  <c r="AG32" i="21" s="1"/>
  <c r="W32" i="21"/>
  <c r="AK32" i="21" s="1"/>
  <c r="N3" i="21"/>
  <c r="P3" i="21" s="1"/>
  <c r="U4" i="21"/>
  <c r="AG4" i="21" s="1"/>
  <c r="W4" i="21"/>
  <c r="AK4" i="21" s="1"/>
  <c r="S4" i="21"/>
  <c r="AC4" i="21" s="1"/>
  <c r="N279" i="21"/>
  <c r="P279" i="21" s="1"/>
  <c r="S280" i="21"/>
  <c r="AC280" i="21" s="1"/>
  <c r="W280" i="21"/>
  <c r="AK280" i="21" s="1"/>
  <c r="U280" i="21"/>
  <c r="AG280" i="21" s="1"/>
  <c r="N136" i="21"/>
  <c r="P136" i="21" s="1"/>
  <c r="S137" i="21"/>
  <c r="AC137" i="21" s="1"/>
  <c r="U137" i="21"/>
  <c r="AG137" i="21" s="1"/>
  <c r="W137" i="21"/>
  <c r="AK137" i="21" s="1"/>
  <c r="N60" i="21"/>
  <c r="P60" i="21" s="1"/>
  <c r="S61" i="21"/>
  <c r="AC61" i="21" s="1"/>
  <c r="U61" i="21"/>
  <c r="AG61" i="21" s="1"/>
  <c r="W61" i="21"/>
  <c r="AK61" i="21" s="1"/>
  <c r="N92" i="21"/>
  <c r="P92" i="21" s="1"/>
  <c r="U93" i="21"/>
  <c r="AG93" i="21" s="1"/>
  <c r="W93" i="21"/>
  <c r="AK93" i="21" s="1"/>
  <c r="S93" i="21"/>
  <c r="AC93" i="21" s="1"/>
  <c r="N368" i="21"/>
  <c r="P368" i="21" s="1"/>
  <c r="S369" i="21"/>
  <c r="AC369" i="21" s="1"/>
  <c r="W369" i="21"/>
  <c r="AK369" i="21" s="1"/>
  <c r="U369" i="21"/>
  <c r="AG369" i="21" s="1"/>
  <c r="S185" i="21"/>
  <c r="AC185" i="21" s="1"/>
  <c r="N184" i="21"/>
  <c r="P184" i="21" s="1"/>
  <c r="W185" i="21"/>
  <c r="AK185" i="21" s="1"/>
  <c r="U185" i="21"/>
  <c r="AG185" i="21" s="1"/>
  <c r="N27" i="21"/>
  <c r="P27" i="21" s="1"/>
  <c r="S28" i="21"/>
  <c r="AC28" i="21" s="1"/>
  <c r="U28" i="21"/>
  <c r="AG28" i="21" s="1"/>
  <c r="W28" i="21"/>
  <c r="AK28" i="21" s="1"/>
  <c r="N242" i="21"/>
  <c r="P242" i="21" s="1"/>
  <c r="W243" i="21"/>
  <c r="AK243" i="21" s="1"/>
  <c r="S243" i="21"/>
  <c r="AC243" i="21" s="1"/>
  <c r="U243" i="21"/>
  <c r="AG243" i="21" s="1"/>
  <c r="N299" i="21"/>
  <c r="P299" i="21" s="1"/>
  <c r="S300" i="21"/>
  <c r="AC300" i="21" s="1"/>
  <c r="W300" i="21"/>
  <c r="AK300" i="21" s="1"/>
  <c r="U300" i="21"/>
  <c r="AG300" i="21" s="1"/>
  <c r="N220" i="21"/>
  <c r="P220" i="21" s="1"/>
  <c r="S221" i="21"/>
  <c r="AC221" i="21" s="1"/>
  <c r="W221" i="21"/>
  <c r="AK221" i="21" s="1"/>
  <c r="U221" i="21"/>
  <c r="AG221" i="21" s="1"/>
  <c r="N177" i="21"/>
  <c r="P177" i="21" s="1"/>
  <c r="W178" i="21"/>
  <c r="AK178" i="21" s="1"/>
  <c r="S178" i="21"/>
  <c r="AC178" i="21" s="1"/>
  <c r="U178" i="21"/>
  <c r="AG178" i="21" s="1"/>
  <c r="W238" i="21"/>
  <c r="AK238" i="21" s="1"/>
  <c r="N237" i="21"/>
  <c r="P237" i="21" s="1"/>
  <c r="S238" i="21"/>
  <c r="AC238" i="21" s="1"/>
  <c r="U238" i="21"/>
  <c r="AG238" i="21" s="1"/>
  <c r="N304" i="21"/>
  <c r="P304" i="21" s="1"/>
  <c r="W305" i="21"/>
  <c r="AK305" i="21" s="1"/>
  <c r="S305" i="21"/>
  <c r="AC305" i="21" s="1"/>
  <c r="U305" i="21"/>
  <c r="AG305" i="21" s="1"/>
  <c r="N65" i="21"/>
  <c r="P65" i="21" s="1"/>
  <c r="S66" i="21"/>
  <c r="AC66" i="21" s="1"/>
  <c r="U66" i="21"/>
  <c r="AG66" i="21" s="1"/>
  <c r="W66" i="21"/>
  <c r="AK66" i="21" s="1"/>
  <c r="N236" i="21"/>
  <c r="P236" i="21" s="1"/>
  <c r="U237" i="21"/>
  <c r="AG237" i="21" s="1"/>
  <c r="W237" i="21"/>
  <c r="AK237" i="21" s="1"/>
  <c r="S237" i="21"/>
  <c r="AC237" i="21" s="1"/>
  <c r="N375" i="21"/>
  <c r="P375" i="21" s="1"/>
  <c r="S376" i="21"/>
  <c r="AC376" i="21" s="1"/>
  <c r="W376" i="21"/>
  <c r="AK376" i="21" s="1"/>
  <c r="U376" i="21"/>
  <c r="AG376" i="21" s="1"/>
  <c r="N78" i="21"/>
  <c r="P78" i="21" s="1"/>
  <c r="S79" i="21"/>
  <c r="AC79" i="21" s="1"/>
  <c r="W79" i="21"/>
  <c r="AK79" i="21" s="1"/>
  <c r="U79" i="21"/>
  <c r="AG79" i="21" s="1"/>
  <c r="N222" i="21"/>
  <c r="P222" i="21" s="1"/>
  <c r="S223" i="21"/>
  <c r="AC223" i="21" s="1"/>
  <c r="W223" i="21"/>
  <c r="AK223" i="21" s="1"/>
  <c r="U223" i="21"/>
  <c r="AG223" i="21" s="1"/>
  <c r="N287" i="21"/>
  <c r="P287" i="21" s="1"/>
  <c r="S288" i="21"/>
  <c r="AC288" i="21" s="1"/>
  <c r="U288" i="21"/>
  <c r="AG288" i="21" s="1"/>
  <c r="W288" i="21"/>
  <c r="AK288" i="21" s="1"/>
  <c r="N154" i="21"/>
  <c r="P154" i="21" s="1"/>
  <c r="S155" i="21"/>
  <c r="AC155" i="21" s="1"/>
  <c r="U155" i="21"/>
  <c r="AG155" i="21" s="1"/>
  <c r="W155" i="21"/>
  <c r="AK155" i="21" s="1"/>
  <c r="N69" i="21"/>
  <c r="P69" i="21" s="1"/>
  <c r="U70" i="21"/>
  <c r="AG70" i="21" s="1"/>
  <c r="S70" i="21"/>
  <c r="AC70" i="21" s="1"/>
  <c r="W70" i="21"/>
  <c r="AK70" i="21" s="1"/>
  <c r="N201" i="21"/>
  <c r="P201" i="21" s="1"/>
  <c r="S202" i="21"/>
  <c r="AC202" i="21" s="1"/>
  <c r="W202" i="21"/>
  <c r="AK202" i="21" s="1"/>
  <c r="U202" i="21"/>
  <c r="AG202" i="21" s="1"/>
  <c r="N42" i="21"/>
  <c r="P42" i="21" s="1"/>
  <c r="S43" i="21"/>
  <c r="AC43" i="21" s="1"/>
  <c r="W43" i="21"/>
  <c r="AK43" i="21" s="1"/>
  <c r="U43" i="21"/>
  <c r="AG43" i="21" s="1"/>
  <c r="N288" i="21"/>
  <c r="P288" i="21" s="1"/>
  <c r="S289" i="21"/>
  <c r="AC289" i="21" s="1"/>
  <c r="U289" i="21"/>
  <c r="AG289" i="21" s="1"/>
  <c r="W289" i="21"/>
  <c r="AK289" i="21" s="1"/>
  <c r="N255" i="21"/>
  <c r="P255" i="21" s="1"/>
  <c r="S256" i="21"/>
  <c r="AC256" i="21" s="1"/>
  <c r="W256" i="21"/>
  <c r="AK256" i="21" s="1"/>
  <c r="U256" i="21"/>
  <c r="AG256" i="21" s="1"/>
  <c r="N203" i="21"/>
  <c r="P203" i="21" s="1"/>
  <c r="S204" i="21"/>
  <c r="AC204" i="21" s="1"/>
  <c r="U204" i="21"/>
  <c r="AG204" i="21" s="1"/>
  <c r="W204" i="21"/>
  <c r="AK204" i="21" s="1"/>
  <c r="N226" i="21"/>
  <c r="P226" i="21" s="1"/>
  <c r="S227" i="21"/>
  <c r="AC227" i="21" s="1"/>
  <c r="U227" i="21"/>
  <c r="AG227" i="21" s="1"/>
  <c r="W227" i="21"/>
  <c r="AK227" i="21" s="1"/>
  <c r="N7" i="21"/>
  <c r="P7" i="21" s="1"/>
  <c r="S8" i="21"/>
  <c r="AC8" i="21" s="1"/>
  <c r="U8" i="21"/>
  <c r="AG8" i="21" s="1"/>
  <c r="W8" i="21"/>
  <c r="AK8" i="21" s="1"/>
  <c r="N372" i="3"/>
  <c r="N82" i="21"/>
  <c r="P82" i="21" s="1"/>
  <c r="S83" i="21"/>
  <c r="AC83" i="21" s="1"/>
  <c r="W83" i="21"/>
  <c r="AK83" i="21" s="1"/>
  <c r="U83" i="21"/>
  <c r="AG83" i="21" s="1"/>
  <c r="N171" i="21"/>
  <c r="P171" i="21" s="1"/>
  <c r="S172" i="21"/>
  <c r="AC172" i="21" s="1"/>
  <c r="W172" i="21"/>
  <c r="AK172" i="21" s="1"/>
  <c r="U172" i="21"/>
  <c r="AG172" i="21" s="1"/>
  <c r="N204" i="21"/>
  <c r="P204" i="21" s="1"/>
  <c r="S205" i="21"/>
  <c r="AC205" i="21" s="1"/>
  <c r="W205" i="21"/>
  <c r="AK205" i="21" s="1"/>
  <c r="U205" i="21"/>
  <c r="AG205" i="21" s="1"/>
  <c r="N151" i="21"/>
  <c r="P151" i="21" s="1"/>
  <c r="S152" i="21"/>
  <c r="AC152" i="21" s="1"/>
  <c r="U152" i="21"/>
  <c r="AG152" i="21" s="1"/>
  <c r="W152" i="21"/>
  <c r="AK152" i="21" s="1"/>
  <c r="N185" i="21"/>
  <c r="P185" i="21" s="1"/>
  <c r="W186" i="21"/>
  <c r="AK186" i="21" s="1"/>
  <c r="U186" i="21"/>
  <c r="AG186" i="21" s="1"/>
  <c r="S186" i="21"/>
  <c r="AC186" i="21" s="1"/>
  <c r="N63" i="21"/>
  <c r="P63" i="21" s="1"/>
  <c r="S64" i="21"/>
  <c r="AC64" i="21" s="1"/>
  <c r="U64" i="21"/>
  <c r="AG64" i="21" s="1"/>
  <c r="W64" i="21"/>
  <c r="AK64" i="21" s="1"/>
  <c r="N274" i="21"/>
  <c r="P274" i="21" s="1"/>
  <c r="S275" i="21"/>
  <c r="AC275" i="21" s="1"/>
  <c r="U275" i="21"/>
  <c r="AG275" i="21" s="1"/>
  <c r="W275" i="21"/>
  <c r="AK275" i="21" s="1"/>
  <c r="N219" i="21"/>
  <c r="P219" i="21" s="1"/>
  <c r="S220" i="21"/>
  <c r="AC220" i="21" s="1"/>
  <c r="W220" i="21"/>
  <c r="AK220" i="21" s="1"/>
  <c r="U220" i="21"/>
  <c r="AG220" i="21" s="1"/>
  <c r="N350" i="21"/>
  <c r="P350" i="21" s="1"/>
  <c r="S351" i="21"/>
  <c r="AC351" i="21" s="1"/>
  <c r="W351" i="21"/>
  <c r="AK351" i="21" s="1"/>
  <c r="U351" i="21"/>
  <c r="AG351" i="21" s="1"/>
  <c r="S268" i="21"/>
  <c r="AC268" i="21" s="1"/>
  <c r="N267" i="21"/>
  <c r="P267" i="21" s="1"/>
  <c r="W268" i="21"/>
  <c r="AK268" i="21" s="1"/>
  <c r="U268" i="21"/>
  <c r="AG268" i="21" s="1"/>
  <c r="N315" i="21"/>
  <c r="P315" i="21" s="1"/>
  <c r="S316" i="21"/>
  <c r="AC316" i="21" s="1"/>
  <c r="U316" i="21"/>
  <c r="AG316" i="21" s="1"/>
  <c r="W316" i="21"/>
  <c r="AK316" i="21" s="1"/>
  <c r="N351" i="21"/>
  <c r="P351" i="21" s="1"/>
  <c r="S352" i="21"/>
  <c r="AC352" i="21" s="1"/>
  <c r="W352" i="21"/>
  <c r="AK352" i="21" s="1"/>
  <c r="U352" i="21"/>
  <c r="AG352" i="21" s="1"/>
  <c r="N280" i="21"/>
  <c r="P280" i="21" s="1"/>
  <c r="S281" i="21"/>
  <c r="AC281" i="21" s="1"/>
  <c r="U281" i="21"/>
  <c r="AG281" i="21" s="1"/>
  <c r="W281" i="21"/>
  <c r="AK281" i="21" s="1"/>
  <c r="N340" i="21"/>
  <c r="P340" i="21" s="1"/>
  <c r="W341" i="21"/>
  <c r="AK341" i="21" s="1"/>
  <c r="U341" i="21"/>
  <c r="AG341" i="21" s="1"/>
  <c r="S341" i="21"/>
  <c r="AC341" i="21" s="1"/>
  <c r="N376" i="21"/>
  <c r="P376" i="21" s="1"/>
  <c r="S377" i="21"/>
  <c r="AC377" i="21" s="1"/>
  <c r="U377" i="21"/>
  <c r="AG377" i="21" s="1"/>
  <c r="W377" i="21"/>
  <c r="AK377" i="21" s="1"/>
  <c r="N332" i="21"/>
  <c r="P332" i="21" s="1"/>
  <c r="S333" i="21"/>
  <c r="AC333" i="21" s="1"/>
  <c r="W333" i="21"/>
  <c r="AK333" i="21" s="1"/>
  <c r="U333" i="21"/>
  <c r="AG333" i="21" s="1"/>
  <c r="N324" i="21"/>
  <c r="P324" i="21" s="1"/>
  <c r="S325" i="21"/>
  <c r="AC325" i="21" s="1"/>
  <c r="W325" i="21"/>
  <c r="AK325" i="21" s="1"/>
  <c r="U325" i="21"/>
  <c r="AG325" i="21" s="1"/>
  <c r="AQ362" i="8"/>
  <c r="AQ347" i="8"/>
  <c r="AQ355" i="8"/>
  <c r="AQ368" i="8"/>
  <c r="S290" i="21"/>
  <c r="AC290" i="21" s="1"/>
  <c r="N289" i="21"/>
  <c r="P289" i="21" s="1"/>
  <c r="W290" i="21"/>
  <c r="AK290" i="21" s="1"/>
  <c r="U290" i="21"/>
  <c r="AG290" i="21" s="1"/>
  <c r="N263" i="21"/>
  <c r="P263" i="21" s="1"/>
  <c r="W264" i="21"/>
  <c r="AK264" i="21" s="1"/>
  <c r="U264" i="21"/>
  <c r="AG264" i="21" s="1"/>
  <c r="S264" i="21"/>
  <c r="AC264" i="21" s="1"/>
  <c r="N359" i="21"/>
  <c r="P359" i="21" s="1"/>
  <c r="U360" i="21"/>
  <c r="AG360" i="21" s="1"/>
  <c r="W360" i="21"/>
  <c r="AK360" i="21" s="1"/>
  <c r="S360" i="21"/>
  <c r="AC360" i="21" s="1"/>
  <c r="N14" i="21"/>
  <c r="P14" i="21" s="1"/>
  <c r="S15" i="21"/>
  <c r="AC15" i="21" s="1"/>
  <c r="W15" i="21"/>
  <c r="AK15" i="21" s="1"/>
  <c r="U15" i="21"/>
  <c r="AG15" i="21" s="1"/>
  <c r="S250" i="21"/>
  <c r="AC250" i="21" s="1"/>
  <c r="N249" i="21"/>
  <c r="P249" i="21" s="1"/>
  <c r="W250" i="21"/>
  <c r="AK250" i="21" s="1"/>
  <c r="U250" i="21"/>
  <c r="AG250" i="21" s="1"/>
  <c r="S207" i="21"/>
  <c r="AC207" i="21" s="1"/>
  <c r="N206" i="21"/>
  <c r="P206" i="21" s="1"/>
  <c r="U207" i="21"/>
  <c r="AG207" i="21" s="1"/>
  <c r="W207" i="21"/>
  <c r="AK207" i="21" s="1"/>
  <c r="N256" i="21"/>
  <c r="P256" i="21" s="1"/>
  <c r="W257" i="21"/>
  <c r="AK257" i="21" s="1"/>
  <c r="S257" i="21"/>
  <c r="AC257" i="21" s="1"/>
  <c r="U257" i="21"/>
  <c r="AG257" i="21" s="1"/>
  <c r="N296" i="21"/>
  <c r="P296" i="21" s="1"/>
  <c r="U297" i="21"/>
  <c r="AG297" i="21" s="1"/>
  <c r="S297" i="21"/>
  <c r="AC297" i="21" s="1"/>
  <c r="W297" i="21"/>
  <c r="AK297" i="21" s="1"/>
  <c r="N380" i="21"/>
  <c r="P380" i="21" s="1"/>
  <c r="S381" i="21"/>
  <c r="AC381" i="21" s="1"/>
  <c r="W381" i="21"/>
  <c r="AK381" i="21" s="1"/>
  <c r="U381" i="21"/>
  <c r="AG381" i="21" s="1"/>
  <c r="N349" i="21"/>
  <c r="P349" i="21" s="1"/>
  <c r="S350" i="21"/>
  <c r="AC350" i="21" s="1"/>
  <c r="U350" i="21"/>
  <c r="AG350" i="21" s="1"/>
  <c r="W350" i="21"/>
  <c r="AK350" i="21" s="1"/>
  <c r="S379" i="21"/>
  <c r="AC379" i="21" s="1"/>
  <c r="N378" i="21"/>
  <c r="P378" i="21" s="1"/>
  <c r="U379" i="21"/>
  <c r="AG379" i="21" s="1"/>
  <c r="W379" i="21"/>
  <c r="AK379" i="21" s="1"/>
  <c r="N88" i="21"/>
  <c r="P88" i="21" s="1"/>
  <c r="S89" i="21"/>
  <c r="AC89" i="21" s="1"/>
  <c r="W89" i="21"/>
  <c r="AK89" i="21" s="1"/>
  <c r="U89" i="21"/>
  <c r="AG89" i="21" s="1"/>
  <c r="N162" i="21"/>
  <c r="P162" i="21" s="1"/>
  <c r="S163" i="21"/>
  <c r="AC163" i="21" s="1"/>
  <c r="U163" i="21"/>
  <c r="AG163" i="21" s="1"/>
  <c r="W163" i="21"/>
  <c r="AK163" i="21" s="1"/>
  <c r="S306" i="21"/>
  <c r="AC306" i="21" s="1"/>
  <c r="N305" i="21"/>
  <c r="P305" i="21" s="1"/>
  <c r="W306" i="21"/>
  <c r="AK306" i="21" s="1"/>
  <c r="U306" i="21"/>
  <c r="AG306" i="21" s="1"/>
  <c r="N363" i="21"/>
  <c r="P363" i="21" s="1"/>
  <c r="S364" i="21"/>
  <c r="AC364" i="21" s="1"/>
  <c r="W364" i="21"/>
  <c r="AK364" i="21" s="1"/>
  <c r="U364" i="21"/>
  <c r="AG364" i="21" s="1"/>
  <c r="N79" i="21"/>
  <c r="P79" i="21" s="1"/>
  <c r="S80" i="21"/>
  <c r="AC80" i="21" s="1"/>
  <c r="W80" i="21"/>
  <c r="AK80" i="21" s="1"/>
  <c r="U80" i="21"/>
  <c r="AG80" i="21" s="1"/>
  <c r="N86" i="21"/>
  <c r="P86" i="21" s="1"/>
  <c r="S87" i="21"/>
  <c r="AC87" i="21" s="1"/>
  <c r="W87" i="21"/>
  <c r="AK87" i="21" s="1"/>
  <c r="U87" i="21"/>
  <c r="AG87" i="21" s="1"/>
  <c r="S183" i="21"/>
  <c r="AC183" i="21" s="1"/>
  <c r="N182" i="21"/>
  <c r="P182" i="21" s="1"/>
  <c r="W183" i="21"/>
  <c r="AK183" i="21" s="1"/>
  <c r="U183" i="21"/>
  <c r="AG183" i="21" s="1"/>
  <c r="N99" i="21"/>
  <c r="P99" i="21" s="1"/>
  <c r="S100" i="21"/>
  <c r="AC100" i="21" s="1"/>
  <c r="U100" i="21"/>
  <c r="AG100" i="21" s="1"/>
  <c r="W100" i="21"/>
  <c r="AK100" i="21" s="1"/>
  <c r="N291" i="21"/>
  <c r="P291" i="21" s="1"/>
  <c r="S292" i="21"/>
  <c r="AC292" i="21" s="1"/>
  <c r="U292" i="21"/>
  <c r="AG292" i="21" s="1"/>
  <c r="W292" i="21"/>
  <c r="AK292" i="21" s="1"/>
  <c r="S179" i="21"/>
  <c r="AC179" i="21" s="1"/>
  <c r="N178" i="21"/>
  <c r="P178" i="21" s="1"/>
  <c r="W179" i="21"/>
  <c r="AK179" i="21" s="1"/>
  <c r="U179" i="21"/>
  <c r="AG179" i="21" s="1"/>
  <c r="N348" i="21"/>
  <c r="P348" i="21" s="1"/>
  <c r="S349" i="21"/>
  <c r="AC349" i="21" s="1"/>
  <c r="U349" i="21"/>
  <c r="AG349" i="21" s="1"/>
  <c r="W349" i="21"/>
  <c r="AK349" i="21" s="1"/>
  <c r="N45" i="21"/>
  <c r="P45" i="21" s="1"/>
  <c r="W46" i="21"/>
  <c r="AK46" i="21" s="1"/>
  <c r="S46" i="21"/>
  <c r="AC46" i="21" s="1"/>
  <c r="U46" i="21"/>
  <c r="AG46" i="21" s="1"/>
  <c r="N318" i="21"/>
  <c r="P318" i="21" s="1"/>
  <c r="S319" i="21"/>
  <c r="AC319" i="21" s="1"/>
  <c r="W319" i="21"/>
  <c r="AK319" i="21" s="1"/>
  <c r="U319" i="21"/>
  <c r="AG319" i="21" s="1"/>
  <c r="N95" i="21"/>
  <c r="P95" i="21" s="1"/>
  <c r="S96" i="21"/>
  <c r="AC96" i="21" s="1"/>
  <c r="W96" i="21"/>
  <c r="AK96" i="21" s="1"/>
  <c r="U96" i="21"/>
  <c r="AG96" i="21" s="1"/>
  <c r="N383" i="21"/>
  <c r="P383" i="21" s="1"/>
  <c r="W384" i="21"/>
  <c r="AK384" i="21" s="1"/>
  <c r="S384" i="21"/>
  <c r="AC384" i="21" s="1"/>
  <c r="U384" i="21"/>
  <c r="AG384" i="21" s="1"/>
  <c r="N84" i="21"/>
  <c r="P84" i="21" s="1"/>
  <c r="W85" i="21"/>
  <c r="AK85" i="21" s="1"/>
  <c r="U85" i="21"/>
  <c r="AG85" i="21" s="1"/>
  <c r="S85" i="21"/>
  <c r="AC85" i="21" s="1"/>
  <c r="N276" i="21"/>
  <c r="P276" i="21" s="1"/>
  <c r="S277" i="21"/>
  <c r="AC277" i="21" s="1"/>
  <c r="U277" i="21"/>
  <c r="AG277" i="21" s="1"/>
  <c r="W277" i="21"/>
  <c r="AK277" i="21" s="1"/>
  <c r="S106" i="21"/>
  <c r="AC106" i="21" s="1"/>
  <c r="N105" i="21"/>
  <c r="P105" i="21" s="1"/>
  <c r="W106" i="21"/>
  <c r="AK106" i="21" s="1"/>
  <c r="U106" i="21"/>
  <c r="AG106" i="21" s="1"/>
  <c r="S262" i="21"/>
  <c r="AC262" i="21" s="1"/>
  <c r="N261" i="21"/>
  <c r="P261" i="21" s="1"/>
  <c r="W262" i="21"/>
  <c r="AK262" i="21" s="1"/>
  <c r="U262" i="21"/>
  <c r="AG262" i="21" s="1"/>
  <c r="S71" i="21"/>
  <c r="AC71" i="21" s="1"/>
  <c r="N70" i="21"/>
  <c r="P70" i="21" s="1"/>
  <c r="U71" i="21"/>
  <c r="AG71" i="21" s="1"/>
  <c r="W71" i="21"/>
  <c r="AK71" i="21" s="1"/>
  <c r="N135" i="21"/>
  <c r="P135" i="21" s="1"/>
  <c r="S136" i="21"/>
  <c r="AC136" i="21" s="1"/>
  <c r="W136" i="21"/>
  <c r="AK136" i="21" s="1"/>
  <c r="U136" i="21"/>
  <c r="AG136" i="21" s="1"/>
  <c r="N345" i="21"/>
  <c r="P345" i="21" s="1"/>
  <c r="S346" i="21"/>
  <c r="AC346" i="21" s="1"/>
  <c r="W346" i="21"/>
  <c r="AK346" i="21" s="1"/>
  <c r="U346" i="21"/>
  <c r="AG346" i="21" s="1"/>
  <c r="N381" i="21"/>
  <c r="P381" i="21" s="1"/>
  <c r="S382" i="21"/>
  <c r="AC382" i="21" s="1"/>
  <c r="W382" i="21"/>
  <c r="AK382" i="21" s="1"/>
  <c r="U382" i="21"/>
  <c r="AG382" i="21" s="1"/>
  <c r="J110" i="3"/>
  <c r="J173" i="3"/>
  <c r="N222" i="3"/>
  <c r="J282" i="3"/>
  <c r="J344" i="3"/>
  <c r="N113" i="21"/>
  <c r="P113" i="21" s="1"/>
  <c r="S114" i="21"/>
  <c r="AC114" i="21" s="1"/>
  <c r="U114" i="21"/>
  <c r="AG114" i="21" s="1"/>
  <c r="W114" i="21"/>
  <c r="AK114" i="21" s="1"/>
  <c r="J261" i="3"/>
  <c r="J57" i="3"/>
  <c r="J19" i="3"/>
  <c r="N144" i="21"/>
  <c r="P144" i="21" s="1"/>
  <c r="S145" i="21"/>
  <c r="AC145" i="21" s="1"/>
  <c r="W145" i="21"/>
  <c r="AK145" i="21" s="1"/>
  <c r="U145" i="21"/>
  <c r="AG145" i="21" s="1"/>
  <c r="J31" i="3"/>
  <c r="N115" i="21"/>
  <c r="P115" i="21" s="1"/>
  <c r="S116" i="21"/>
  <c r="AC116" i="21" s="1"/>
  <c r="W116" i="21"/>
  <c r="AK116" i="21" s="1"/>
  <c r="U116" i="21"/>
  <c r="AG116" i="21" s="1"/>
  <c r="S141" i="21"/>
  <c r="AC141" i="21" s="1"/>
  <c r="N140" i="21"/>
  <c r="P140" i="21" s="1"/>
  <c r="W141" i="21"/>
  <c r="AK141" i="21" s="1"/>
  <c r="U141" i="21"/>
  <c r="AG141" i="21" s="1"/>
  <c r="N20" i="21"/>
  <c r="P20" i="21" s="1"/>
  <c r="S21" i="21"/>
  <c r="AC21" i="21" s="1"/>
  <c r="U21" i="21"/>
  <c r="AG21" i="21" s="1"/>
  <c r="W21" i="21"/>
  <c r="AK21" i="21" s="1"/>
  <c r="N35" i="21"/>
  <c r="P35" i="21" s="1"/>
  <c r="U36" i="21"/>
  <c r="AG36" i="21" s="1"/>
  <c r="W36" i="21"/>
  <c r="AK36" i="21" s="1"/>
  <c r="S36" i="21"/>
  <c r="AC36" i="21" s="1"/>
  <c r="N59" i="21"/>
  <c r="P59" i="21" s="1"/>
  <c r="W60" i="21"/>
  <c r="AK60" i="21" s="1"/>
  <c r="U60" i="21"/>
  <c r="AG60" i="21" s="1"/>
  <c r="S60" i="21"/>
  <c r="AC60" i="21" s="1"/>
  <c r="N232" i="21"/>
  <c r="P232" i="21" s="1"/>
  <c r="S233" i="21"/>
  <c r="AC233" i="21" s="1"/>
  <c r="W233" i="21"/>
  <c r="AK233" i="21" s="1"/>
  <c r="U233" i="21"/>
  <c r="AG233" i="21" s="1"/>
  <c r="N343" i="21"/>
  <c r="P343" i="21" s="1"/>
  <c r="W344" i="21"/>
  <c r="AK344" i="21" s="1"/>
  <c r="S344" i="21"/>
  <c r="AC344" i="21" s="1"/>
  <c r="U344" i="21"/>
  <c r="AG344" i="21" s="1"/>
  <c r="N36" i="21"/>
  <c r="P36" i="21" s="1"/>
  <c r="S37" i="21"/>
  <c r="AC37" i="21" s="1"/>
  <c r="U37" i="21"/>
  <c r="AG37" i="21" s="1"/>
  <c r="W37" i="21"/>
  <c r="AK37" i="21" s="1"/>
  <c r="N385" i="21"/>
  <c r="P385" i="21" s="1"/>
  <c r="S386" i="21"/>
  <c r="AC386" i="21" s="1"/>
  <c r="U386" i="21"/>
  <c r="AG386" i="21" s="1"/>
  <c r="W386" i="21"/>
  <c r="AK386" i="21" s="1"/>
  <c r="N81" i="21"/>
  <c r="P81" i="21" s="1"/>
  <c r="S82" i="21"/>
  <c r="AC82" i="21" s="1"/>
  <c r="U82" i="21"/>
  <c r="AG82" i="21" s="1"/>
  <c r="W82" i="21"/>
  <c r="AK82" i="21" s="1"/>
  <c r="N75" i="21"/>
  <c r="P75" i="21" s="1"/>
  <c r="S76" i="21"/>
  <c r="AC76" i="21" s="1"/>
  <c r="W76" i="21"/>
  <c r="AK76" i="21" s="1"/>
  <c r="U76" i="21"/>
  <c r="AG76" i="21" s="1"/>
  <c r="N66" i="21"/>
  <c r="P66" i="21" s="1"/>
  <c r="S67" i="21"/>
  <c r="AC67" i="21" s="1"/>
  <c r="W67" i="21"/>
  <c r="AK67" i="21" s="1"/>
  <c r="U67" i="21"/>
  <c r="AG67" i="21" s="1"/>
  <c r="N34" i="21"/>
  <c r="P34" i="21" s="1"/>
  <c r="S35" i="21"/>
  <c r="AC35" i="21" s="1"/>
  <c r="U35" i="21"/>
  <c r="AG35" i="21" s="1"/>
  <c r="W35" i="21"/>
  <c r="AK35" i="21" s="1"/>
  <c r="N377" i="21"/>
  <c r="P377" i="21" s="1"/>
  <c r="U378" i="21"/>
  <c r="AG378" i="21" s="1"/>
  <c r="W378" i="21"/>
  <c r="AK378" i="21" s="1"/>
  <c r="S378" i="21"/>
  <c r="AC378" i="21" s="1"/>
  <c r="N227" i="21"/>
  <c r="P227" i="21" s="1"/>
  <c r="S228" i="21"/>
  <c r="AC228" i="21" s="1"/>
  <c r="W228" i="21"/>
  <c r="AK228" i="21" s="1"/>
  <c r="U228" i="21"/>
  <c r="AG228" i="21" s="1"/>
  <c r="N358" i="21"/>
  <c r="P358" i="21" s="1"/>
  <c r="S359" i="21"/>
  <c r="AC359" i="21" s="1"/>
  <c r="W359" i="21"/>
  <c r="AK359" i="21" s="1"/>
  <c r="U359" i="21"/>
  <c r="AG359" i="21" s="1"/>
  <c r="N367" i="21"/>
  <c r="P367" i="21" s="1"/>
  <c r="W368" i="21"/>
  <c r="AK368" i="21" s="1"/>
  <c r="U368" i="21"/>
  <c r="AG368" i="21" s="1"/>
  <c r="S368" i="21"/>
  <c r="AC368" i="21" s="1"/>
  <c r="AQ374" i="8"/>
  <c r="S215" i="21"/>
  <c r="AC215" i="21" s="1"/>
  <c r="N214" i="21"/>
  <c r="P214" i="21" s="1"/>
  <c r="U215" i="21"/>
  <c r="AG215" i="21" s="1"/>
  <c r="W215" i="21"/>
  <c r="AK215" i="21" s="1"/>
  <c r="N306" i="21"/>
  <c r="P306" i="21" s="1"/>
  <c r="S307" i="21"/>
  <c r="AC307" i="21" s="1"/>
  <c r="W307" i="21"/>
  <c r="AK307" i="21" s="1"/>
  <c r="U307" i="21"/>
  <c r="AG307" i="21" s="1"/>
  <c r="AQ364" i="8"/>
  <c r="AQ384" i="8"/>
  <c r="AQ376" i="8"/>
  <c r="AQ344" i="8"/>
  <c r="AQ369" i="8"/>
  <c r="AQ377" i="8"/>
  <c r="S201" i="21"/>
  <c r="AC201" i="21" s="1"/>
  <c r="N200" i="21"/>
  <c r="P200" i="21" s="1"/>
  <c r="W201" i="21"/>
  <c r="AK201" i="21" s="1"/>
  <c r="U201" i="21"/>
  <c r="AG201" i="21" s="1"/>
  <c r="N123" i="21"/>
  <c r="P123" i="21" s="1"/>
  <c r="S124" i="21"/>
  <c r="AC124" i="21" s="1"/>
  <c r="W124" i="21"/>
  <c r="AK124" i="21" s="1"/>
  <c r="U124" i="21"/>
  <c r="AG124" i="21" s="1"/>
  <c r="N211" i="21"/>
  <c r="P211" i="21" s="1"/>
  <c r="S212" i="21"/>
  <c r="AC212" i="21" s="1"/>
  <c r="W212" i="21"/>
  <c r="AK212" i="21" s="1"/>
  <c r="U212" i="21"/>
  <c r="AG212" i="21" s="1"/>
  <c r="S294" i="21"/>
  <c r="AC294" i="21" s="1"/>
  <c r="N293" i="21"/>
  <c r="P293" i="21" s="1"/>
  <c r="W294" i="21"/>
  <c r="AK294" i="21" s="1"/>
  <c r="U294" i="21"/>
  <c r="AG294" i="21" s="1"/>
  <c r="N258" i="21"/>
  <c r="P258" i="21" s="1"/>
  <c r="S259" i="21"/>
  <c r="AC259" i="21" s="1"/>
  <c r="W259" i="21"/>
  <c r="AK259" i="21" s="1"/>
  <c r="U259" i="21"/>
  <c r="AG259" i="21" s="1"/>
  <c r="N303" i="21"/>
  <c r="P303" i="21" s="1"/>
  <c r="S304" i="21"/>
  <c r="AC304" i="21" s="1"/>
  <c r="W304" i="21"/>
  <c r="AK304" i="21" s="1"/>
  <c r="U304" i="21"/>
  <c r="AG304" i="21" s="1"/>
  <c r="N369" i="21"/>
  <c r="P369" i="21" s="1"/>
  <c r="S370" i="21"/>
  <c r="AC370" i="21" s="1"/>
  <c r="W370" i="21"/>
  <c r="AK370" i="21" s="1"/>
  <c r="U370" i="21"/>
  <c r="AG370" i="21" s="1"/>
  <c r="S135" i="21"/>
  <c r="AC135" i="21" s="1"/>
  <c r="N134" i="21"/>
  <c r="P134" i="21" s="1"/>
  <c r="W135" i="21"/>
  <c r="AK135" i="21" s="1"/>
  <c r="U135" i="21"/>
  <c r="AG135" i="21" s="1"/>
  <c r="N262" i="21"/>
  <c r="P262" i="21" s="1"/>
  <c r="S263" i="21"/>
  <c r="AC263" i="21" s="1"/>
  <c r="W263" i="21"/>
  <c r="AK263" i="21" s="1"/>
  <c r="U263" i="21"/>
  <c r="AG263" i="21" s="1"/>
  <c r="N240" i="21"/>
  <c r="P240" i="21" s="1"/>
  <c r="S241" i="21"/>
  <c r="AC241" i="21" s="1"/>
  <c r="W241" i="21"/>
  <c r="AK241" i="21" s="1"/>
  <c r="U241" i="21"/>
  <c r="AG241" i="21" s="1"/>
  <c r="N292" i="21"/>
  <c r="P292" i="21" s="1"/>
  <c r="S293" i="21"/>
  <c r="AC293" i="21" s="1"/>
  <c r="W293" i="21"/>
  <c r="AK293" i="21" s="1"/>
  <c r="U293" i="21"/>
  <c r="AG293" i="21" s="1"/>
  <c r="S276" i="21"/>
  <c r="AC276" i="21" s="1"/>
  <c r="N275" i="21"/>
  <c r="P275" i="21" s="1"/>
  <c r="W276" i="21"/>
  <c r="AK276" i="21" s="1"/>
  <c r="U276" i="21"/>
  <c r="AG276" i="21" s="1"/>
  <c r="N233" i="21"/>
  <c r="P233" i="21" s="1"/>
  <c r="S234" i="21"/>
  <c r="AC234" i="21" s="1"/>
  <c r="W234" i="21"/>
  <c r="AK234" i="21" s="1"/>
  <c r="U234" i="21"/>
  <c r="AG234" i="21" s="1"/>
  <c r="S271" i="21"/>
  <c r="AC271" i="21" s="1"/>
  <c r="N270" i="21"/>
  <c r="P270" i="21" s="1"/>
  <c r="W271" i="21"/>
  <c r="AK271" i="21" s="1"/>
  <c r="U271" i="21"/>
  <c r="AG271" i="21" s="1"/>
  <c r="N191" i="21"/>
  <c r="P191" i="21" s="1"/>
  <c r="S192" i="21"/>
  <c r="AC192" i="21" s="1"/>
  <c r="W192" i="21"/>
  <c r="AK192" i="21" s="1"/>
  <c r="U192" i="21"/>
  <c r="AG192" i="21" s="1"/>
  <c r="N357" i="21"/>
  <c r="P357" i="21" s="1"/>
  <c r="W358" i="21"/>
  <c r="AK358" i="21" s="1"/>
  <c r="S358" i="21"/>
  <c r="AC358" i="21" s="1"/>
  <c r="U358" i="21"/>
  <c r="AG358" i="21" s="1"/>
  <c r="S225" i="21"/>
  <c r="AC225" i="21" s="1"/>
  <c r="N224" i="21"/>
  <c r="P224" i="21" s="1"/>
  <c r="W225" i="21"/>
  <c r="AK225" i="21" s="1"/>
  <c r="U225" i="21"/>
  <c r="AG225" i="21" s="1"/>
  <c r="S298" i="21"/>
  <c r="AC298" i="21" s="1"/>
  <c r="N297" i="21"/>
  <c r="P297" i="21" s="1"/>
  <c r="W298" i="21"/>
  <c r="AK298" i="21" s="1"/>
  <c r="U298" i="21"/>
  <c r="AG298" i="21" s="1"/>
  <c r="N53" i="21"/>
  <c r="P53" i="21" s="1"/>
  <c r="W54" i="21"/>
  <c r="AK54" i="21" s="1"/>
  <c r="U54" i="21"/>
  <c r="AG54" i="21" s="1"/>
  <c r="S54" i="21"/>
  <c r="AC54" i="21" s="1"/>
  <c r="N197" i="3"/>
  <c r="J115" i="3"/>
  <c r="N125" i="21"/>
  <c r="P125" i="21" s="1"/>
  <c r="U126" i="21"/>
  <c r="AG126" i="21" s="1"/>
  <c r="S126" i="21"/>
  <c r="AC126" i="21" s="1"/>
  <c r="W126" i="21"/>
  <c r="AK126" i="21" s="1"/>
  <c r="J190" i="3"/>
  <c r="J121" i="3"/>
  <c r="N223" i="3"/>
  <c r="J314" i="3"/>
  <c r="N127" i="3"/>
  <c r="J126" i="3"/>
  <c r="J312" i="3"/>
  <c r="N196" i="21"/>
  <c r="P196" i="21" s="1"/>
  <c r="S197" i="21"/>
  <c r="AC197" i="21" s="1"/>
  <c r="U197" i="21"/>
  <c r="AG197" i="21" s="1"/>
  <c r="W197" i="21"/>
  <c r="AK197" i="21" s="1"/>
  <c r="W2" i="21"/>
  <c r="AK2" i="21" s="1"/>
  <c r="S2" i="21"/>
  <c r="AC2" i="21" s="1"/>
  <c r="U2" i="21"/>
  <c r="AG2" i="21" s="1"/>
  <c r="N317" i="3"/>
  <c r="J378" i="3"/>
  <c r="J228" i="3"/>
  <c r="N53" i="3"/>
  <c r="N330" i="3"/>
  <c r="N264" i="3"/>
  <c r="N333" i="3"/>
  <c r="N270" i="3"/>
  <c r="N256" i="3"/>
  <c r="N168" i="3"/>
  <c r="J349" i="3"/>
  <c r="N353" i="3"/>
  <c r="J155" i="3"/>
  <c r="N360" i="3"/>
  <c r="N328" i="3"/>
  <c r="J355" i="3"/>
  <c r="J9" i="3"/>
  <c r="J176" i="3"/>
  <c r="J143" i="3"/>
  <c r="N130" i="21"/>
  <c r="P130" i="21" s="1"/>
  <c r="S131" i="21"/>
  <c r="AC131" i="21" s="1"/>
  <c r="W131" i="21"/>
  <c r="AK131" i="21" s="1"/>
  <c r="U131" i="21"/>
  <c r="AG131" i="21" s="1"/>
  <c r="N85" i="3"/>
  <c r="J53" i="3"/>
  <c r="N17" i="3"/>
  <c r="J65" i="3"/>
  <c r="N7" i="3"/>
  <c r="S199" i="21"/>
  <c r="AC199" i="21" s="1"/>
  <c r="N198" i="21"/>
  <c r="P198" i="21" s="1"/>
  <c r="W199" i="21"/>
  <c r="AK199" i="21" s="1"/>
  <c r="U199" i="21"/>
  <c r="AG199" i="21" s="1"/>
  <c r="S6" i="21"/>
  <c r="AC6" i="21" s="1"/>
  <c r="N5" i="21"/>
  <c r="P5" i="21" s="1"/>
  <c r="W6" i="21"/>
  <c r="AK6" i="21" s="1"/>
  <c r="U6" i="21"/>
  <c r="AG6" i="21" s="1"/>
  <c r="J91" i="3"/>
  <c r="S167" i="21"/>
  <c r="AC167" i="21" s="1"/>
  <c r="N166" i="21"/>
  <c r="P166" i="21" s="1"/>
  <c r="W167" i="21"/>
  <c r="AK167" i="21" s="1"/>
  <c r="U167" i="21"/>
  <c r="AG167" i="21" s="1"/>
  <c r="J97" i="3"/>
  <c r="J79" i="3"/>
  <c r="J13" i="3"/>
  <c r="N131" i="21"/>
  <c r="P131" i="21" s="1"/>
  <c r="S132" i="21"/>
  <c r="AC132" i="21" s="1"/>
  <c r="U132" i="21"/>
  <c r="AG132" i="21" s="1"/>
  <c r="W132" i="21"/>
  <c r="AK132" i="21" s="1"/>
  <c r="S77" i="21"/>
  <c r="AC77" i="21" s="1"/>
  <c r="N76" i="21"/>
  <c r="P76" i="21" s="1"/>
  <c r="W77" i="21"/>
  <c r="AK77" i="21" s="1"/>
  <c r="U77" i="21"/>
  <c r="AG77" i="21" s="1"/>
  <c r="N159" i="21"/>
  <c r="P159" i="21" s="1"/>
  <c r="S160" i="21"/>
  <c r="AC160" i="21" s="1"/>
  <c r="W160" i="21"/>
  <c r="AK160" i="21" s="1"/>
  <c r="U160" i="21"/>
  <c r="AG160" i="21" s="1"/>
  <c r="S151" i="21"/>
  <c r="AC151" i="21" s="1"/>
  <c r="N150" i="21"/>
  <c r="P150" i="21" s="1"/>
  <c r="W151" i="21"/>
  <c r="AK151" i="21" s="1"/>
  <c r="U151" i="21"/>
  <c r="AG151" i="21" s="1"/>
  <c r="N40" i="21"/>
  <c r="P40" i="21" s="1"/>
  <c r="S41" i="21"/>
  <c r="AC41" i="21" s="1"/>
  <c r="U41" i="21"/>
  <c r="AG41" i="21" s="1"/>
  <c r="W41" i="21"/>
  <c r="AK41" i="21" s="1"/>
  <c r="N328" i="21"/>
  <c r="P328" i="21" s="1"/>
  <c r="U329" i="21"/>
  <c r="AG329" i="21" s="1"/>
  <c r="S329" i="21"/>
  <c r="AC329" i="21" s="1"/>
  <c r="W329" i="21"/>
  <c r="AK329" i="21" s="1"/>
  <c r="N251" i="21"/>
  <c r="P251" i="21" s="1"/>
  <c r="S252" i="21"/>
  <c r="AC252" i="21" s="1"/>
  <c r="W252" i="21"/>
  <c r="AK252" i="21" s="1"/>
  <c r="U252" i="21"/>
  <c r="AG252" i="21" s="1"/>
  <c r="J81" i="3"/>
  <c r="N141" i="21"/>
  <c r="P141" i="21" s="1"/>
  <c r="W142" i="21"/>
  <c r="AK142" i="21" s="1"/>
  <c r="S142" i="21"/>
  <c r="AC142" i="21" s="1"/>
  <c r="U142" i="21"/>
  <c r="AG142" i="21" s="1"/>
  <c r="N183" i="21"/>
  <c r="P183" i="21" s="1"/>
  <c r="S184" i="21"/>
  <c r="AC184" i="21" s="1"/>
  <c r="U184" i="21"/>
  <c r="AG184" i="21" s="1"/>
  <c r="W184" i="21"/>
  <c r="AK184" i="21" s="1"/>
  <c r="N11" i="21"/>
  <c r="P11" i="21" s="1"/>
  <c r="W12" i="21"/>
  <c r="AK12" i="21" s="1"/>
  <c r="S12" i="21"/>
  <c r="AC12" i="21" s="1"/>
  <c r="U12" i="21"/>
  <c r="AG12" i="21" s="1"/>
  <c r="S153" i="21"/>
  <c r="AC153" i="21" s="1"/>
  <c r="N152" i="21"/>
  <c r="P152" i="21" s="1"/>
  <c r="U153" i="21"/>
  <c r="AG153" i="21" s="1"/>
  <c r="W153" i="21"/>
  <c r="AK153" i="21" s="1"/>
  <c r="N114" i="21"/>
  <c r="P114" i="21" s="1"/>
  <c r="S115" i="21"/>
  <c r="AC115" i="21" s="1"/>
  <c r="W115" i="21"/>
  <c r="AK115" i="21" s="1"/>
  <c r="U115" i="21"/>
  <c r="AG115" i="21" s="1"/>
  <c r="N28" i="21"/>
  <c r="P28" i="21" s="1"/>
  <c r="S29" i="21"/>
  <c r="AC29" i="21" s="1"/>
  <c r="W29" i="21"/>
  <c r="AK29" i="21" s="1"/>
  <c r="U29" i="21"/>
  <c r="AG29" i="21" s="1"/>
  <c r="N149" i="21"/>
  <c r="P149" i="21" s="1"/>
  <c r="W150" i="21"/>
  <c r="AK150" i="21" s="1"/>
  <c r="U150" i="21"/>
  <c r="AG150" i="21" s="1"/>
  <c r="S150" i="21"/>
  <c r="AC150" i="21" s="1"/>
  <c r="N268" i="21"/>
  <c r="P268" i="21" s="1"/>
  <c r="S269" i="21"/>
  <c r="AC269" i="21" s="1"/>
  <c r="W269" i="21"/>
  <c r="AK269" i="21" s="1"/>
  <c r="U269" i="21"/>
  <c r="AG269" i="21" s="1"/>
  <c r="N295" i="21"/>
  <c r="P295" i="21" s="1"/>
  <c r="S296" i="21"/>
  <c r="AC296" i="21" s="1"/>
  <c r="W296" i="21"/>
  <c r="AK296" i="21" s="1"/>
  <c r="U296" i="21"/>
  <c r="AG296" i="21" s="1"/>
  <c r="N354" i="21"/>
  <c r="P354" i="21" s="1"/>
  <c r="S355" i="21"/>
  <c r="AC355" i="21" s="1"/>
  <c r="W355" i="21"/>
  <c r="AK355" i="21" s="1"/>
  <c r="U355" i="21"/>
  <c r="AG355" i="21" s="1"/>
  <c r="N344" i="21"/>
  <c r="P344" i="21" s="1"/>
  <c r="U345" i="21"/>
  <c r="AG345" i="21" s="1"/>
  <c r="S345" i="21"/>
  <c r="AC345" i="21" s="1"/>
  <c r="W345" i="21"/>
  <c r="AK345" i="21" s="1"/>
  <c r="N269" i="21"/>
  <c r="P269" i="21" s="1"/>
  <c r="S270" i="21"/>
  <c r="AC270" i="21" s="1"/>
  <c r="W270" i="21"/>
  <c r="AK270" i="21" s="1"/>
  <c r="U270" i="21"/>
  <c r="AG270" i="21" s="1"/>
  <c r="S211" i="21"/>
  <c r="AC211" i="21" s="1"/>
  <c r="N210" i="21"/>
  <c r="P210" i="21" s="1"/>
  <c r="W211" i="21"/>
  <c r="AK211" i="21" s="1"/>
  <c r="U211" i="21"/>
  <c r="AG211" i="21" s="1"/>
  <c r="S149" i="21"/>
  <c r="AC149" i="21" s="1"/>
  <c r="N148" i="21"/>
  <c r="P148" i="21" s="1"/>
  <c r="U149" i="21"/>
  <c r="AG149" i="21" s="1"/>
  <c r="W149" i="21"/>
  <c r="AK149" i="21" s="1"/>
  <c r="N323" i="21"/>
  <c r="P323" i="21" s="1"/>
  <c r="S324" i="21"/>
  <c r="AC324" i="21" s="1"/>
  <c r="W324" i="21"/>
  <c r="AK324" i="21" s="1"/>
  <c r="U324" i="21"/>
  <c r="AG324" i="21" s="1"/>
  <c r="N336" i="21"/>
  <c r="P336" i="21" s="1"/>
  <c r="S337" i="21"/>
  <c r="AC337" i="21" s="1"/>
  <c r="W337" i="21"/>
  <c r="AK337" i="21" s="1"/>
  <c r="U337" i="21"/>
  <c r="AG337" i="21" s="1"/>
  <c r="N284" i="21"/>
  <c r="P284" i="21" s="1"/>
  <c r="S285" i="21"/>
  <c r="AC285" i="21" s="1"/>
  <c r="W285" i="21"/>
  <c r="AK285" i="21" s="1"/>
  <c r="U285" i="21"/>
  <c r="AG285" i="21" s="1"/>
  <c r="AV588" i="8"/>
  <c r="J170" i="3"/>
  <c r="J381" i="3"/>
  <c r="J590" i="13"/>
  <c r="AD590" i="10"/>
  <c r="AH590" i="10" s="1"/>
  <c r="AB590" i="10"/>
  <c r="AF590" i="10" s="1"/>
  <c r="F590" i="13"/>
  <c r="X587" i="10"/>
  <c r="Z589" i="10"/>
  <c r="J588" i="10"/>
  <c r="H588" i="13"/>
  <c r="T587" i="10"/>
  <c r="V589" i="10"/>
  <c r="H588" i="10"/>
  <c r="D588" i="13"/>
  <c r="AS588" i="8"/>
  <c r="F588" i="9"/>
  <c r="AE587" i="8"/>
  <c r="AG587" i="8" s="1"/>
  <c r="AK587" i="8" s="1"/>
  <c r="AX587" i="8"/>
  <c r="AI587" i="8"/>
  <c r="AO587" i="8"/>
  <c r="J324" i="3"/>
  <c r="N9" i="3"/>
  <c r="J413" i="3"/>
  <c r="J317" i="3"/>
  <c r="N166" i="3"/>
  <c r="N387" i="3"/>
  <c r="J30" i="3"/>
  <c r="N290" i="3"/>
  <c r="N205" i="3"/>
  <c r="J284" i="3"/>
  <c r="J7" i="3"/>
  <c r="J207" i="3"/>
  <c r="N27" i="3"/>
  <c r="N278" i="3"/>
  <c r="N400" i="3"/>
  <c r="J189" i="3"/>
  <c r="N184" i="3"/>
  <c r="N173" i="3"/>
  <c r="N145" i="3"/>
  <c r="J421" i="3"/>
  <c r="N268" i="3"/>
  <c r="J258" i="3"/>
  <c r="N37" i="3"/>
  <c r="N68" i="3"/>
  <c r="N272" i="3"/>
  <c r="N110" i="3"/>
  <c r="N402" i="3"/>
  <c r="N418" i="3"/>
  <c r="N266" i="3"/>
  <c r="N423" i="3"/>
  <c r="N234" i="3"/>
  <c r="N243" i="3"/>
  <c r="J380" i="3"/>
  <c r="N312" i="3"/>
  <c r="N293" i="3"/>
  <c r="J236" i="3"/>
  <c r="N156" i="3"/>
  <c r="N359" i="3"/>
  <c r="N305" i="3"/>
  <c r="N180" i="3"/>
  <c r="N397" i="3"/>
  <c r="N298" i="3"/>
  <c r="N123" i="3"/>
  <c r="N378" i="3"/>
  <c r="N344" i="3"/>
  <c r="N374" i="3"/>
  <c r="N96" i="3"/>
  <c r="J55" i="3"/>
  <c r="J192" i="3"/>
  <c r="N421" i="3"/>
  <c r="N261" i="3"/>
  <c r="J226" i="3"/>
  <c r="N194" i="3"/>
  <c r="N163" i="3"/>
  <c r="N62" i="3"/>
  <c r="J150" i="3"/>
  <c r="J139" i="3"/>
  <c r="J248" i="3"/>
  <c r="J22" i="3"/>
  <c r="J37" i="3"/>
  <c r="J186" i="3"/>
  <c r="N91" i="3"/>
  <c r="N103" i="3"/>
  <c r="J346" i="3"/>
  <c r="N248" i="3"/>
  <c r="N258" i="3"/>
  <c r="J370" i="3"/>
  <c r="J232" i="3"/>
  <c r="N260" i="3"/>
  <c r="N426" i="3"/>
  <c r="J188" i="3"/>
  <c r="N93" i="3"/>
  <c r="J338" i="3"/>
  <c r="N365" i="3"/>
  <c r="J197" i="3"/>
  <c r="J270" i="3"/>
  <c r="J362" i="3"/>
  <c r="J147" i="3"/>
  <c r="J394" i="3"/>
  <c r="J296" i="3"/>
  <c r="J260" i="3"/>
  <c r="N273" i="3"/>
  <c r="N209" i="3"/>
  <c r="N113" i="3"/>
  <c r="N51" i="3"/>
  <c r="J180" i="3"/>
  <c r="J426" i="3"/>
  <c r="J397" i="3"/>
  <c r="N342" i="3"/>
  <c r="J243" i="3"/>
  <c r="J193" i="3"/>
  <c r="N257" i="3"/>
  <c r="N101" i="3"/>
  <c r="N21" i="3"/>
  <c r="J218" i="3"/>
  <c r="J202" i="3"/>
  <c r="J93" i="3"/>
  <c r="N106" i="3"/>
  <c r="J345" i="3"/>
  <c r="N83" i="3"/>
  <c r="J293" i="3"/>
  <c r="N254" i="3"/>
  <c r="N386" i="3"/>
  <c r="N202" i="3"/>
  <c r="N189" i="3"/>
  <c r="N288" i="3"/>
  <c r="N142" i="3"/>
  <c r="N412" i="3"/>
  <c r="N416" i="3"/>
  <c r="N357" i="3"/>
  <c r="N286" i="3"/>
  <c r="J389" i="3"/>
  <c r="N151" i="3"/>
  <c r="N119" i="3"/>
  <c r="N115" i="3"/>
  <c r="N296" i="3"/>
  <c r="N250" i="3"/>
  <c r="N177" i="3"/>
  <c r="N78" i="3"/>
  <c r="J158" i="3"/>
  <c r="J225" i="3"/>
  <c r="J96" i="3"/>
  <c r="N192" i="3"/>
  <c r="J290" i="3"/>
  <c r="N226" i="3"/>
  <c r="N247" i="3"/>
  <c r="N81" i="3"/>
  <c r="N398" i="3"/>
  <c r="N206" i="3"/>
  <c r="J78" i="3"/>
  <c r="N39" i="3"/>
  <c r="N186" i="3"/>
  <c r="J5" i="3"/>
  <c r="J72" i="3"/>
  <c r="J14" i="3"/>
  <c r="N75" i="3"/>
  <c r="J239" i="3"/>
  <c r="J99" i="3"/>
  <c r="J83" i="3"/>
  <c r="N47" i="3"/>
  <c r="J21" i="3"/>
  <c r="N43" i="3"/>
  <c r="N34" i="3"/>
  <c r="J68" i="3"/>
  <c r="N49" i="3"/>
  <c r="N5" i="3"/>
  <c r="N71" i="3"/>
  <c r="N14" i="3"/>
  <c r="N25" i="3"/>
  <c r="J51" i="3"/>
  <c r="N57" i="3"/>
  <c r="N2" i="3"/>
  <c r="N72" i="3"/>
  <c r="N41" i="3"/>
  <c r="J160" i="3"/>
  <c r="J168" i="3"/>
  <c r="N161" i="3"/>
  <c r="J275" i="3"/>
  <c r="J306" i="3"/>
  <c r="N420" i="3"/>
  <c r="J205" i="3"/>
  <c r="N129" i="3"/>
  <c r="N306" i="3"/>
  <c r="J104" i="3"/>
  <c r="J66" i="3"/>
  <c r="J127" i="3"/>
  <c r="J428" i="3"/>
  <c r="N364" i="3"/>
  <c r="N332" i="3"/>
  <c r="N385" i="3"/>
  <c r="N241" i="3"/>
  <c r="F111" i="10"/>
  <c r="M111" i="8"/>
  <c r="N221" i="3"/>
  <c r="J174" i="3"/>
  <c r="J122" i="3"/>
  <c r="J369" i="3"/>
  <c r="J323" i="3"/>
  <c r="J295" i="3"/>
  <c r="J183" i="3"/>
  <c r="F188" i="10"/>
  <c r="M188" i="8"/>
  <c r="F90" i="10"/>
  <c r="M90" i="8"/>
  <c r="F114" i="10"/>
  <c r="M114" i="8"/>
  <c r="N167" i="3"/>
  <c r="J340" i="3"/>
  <c r="N274" i="3"/>
  <c r="N253" i="3"/>
  <c r="N198" i="3"/>
  <c r="J162" i="3"/>
  <c r="N136" i="3"/>
  <c r="N375" i="3"/>
  <c r="N311" i="3"/>
  <c r="N193" i="3"/>
  <c r="N137" i="3"/>
  <c r="F138" i="10"/>
  <c r="M138" i="8"/>
  <c r="F196" i="10"/>
  <c r="M196" i="8"/>
  <c r="J172" i="3"/>
  <c r="J373" i="3"/>
  <c r="J151" i="3"/>
  <c r="N388" i="3"/>
  <c r="J316" i="3"/>
  <c r="N262" i="3"/>
  <c r="J252" i="3"/>
  <c r="N240" i="3"/>
  <c r="J156" i="3"/>
  <c r="N371" i="3"/>
  <c r="J327" i="3"/>
  <c r="J305" i="3"/>
  <c r="N195" i="3"/>
  <c r="J165" i="3"/>
  <c r="F192" i="10"/>
  <c r="M192" i="8"/>
  <c r="F103" i="10"/>
  <c r="M103" i="8"/>
  <c r="J132" i="3"/>
  <c r="J425" i="3"/>
  <c r="J395" i="3"/>
  <c r="J363" i="3"/>
  <c r="J331" i="3"/>
  <c r="J303" i="3"/>
  <c r="J249" i="3"/>
  <c r="J159" i="3"/>
  <c r="J117" i="3"/>
  <c r="N22" i="3"/>
  <c r="N95" i="3"/>
  <c r="N23" i="3"/>
  <c r="N66" i="3"/>
  <c r="F120" i="10"/>
  <c r="M120" i="8"/>
  <c r="M34" i="8"/>
  <c r="F34" i="10"/>
  <c r="F97" i="10"/>
  <c r="M97" i="8"/>
  <c r="F6" i="10"/>
  <c r="M6" i="8"/>
  <c r="N204" i="3"/>
  <c r="N154" i="3"/>
  <c r="J130" i="3"/>
  <c r="J393" i="3"/>
  <c r="J361" i="3"/>
  <c r="J329" i="3"/>
  <c r="J302" i="3"/>
  <c r="J219" i="3"/>
  <c r="J187" i="3"/>
  <c r="J157" i="3"/>
  <c r="J38" i="3"/>
  <c r="N36" i="3"/>
  <c r="N4" i="3"/>
  <c r="F25" i="10"/>
  <c r="M25" i="8"/>
  <c r="F100" i="10"/>
  <c r="M100" i="8"/>
  <c r="J430" i="3"/>
  <c r="J383" i="3"/>
  <c r="J351" i="3"/>
  <c r="J319" i="3"/>
  <c r="J281" i="3"/>
  <c r="J255" i="3"/>
  <c r="J203" i="3"/>
  <c r="J171" i="3"/>
  <c r="N104" i="3"/>
  <c r="J69" i="3"/>
  <c r="J1" i="3"/>
  <c r="J2" i="3"/>
  <c r="F123" i="10"/>
  <c r="M123" i="8"/>
  <c r="F107" i="10"/>
  <c r="M107" i="8"/>
  <c r="N100" i="3"/>
  <c r="N18" i="3"/>
  <c r="F191" i="10"/>
  <c r="M191" i="8"/>
  <c r="F18" i="10"/>
  <c r="M18" i="8"/>
  <c r="F155" i="10"/>
  <c r="M155" i="8"/>
  <c r="N427" i="3"/>
  <c r="N399" i="3"/>
  <c r="J366" i="3"/>
  <c r="J334" i="3"/>
  <c r="N297" i="3"/>
  <c r="N251" i="3"/>
  <c r="N201" i="3"/>
  <c r="N141" i="3"/>
  <c r="N61" i="3"/>
  <c r="N70" i="3"/>
  <c r="N13" i="3"/>
  <c r="F95" i="10"/>
  <c r="M95" i="8"/>
  <c r="N102" i="3"/>
  <c r="N52" i="3"/>
  <c r="N20" i="3"/>
  <c r="M132" i="8"/>
  <c r="F132" i="10"/>
  <c r="F77" i="10"/>
  <c r="M77" i="8"/>
  <c r="J94" i="3"/>
  <c r="J76" i="3"/>
  <c r="J26" i="3"/>
  <c r="F62" i="10"/>
  <c r="M62" i="8"/>
  <c r="F80" i="10"/>
  <c r="M80" i="8"/>
  <c r="F118" i="10"/>
  <c r="M118" i="8"/>
  <c r="F49" i="10"/>
  <c r="M49" i="8"/>
  <c r="F117" i="10"/>
  <c r="M117" i="8"/>
  <c r="F172" i="10"/>
  <c r="M172" i="8"/>
  <c r="F187" i="10"/>
  <c r="M187" i="8"/>
  <c r="F329" i="10"/>
  <c r="M329" i="8"/>
  <c r="F158" i="10"/>
  <c r="M158" i="8"/>
  <c r="M212" i="8"/>
  <c r="F212" i="10"/>
  <c r="F315" i="10"/>
  <c r="M315" i="8"/>
  <c r="F273" i="10"/>
  <c r="M273" i="8"/>
  <c r="F314" i="10"/>
  <c r="M314" i="8"/>
  <c r="F344" i="10"/>
  <c r="M344" i="8"/>
  <c r="J92" i="3"/>
  <c r="J74" i="3"/>
  <c r="J48" i="3"/>
  <c r="F53" i="10"/>
  <c r="M53" i="8"/>
  <c r="M130" i="8"/>
  <c r="F130" i="10"/>
  <c r="F65" i="10"/>
  <c r="M65" i="8"/>
  <c r="F133" i="10"/>
  <c r="M133" i="8"/>
  <c r="F112" i="10"/>
  <c r="M112" i="8"/>
  <c r="N126" i="3"/>
  <c r="N404" i="3"/>
  <c r="N277" i="3"/>
  <c r="N229" i="3"/>
  <c r="N46" i="3"/>
  <c r="F197" i="10"/>
  <c r="M197" i="8"/>
  <c r="F147" i="10"/>
  <c r="M147" i="8"/>
  <c r="D1" i="9"/>
  <c r="L1" i="21" s="1"/>
  <c r="N200" i="3"/>
  <c r="N199" i="3"/>
  <c r="N196" i="3"/>
  <c r="N118" i="3"/>
  <c r="N155" i="3"/>
  <c r="J308" i="3"/>
  <c r="N208" i="3"/>
  <c r="N190" i="3"/>
  <c r="N174" i="3"/>
  <c r="J403" i="3"/>
  <c r="J311" i="3"/>
  <c r="N211" i="3"/>
  <c r="N179" i="3"/>
  <c r="N356" i="3"/>
  <c r="N322" i="3"/>
  <c r="J274" i="3"/>
  <c r="N210" i="3"/>
  <c r="N148" i="3"/>
  <c r="N122" i="3"/>
  <c r="N295" i="3"/>
  <c r="N183" i="3"/>
  <c r="N121" i="3"/>
  <c r="F200" i="10"/>
  <c r="M200" i="8"/>
  <c r="N188" i="3"/>
  <c r="N373" i="3"/>
  <c r="N139" i="3"/>
  <c r="N352" i="3"/>
  <c r="N316" i="3"/>
  <c r="N237" i="3"/>
  <c r="N213" i="3"/>
  <c r="N124" i="3"/>
  <c r="N422" i="3"/>
  <c r="J371" i="3"/>
  <c r="N326" i="3"/>
  <c r="N291" i="3"/>
  <c r="J259" i="3"/>
  <c r="J227" i="3"/>
  <c r="J195" i="3"/>
  <c r="N146" i="3"/>
  <c r="N120" i="3"/>
  <c r="N409" i="3"/>
  <c r="N347" i="3"/>
  <c r="N315" i="3"/>
  <c r="N287" i="3"/>
  <c r="N235" i="3"/>
  <c r="N191" i="3"/>
  <c r="N149" i="3"/>
  <c r="N79" i="3"/>
  <c r="J23" i="3"/>
  <c r="N56" i="3"/>
  <c r="M72" i="8"/>
  <c r="F72" i="10"/>
  <c r="F105" i="10"/>
  <c r="M105" i="8"/>
  <c r="M5" i="8"/>
  <c r="F5" i="10"/>
  <c r="N144" i="3"/>
  <c r="N116" i="3"/>
  <c r="N415" i="3"/>
  <c r="N377" i="3"/>
  <c r="N283" i="3"/>
  <c r="N233" i="3"/>
  <c r="N175" i="3"/>
  <c r="N125" i="3"/>
  <c r="N107" i="3"/>
  <c r="N77" i="3"/>
  <c r="M139" i="8"/>
  <c r="F139" i="10"/>
  <c r="J36" i="3"/>
  <c r="J4" i="3"/>
  <c r="F201" i="10"/>
  <c r="M201" i="8"/>
  <c r="F167" i="10"/>
  <c r="M167" i="8"/>
  <c r="F145" i="10"/>
  <c r="M145" i="8"/>
  <c r="N114" i="3"/>
  <c r="J414" i="3"/>
  <c r="N367" i="3"/>
  <c r="N335" i="3"/>
  <c r="N299" i="3"/>
  <c r="N267" i="3"/>
  <c r="N217" i="3"/>
  <c r="N185" i="3"/>
  <c r="N133" i="3"/>
  <c r="N63" i="3"/>
  <c r="N31" i="3"/>
  <c r="N15" i="3"/>
  <c r="F83" i="10"/>
  <c r="M83" i="8"/>
  <c r="N8" i="3"/>
  <c r="F136" i="10"/>
  <c r="M136" i="8"/>
  <c r="F124" i="10"/>
  <c r="M124" i="8"/>
  <c r="F14" i="10"/>
  <c r="M14" i="8"/>
  <c r="J427" i="3"/>
  <c r="N366" i="3"/>
  <c r="N334" i="3"/>
  <c r="J297" i="3"/>
  <c r="J251" i="3"/>
  <c r="J201" i="3"/>
  <c r="J141" i="3"/>
  <c r="J70" i="3"/>
  <c r="N73" i="3"/>
  <c r="J102" i="3"/>
  <c r="N108" i="3"/>
  <c r="N86" i="3"/>
  <c r="N64" i="3"/>
  <c r="N12" i="3"/>
  <c r="F127" i="10"/>
  <c r="M127" i="8"/>
  <c r="F160" i="10"/>
  <c r="M160" i="8"/>
  <c r="M74" i="8"/>
  <c r="F74" i="10"/>
  <c r="F141" i="10"/>
  <c r="M141" i="8"/>
  <c r="F204" i="10"/>
  <c r="M204" i="8"/>
  <c r="F88" i="10"/>
  <c r="M88" i="8"/>
  <c r="F66" i="10"/>
  <c r="M66" i="8"/>
  <c r="F50" i="10"/>
  <c r="M50" i="8"/>
  <c r="F41" i="10"/>
  <c r="M41" i="8"/>
  <c r="M21" i="8"/>
  <c r="F21" i="10"/>
  <c r="F171" i="10"/>
  <c r="M171" i="8"/>
  <c r="M75" i="8"/>
  <c r="F75" i="10"/>
  <c r="F183" i="10"/>
  <c r="M183" i="8"/>
  <c r="M208" i="8"/>
  <c r="F208" i="10"/>
  <c r="F205" i="10"/>
  <c r="M205" i="8"/>
  <c r="F60" i="10"/>
  <c r="M60" i="8"/>
  <c r="F336" i="10"/>
  <c r="M336" i="8"/>
  <c r="F320" i="10"/>
  <c r="M320" i="8"/>
  <c r="F161" i="10"/>
  <c r="M161" i="8"/>
  <c r="F371" i="10"/>
  <c r="M371" i="8"/>
  <c r="F412" i="10"/>
  <c r="M412" i="8"/>
  <c r="F305" i="10"/>
  <c r="M305" i="8"/>
  <c r="N84" i="3"/>
  <c r="N60" i="3"/>
  <c r="N10" i="3"/>
  <c r="F81" i="10"/>
  <c r="M81" i="8"/>
  <c r="F163" i="10"/>
  <c r="M163" i="8"/>
  <c r="M79" i="8"/>
  <c r="F79" i="10"/>
  <c r="J167" i="3"/>
  <c r="N143" i="3"/>
  <c r="N111" i="3"/>
  <c r="N320" i="3"/>
  <c r="N384" i="3"/>
  <c r="N348" i="3"/>
  <c r="N152" i="3"/>
  <c r="N401" i="3"/>
  <c r="M126" i="8"/>
  <c r="F126" i="10"/>
  <c r="J199" i="3"/>
  <c r="J200" i="3"/>
  <c r="N341" i="3"/>
  <c r="N309" i="3"/>
  <c r="J198" i="3"/>
  <c r="N403" i="3"/>
  <c r="J337" i="3"/>
  <c r="N307" i="3"/>
  <c r="N275" i="3"/>
  <c r="J211" i="3"/>
  <c r="J179" i="3"/>
  <c r="F122" i="10"/>
  <c r="M122" i="8"/>
  <c r="M106" i="8"/>
  <c r="F106" i="10"/>
  <c r="J420" i="3"/>
  <c r="J322" i="3"/>
  <c r="N269" i="3"/>
  <c r="N245" i="3"/>
  <c r="J210" i="3"/>
  <c r="N182" i="3"/>
  <c r="J148" i="3"/>
  <c r="N112" i="3"/>
  <c r="N343" i="3"/>
  <c r="N289" i="3"/>
  <c r="N225" i="3"/>
  <c r="F102" i="10"/>
  <c r="M102" i="8"/>
  <c r="F131" i="10"/>
  <c r="M131" i="8"/>
  <c r="F135" i="10"/>
  <c r="M135" i="8"/>
  <c r="M134" i="8"/>
  <c r="F134" i="10"/>
  <c r="N150" i="3"/>
  <c r="J354" i="3"/>
  <c r="N181" i="3"/>
  <c r="N368" i="3"/>
  <c r="N336" i="3"/>
  <c r="N244" i="3"/>
  <c r="N164" i="3"/>
  <c r="N140" i="3"/>
  <c r="J124" i="3"/>
  <c r="J417" i="3"/>
  <c r="N390" i="3"/>
  <c r="J359" i="3"/>
  <c r="N339" i="3"/>
  <c r="J291" i="3"/>
  <c r="N259" i="3"/>
  <c r="N227" i="3"/>
  <c r="J177" i="3"/>
  <c r="F189" i="10"/>
  <c r="M189" i="8"/>
  <c r="J146" i="3"/>
  <c r="J409" i="3"/>
  <c r="J379" i="3"/>
  <c r="J347" i="3"/>
  <c r="J315" i="3"/>
  <c r="J235" i="3"/>
  <c r="J191" i="3"/>
  <c r="J149" i="3"/>
  <c r="F113" i="10"/>
  <c r="M113" i="8"/>
  <c r="F92" i="10"/>
  <c r="M92" i="8"/>
  <c r="N162" i="3"/>
  <c r="J116" i="3"/>
  <c r="J377" i="3"/>
  <c r="J313" i="3"/>
  <c r="J283" i="3"/>
  <c r="J233" i="3"/>
  <c r="J175" i="3"/>
  <c r="J125" i="3"/>
  <c r="N33" i="3"/>
  <c r="N109" i="3"/>
  <c r="N35" i="3"/>
  <c r="F98" i="10"/>
  <c r="M98" i="8"/>
  <c r="J50" i="3"/>
  <c r="J18" i="3"/>
  <c r="F129" i="10"/>
  <c r="M129" i="8"/>
  <c r="J114" i="3"/>
  <c r="N414" i="3"/>
  <c r="J367" i="3"/>
  <c r="J335" i="3"/>
  <c r="J299" i="3"/>
  <c r="J267" i="3"/>
  <c r="J217" i="3"/>
  <c r="J185" i="3"/>
  <c r="J133" i="3"/>
  <c r="N54" i="3"/>
  <c r="N105" i="3"/>
  <c r="N45" i="3"/>
  <c r="F99" i="10"/>
  <c r="M99" i="8"/>
  <c r="N50" i="3"/>
  <c r="M61" i="8"/>
  <c r="F61" i="10"/>
  <c r="N411" i="3"/>
  <c r="J382" i="3"/>
  <c r="J350" i="3"/>
  <c r="N318" i="3"/>
  <c r="N265" i="3"/>
  <c r="N169" i="3"/>
  <c r="N99" i="3"/>
  <c r="N3" i="3"/>
  <c r="N6" i="3"/>
  <c r="N97" i="3"/>
  <c r="N67" i="3"/>
  <c r="J34" i="3"/>
  <c r="F104" i="10"/>
  <c r="M104" i="8"/>
  <c r="J108" i="3"/>
  <c r="J86" i="3"/>
  <c r="J64" i="3"/>
  <c r="J12" i="3"/>
  <c r="F168" i="10"/>
  <c r="M168" i="8"/>
  <c r="F190" i="10"/>
  <c r="M190" i="8"/>
  <c r="F96" i="10"/>
  <c r="M96" i="8"/>
  <c r="M59" i="8"/>
  <c r="F59" i="10"/>
  <c r="M11" i="8"/>
  <c r="F11" i="10"/>
  <c r="F162" i="10"/>
  <c r="M162" i="8"/>
  <c r="F248" i="10"/>
  <c r="M248" i="8"/>
  <c r="F245" i="10"/>
  <c r="M245" i="8"/>
  <c r="F47" i="10"/>
  <c r="M47" i="8"/>
  <c r="F16" i="10"/>
  <c r="M16" i="8"/>
  <c r="F252" i="10"/>
  <c r="M252" i="8"/>
  <c r="J84" i="3"/>
  <c r="J60" i="3"/>
  <c r="F78" i="10"/>
  <c r="M78" i="8"/>
  <c r="F93" i="10"/>
  <c r="M93" i="8"/>
  <c r="F37" i="10"/>
  <c r="M37" i="8"/>
  <c r="N135" i="3"/>
  <c r="N428" i="3"/>
  <c r="J348" i="3"/>
  <c r="N128" i="3"/>
  <c r="N391" i="3"/>
  <c r="N263" i="3"/>
  <c r="F87" i="10"/>
  <c r="M87" i="8"/>
  <c r="F2" i="10"/>
  <c r="M2" i="8"/>
  <c r="J341" i="3"/>
  <c r="J166" i="3"/>
  <c r="J343" i="3"/>
  <c r="N323" i="3"/>
  <c r="J307" i="3"/>
  <c r="F146" i="10"/>
  <c r="M146" i="8"/>
  <c r="N176" i="3"/>
  <c r="N340" i="3"/>
  <c r="N304" i="3"/>
  <c r="N285" i="3"/>
  <c r="J220" i="3"/>
  <c r="N178" i="3"/>
  <c r="N138" i="3"/>
  <c r="N279" i="3"/>
  <c r="N153" i="3"/>
  <c r="F143" i="10"/>
  <c r="M143" i="8"/>
  <c r="F91" i="10"/>
  <c r="M91" i="8"/>
  <c r="N406" i="3"/>
  <c r="N172" i="3"/>
  <c r="N354" i="3"/>
  <c r="J181" i="3"/>
  <c r="J119" i="3"/>
  <c r="N300" i="3"/>
  <c r="N252" i="3"/>
  <c r="J244" i="3"/>
  <c r="J164" i="3"/>
  <c r="J140" i="3"/>
  <c r="J423" i="3"/>
  <c r="J401" i="3"/>
  <c r="J385" i="3"/>
  <c r="N358" i="3"/>
  <c r="J339" i="3"/>
  <c r="J321" i="3"/>
  <c r="J273" i="3"/>
  <c r="J241" i="3"/>
  <c r="J209" i="3"/>
  <c r="N165" i="3"/>
  <c r="F119" i="10"/>
  <c r="M119" i="8"/>
  <c r="N132" i="3"/>
  <c r="N425" i="3"/>
  <c r="N395" i="3"/>
  <c r="N363" i="3"/>
  <c r="N331" i="3"/>
  <c r="N303" i="3"/>
  <c r="N249" i="3"/>
  <c r="N159" i="3"/>
  <c r="N117" i="3"/>
  <c r="N29" i="3"/>
  <c r="F110" i="10"/>
  <c r="M110" i="8"/>
  <c r="N24" i="3"/>
  <c r="F199" i="10"/>
  <c r="M199" i="8"/>
  <c r="F89" i="10"/>
  <c r="M89" i="8"/>
  <c r="J154" i="3"/>
  <c r="N130" i="3"/>
  <c r="N393" i="3"/>
  <c r="N361" i="3"/>
  <c r="N329" i="3"/>
  <c r="N302" i="3"/>
  <c r="N271" i="3"/>
  <c r="N219" i="3"/>
  <c r="N187" i="3"/>
  <c r="N157" i="3"/>
  <c r="N38" i="3"/>
  <c r="J40" i="3"/>
  <c r="J8" i="3"/>
  <c r="F137" i="10"/>
  <c r="M137" i="8"/>
  <c r="F45" i="10"/>
  <c r="M45" i="8"/>
  <c r="N430" i="3"/>
  <c r="N383" i="3"/>
  <c r="N351" i="3"/>
  <c r="N281" i="3"/>
  <c r="N255" i="3"/>
  <c r="N203" i="3"/>
  <c r="N171" i="3"/>
  <c r="J103" i="3"/>
  <c r="J105" i="3"/>
  <c r="N69" i="3"/>
  <c r="N1" i="3"/>
  <c r="N40" i="3"/>
  <c r="F116" i="10"/>
  <c r="M116" i="8"/>
  <c r="N170" i="3"/>
  <c r="N382" i="3"/>
  <c r="N350" i="3"/>
  <c r="J318" i="3"/>
  <c r="J265" i="3"/>
  <c r="J169" i="3"/>
  <c r="J3" i="3"/>
  <c r="J6" i="3"/>
  <c r="M86" i="8"/>
  <c r="F86" i="10"/>
  <c r="J67" i="3"/>
  <c r="J106" i="3"/>
  <c r="J56" i="3"/>
  <c r="J24" i="3"/>
  <c r="F195" i="10"/>
  <c r="M195" i="8"/>
  <c r="F202" i="10"/>
  <c r="M202" i="8"/>
  <c r="N94" i="3"/>
  <c r="N76" i="3"/>
  <c r="N26" i="3"/>
  <c r="F151" i="10"/>
  <c r="M151" i="8"/>
  <c r="M33" i="8"/>
  <c r="F33" i="10"/>
  <c r="F36" i="10"/>
  <c r="M36" i="8"/>
  <c r="F233" i="10"/>
  <c r="M233" i="8"/>
  <c r="F414" i="10"/>
  <c r="M414" i="8"/>
  <c r="F415" i="10"/>
  <c r="M415" i="8"/>
  <c r="F31" i="10"/>
  <c r="M31" i="8"/>
  <c r="M177" i="8"/>
  <c r="F177" i="10"/>
  <c r="F353" i="10"/>
  <c r="M353" i="8"/>
  <c r="F300" i="10"/>
  <c r="M300" i="8"/>
  <c r="N92" i="3"/>
  <c r="N74" i="3"/>
  <c r="N48" i="3"/>
  <c r="B36" i="1"/>
  <c r="M194" i="8"/>
  <c r="F194" i="10"/>
  <c r="M152" i="8"/>
  <c r="F152" i="10"/>
  <c r="F148" i="10"/>
  <c r="M148" i="8"/>
  <c r="F39" i="10"/>
  <c r="M39" i="8"/>
  <c r="F221" i="10"/>
  <c r="M221" i="8"/>
  <c r="F372" i="10"/>
  <c r="M372" i="8"/>
  <c r="M19" i="8"/>
  <c r="F19" i="10"/>
  <c r="F240" i="10"/>
  <c r="M240" i="8"/>
  <c r="F330" i="10"/>
  <c r="M330" i="8"/>
  <c r="J82" i="3"/>
  <c r="J44" i="3"/>
  <c r="M69" i="8"/>
  <c r="F69" i="10"/>
  <c r="F12" i="10"/>
  <c r="M12" i="8"/>
  <c r="F404" i="10"/>
  <c r="M404" i="8"/>
  <c r="F294" i="10"/>
  <c r="M294" i="8"/>
  <c r="F362" i="10"/>
  <c r="M362" i="8"/>
  <c r="F213" i="10"/>
  <c r="M213" i="8"/>
  <c r="F237" i="10"/>
  <c r="M237" i="8"/>
  <c r="F258" i="10"/>
  <c r="M258" i="8"/>
  <c r="N98" i="3"/>
  <c r="N80" i="3"/>
  <c r="N28" i="3"/>
  <c r="F58" i="10"/>
  <c r="M58" i="8"/>
  <c r="M26" i="8"/>
  <c r="F26" i="10"/>
  <c r="F125" i="10"/>
  <c r="M125" i="8"/>
  <c r="M57" i="8"/>
  <c r="F57" i="10"/>
  <c r="F164" i="10"/>
  <c r="M164" i="8"/>
  <c r="F144" i="10"/>
  <c r="M144" i="8"/>
  <c r="M56" i="8"/>
  <c r="F56" i="10"/>
  <c r="F206" i="10"/>
  <c r="M206" i="8"/>
  <c r="F218" i="10"/>
  <c r="M218" i="8"/>
  <c r="F234" i="10"/>
  <c r="M234" i="8"/>
  <c r="F246" i="10"/>
  <c r="M246" i="8"/>
  <c r="F229" i="10"/>
  <c r="M229" i="8"/>
  <c r="F296" i="10"/>
  <c r="M296" i="8"/>
  <c r="F35" i="10"/>
  <c r="M35" i="8"/>
  <c r="M154" i="8"/>
  <c r="F154" i="10"/>
  <c r="F420" i="10"/>
  <c r="M420" i="8"/>
  <c r="F358" i="10"/>
  <c r="M358" i="8"/>
  <c r="F429" i="10"/>
  <c r="M429" i="8"/>
  <c r="F427" i="10"/>
  <c r="M427" i="8"/>
  <c r="F223" i="10"/>
  <c r="M223" i="8"/>
  <c r="F239" i="10"/>
  <c r="M239" i="8"/>
  <c r="F407" i="10"/>
  <c r="M407" i="8"/>
  <c r="F367" i="10"/>
  <c r="M367" i="8"/>
  <c r="F408" i="10"/>
  <c r="M408" i="8"/>
  <c r="F318" i="10"/>
  <c r="M318" i="8"/>
  <c r="F55" i="10"/>
  <c r="M55" i="8"/>
  <c r="F178" i="10"/>
  <c r="M178" i="8"/>
  <c r="F217" i="10"/>
  <c r="M217" i="8"/>
  <c r="F417" i="10"/>
  <c r="M417" i="8"/>
  <c r="F368" i="10"/>
  <c r="M368" i="8"/>
  <c r="F286" i="10"/>
  <c r="M286" i="8"/>
  <c r="F334" i="10"/>
  <c r="M334" i="8"/>
  <c r="F272" i="10"/>
  <c r="M272" i="8"/>
  <c r="AQ68" i="8"/>
  <c r="F149" i="10"/>
  <c r="M149" i="8"/>
  <c r="F428" i="10"/>
  <c r="M428" i="8"/>
  <c r="F400" i="10"/>
  <c r="M400" i="8"/>
  <c r="F316" i="10"/>
  <c r="M316" i="8"/>
  <c r="F352" i="10"/>
  <c r="M352" i="8"/>
  <c r="F281" i="10"/>
  <c r="M281" i="8"/>
  <c r="H430" i="9"/>
  <c r="AQ430" i="8"/>
  <c r="F231" i="10"/>
  <c r="M231" i="8"/>
  <c r="F247" i="10"/>
  <c r="M247" i="8"/>
  <c r="F373" i="10"/>
  <c r="M373" i="8"/>
  <c r="F377" i="10"/>
  <c r="M377" i="8"/>
  <c r="F397" i="10"/>
  <c r="M397" i="8"/>
  <c r="AQ56" i="8"/>
  <c r="F402" i="10"/>
  <c r="M402" i="8"/>
  <c r="F347" i="10"/>
  <c r="M347" i="8"/>
  <c r="F392" i="10"/>
  <c r="M392" i="8"/>
  <c r="F382" i="10"/>
  <c r="M382" i="8"/>
  <c r="F338" i="10"/>
  <c r="M338" i="8"/>
  <c r="F395" i="10"/>
  <c r="M395" i="8"/>
  <c r="F350" i="10"/>
  <c r="M350" i="8"/>
  <c r="AQ125" i="8"/>
  <c r="AQ317" i="8"/>
  <c r="F285" i="10"/>
  <c r="M285" i="8"/>
  <c r="AQ114" i="8"/>
  <c r="AQ250" i="8"/>
  <c r="F186" i="10"/>
  <c r="M186" i="8"/>
  <c r="F251" i="10"/>
  <c r="M251" i="8"/>
  <c r="F291" i="10"/>
  <c r="M291" i="8"/>
  <c r="F386" i="10"/>
  <c r="M386" i="8"/>
  <c r="F389" i="10"/>
  <c r="M389" i="8"/>
  <c r="F216" i="10"/>
  <c r="M216" i="8"/>
  <c r="N90" i="3"/>
  <c r="N58" i="3"/>
  <c r="N32" i="3"/>
  <c r="F140" i="10"/>
  <c r="M140" i="8"/>
  <c r="F121" i="10"/>
  <c r="M121" i="8"/>
  <c r="F84" i="10"/>
  <c r="M84" i="8"/>
  <c r="F156" i="10"/>
  <c r="M156" i="8"/>
  <c r="M54" i="8"/>
  <c r="F54" i="10"/>
  <c r="F109" i="10"/>
  <c r="M109" i="8"/>
  <c r="F82" i="10"/>
  <c r="M82" i="8"/>
  <c r="M13" i="8"/>
  <c r="F13" i="10"/>
  <c r="F159" i="10"/>
  <c r="M159" i="8"/>
  <c r="F22" i="10"/>
  <c r="M22" i="8"/>
  <c r="F181" i="10"/>
  <c r="M181" i="8"/>
  <c r="F175" i="10"/>
  <c r="M175" i="8"/>
  <c r="F311" i="10"/>
  <c r="M311" i="8"/>
  <c r="F416" i="10"/>
  <c r="M416" i="8"/>
  <c r="F254" i="10"/>
  <c r="M254" i="8"/>
  <c r="F64" i="10"/>
  <c r="M64" i="8"/>
  <c r="F256" i="10"/>
  <c r="M256" i="8"/>
  <c r="F403" i="10"/>
  <c r="M403" i="8"/>
  <c r="J98" i="3"/>
  <c r="J28" i="3"/>
  <c r="F101" i="10"/>
  <c r="M101" i="8"/>
  <c r="F179" i="10"/>
  <c r="M179" i="8"/>
  <c r="M7" i="8"/>
  <c r="F7" i="10"/>
  <c r="F275" i="10"/>
  <c r="M275" i="8"/>
  <c r="F331" i="10"/>
  <c r="M331" i="8"/>
  <c r="F230" i="10"/>
  <c r="M230" i="8"/>
  <c r="F242" i="10"/>
  <c r="M242" i="8"/>
  <c r="F67" i="10"/>
  <c r="M67" i="8"/>
  <c r="F219" i="10"/>
  <c r="M219" i="8"/>
  <c r="F309" i="10"/>
  <c r="M309" i="8"/>
  <c r="F369" i="10"/>
  <c r="M369" i="8"/>
  <c r="F52" i="10"/>
  <c r="M52" i="8"/>
  <c r="F20" i="10"/>
  <c r="M20" i="8"/>
  <c r="F166" i="10"/>
  <c r="M166" i="8"/>
  <c r="F410" i="10"/>
  <c r="M410" i="8"/>
  <c r="F424" i="10"/>
  <c r="M424" i="8"/>
  <c r="F351" i="10"/>
  <c r="M351" i="8"/>
  <c r="F310" i="10"/>
  <c r="M310" i="8"/>
  <c r="F306" i="10"/>
  <c r="M306" i="8"/>
  <c r="F346" i="10"/>
  <c r="M346" i="8"/>
  <c r="F313" i="10"/>
  <c r="M313" i="8"/>
  <c r="F421" i="10"/>
  <c r="M421" i="8"/>
  <c r="F267" i="10"/>
  <c r="M267" i="8"/>
  <c r="F292" i="10"/>
  <c r="M292" i="8"/>
  <c r="F264" i="10"/>
  <c r="M264" i="8"/>
  <c r="M228" i="8"/>
  <c r="F228" i="10"/>
  <c r="F241" i="10"/>
  <c r="M241" i="8"/>
  <c r="F301" i="10"/>
  <c r="M301" i="8"/>
  <c r="F423" i="10"/>
  <c r="M423" i="8"/>
  <c r="X1" i="8"/>
  <c r="F283" i="10"/>
  <c r="M283" i="8"/>
  <c r="F274" i="10"/>
  <c r="M274" i="8"/>
  <c r="F265" i="10"/>
  <c r="M265" i="8"/>
  <c r="F290" i="10"/>
  <c r="M290" i="8"/>
  <c r="F227" i="10"/>
  <c r="M227" i="8"/>
  <c r="F243" i="10"/>
  <c r="M243" i="8"/>
  <c r="AQ7" i="8"/>
  <c r="F298" i="10"/>
  <c r="M298" i="8"/>
  <c r="AQ164" i="8"/>
  <c r="F225" i="10"/>
  <c r="M225" i="8"/>
  <c r="F250" i="10"/>
  <c r="M250" i="8"/>
  <c r="F394" i="10"/>
  <c r="M394" i="8"/>
  <c r="F339" i="10"/>
  <c r="M339" i="8"/>
  <c r="F357" i="10"/>
  <c r="M357" i="8"/>
  <c r="F426" i="10"/>
  <c r="M426" i="8"/>
  <c r="F374" i="10"/>
  <c r="M374" i="8"/>
  <c r="F324" i="10"/>
  <c r="M324" i="8"/>
  <c r="F277" i="10"/>
  <c r="M277" i="8"/>
  <c r="F391" i="10"/>
  <c r="M391" i="8"/>
  <c r="F342" i="10"/>
  <c r="M342" i="8"/>
  <c r="F418" i="10"/>
  <c r="M418" i="8"/>
  <c r="F349" i="10"/>
  <c r="M349" i="8"/>
  <c r="AQ183" i="8"/>
  <c r="F337" i="10"/>
  <c r="M337" i="8"/>
  <c r="F333" i="10"/>
  <c r="M333" i="8"/>
  <c r="F430" i="10"/>
  <c r="M430" i="8"/>
  <c r="AQ152" i="8"/>
  <c r="M32" i="8"/>
  <c r="F32" i="10"/>
  <c r="F4" i="10"/>
  <c r="M4" i="8"/>
  <c r="F261" i="10"/>
  <c r="M261" i="8"/>
  <c r="F288" i="10"/>
  <c r="M288" i="8"/>
  <c r="AQ13" i="8"/>
  <c r="AQ197" i="8"/>
  <c r="AQ325" i="8"/>
  <c r="F253" i="10"/>
  <c r="M253" i="8"/>
  <c r="F381" i="10"/>
  <c r="M381" i="8"/>
  <c r="F385" i="10"/>
  <c r="M385" i="8"/>
  <c r="F304" i="10"/>
  <c r="M304" i="8"/>
  <c r="AQ18" i="8"/>
  <c r="AQ154" i="8"/>
  <c r="AQ258" i="8"/>
  <c r="F348" i="10"/>
  <c r="M348" i="8"/>
  <c r="M8" i="8"/>
  <c r="F8" i="10"/>
  <c r="M287" i="8"/>
  <c r="F287" i="10"/>
  <c r="F48" i="10"/>
  <c r="M48" i="8"/>
  <c r="F249" i="10"/>
  <c r="M249" i="8"/>
  <c r="F282" i="10"/>
  <c r="M282" i="8"/>
  <c r="F366" i="10"/>
  <c r="M366" i="8"/>
  <c r="F317" i="10"/>
  <c r="M317" i="8"/>
  <c r="J90" i="3"/>
  <c r="J58" i="3"/>
  <c r="J32" i="3"/>
  <c r="M42" i="8"/>
  <c r="F42" i="10"/>
  <c r="F198" i="10"/>
  <c r="M198" i="8"/>
  <c r="F9" i="10"/>
  <c r="M9" i="8"/>
  <c r="F85" i="10"/>
  <c r="M85" i="8"/>
  <c r="M128" i="8"/>
  <c r="F128" i="10"/>
  <c r="M76" i="8"/>
  <c r="F76" i="10"/>
  <c r="F169" i="10"/>
  <c r="M169" i="8"/>
  <c r="F184" i="10"/>
  <c r="M184" i="8"/>
  <c r="F308" i="10"/>
  <c r="M308" i="8"/>
  <c r="F165" i="10"/>
  <c r="M165" i="8"/>
  <c r="F51" i="10"/>
  <c r="M51" i="8"/>
  <c r="M23" i="8"/>
  <c r="F23" i="10"/>
  <c r="F153" i="10"/>
  <c r="M153" i="8"/>
  <c r="F182" i="10"/>
  <c r="M182" i="8"/>
  <c r="F327" i="10"/>
  <c r="M327" i="8"/>
  <c r="N88" i="3"/>
  <c r="N42" i="3"/>
  <c r="N16" i="3"/>
  <c r="M108" i="8"/>
  <c r="F108" i="10"/>
  <c r="F203" i="10"/>
  <c r="M203" i="8"/>
  <c r="F10" i="10"/>
  <c r="M10" i="8"/>
  <c r="F46" i="10"/>
  <c r="M46" i="8"/>
  <c r="F94" i="10"/>
  <c r="M94" i="8"/>
  <c r="F115" i="10"/>
  <c r="M115" i="8"/>
  <c r="F193" i="10"/>
  <c r="M193" i="8"/>
  <c r="F232" i="10"/>
  <c r="M232" i="8"/>
  <c r="M43" i="8"/>
  <c r="F43" i="10"/>
  <c r="F15" i="10"/>
  <c r="M15" i="8"/>
  <c r="F380" i="10"/>
  <c r="M380" i="8"/>
  <c r="F214" i="10"/>
  <c r="M214" i="8"/>
  <c r="F226" i="10"/>
  <c r="M226" i="8"/>
  <c r="F238" i="10"/>
  <c r="M238" i="8"/>
  <c r="F44" i="10"/>
  <c r="M44" i="8"/>
  <c r="F235" i="10"/>
  <c r="M235" i="8"/>
  <c r="F393" i="10"/>
  <c r="M393" i="8"/>
  <c r="F68" i="10"/>
  <c r="M68" i="8"/>
  <c r="F220" i="10"/>
  <c r="M220" i="8"/>
  <c r="F244" i="10"/>
  <c r="M244" i="8"/>
  <c r="F405" i="10"/>
  <c r="M405" i="8"/>
  <c r="F360" i="10"/>
  <c r="M360" i="8"/>
  <c r="F388" i="10"/>
  <c r="M388" i="8"/>
  <c r="F297" i="10"/>
  <c r="M297" i="8"/>
  <c r="F398" i="10"/>
  <c r="M398" i="8"/>
  <c r="F345" i="10"/>
  <c r="M345" i="8"/>
  <c r="F379" i="10"/>
  <c r="M379" i="8"/>
  <c r="AQ291" i="8"/>
  <c r="F378" i="10"/>
  <c r="M378" i="8"/>
  <c r="F293" i="10"/>
  <c r="M293" i="8"/>
  <c r="M71" i="8"/>
  <c r="F71" i="10"/>
  <c r="F356" i="10"/>
  <c r="M356" i="8"/>
  <c r="F359" i="10"/>
  <c r="M359" i="8"/>
  <c r="F268" i="10"/>
  <c r="M268" i="8"/>
  <c r="F361" i="10"/>
  <c r="M361" i="8"/>
  <c r="F422" i="10"/>
  <c r="M422" i="8"/>
  <c r="AQ103" i="8"/>
  <c r="AQ260" i="8"/>
  <c r="M262" i="8"/>
  <c r="F262" i="10"/>
  <c r="F411" i="10"/>
  <c r="M411" i="8"/>
  <c r="F302" i="10"/>
  <c r="M302" i="8"/>
  <c r="F364" i="10"/>
  <c r="M364" i="8"/>
  <c r="F365" i="10"/>
  <c r="M365" i="8"/>
  <c r="AQ199" i="8"/>
  <c r="F259" i="10"/>
  <c r="M259" i="8"/>
  <c r="F370" i="10"/>
  <c r="M370" i="8"/>
  <c r="F396" i="10"/>
  <c r="M396" i="8"/>
  <c r="AQ248" i="8"/>
  <c r="F425" i="10"/>
  <c r="M425" i="8"/>
  <c r="F307" i="10"/>
  <c r="M307" i="8"/>
  <c r="F295" i="10"/>
  <c r="M295" i="8"/>
  <c r="AQ37" i="8"/>
  <c r="AQ221" i="8"/>
  <c r="F332" i="10"/>
  <c r="M332" i="8"/>
  <c r="F280" i="10"/>
  <c r="M280" i="8"/>
  <c r="F257" i="10"/>
  <c r="M257" i="8"/>
  <c r="AQ58" i="8"/>
  <c r="AQ162" i="8"/>
  <c r="AQ306" i="8"/>
  <c r="F63" i="10"/>
  <c r="M63" i="8"/>
  <c r="F209" i="10"/>
  <c r="M209" i="8"/>
  <c r="F299" i="10"/>
  <c r="M299" i="8"/>
  <c r="F278" i="10"/>
  <c r="M278" i="8"/>
  <c r="M170" i="8"/>
  <c r="F170" i="10"/>
  <c r="N82" i="3"/>
  <c r="N44" i="3"/>
  <c r="F38" i="10"/>
  <c r="M38" i="8"/>
  <c r="F142" i="10"/>
  <c r="M142" i="8"/>
  <c r="F176" i="10"/>
  <c r="M176" i="8"/>
  <c r="F40" i="10"/>
  <c r="M40" i="8"/>
  <c r="F174" i="10"/>
  <c r="M174" i="8"/>
  <c r="F276" i="10"/>
  <c r="M276" i="8"/>
  <c r="F224" i="10"/>
  <c r="M224" i="8"/>
  <c r="J88" i="3"/>
  <c r="J16" i="3"/>
  <c r="F180" i="10"/>
  <c r="M180" i="8"/>
  <c r="M70" i="8"/>
  <c r="F70" i="10"/>
  <c r="F73" i="10"/>
  <c r="M73" i="8"/>
  <c r="F29" i="10"/>
  <c r="M29" i="8"/>
  <c r="M17" i="8"/>
  <c r="F17" i="10"/>
  <c r="M30" i="8"/>
  <c r="F30" i="10"/>
  <c r="M150" i="8"/>
  <c r="F150" i="10"/>
  <c r="M236" i="8"/>
  <c r="F236" i="10"/>
  <c r="F387" i="10"/>
  <c r="M387" i="8"/>
  <c r="F383" i="10"/>
  <c r="M383" i="8"/>
  <c r="F210" i="10"/>
  <c r="M210" i="8"/>
  <c r="F222" i="10"/>
  <c r="M222" i="8"/>
  <c r="M27" i="8"/>
  <c r="F27" i="10"/>
  <c r="F384" i="10"/>
  <c r="M384" i="8"/>
  <c r="F269" i="10"/>
  <c r="M269" i="8"/>
  <c r="F419" i="10"/>
  <c r="M419" i="8"/>
  <c r="F319" i="10"/>
  <c r="M319" i="8"/>
  <c r="F390" i="10"/>
  <c r="M390" i="8"/>
  <c r="M328" i="8"/>
  <c r="F328" i="10"/>
  <c r="F185" i="10"/>
  <c r="M185" i="8"/>
  <c r="F303" i="10"/>
  <c r="M303" i="8"/>
  <c r="F399" i="10"/>
  <c r="M399" i="8"/>
  <c r="F343" i="10"/>
  <c r="M343" i="8"/>
  <c r="F355" i="10"/>
  <c r="M355" i="8"/>
  <c r="F376" i="10"/>
  <c r="M376" i="8"/>
  <c r="F270" i="10"/>
  <c r="M270" i="8"/>
  <c r="M207" i="8"/>
  <c r="F207" i="10"/>
  <c r="F363" i="10"/>
  <c r="M363" i="8"/>
  <c r="F354" i="10"/>
  <c r="M354" i="8"/>
  <c r="M24" i="8"/>
  <c r="F24" i="10"/>
  <c r="F323" i="10"/>
  <c r="M323" i="8"/>
  <c r="F255" i="10"/>
  <c r="M255" i="8"/>
  <c r="F312" i="10"/>
  <c r="M312" i="8"/>
  <c r="F284" i="10"/>
  <c r="M284" i="8"/>
  <c r="F340" i="10"/>
  <c r="M340" i="8"/>
  <c r="F375" i="10"/>
  <c r="M375" i="8"/>
  <c r="F322" i="10"/>
  <c r="M322" i="8"/>
  <c r="F263" i="10"/>
  <c r="M263" i="8"/>
  <c r="F326" i="10"/>
  <c r="M326" i="8"/>
  <c r="F413" i="10"/>
  <c r="M413" i="8"/>
  <c r="F211" i="10"/>
  <c r="M211" i="8"/>
  <c r="AQ195" i="8"/>
  <c r="F321" i="10"/>
  <c r="M321" i="8"/>
  <c r="M279" i="8"/>
  <c r="F279" i="10"/>
  <c r="F3" i="10"/>
  <c r="M3" i="8"/>
  <c r="M28" i="8"/>
  <c r="F28" i="10"/>
  <c r="F260" i="10"/>
  <c r="M260" i="8"/>
  <c r="F266" i="10"/>
  <c r="M266" i="8"/>
  <c r="F335" i="10"/>
  <c r="M335" i="8"/>
  <c r="F409" i="10"/>
  <c r="M409" i="8"/>
  <c r="F341" i="10"/>
  <c r="M341" i="8"/>
  <c r="F215" i="10"/>
  <c r="M215" i="8"/>
  <c r="F401" i="10"/>
  <c r="M401" i="8"/>
  <c r="AQ8" i="8"/>
  <c r="H379" i="9"/>
  <c r="AQ379" i="8"/>
  <c r="F157" i="10"/>
  <c r="M157" i="8"/>
  <c r="F173" i="10"/>
  <c r="M173" i="8"/>
  <c r="AQ101" i="8"/>
  <c r="AQ293" i="8"/>
  <c r="F406" i="10"/>
  <c r="M406" i="8"/>
  <c r="F289" i="10"/>
  <c r="M289" i="8"/>
  <c r="F325" i="10"/>
  <c r="M325" i="8"/>
  <c r="F271" i="10"/>
  <c r="M271" i="8"/>
  <c r="AQ66" i="8"/>
  <c r="AQ210" i="8"/>
  <c r="H354" i="9"/>
  <c r="AQ354" i="8"/>
  <c r="K7" i="21" l="1"/>
  <c r="U1" i="21"/>
  <c r="AG1" i="21" s="1"/>
  <c r="S1" i="21"/>
  <c r="AC1" i="21" s="1"/>
  <c r="W1" i="21"/>
  <c r="AK1" i="21" s="1"/>
  <c r="O7" i="21"/>
  <c r="AB589" i="10"/>
  <c r="AF589" i="10" s="1"/>
  <c r="F589" i="13"/>
  <c r="AD589" i="10"/>
  <c r="AH589" i="10" s="1"/>
  <c r="J589" i="13"/>
  <c r="T586" i="10"/>
  <c r="H587" i="10"/>
  <c r="V588" i="10"/>
  <c r="D587" i="13"/>
  <c r="X586" i="10"/>
  <c r="J587" i="10"/>
  <c r="Z588" i="10"/>
  <c r="H587" i="13"/>
  <c r="AS587" i="8"/>
  <c r="F587" i="9"/>
  <c r="AM587" i="8"/>
  <c r="AC586" i="8" s="1"/>
  <c r="AV587" i="8"/>
  <c r="V215" i="8"/>
  <c r="Q215" i="8" s="1"/>
  <c r="K215" i="8" s="1"/>
  <c r="D215" i="10" s="1"/>
  <c r="V28" i="8"/>
  <c r="Q28" i="8" s="1"/>
  <c r="K28" i="8" s="1"/>
  <c r="D28" i="10" s="1"/>
  <c r="V185" i="8"/>
  <c r="Q185" i="8" s="1"/>
  <c r="K185" i="8" s="1"/>
  <c r="D185" i="10" s="1"/>
  <c r="V269" i="8"/>
  <c r="Q269" i="8" s="1"/>
  <c r="K269" i="8" s="1"/>
  <c r="D269" i="10" s="1"/>
  <c r="V262" i="8"/>
  <c r="Q262" i="8" s="1"/>
  <c r="K262" i="8" s="1"/>
  <c r="D262" i="10" s="1"/>
  <c r="V268" i="8"/>
  <c r="Q268" i="8" s="1"/>
  <c r="K268" i="8" s="1"/>
  <c r="D268" i="10" s="1"/>
  <c r="V379" i="8"/>
  <c r="Q379" i="8" s="1"/>
  <c r="K379" i="8" s="1"/>
  <c r="D379" i="10" s="1"/>
  <c r="V297" i="8"/>
  <c r="Q297" i="8" s="1"/>
  <c r="K297" i="8" s="1"/>
  <c r="D297" i="10" s="1"/>
  <c r="V360" i="8"/>
  <c r="Q360" i="8" s="1"/>
  <c r="K360" i="8" s="1"/>
  <c r="D360" i="10" s="1"/>
  <c r="V405" i="8"/>
  <c r="Q405" i="8" s="1"/>
  <c r="K405" i="8" s="1"/>
  <c r="D405" i="10" s="1"/>
  <c r="V244" i="8"/>
  <c r="Q244" i="8" s="1"/>
  <c r="K244" i="8" s="1"/>
  <c r="D244" i="10" s="1"/>
  <c r="V220" i="8"/>
  <c r="Q220" i="8" s="1"/>
  <c r="K220" i="8" s="1"/>
  <c r="D220" i="10" s="1"/>
  <c r="V393" i="8"/>
  <c r="Q393" i="8" s="1"/>
  <c r="K393" i="8" s="1"/>
  <c r="D393" i="10" s="1"/>
  <c r="V238" i="8"/>
  <c r="Q238" i="8" s="1"/>
  <c r="K238" i="8" s="1"/>
  <c r="D238" i="10" s="1"/>
  <c r="V214" i="8"/>
  <c r="Q214" i="8" s="1"/>
  <c r="K214" i="8" s="1"/>
  <c r="D214" i="10" s="1"/>
  <c r="V15" i="8"/>
  <c r="Q15" i="8" s="1"/>
  <c r="K15" i="8" s="1"/>
  <c r="D15" i="10" s="1"/>
  <c r="V115" i="8"/>
  <c r="Q115" i="8" s="1"/>
  <c r="K115" i="8" s="1"/>
  <c r="D115" i="10" s="1"/>
  <c r="V10" i="8"/>
  <c r="Q10" i="8" s="1"/>
  <c r="K10" i="8" s="1"/>
  <c r="D10" i="10" s="1"/>
  <c r="V203" i="8"/>
  <c r="Q203" i="8" s="1"/>
  <c r="K203" i="8" s="1"/>
  <c r="D203" i="10" s="1"/>
  <c r="V128" i="8"/>
  <c r="Q128" i="8" s="1"/>
  <c r="K128" i="8" s="1"/>
  <c r="D128" i="10" s="1"/>
  <c r="V42" i="8"/>
  <c r="Q42" i="8" s="1"/>
  <c r="K42" i="8" s="1"/>
  <c r="D42" i="10" s="1"/>
  <c r="V366" i="8"/>
  <c r="Q366" i="8" s="1"/>
  <c r="K366" i="8" s="1"/>
  <c r="D366" i="10" s="1"/>
  <c r="V249" i="8"/>
  <c r="Q249" i="8" s="1"/>
  <c r="K249" i="8" s="1"/>
  <c r="D249" i="10" s="1"/>
  <c r="V348" i="8"/>
  <c r="Q348" i="8" s="1"/>
  <c r="K348" i="8" s="1"/>
  <c r="D348" i="10" s="1"/>
  <c r="V385" i="8"/>
  <c r="Q385" i="8" s="1"/>
  <c r="K385" i="8" s="1"/>
  <c r="D385" i="10" s="1"/>
  <c r="V253" i="8"/>
  <c r="Q253" i="8" s="1"/>
  <c r="K253" i="8" s="1"/>
  <c r="D253" i="10" s="1"/>
  <c r="V261" i="8"/>
  <c r="Q261" i="8" s="1"/>
  <c r="K261" i="8" s="1"/>
  <c r="D261" i="10" s="1"/>
  <c r="V430" i="8"/>
  <c r="Q430" i="8" s="1"/>
  <c r="K430" i="8" s="1"/>
  <c r="D430" i="10" s="1"/>
  <c r="V349" i="8"/>
  <c r="Q349" i="8" s="1"/>
  <c r="K349" i="8" s="1"/>
  <c r="D349" i="10" s="1"/>
  <c r="V342" i="8"/>
  <c r="Q342" i="8" s="1"/>
  <c r="K342" i="8" s="1"/>
  <c r="D342" i="10" s="1"/>
  <c r="V277" i="8"/>
  <c r="Q277" i="8" s="1"/>
  <c r="K277" i="8" s="1"/>
  <c r="D277" i="10" s="1"/>
  <c r="V426" i="8"/>
  <c r="Q426" i="8" s="1"/>
  <c r="K426" i="8" s="1"/>
  <c r="D426" i="10" s="1"/>
  <c r="V357" i="8"/>
  <c r="Q357" i="8" s="1"/>
  <c r="K357" i="8" s="1"/>
  <c r="D357" i="10" s="1"/>
  <c r="V394" i="8"/>
  <c r="Q394" i="8" s="1"/>
  <c r="K394" i="8" s="1"/>
  <c r="D394" i="10" s="1"/>
  <c r="V225" i="8"/>
  <c r="Q225" i="8" s="1"/>
  <c r="K225" i="8" s="1"/>
  <c r="D225" i="10" s="1"/>
  <c r="V298" i="8"/>
  <c r="Q298" i="8" s="1"/>
  <c r="K298" i="8" s="1"/>
  <c r="D298" i="10" s="1"/>
  <c r="V243" i="8"/>
  <c r="Q243" i="8" s="1"/>
  <c r="K243" i="8" s="1"/>
  <c r="D243" i="10" s="1"/>
  <c r="V423" i="8"/>
  <c r="Q423" i="8" s="1"/>
  <c r="K423" i="8" s="1"/>
  <c r="D423" i="10" s="1"/>
  <c r="V241" i="8"/>
  <c r="Q241" i="8" s="1"/>
  <c r="K241" i="8" s="1"/>
  <c r="D241" i="10" s="1"/>
  <c r="V264" i="8"/>
  <c r="Q264" i="8" s="1"/>
  <c r="K264" i="8" s="1"/>
  <c r="D264" i="10" s="1"/>
  <c r="V267" i="8"/>
  <c r="Q267" i="8" s="1"/>
  <c r="K267" i="8" s="1"/>
  <c r="D267" i="10" s="1"/>
  <c r="V421" i="8"/>
  <c r="Q421" i="8" s="1"/>
  <c r="K421" i="8" s="1"/>
  <c r="D421" i="10" s="1"/>
  <c r="V313" i="8"/>
  <c r="Q313" i="8" s="1"/>
  <c r="K313" i="8" s="1"/>
  <c r="D313" i="10" s="1"/>
  <c r="V306" i="8"/>
  <c r="Q306" i="8" s="1"/>
  <c r="K306" i="8" s="1"/>
  <c r="D306" i="10" s="1"/>
  <c r="V424" i="8"/>
  <c r="Q424" i="8" s="1"/>
  <c r="K424" i="8" s="1"/>
  <c r="D424" i="10" s="1"/>
  <c r="V410" i="8"/>
  <c r="Q410" i="8" s="1"/>
  <c r="K410" i="8" s="1"/>
  <c r="D410" i="10" s="1"/>
  <c r="V20" i="8"/>
  <c r="Q20" i="8" s="1"/>
  <c r="K20" i="8" s="1"/>
  <c r="D20" i="10" s="1"/>
  <c r="V369" i="8"/>
  <c r="Q369" i="8" s="1"/>
  <c r="K369" i="8" s="1"/>
  <c r="D369" i="10" s="1"/>
  <c r="V219" i="8"/>
  <c r="Q219" i="8" s="1"/>
  <c r="K219" i="8" s="1"/>
  <c r="D219" i="10" s="1"/>
  <c r="V101" i="8"/>
  <c r="Q101" i="8" s="1"/>
  <c r="K101" i="8" s="1"/>
  <c r="D101" i="10" s="1"/>
  <c r="V13" i="8"/>
  <c r="Q13" i="8" s="1"/>
  <c r="K13" i="8" s="1"/>
  <c r="D13" i="10" s="1"/>
  <c r="V54" i="8"/>
  <c r="Q54" i="8" s="1"/>
  <c r="K54" i="8" s="1"/>
  <c r="D54" i="10" s="1"/>
  <c r="V386" i="8"/>
  <c r="Q386" i="8" s="1"/>
  <c r="K386" i="8" s="1"/>
  <c r="D386" i="10" s="1"/>
  <c r="V251" i="8"/>
  <c r="Q251" i="8" s="1"/>
  <c r="K251" i="8" s="1"/>
  <c r="D251" i="10" s="1"/>
  <c r="V186" i="8"/>
  <c r="Q186" i="8" s="1"/>
  <c r="K186" i="8" s="1"/>
  <c r="D186" i="10" s="1"/>
  <c r="V350" i="8"/>
  <c r="Q350" i="8" s="1"/>
  <c r="K350" i="8" s="1"/>
  <c r="D350" i="10" s="1"/>
  <c r="V382" i="8"/>
  <c r="Q382" i="8" s="1"/>
  <c r="K382" i="8" s="1"/>
  <c r="D382" i="10" s="1"/>
  <c r="V402" i="8"/>
  <c r="Q402" i="8" s="1"/>
  <c r="K402" i="8" s="1"/>
  <c r="D402" i="10" s="1"/>
  <c r="V397" i="8"/>
  <c r="Q397" i="8" s="1"/>
  <c r="K397" i="8" s="1"/>
  <c r="D397" i="10" s="1"/>
  <c r="V373" i="8"/>
  <c r="Q373" i="8" s="1"/>
  <c r="K373" i="8" s="1"/>
  <c r="D373" i="10" s="1"/>
  <c r="V247" i="8"/>
  <c r="Q247" i="8" s="1"/>
  <c r="K247" i="8" s="1"/>
  <c r="D247" i="10" s="1"/>
  <c r="V427" i="8"/>
  <c r="Q427" i="8" s="1"/>
  <c r="K427" i="8" s="1"/>
  <c r="D427" i="10" s="1"/>
  <c r="V420" i="8"/>
  <c r="Q420" i="8" s="1"/>
  <c r="K420" i="8" s="1"/>
  <c r="D420" i="10" s="1"/>
  <c r="V246" i="8"/>
  <c r="Q246" i="8" s="1"/>
  <c r="K246" i="8" s="1"/>
  <c r="D246" i="10" s="1"/>
  <c r="V234" i="8"/>
  <c r="Q234" i="8" s="1"/>
  <c r="K234" i="8" s="1"/>
  <c r="D234" i="10" s="1"/>
  <c r="V164" i="8"/>
  <c r="Q164" i="8" s="1"/>
  <c r="K164" i="8" s="1"/>
  <c r="D164" i="10" s="1"/>
  <c r="V125" i="8"/>
  <c r="Q125" i="8" s="1"/>
  <c r="K125" i="8" s="1"/>
  <c r="D125" i="10" s="1"/>
  <c r="V58" i="8"/>
  <c r="Q58" i="8" s="1"/>
  <c r="K58" i="8" s="1"/>
  <c r="D58" i="10" s="1"/>
  <c r="V19" i="8"/>
  <c r="Q19" i="8" s="1"/>
  <c r="K19" i="8" s="1"/>
  <c r="D19" i="10" s="1"/>
  <c r="V148" i="8"/>
  <c r="Q148" i="8" s="1"/>
  <c r="K148" i="8" s="1"/>
  <c r="D148" i="10" s="1"/>
  <c r="B38" i="1"/>
  <c r="B39" i="1" s="1"/>
  <c r="V300" i="8"/>
  <c r="Q300" i="8" s="1"/>
  <c r="K300" i="8" s="1"/>
  <c r="D300" i="10" s="1"/>
  <c r="V353" i="8"/>
  <c r="Q353" i="8" s="1"/>
  <c r="K353" i="8" s="1"/>
  <c r="D353" i="10" s="1"/>
  <c r="V415" i="8"/>
  <c r="Q415" i="8" s="1"/>
  <c r="K415" i="8" s="1"/>
  <c r="D415" i="10" s="1"/>
  <c r="V414" i="8"/>
  <c r="Q414" i="8" s="1"/>
  <c r="K414" i="8" s="1"/>
  <c r="D414" i="10" s="1"/>
  <c r="V36" i="8"/>
  <c r="Q36" i="8" s="1"/>
  <c r="K36" i="8" s="1"/>
  <c r="D36" i="10" s="1"/>
  <c r="V89" i="8"/>
  <c r="Q89" i="8" s="1"/>
  <c r="K89" i="8" s="1"/>
  <c r="D89" i="10" s="1"/>
  <c r="V91" i="8"/>
  <c r="Q91" i="8" s="1"/>
  <c r="K91" i="8" s="1"/>
  <c r="D91" i="10" s="1"/>
  <c r="V37" i="8"/>
  <c r="Q37" i="8" s="1"/>
  <c r="K37" i="8" s="1"/>
  <c r="D37" i="10" s="1"/>
  <c r="V93" i="8"/>
  <c r="Q93" i="8" s="1"/>
  <c r="K93" i="8" s="1"/>
  <c r="D93" i="10" s="1"/>
  <c r="V59" i="8"/>
  <c r="Q59" i="8" s="1"/>
  <c r="K59" i="8" s="1"/>
  <c r="D59" i="10" s="1"/>
  <c r="V61" i="8"/>
  <c r="Q61" i="8" s="1"/>
  <c r="K61" i="8" s="1"/>
  <c r="D61" i="10" s="1"/>
  <c r="V208" i="8"/>
  <c r="Q208" i="8" s="1"/>
  <c r="K208" i="8" s="1"/>
  <c r="D208" i="10" s="1"/>
  <c r="V74" i="8"/>
  <c r="Q74" i="8" s="1"/>
  <c r="K74" i="8" s="1"/>
  <c r="D74" i="10" s="1"/>
  <c r="V5" i="8"/>
  <c r="Q5" i="8" s="1"/>
  <c r="K5" i="8" s="1"/>
  <c r="D5" i="10" s="1"/>
  <c r="V112" i="8"/>
  <c r="Q112" i="8" s="1"/>
  <c r="K112" i="8" s="1"/>
  <c r="D112" i="10" s="1"/>
  <c r="V65" i="8"/>
  <c r="Q65" i="8" s="1"/>
  <c r="K65" i="8" s="1"/>
  <c r="D65" i="10" s="1"/>
  <c r="V100" i="8"/>
  <c r="Q100" i="8" s="1"/>
  <c r="K100" i="8" s="1"/>
  <c r="D100" i="10" s="1"/>
  <c r="V114" i="8"/>
  <c r="Q114" i="8" s="1"/>
  <c r="K114" i="8" s="1"/>
  <c r="D114" i="10" s="1"/>
  <c r="V289" i="8"/>
  <c r="Q289" i="8" s="1"/>
  <c r="K289" i="8" s="1"/>
  <c r="D289" i="10" s="1"/>
  <c r="V173" i="8"/>
  <c r="Q173" i="8" s="1"/>
  <c r="K173" i="8" s="1"/>
  <c r="D173" i="10" s="1"/>
  <c r="V401" i="8"/>
  <c r="Q401" i="8" s="1"/>
  <c r="K401" i="8" s="1"/>
  <c r="D401" i="10" s="1"/>
  <c r="V279" i="8"/>
  <c r="Q279" i="8" s="1"/>
  <c r="K279" i="8" s="1"/>
  <c r="D279" i="10" s="1"/>
  <c r="V399" i="8"/>
  <c r="Q399" i="8" s="1"/>
  <c r="K399" i="8" s="1"/>
  <c r="D399" i="10" s="1"/>
  <c r="V319" i="8"/>
  <c r="Q319" i="8" s="1"/>
  <c r="K319" i="8" s="1"/>
  <c r="D319" i="10" s="1"/>
  <c r="V73" i="8"/>
  <c r="Q73" i="8" s="1"/>
  <c r="K73" i="8" s="1"/>
  <c r="D73" i="10" s="1"/>
  <c r="V180" i="8"/>
  <c r="Q180" i="8" s="1"/>
  <c r="K180" i="8" s="1"/>
  <c r="D180" i="10" s="1"/>
  <c r="V356" i="8"/>
  <c r="Q356" i="8" s="1"/>
  <c r="K356" i="8" s="1"/>
  <c r="D356" i="10" s="1"/>
  <c r="V378" i="8"/>
  <c r="Q378" i="8" s="1"/>
  <c r="K378" i="8" s="1"/>
  <c r="D378" i="10" s="1"/>
  <c r="V409" i="8"/>
  <c r="Q409" i="8" s="1"/>
  <c r="K409" i="8" s="1"/>
  <c r="D409" i="10" s="1"/>
  <c r="V335" i="8"/>
  <c r="Q335" i="8" s="1"/>
  <c r="K335" i="8" s="1"/>
  <c r="D335" i="10" s="1"/>
  <c r="V266" i="8"/>
  <c r="Q266" i="8" s="1"/>
  <c r="K266" i="8" s="1"/>
  <c r="D266" i="10" s="1"/>
  <c r="V3" i="8"/>
  <c r="Q3" i="8" s="1"/>
  <c r="K3" i="8" s="1"/>
  <c r="D3" i="10" s="1"/>
  <c r="V321" i="8"/>
  <c r="Q321" i="8" s="1"/>
  <c r="K321" i="8" s="1"/>
  <c r="D321" i="10" s="1"/>
  <c r="V413" i="8"/>
  <c r="Q413" i="8" s="1"/>
  <c r="K413" i="8" s="1"/>
  <c r="D413" i="10" s="1"/>
  <c r="V263" i="8"/>
  <c r="Q263" i="8" s="1"/>
  <c r="K263" i="8" s="1"/>
  <c r="D263" i="10" s="1"/>
  <c r="V375" i="8"/>
  <c r="Q375" i="8" s="1"/>
  <c r="K375" i="8" s="1"/>
  <c r="D375" i="10" s="1"/>
  <c r="V312" i="8"/>
  <c r="Q312" i="8" s="1"/>
  <c r="K312" i="8" s="1"/>
  <c r="D312" i="10" s="1"/>
  <c r="V255" i="8"/>
  <c r="Q255" i="8" s="1"/>
  <c r="K255" i="8" s="1"/>
  <c r="D255" i="10" s="1"/>
  <c r="V328" i="8"/>
  <c r="Q328" i="8" s="1"/>
  <c r="K328" i="8" s="1"/>
  <c r="D328" i="10" s="1"/>
  <c r="V27" i="8"/>
  <c r="Q27" i="8" s="1"/>
  <c r="K27" i="8" s="1"/>
  <c r="D27" i="10" s="1"/>
  <c r="V236" i="8"/>
  <c r="Q236" i="8" s="1"/>
  <c r="K236" i="8" s="1"/>
  <c r="D236" i="10" s="1"/>
  <c r="V150" i="8"/>
  <c r="Q150" i="8" s="1"/>
  <c r="K150" i="8" s="1"/>
  <c r="D150" i="10" s="1"/>
  <c r="V30" i="8"/>
  <c r="Q30" i="8" s="1"/>
  <c r="K30" i="8" s="1"/>
  <c r="D30" i="10" s="1"/>
  <c r="V70" i="8"/>
  <c r="Q70" i="8" s="1"/>
  <c r="K70" i="8" s="1"/>
  <c r="D70" i="10" s="1"/>
  <c r="V40" i="8"/>
  <c r="Q40" i="8" s="1"/>
  <c r="K40" i="8" s="1"/>
  <c r="D40" i="10" s="1"/>
  <c r="V176" i="8"/>
  <c r="Q176" i="8" s="1"/>
  <c r="K176" i="8" s="1"/>
  <c r="D176" i="10" s="1"/>
  <c r="V278" i="8"/>
  <c r="Q278" i="8" s="1"/>
  <c r="K278" i="8" s="1"/>
  <c r="D278" i="10" s="1"/>
  <c r="V299" i="8"/>
  <c r="Q299" i="8" s="1"/>
  <c r="K299" i="8" s="1"/>
  <c r="D299" i="10" s="1"/>
  <c r="V209" i="8"/>
  <c r="Q209" i="8" s="1"/>
  <c r="K209" i="8" s="1"/>
  <c r="D209" i="10" s="1"/>
  <c r="V257" i="8"/>
  <c r="Q257" i="8" s="1"/>
  <c r="K257" i="8" s="1"/>
  <c r="D257" i="10" s="1"/>
  <c r="V295" i="8"/>
  <c r="Q295" i="8" s="1"/>
  <c r="K295" i="8" s="1"/>
  <c r="D295" i="10" s="1"/>
  <c r="V307" i="8"/>
  <c r="Q307" i="8" s="1"/>
  <c r="K307" i="8" s="1"/>
  <c r="D307" i="10" s="1"/>
  <c r="V425" i="8"/>
  <c r="Q425" i="8" s="1"/>
  <c r="K425" i="8" s="1"/>
  <c r="D425" i="10" s="1"/>
  <c r="V370" i="8"/>
  <c r="Q370" i="8" s="1"/>
  <c r="K370" i="8" s="1"/>
  <c r="D370" i="10" s="1"/>
  <c r="V259" i="8"/>
  <c r="Q259" i="8" s="1"/>
  <c r="K259" i="8" s="1"/>
  <c r="D259" i="10" s="1"/>
  <c r="V365" i="8"/>
  <c r="Q365" i="8" s="1"/>
  <c r="K365" i="8" s="1"/>
  <c r="D365" i="10" s="1"/>
  <c r="V302" i="8"/>
  <c r="Q302" i="8" s="1"/>
  <c r="K302" i="8" s="1"/>
  <c r="D302" i="10" s="1"/>
  <c r="V411" i="8"/>
  <c r="Q411" i="8" s="1"/>
  <c r="K411" i="8" s="1"/>
  <c r="D411" i="10" s="1"/>
  <c r="V71" i="8"/>
  <c r="Q71" i="8" s="1"/>
  <c r="K71" i="8" s="1"/>
  <c r="D71" i="10" s="1"/>
  <c r="V182" i="8"/>
  <c r="Q182" i="8" s="1"/>
  <c r="K182" i="8" s="1"/>
  <c r="D182" i="10" s="1"/>
  <c r="V308" i="8"/>
  <c r="Q308" i="8" s="1"/>
  <c r="K308" i="8" s="1"/>
  <c r="D308" i="10" s="1"/>
  <c r="V198" i="8"/>
  <c r="Q198" i="8" s="1"/>
  <c r="K198" i="8" s="1"/>
  <c r="D198" i="10" s="1"/>
  <c r="V287" i="8"/>
  <c r="Q287" i="8" s="1"/>
  <c r="K287" i="8" s="1"/>
  <c r="D287" i="10" s="1"/>
  <c r="V32" i="8"/>
  <c r="Q32" i="8" s="1"/>
  <c r="K32" i="8" s="1"/>
  <c r="D32" i="10" s="1"/>
  <c r="V265" i="8"/>
  <c r="Q265" i="8" s="1"/>
  <c r="K265" i="8" s="1"/>
  <c r="D265" i="10" s="1"/>
  <c r="V283" i="8"/>
  <c r="Q283" i="8" s="1"/>
  <c r="K283" i="8" s="1"/>
  <c r="D283" i="10" s="1"/>
  <c r="V256" i="8"/>
  <c r="Q256" i="8" s="1"/>
  <c r="K256" i="8" s="1"/>
  <c r="D256" i="10" s="1"/>
  <c r="V64" i="8"/>
  <c r="Q64" i="8" s="1"/>
  <c r="K64" i="8" s="1"/>
  <c r="D64" i="10" s="1"/>
  <c r="V254" i="8"/>
  <c r="Q254" i="8" s="1"/>
  <c r="K254" i="8" s="1"/>
  <c r="D254" i="10" s="1"/>
  <c r="V311" i="8"/>
  <c r="Q311" i="8" s="1"/>
  <c r="K311" i="8" s="1"/>
  <c r="D311" i="10" s="1"/>
  <c r="V181" i="8"/>
  <c r="Q181" i="8" s="1"/>
  <c r="K181" i="8" s="1"/>
  <c r="D181" i="10" s="1"/>
  <c r="V22" i="8"/>
  <c r="Q22" i="8" s="1"/>
  <c r="K22" i="8" s="1"/>
  <c r="D22" i="10" s="1"/>
  <c r="V159" i="8"/>
  <c r="Q159" i="8" s="1"/>
  <c r="K159" i="8" s="1"/>
  <c r="D159" i="10" s="1"/>
  <c r="V109" i="8"/>
  <c r="Q109" i="8" s="1"/>
  <c r="K109" i="8" s="1"/>
  <c r="D109" i="10" s="1"/>
  <c r="V84" i="8"/>
  <c r="Q84" i="8" s="1"/>
  <c r="K84" i="8" s="1"/>
  <c r="D84" i="10" s="1"/>
  <c r="V140" i="8"/>
  <c r="Q140" i="8" s="1"/>
  <c r="K140" i="8" s="1"/>
  <c r="D140" i="10" s="1"/>
  <c r="V281" i="8"/>
  <c r="Q281" i="8" s="1"/>
  <c r="K281" i="8" s="1"/>
  <c r="D281" i="10" s="1"/>
  <c r="V316" i="8"/>
  <c r="Q316" i="8" s="1"/>
  <c r="K316" i="8" s="1"/>
  <c r="D316" i="10" s="1"/>
  <c r="V428" i="8"/>
  <c r="Q428" i="8" s="1"/>
  <c r="K428" i="8" s="1"/>
  <c r="D428" i="10" s="1"/>
  <c r="V334" i="8"/>
  <c r="Q334" i="8" s="1"/>
  <c r="K334" i="8" s="1"/>
  <c r="D334" i="10" s="1"/>
  <c r="V286" i="8"/>
  <c r="Q286" i="8" s="1"/>
  <c r="K286" i="8" s="1"/>
  <c r="D286" i="10" s="1"/>
  <c r="V417" i="8"/>
  <c r="Q417" i="8" s="1"/>
  <c r="K417" i="8" s="1"/>
  <c r="D417" i="10" s="1"/>
  <c r="V318" i="8"/>
  <c r="Q318" i="8" s="1"/>
  <c r="K318" i="8" s="1"/>
  <c r="D318" i="10" s="1"/>
  <c r="V408" i="8"/>
  <c r="Q408" i="8" s="1"/>
  <c r="K408" i="8" s="1"/>
  <c r="D408" i="10" s="1"/>
  <c r="V407" i="8"/>
  <c r="Q407" i="8" s="1"/>
  <c r="K407" i="8" s="1"/>
  <c r="D407" i="10" s="1"/>
  <c r="V223" i="8"/>
  <c r="Q223" i="8" s="1"/>
  <c r="K223" i="8" s="1"/>
  <c r="D223" i="10" s="1"/>
  <c r="V56" i="8"/>
  <c r="Q56" i="8" s="1"/>
  <c r="K56" i="8" s="1"/>
  <c r="D56" i="10" s="1"/>
  <c r="V258" i="8"/>
  <c r="Q258" i="8" s="1"/>
  <c r="K258" i="8" s="1"/>
  <c r="D258" i="10" s="1"/>
  <c r="V213" i="8"/>
  <c r="Q213" i="8" s="1"/>
  <c r="K213" i="8" s="1"/>
  <c r="D213" i="10" s="1"/>
  <c r="V362" i="8"/>
  <c r="Q362" i="8" s="1"/>
  <c r="K362" i="8" s="1"/>
  <c r="D362" i="10" s="1"/>
  <c r="V404" i="8"/>
  <c r="Q404" i="8" s="1"/>
  <c r="K404" i="8" s="1"/>
  <c r="D404" i="10" s="1"/>
  <c r="V39" i="8"/>
  <c r="Q39" i="8" s="1"/>
  <c r="K39" i="8" s="1"/>
  <c r="D39" i="10" s="1"/>
  <c r="V152" i="8"/>
  <c r="Q152" i="8" s="1"/>
  <c r="K152" i="8" s="1"/>
  <c r="D152" i="10" s="1"/>
  <c r="V202" i="8"/>
  <c r="Q202" i="8" s="1"/>
  <c r="K202" i="8" s="1"/>
  <c r="D202" i="10" s="1"/>
  <c r="V195" i="8"/>
  <c r="Q195" i="8" s="1"/>
  <c r="K195" i="8" s="1"/>
  <c r="D195" i="10" s="1"/>
  <c r="V137" i="8"/>
  <c r="Q137" i="8" s="1"/>
  <c r="K137" i="8" s="1"/>
  <c r="D137" i="10" s="1"/>
  <c r="V146" i="8"/>
  <c r="Q146" i="8" s="1"/>
  <c r="K146" i="8" s="1"/>
  <c r="D146" i="10" s="1"/>
  <c r="V2" i="8"/>
  <c r="Q2" i="8" s="1"/>
  <c r="K2" i="8" s="1"/>
  <c r="D2" i="10" s="1"/>
  <c r="V16" i="8"/>
  <c r="Q16" i="8" s="1"/>
  <c r="K16" i="8" s="1"/>
  <c r="D16" i="10" s="1"/>
  <c r="V245" i="8"/>
  <c r="Q245" i="8" s="1"/>
  <c r="K245" i="8" s="1"/>
  <c r="D245" i="10" s="1"/>
  <c r="V96" i="8"/>
  <c r="Q96" i="8" s="1"/>
  <c r="K96" i="8" s="1"/>
  <c r="D96" i="10" s="1"/>
  <c r="V190" i="8"/>
  <c r="Q190" i="8" s="1"/>
  <c r="K190" i="8" s="1"/>
  <c r="D190" i="10" s="1"/>
  <c r="V168" i="8"/>
  <c r="Q168" i="8" s="1"/>
  <c r="K168" i="8" s="1"/>
  <c r="D168" i="10" s="1"/>
  <c r="V104" i="8"/>
  <c r="Q104" i="8" s="1"/>
  <c r="K104" i="8" s="1"/>
  <c r="D104" i="10" s="1"/>
  <c r="V129" i="8"/>
  <c r="Q129" i="8" s="1"/>
  <c r="K129" i="8" s="1"/>
  <c r="D129" i="10" s="1"/>
  <c r="V92" i="8"/>
  <c r="Q92" i="8" s="1"/>
  <c r="K92" i="8" s="1"/>
  <c r="D92" i="10" s="1"/>
  <c r="V113" i="8"/>
  <c r="Q113" i="8" s="1"/>
  <c r="K113" i="8" s="1"/>
  <c r="D113" i="10" s="1"/>
  <c r="V79" i="8"/>
  <c r="Q79" i="8" s="1"/>
  <c r="K79" i="8" s="1"/>
  <c r="D79" i="10" s="1"/>
  <c r="V412" i="8"/>
  <c r="Q412" i="8" s="1"/>
  <c r="K412" i="8" s="1"/>
  <c r="D412" i="10" s="1"/>
  <c r="V161" i="8"/>
  <c r="Q161" i="8" s="1"/>
  <c r="K161" i="8" s="1"/>
  <c r="D161" i="10" s="1"/>
  <c r="V336" i="8"/>
  <c r="Q336" i="8" s="1"/>
  <c r="K336" i="8" s="1"/>
  <c r="D336" i="10" s="1"/>
  <c r="V60" i="8"/>
  <c r="Q60" i="8" s="1"/>
  <c r="K60" i="8" s="1"/>
  <c r="D60" i="10" s="1"/>
  <c r="V171" i="8"/>
  <c r="Q171" i="8" s="1"/>
  <c r="K171" i="8" s="1"/>
  <c r="D171" i="10" s="1"/>
  <c r="V41" i="8"/>
  <c r="Q41" i="8" s="1"/>
  <c r="K41" i="8" s="1"/>
  <c r="D41" i="10" s="1"/>
  <c r="V66" i="8"/>
  <c r="Q66" i="8" s="1"/>
  <c r="K66" i="8" s="1"/>
  <c r="D66" i="10" s="1"/>
  <c r="V204" i="8"/>
  <c r="Q204" i="8" s="1"/>
  <c r="K204" i="8" s="1"/>
  <c r="D204" i="10" s="1"/>
  <c r="V141" i="8"/>
  <c r="Q141" i="8" s="1"/>
  <c r="K141" i="8" s="1"/>
  <c r="D141" i="10" s="1"/>
  <c r="V160" i="8"/>
  <c r="Q160" i="8" s="1"/>
  <c r="K160" i="8" s="1"/>
  <c r="D160" i="10" s="1"/>
  <c r="V145" i="8"/>
  <c r="Q145" i="8" s="1"/>
  <c r="K145" i="8" s="1"/>
  <c r="D145" i="10" s="1"/>
  <c r="V201" i="8"/>
  <c r="Q201" i="8" s="1"/>
  <c r="K201" i="8" s="1"/>
  <c r="D201" i="10" s="1"/>
  <c r="V139" i="8"/>
  <c r="Q139" i="8" s="1"/>
  <c r="K139" i="8" s="1"/>
  <c r="D139" i="10" s="1"/>
  <c r="V105" i="8"/>
  <c r="Q105" i="8" s="1"/>
  <c r="K105" i="8" s="1"/>
  <c r="D105" i="10" s="1"/>
  <c r="V200" i="8"/>
  <c r="Q200" i="8" s="1"/>
  <c r="K200" i="8" s="1"/>
  <c r="D200" i="10" s="1"/>
  <c r="V197" i="8"/>
  <c r="Q197" i="8" s="1"/>
  <c r="K197" i="8" s="1"/>
  <c r="D197" i="10" s="1"/>
  <c r="V344" i="8"/>
  <c r="Q344" i="8" s="1"/>
  <c r="K344" i="8" s="1"/>
  <c r="D344" i="10" s="1"/>
  <c r="V315" i="8"/>
  <c r="Q315" i="8" s="1"/>
  <c r="K315" i="8" s="1"/>
  <c r="D315" i="10" s="1"/>
  <c r="V329" i="8"/>
  <c r="Q329" i="8" s="1"/>
  <c r="K329" i="8" s="1"/>
  <c r="D329" i="10" s="1"/>
  <c r="V172" i="8"/>
  <c r="Q172" i="8" s="1"/>
  <c r="K172" i="8" s="1"/>
  <c r="D172" i="10" s="1"/>
  <c r="V117" i="8"/>
  <c r="Q117" i="8" s="1"/>
  <c r="K117" i="8" s="1"/>
  <c r="D117" i="10" s="1"/>
  <c r="V49" i="8"/>
  <c r="Q49" i="8" s="1"/>
  <c r="K49" i="8" s="1"/>
  <c r="D49" i="10" s="1"/>
  <c r="V118" i="8"/>
  <c r="Q118" i="8" s="1"/>
  <c r="K118" i="8" s="1"/>
  <c r="D118" i="10" s="1"/>
  <c r="V80" i="8"/>
  <c r="Q80" i="8" s="1"/>
  <c r="K80" i="8" s="1"/>
  <c r="D80" i="10" s="1"/>
  <c r="V62" i="8"/>
  <c r="Q62" i="8" s="1"/>
  <c r="K62" i="8" s="1"/>
  <c r="D62" i="10" s="1"/>
  <c r="V132" i="8"/>
  <c r="Q132" i="8" s="1"/>
  <c r="K132" i="8" s="1"/>
  <c r="D132" i="10" s="1"/>
  <c r="V95" i="8"/>
  <c r="Q95" i="8" s="1"/>
  <c r="K95" i="8" s="1"/>
  <c r="D95" i="10" s="1"/>
  <c r="V155" i="8"/>
  <c r="Q155" i="8" s="1"/>
  <c r="K155" i="8" s="1"/>
  <c r="D155" i="10" s="1"/>
  <c r="V123" i="8"/>
  <c r="Q123" i="8" s="1"/>
  <c r="K123" i="8" s="1"/>
  <c r="D123" i="10" s="1"/>
  <c r="V196" i="8"/>
  <c r="Q196" i="8" s="1"/>
  <c r="K196" i="8" s="1"/>
  <c r="D196" i="10" s="1"/>
  <c r="V270" i="8"/>
  <c r="Q270" i="8" s="1"/>
  <c r="K270" i="8" s="1"/>
  <c r="D270" i="10" s="1"/>
  <c r="V383" i="8"/>
  <c r="Q383" i="8" s="1"/>
  <c r="K383" i="8" s="1"/>
  <c r="D383" i="10" s="1"/>
  <c r="V29" i="8"/>
  <c r="Q29" i="8" s="1"/>
  <c r="K29" i="8" s="1"/>
  <c r="D29" i="10" s="1"/>
  <c r="V232" i="8"/>
  <c r="Q232" i="8" s="1"/>
  <c r="K232" i="8" s="1"/>
  <c r="D232" i="10" s="1"/>
  <c r="V271" i="8"/>
  <c r="Q271" i="8" s="1"/>
  <c r="K271" i="8" s="1"/>
  <c r="D271" i="10" s="1"/>
  <c r="V325" i="8"/>
  <c r="Q325" i="8" s="1"/>
  <c r="K325" i="8" s="1"/>
  <c r="D325" i="10" s="1"/>
  <c r="V406" i="8"/>
  <c r="Q406" i="8" s="1"/>
  <c r="K406" i="8" s="1"/>
  <c r="D406" i="10" s="1"/>
  <c r="V24" i="8"/>
  <c r="Q24" i="8" s="1"/>
  <c r="K24" i="8" s="1"/>
  <c r="D24" i="10" s="1"/>
  <c r="V207" i="8"/>
  <c r="Q207" i="8" s="1"/>
  <c r="K207" i="8" s="1"/>
  <c r="D207" i="10" s="1"/>
  <c r="V376" i="8"/>
  <c r="Q376" i="8" s="1"/>
  <c r="K376" i="8" s="1"/>
  <c r="D376" i="10" s="1"/>
  <c r="V343" i="8"/>
  <c r="Q343" i="8" s="1"/>
  <c r="K343" i="8" s="1"/>
  <c r="D343" i="10" s="1"/>
  <c r="V303" i="8"/>
  <c r="Q303" i="8" s="1"/>
  <c r="K303" i="8" s="1"/>
  <c r="D303" i="10" s="1"/>
  <c r="V390" i="8"/>
  <c r="Q390" i="8" s="1"/>
  <c r="K390" i="8" s="1"/>
  <c r="D390" i="10" s="1"/>
  <c r="V419" i="8"/>
  <c r="Q419" i="8" s="1"/>
  <c r="K419" i="8" s="1"/>
  <c r="D419" i="10" s="1"/>
  <c r="V384" i="8"/>
  <c r="Q384" i="8" s="1"/>
  <c r="K384" i="8" s="1"/>
  <c r="D384" i="10" s="1"/>
  <c r="V210" i="8"/>
  <c r="Q210" i="8" s="1"/>
  <c r="K210" i="8" s="1"/>
  <c r="D210" i="10" s="1"/>
  <c r="V387" i="8"/>
  <c r="Q387" i="8" s="1"/>
  <c r="K387" i="8" s="1"/>
  <c r="D387" i="10" s="1"/>
  <c r="V170" i="8"/>
  <c r="Q170" i="8" s="1"/>
  <c r="K170" i="8" s="1"/>
  <c r="D170" i="10" s="1"/>
  <c r="V422" i="8"/>
  <c r="Q422" i="8" s="1"/>
  <c r="K422" i="8" s="1"/>
  <c r="D422" i="10" s="1"/>
  <c r="V361" i="8"/>
  <c r="Q361" i="8" s="1"/>
  <c r="K361" i="8" s="1"/>
  <c r="D361" i="10" s="1"/>
  <c r="V359" i="8"/>
  <c r="Q359" i="8" s="1"/>
  <c r="K359" i="8" s="1"/>
  <c r="D359" i="10" s="1"/>
  <c r="V293" i="8"/>
  <c r="Q293" i="8" s="1"/>
  <c r="K293" i="8" s="1"/>
  <c r="D293" i="10" s="1"/>
  <c r="V398" i="8"/>
  <c r="Q398" i="8" s="1"/>
  <c r="K398" i="8" s="1"/>
  <c r="D398" i="10" s="1"/>
  <c r="V388" i="8"/>
  <c r="Q388" i="8" s="1"/>
  <c r="K388" i="8" s="1"/>
  <c r="D388" i="10" s="1"/>
  <c r="V68" i="8"/>
  <c r="Q68" i="8" s="1"/>
  <c r="K68" i="8" s="1"/>
  <c r="D68" i="10" s="1"/>
  <c r="V235" i="8"/>
  <c r="Q235" i="8" s="1"/>
  <c r="K235" i="8" s="1"/>
  <c r="D235" i="10" s="1"/>
  <c r="V44" i="8"/>
  <c r="Q44" i="8" s="1"/>
  <c r="K44" i="8" s="1"/>
  <c r="D44" i="10" s="1"/>
  <c r="V226" i="8"/>
  <c r="Q226" i="8" s="1"/>
  <c r="K226" i="8" s="1"/>
  <c r="D226" i="10" s="1"/>
  <c r="V380" i="8"/>
  <c r="Q380" i="8" s="1"/>
  <c r="K380" i="8" s="1"/>
  <c r="D380" i="10" s="1"/>
  <c r="V94" i="8"/>
  <c r="Q94" i="8" s="1"/>
  <c r="K94" i="8" s="1"/>
  <c r="D94" i="10" s="1"/>
  <c r="V46" i="8"/>
  <c r="Q46" i="8" s="1"/>
  <c r="K46" i="8" s="1"/>
  <c r="D46" i="10" s="1"/>
  <c r="V23" i="8"/>
  <c r="Q23" i="8" s="1"/>
  <c r="K23" i="8" s="1"/>
  <c r="D23" i="10" s="1"/>
  <c r="V76" i="8"/>
  <c r="Q76" i="8" s="1"/>
  <c r="K76" i="8" s="1"/>
  <c r="D76" i="10" s="1"/>
  <c r="V317" i="8"/>
  <c r="Q317" i="8" s="1"/>
  <c r="K317" i="8" s="1"/>
  <c r="D317" i="10" s="1"/>
  <c r="V282" i="8"/>
  <c r="Q282" i="8" s="1"/>
  <c r="K282" i="8" s="1"/>
  <c r="D282" i="10" s="1"/>
  <c r="V48" i="8"/>
  <c r="Q48" i="8" s="1"/>
  <c r="K48" i="8" s="1"/>
  <c r="D48" i="10" s="1"/>
  <c r="V304" i="8"/>
  <c r="Q304" i="8" s="1"/>
  <c r="K304" i="8" s="1"/>
  <c r="D304" i="10" s="1"/>
  <c r="V381" i="8"/>
  <c r="Q381" i="8" s="1"/>
  <c r="K381" i="8" s="1"/>
  <c r="D381" i="10" s="1"/>
  <c r="V288" i="8"/>
  <c r="Q288" i="8" s="1"/>
  <c r="K288" i="8" s="1"/>
  <c r="D288" i="10" s="1"/>
  <c r="V4" i="8"/>
  <c r="Q4" i="8" s="1"/>
  <c r="K4" i="8" s="1"/>
  <c r="D4" i="10" s="1"/>
  <c r="V333" i="8"/>
  <c r="Q333" i="8" s="1"/>
  <c r="K333" i="8" s="1"/>
  <c r="D333" i="10" s="1"/>
  <c r="V337" i="8"/>
  <c r="Q337" i="8" s="1"/>
  <c r="K337" i="8" s="1"/>
  <c r="D337" i="10" s="1"/>
  <c r="V418" i="8"/>
  <c r="Q418" i="8" s="1"/>
  <c r="K418" i="8" s="1"/>
  <c r="D418" i="10" s="1"/>
  <c r="V391" i="8"/>
  <c r="Q391" i="8" s="1"/>
  <c r="K391" i="8" s="1"/>
  <c r="D391" i="10" s="1"/>
  <c r="V324" i="8"/>
  <c r="Q324" i="8" s="1"/>
  <c r="K324" i="8" s="1"/>
  <c r="D324" i="10" s="1"/>
  <c r="V374" i="8"/>
  <c r="Q374" i="8" s="1"/>
  <c r="K374" i="8" s="1"/>
  <c r="D374" i="10" s="1"/>
  <c r="V339" i="8"/>
  <c r="Q339" i="8" s="1"/>
  <c r="K339" i="8" s="1"/>
  <c r="D339" i="10" s="1"/>
  <c r="V250" i="8"/>
  <c r="Q250" i="8" s="1"/>
  <c r="K250" i="8" s="1"/>
  <c r="D250" i="10" s="1"/>
  <c r="V227" i="8"/>
  <c r="Q227" i="8" s="1"/>
  <c r="K227" i="8" s="1"/>
  <c r="D227" i="10" s="1"/>
  <c r="V301" i="8"/>
  <c r="Q301" i="8" s="1"/>
  <c r="K301" i="8" s="1"/>
  <c r="D301" i="10" s="1"/>
  <c r="V292" i="8"/>
  <c r="Q292" i="8" s="1"/>
  <c r="K292" i="8" s="1"/>
  <c r="D292" i="10" s="1"/>
  <c r="V346" i="8"/>
  <c r="Q346" i="8" s="1"/>
  <c r="K346" i="8" s="1"/>
  <c r="D346" i="10" s="1"/>
  <c r="V310" i="8"/>
  <c r="Q310" i="8" s="1"/>
  <c r="K310" i="8" s="1"/>
  <c r="D310" i="10" s="1"/>
  <c r="V351" i="8"/>
  <c r="Q351" i="8" s="1"/>
  <c r="K351" i="8" s="1"/>
  <c r="D351" i="10" s="1"/>
  <c r="V166" i="8"/>
  <c r="Q166" i="8" s="1"/>
  <c r="K166" i="8" s="1"/>
  <c r="D166" i="10" s="1"/>
  <c r="V52" i="8"/>
  <c r="Q52" i="8" s="1"/>
  <c r="K52" i="8" s="1"/>
  <c r="D52" i="10" s="1"/>
  <c r="V309" i="8"/>
  <c r="Q309" i="8" s="1"/>
  <c r="K309" i="8" s="1"/>
  <c r="D309" i="10" s="1"/>
  <c r="V67" i="8"/>
  <c r="Q67" i="8" s="1"/>
  <c r="K67" i="8" s="1"/>
  <c r="D67" i="10" s="1"/>
  <c r="V242" i="8"/>
  <c r="Q242" i="8" s="1"/>
  <c r="K242" i="8" s="1"/>
  <c r="D242" i="10" s="1"/>
  <c r="V230" i="8"/>
  <c r="Q230" i="8" s="1"/>
  <c r="K230" i="8" s="1"/>
  <c r="D230" i="10" s="1"/>
  <c r="V331" i="8"/>
  <c r="Q331" i="8" s="1"/>
  <c r="K331" i="8" s="1"/>
  <c r="D331" i="10" s="1"/>
  <c r="V275" i="8"/>
  <c r="Q275" i="8" s="1"/>
  <c r="K275" i="8" s="1"/>
  <c r="D275" i="10" s="1"/>
  <c r="V179" i="8"/>
  <c r="Q179" i="8" s="1"/>
  <c r="K179" i="8" s="1"/>
  <c r="D179" i="10" s="1"/>
  <c r="V216" i="8"/>
  <c r="Q216" i="8" s="1"/>
  <c r="K216" i="8" s="1"/>
  <c r="D216" i="10" s="1"/>
  <c r="V389" i="8"/>
  <c r="Q389" i="8" s="1"/>
  <c r="K389" i="8" s="1"/>
  <c r="D389" i="10" s="1"/>
  <c r="V291" i="8"/>
  <c r="Q291" i="8" s="1"/>
  <c r="K291" i="8" s="1"/>
  <c r="D291" i="10" s="1"/>
  <c r="V285" i="8"/>
  <c r="Q285" i="8" s="1"/>
  <c r="K285" i="8" s="1"/>
  <c r="D285" i="10" s="1"/>
  <c r="V395" i="8"/>
  <c r="Q395" i="8" s="1"/>
  <c r="K395" i="8" s="1"/>
  <c r="D395" i="10" s="1"/>
  <c r="V338" i="8"/>
  <c r="Q338" i="8" s="1"/>
  <c r="K338" i="8" s="1"/>
  <c r="D338" i="10" s="1"/>
  <c r="V392" i="8"/>
  <c r="Q392" i="8" s="1"/>
  <c r="K392" i="8" s="1"/>
  <c r="D392" i="10" s="1"/>
  <c r="V347" i="8"/>
  <c r="Q347" i="8" s="1"/>
  <c r="K347" i="8" s="1"/>
  <c r="D347" i="10" s="1"/>
  <c r="V377" i="8"/>
  <c r="Q377" i="8" s="1"/>
  <c r="K377" i="8" s="1"/>
  <c r="D377" i="10" s="1"/>
  <c r="V231" i="8"/>
  <c r="Q231" i="8" s="1"/>
  <c r="K231" i="8" s="1"/>
  <c r="D231" i="10" s="1"/>
  <c r="V429" i="8"/>
  <c r="Q429" i="8" s="1"/>
  <c r="K429" i="8" s="1"/>
  <c r="D429" i="10" s="1"/>
  <c r="V358" i="8"/>
  <c r="Q358" i="8" s="1"/>
  <c r="K358" i="8" s="1"/>
  <c r="D358" i="10" s="1"/>
  <c r="V35" i="8"/>
  <c r="Q35" i="8" s="1"/>
  <c r="K35" i="8" s="1"/>
  <c r="D35" i="10" s="1"/>
  <c r="V296" i="8"/>
  <c r="Q296" i="8" s="1"/>
  <c r="K296" i="8" s="1"/>
  <c r="D296" i="10" s="1"/>
  <c r="V229" i="8"/>
  <c r="Q229" i="8" s="1"/>
  <c r="K229" i="8" s="1"/>
  <c r="D229" i="10" s="1"/>
  <c r="V218" i="8"/>
  <c r="Q218" i="8" s="1"/>
  <c r="K218" i="8" s="1"/>
  <c r="D218" i="10" s="1"/>
  <c r="V206" i="8"/>
  <c r="Q206" i="8" s="1"/>
  <c r="K206" i="8" s="1"/>
  <c r="D206" i="10" s="1"/>
  <c r="V144" i="8"/>
  <c r="Q144" i="8" s="1"/>
  <c r="K144" i="8" s="1"/>
  <c r="D144" i="10" s="1"/>
  <c r="V69" i="8"/>
  <c r="Q69" i="8" s="1"/>
  <c r="K69" i="8" s="1"/>
  <c r="D69" i="10" s="1"/>
  <c r="V31" i="8"/>
  <c r="Q31" i="8" s="1"/>
  <c r="K31" i="8" s="1"/>
  <c r="D31" i="10" s="1"/>
  <c r="V233" i="8"/>
  <c r="Q233" i="8" s="1"/>
  <c r="K233" i="8" s="1"/>
  <c r="D233" i="10" s="1"/>
  <c r="V151" i="8"/>
  <c r="Q151" i="8" s="1"/>
  <c r="K151" i="8" s="1"/>
  <c r="D151" i="10" s="1"/>
  <c r="V199" i="8"/>
  <c r="Q199" i="8" s="1"/>
  <c r="K199" i="8" s="1"/>
  <c r="D199" i="10" s="1"/>
  <c r="V110" i="8"/>
  <c r="Q110" i="8" s="1"/>
  <c r="K110" i="8" s="1"/>
  <c r="D110" i="10" s="1"/>
  <c r="V143" i="8"/>
  <c r="Q143" i="8" s="1"/>
  <c r="K143" i="8" s="1"/>
  <c r="D143" i="10" s="1"/>
  <c r="V87" i="8"/>
  <c r="Q87" i="8" s="1"/>
  <c r="K87" i="8" s="1"/>
  <c r="D87" i="10" s="1"/>
  <c r="V78" i="8"/>
  <c r="Q78" i="8" s="1"/>
  <c r="K78" i="8" s="1"/>
  <c r="D78" i="10" s="1"/>
  <c r="V11" i="8"/>
  <c r="Q11" i="8" s="1"/>
  <c r="K11" i="8" s="1"/>
  <c r="D11" i="10" s="1"/>
  <c r="V99" i="8"/>
  <c r="Q99" i="8" s="1"/>
  <c r="K99" i="8" s="1"/>
  <c r="D99" i="10" s="1"/>
  <c r="V98" i="8"/>
  <c r="Q98" i="8" s="1"/>
  <c r="K98" i="8" s="1"/>
  <c r="D98" i="10" s="1"/>
  <c r="V134" i="8"/>
  <c r="Q134" i="8" s="1"/>
  <c r="K134" i="8" s="1"/>
  <c r="D134" i="10" s="1"/>
  <c r="V131" i="8"/>
  <c r="Q131" i="8" s="1"/>
  <c r="K131" i="8" s="1"/>
  <c r="D131" i="10" s="1"/>
  <c r="V102" i="8"/>
  <c r="Q102" i="8" s="1"/>
  <c r="K102" i="8" s="1"/>
  <c r="D102" i="10" s="1"/>
  <c r="V106" i="8"/>
  <c r="Q106" i="8" s="1"/>
  <c r="K106" i="8" s="1"/>
  <c r="D106" i="10" s="1"/>
  <c r="V126" i="8"/>
  <c r="Q126" i="8" s="1"/>
  <c r="K126" i="8" s="1"/>
  <c r="D126" i="10" s="1"/>
  <c r="V163" i="8"/>
  <c r="Q163" i="8" s="1"/>
  <c r="K163" i="8" s="1"/>
  <c r="D163" i="10" s="1"/>
  <c r="V81" i="8"/>
  <c r="Q81" i="8" s="1"/>
  <c r="K81" i="8" s="1"/>
  <c r="D81" i="10" s="1"/>
  <c r="V75" i="8"/>
  <c r="Q75" i="8" s="1"/>
  <c r="K75" i="8" s="1"/>
  <c r="D75" i="10" s="1"/>
  <c r="V21" i="8"/>
  <c r="Q21" i="8" s="1"/>
  <c r="K21" i="8" s="1"/>
  <c r="D21" i="10" s="1"/>
  <c r="V14" i="8"/>
  <c r="Q14" i="8" s="1"/>
  <c r="K14" i="8" s="1"/>
  <c r="D14" i="10" s="1"/>
  <c r="V124" i="8"/>
  <c r="Q124" i="8" s="1"/>
  <c r="K124" i="8" s="1"/>
  <c r="D124" i="10" s="1"/>
  <c r="V136" i="8"/>
  <c r="Q136" i="8" s="1"/>
  <c r="K136" i="8" s="1"/>
  <c r="D136" i="10" s="1"/>
  <c r="V83" i="8"/>
  <c r="Q83" i="8" s="1"/>
  <c r="K83" i="8" s="1"/>
  <c r="D83" i="10" s="1"/>
  <c r="V72" i="8"/>
  <c r="Q72" i="8" s="1"/>
  <c r="K72" i="8" s="1"/>
  <c r="D72" i="10" s="1"/>
  <c r="V133" i="8"/>
  <c r="Q133" i="8" s="1"/>
  <c r="K133" i="8" s="1"/>
  <c r="D133" i="10" s="1"/>
  <c r="V53" i="8"/>
  <c r="Q53" i="8" s="1"/>
  <c r="K53" i="8" s="1"/>
  <c r="D53" i="10" s="1"/>
  <c r="V212" i="8"/>
  <c r="Q212" i="8" s="1"/>
  <c r="K212" i="8" s="1"/>
  <c r="D212" i="10" s="1"/>
  <c r="V77" i="8"/>
  <c r="Q77" i="8" s="1"/>
  <c r="K77" i="8" s="1"/>
  <c r="D77" i="10" s="1"/>
  <c r="V25" i="8"/>
  <c r="Q25" i="8" s="1"/>
  <c r="K25" i="8" s="1"/>
  <c r="D25" i="10" s="1"/>
  <c r="V6" i="8"/>
  <c r="Q6" i="8" s="1"/>
  <c r="K6" i="8" s="1"/>
  <c r="D6" i="10" s="1"/>
  <c r="V97" i="8"/>
  <c r="Q97" i="8" s="1"/>
  <c r="K97" i="8" s="1"/>
  <c r="D97" i="10" s="1"/>
  <c r="V120" i="8"/>
  <c r="Q120" i="8" s="1"/>
  <c r="K120" i="8" s="1"/>
  <c r="D120" i="10" s="1"/>
  <c r="V103" i="8"/>
  <c r="Q103" i="8" s="1"/>
  <c r="K103" i="8" s="1"/>
  <c r="D103" i="10" s="1"/>
  <c r="V192" i="8"/>
  <c r="Q192" i="8" s="1"/>
  <c r="K192" i="8" s="1"/>
  <c r="D192" i="10" s="1"/>
  <c r="V138" i="8"/>
  <c r="Q138" i="8" s="1"/>
  <c r="K138" i="8" s="1"/>
  <c r="D138" i="10" s="1"/>
  <c r="V111" i="8"/>
  <c r="Q111" i="8" s="1"/>
  <c r="K111" i="8" s="1"/>
  <c r="D111" i="10" s="1"/>
  <c r="V157" i="8"/>
  <c r="Q157" i="8" s="1"/>
  <c r="K157" i="8" s="1"/>
  <c r="D157" i="10" s="1"/>
  <c r="V355" i="8"/>
  <c r="Q355" i="8" s="1"/>
  <c r="K355" i="8" s="1"/>
  <c r="D355" i="10" s="1"/>
  <c r="V222" i="8"/>
  <c r="Q222" i="8" s="1"/>
  <c r="K222" i="8" s="1"/>
  <c r="D222" i="10" s="1"/>
  <c r="V345" i="8"/>
  <c r="Q345" i="8" s="1"/>
  <c r="K345" i="8" s="1"/>
  <c r="D345" i="10" s="1"/>
  <c r="V193" i="8"/>
  <c r="Q193" i="8" s="1"/>
  <c r="K193" i="8" s="1"/>
  <c r="D193" i="10" s="1"/>
  <c r="V341" i="8"/>
  <c r="Q341" i="8" s="1"/>
  <c r="K341" i="8" s="1"/>
  <c r="D341" i="10" s="1"/>
  <c r="V260" i="8"/>
  <c r="Q260" i="8" s="1"/>
  <c r="K260" i="8" s="1"/>
  <c r="D260" i="10" s="1"/>
  <c r="V211" i="8"/>
  <c r="Q211" i="8" s="1"/>
  <c r="K211" i="8" s="1"/>
  <c r="D211" i="10" s="1"/>
  <c r="V326" i="8"/>
  <c r="Q326" i="8" s="1"/>
  <c r="K326" i="8" s="1"/>
  <c r="D326" i="10" s="1"/>
  <c r="V322" i="8"/>
  <c r="Q322" i="8" s="1"/>
  <c r="K322" i="8" s="1"/>
  <c r="D322" i="10" s="1"/>
  <c r="V340" i="8"/>
  <c r="Q340" i="8" s="1"/>
  <c r="K340" i="8" s="1"/>
  <c r="D340" i="10" s="1"/>
  <c r="V284" i="8"/>
  <c r="Q284" i="8" s="1"/>
  <c r="K284" i="8" s="1"/>
  <c r="D284" i="10" s="1"/>
  <c r="V323" i="8"/>
  <c r="Q323" i="8" s="1"/>
  <c r="K323" i="8" s="1"/>
  <c r="D323" i="10" s="1"/>
  <c r="V354" i="8"/>
  <c r="Q354" i="8" s="1"/>
  <c r="K354" i="8" s="1"/>
  <c r="D354" i="10" s="1"/>
  <c r="V363" i="8"/>
  <c r="Q363" i="8" s="1"/>
  <c r="K363" i="8" s="1"/>
  <c r="D363" i="10" s="1"/>
  <c r="V17" i="8"/>
  <c r="Q17" i="8" s="1"/>
  <c r="K17" i="8" s="1"/>
  <c r="D17" i="10" s="1"/>
  <c r="V224" i="8"/>
  <c r="Q224" i="8" s="1"/>
  <c r="K224" i="8" s="1"/>
  <c r="D224" i="10" s="1"/>
  <c r="V276" i="8"/>
  <c r="Q276" i="8" s="1"/>
  <c r="K276" i="8" s="1"/>
  <c r="D276" i="10" s="1"/>
  <c r="V174" i="8"/>
  <c r="Q174" i="8" s="1"/>
  <c r="K174" i="8" s="1"/>
  <c r="D174" i="10" s="1"/>
  <c r="V142" i="8"/>
  <c r="Q142" i="8" s="1"/>
  <c r="K142" i="8" s="1"/>
  <c r="D142" i="10" s="1"/>
  <c r="V38" i="8"/>
  <c r="Q38" i="8" s="1"/>
  <c r="K38" i="8" s="1"/>
  <c r="D38" i="10" s="1"/>
  <c r="V63" i="8"/>
  <c r="Q63" i="8" s="1"/>
  <c r="K63" i="8" s="1"/>
  <c r="D63" i="10" s="1"/>
  <c r="V280" i="8"/>
  <c r="Q280" i="8" s="1"/>
  <c r="K280" i="8" s="1"/>
  <c r="D280" i="10" s="1"/>
  <c r="V332" i="8"/>
  <c r="Q332" i="8" s="1"/>
  <c r="K332" i="8" s="1"/>
  <c r="D332" i="10" s="1"/>
  <c r="V396" i="8"/>
  <c r="Q396" i="8" s="1"/>
  <c r="K396" i="8" s="1"/>
  <c r="D396" i="10" s="1"/>
  <c r="V364" i="8"/>
  <c r="Q364" i="8" s="1"/>
  <c r="K364" i="8" s="1"/>
  <c r="D364" i="10" s="1"/>
  <c r="V43" i="8"/>
  <c r="Q43" i="8" s="1"/>
  <c r="K43" i="8" s="1"/>
  <c r="D43" i="10" s="1"/>
  <c r="V108" i="8"/>
  <c r="Q108" i="8" s="1"/>
  <c r="K108" i="8" s="1"/>
  <c r="D108" i="10" s="1"/>
  <c r="V327" i="8"/>
  <c r="Q327" i="8" s="1"/>
  <c r="K327" i="8" s="1"/>
  <c r="D327" i="10" s="1"/>
  <c r="V153" i="8"/>
  <c r="Q153" i="8" s="1"/>
  <c r="K153" i="8" s="1"/>
  <c r="D153" i="10" s="1"/>
  <c r="V51" i="8"/>
  <c r="Q51" i="8" s="1"/>
  <c r="K51" i="8" s="1"/>
  <c r="D51" i="10" s="1"/>
  <c r="V165" i="8"/>
  <c r="Q165" i="8" s="1"/>
  <c r="K165" i="8" s="1"/>
  <c r="D165" i="10" s="1"/>
  <c r="V184" i="8"/>
  <c r="Q184" i="8" s="1"/>
  <c r="K184" i="8" s="1"/>
  <c r="D184" i="10" s="1"/>
  <c r="V169" i="8"/>
  <c r="Q169" i="8" s="1"/>
  <c r="K169" i="8" s="1"/>
  <c r="D169" i="10" s="1"/>
  <c r="V85" i="8"/>
  <c r="Q85" i="8" s="1"/>
  <c r="K85" i="8" s="1"/>
  <c r="D85" i="10" s="1"/>
  <c r="V9" i="8"/>
  <c r="Q9" i="8" s="1"/>
  <c r="K9" i="8" s="1"/>
  <c r="D9" i="10" s="1"/>
  <c r="V8" i="8"/>
  <c r="Q8" i="8" s="1"/>
  <c r="K8" i="8" s="1"/>
  <c r="D8" i="10" s="1"/>
  <c r="V290" i="8"/>
  <c r="Q290" i="8" s="1"/>
  <c r="K290" i="8" s="1"/>
  <c r="D290" i="10" s="1"/>
  <c r="V274" i="8"/>
  <c r="Q274" i="8" s="1"/>
  <c r="K274" i="8" s="1"/>
  <c r="D274" i="10" s="1"/>
  <c r="Z1" i="8"/>
  <c r="S1" i="8"/>
  <c r="V228" i="8"/>
  <c r="Q228" i="8" s="1"/>
  <c r="K228" i="8" s="1"/>
  <c r="D228" i="10" s="1"/>
  <c r="V7" i="8"/>
  <c r="Q7" i="8" s="1"/>
  <c r="K7" i="8" s="1"/>
  <c r="D7" i="10" s="1"/>
  <c r="V403" i="8"/>
  <c r="Q403" i="8" s="1"/>
  <c r="K403" i="8" s="1"/>
  <c r="D403" i="10" s="1"/>
  <c r="V416" i="8"/>
  <c r="Q416" i="8" s="1"/>
  <c r="K416" i="8" s="1"/>
  <c r="D416" i="10" s="1"/>
  <c r="V175" i="8"/>
  <c r="Q175" i="8" s="1"/>
  <c r="K175" i="8" s="1"/>
  <c r="D175" i="10" s="1"/>
  <c r="V82" i="8"/>
  <c r="Q82" i="8" s="1"/>
  <c r="K82" i="8" s="1"/>
  <c r="D82" i="10" s="1"/>
  <c r="V156" i="8"/>
  <c r="Q156" i="8" s="1"/>
  <c r="K156" i="8" s="1"/>
  <c r="D156" i="10" s="1"/>
  <c r="V121" i="8"/>
  <c r="Q121" i="8" s="1"/>
  <c r="K121" i="8" s="1"/>
  <c r="D121" i="10" s="1"/>
  <c r="V352" i="8"/>
  <c r="Q352" i="8" s="1"/>
  <c r="K352" i="8" s="1"/>
  <c r="D352" i="10" s="1"/>
  <c r="V400" i="8"/>
  <c r="Q400" i="8" s="1"/>
  <c r="K400" i="8" s="1"/>
  <c r="D400" i="10" s="1"/>
  <c r="V149" i="8"/>
  <c r="Q149" i="8" s="1"/>
  <c r="K149" i="8" s="1"/>
  <c r="D149" i="10" s="1"/>
  <c r="V272" i="8"/>
  <c r="Q272" i="8" s="1"/>
  <c r="K272" i="8" s="1"/>
  <c r="D272" i="10" s="1"/>
  <c r="V368" i="8"/>
  <c r="Q368" i="8" s="1"/>
  <c r="K368" i="8" s="1"/>
  <c r="D368" i="10" s="1"/>
  <c r="V217" i="8"/>
  <c r="Q217" i="8" s="1"/>
  <c r="K217" i="8" s="1"/>
  <c r="D217" i="10" s="1"/>
  <c r="V178" i="8"/>
  <c r="Q178" i="8" s="1"/>
  <c r="K178" i="8" s="1"/>
  <c r="D178" i="10" s="1"/>
  <c r="V55" i="8"/>
  <c r="Q55" i="8" s="1"/>
  <c r="K55" i="8" s="1"/>
  <c r="D55" i="10" s="1"/>
  <c r="V367" i="8"/>
  <c r="Q367" i="8" s="1"/>
  <c r="K367" i="8" s="1"/>
  <c r="D367" i="10" s="1"/>
  <c r="V239" i="8"/>
  <c r="Q239" i="8" s="1"/>
  <c r="K239" i="8" s="1"/>
  <c r="D239" i="10" s="1"/>
  <c r="V154" i="8"/>
  <c r="Q154" i="8" s="1"/>
  <c r="K154" i="8" s="1"/>
  <c r="D154" i="10" s="1"/>
  <c r="V57" i="8"/>
  <c r="Q57" i="8" s="1"/>
  <c r="K57" i="8" s="1"/>
  <c r="D57" i="10" s="1"/>
  <c r="V26" i="8"/>
  <c r="Q26" i="8" s="1"/>
  <c r="K26" i="8" s="1"/>
  <c r="D26" i="10" s="1"/>
  <c r="V237" i="8"/>
  <c r="Q237" i="8" s="1"/>
  <c r="K237" i="8" s="1"/>
  <c r="D237" i="10" s="1"/>
  <c r="V294" i="8"/>
  <c r="Q294" i="8" s="1"/>
  <c r="K294" i="8" s="1"/>
  <c r="D294" i="10" s="1"/>
  <c r="V12" i="8"/>
  <c r="Q12" i="8" s="1"/>
  <c r="K12" i="8" s="1"/>
  <c r="D12" i="10" s="1"/>
  <c r="V330" i="8"/>
  <c r="Q330" i="8" s="1"/>
  <c r="K330" i="8" s="1"/>
  <c r="D330" i="10" s="1"/>
  <c r="V240" i="8"/>
  <c r="Q240" i="8" s="1"/>
  <c r="K240" i="8" s="1"/>
  <c r="D240" i="10" s="1"/>
  <c r="V372" i="8"/>
  <c r="Q372" i="8" s="1"/>
  <c r="K372" i="8" s="1"/>
  <c r="D372" i="10" s="1"/>
  <c r="V221" i="8"/>
  <c r="Q221" i="8" s="1"/>
  <c r="K221" i="8" s="1"/>
  <c r="D221" i="10" s="1"/>
  <c r="V194" i="8"/>
  <c r="Q194" i="8" s="1"/>
  <c r="K194" i="8" s="1"/>
  <c r="D194" i="10" s="1"/>
  <c r="V177" i="8"/>
  <c r="Q177" i="8" s="1"/>
  <c r="K177" i="8" s="1"/>
  <c r="D177" i="10" s="1"/>
  <c r="V33" i="8"/>
  <c r="Q33" i="8" s="1"/>
  <c r="K33" i="8" s="1"/>
  <c r="D33" i="10" s="1"/>
  <c r="V86" i="8"/>
  <c r="Q86" i="8" s="1"/>
  <c r="K86" i="8" s="1"/>
  <c r="D86" i="10" s="1"/>
  <c r="V116" i="8"/>
  <c r="Q116" i="8" s="1"/>
  <c r="K116" i="8" s="1"/>
  <c r="D116" i="10" s="1"/>
  <c r="V45" i="8"/>
  <c r="Q45" i="8" s="1"/>
  <c r="K45" i="8" s="1"/>
  <c r="D45" i="10" s="1"/>
  <c r="V119" i="8"/>
  <c r="Q119" i="8" s="1"/>
  <c r="K119" i="8" s="1"/>
  <c r="D119" i="10" s="1"/>
  <c r="V252" i="8"/>
  <c r="Q252" i="8" s="1"/>
  <c r="K252" i="8" s="1"/>
  <c r="D252" i="10" s="1"/>
  <c r="V47" i="8"/>
  <c r="Q47" i="8" s="1"/>
  <c r="K47" i="8" s="1"/>
  <c r="D47" i="10" s="1"/>
  <c r="V248" i="8"/>
  <c r="Q248" i="8" s="1"/>
  <c r="K248" i="8" s="1"/>
  <c r="D248" i="10" s="1"/>
  <c r="V162" i="8"/>
  <c r="Q162" i="8" s="1"/>
  <c r="K162" i="8" s="1"/>
  <c r="D162" i="10" s="1"/>
  <c r="V189" i="8"/>
  <c r="Q189" i="8" s="1"/>
  <c r="K189" i="8" s="1"/>
  <c r="D189" i="10" s="1"/>
  <c r="V135" i="8"/>
  <c r="Q135" i="8" s="1"/>
  <c r="K135" i="8" s="1"/>
  <c r="D135" i="10" s="1"/>
  <c r="V122" i="8"/>
  <c r="Q122" i="8" s="1"/>
  <c r="K122" i="8" s="1"/>
  <c r="D122" i="10" s="1"/>
  <c r="V305" i="8"/>
  <c r="Q305" i="8" s="1"/>
  <c r="K305" i="8" s="1"/>
  <c r="D305" i="10" s="1"/>
  <c r="V371" i="8"/>
  <c r="Q371" i="8" s="1"/>
  <c r="K371" i="8" s="1"/>
  <c r="D371" i="10" s="1"/>
  <c r="V320" i="8"/>
  <c r="Q320" i="8" s="1"/>
  <c r="K320" i="8" s="1"/>
  <c r="D320" i="10" s="1"/>
  <c r="V205" i="8"/>
  <c r="Q205" i="8" s="1"/>
  <c r="K205" i="8" s="1"/>
  <c r="D205" i="10" s="1"/>
  <c r="V183" i="8"/>
  <c r="Q183" i="8" s="1"/>
  <c r="K183" i="8" s="1"/>
  <c r="D183" i="10" s="1"/>
  <c r="V50" i="8"/>
  <c r="Q50" i="8" s="1"/>
  <c r="K50" i="8" s="1"/>
  <c r="D50" i="10" s="1"/>
  <c r="V88" i="8"/>
  <c r="Q88" i="8" s="1"/>
  <c r="K88" i="8" s="1"/>
  <c r="D88" i="10" s="1"/>
  <c r="V127" i="8"/>
  <c r="Q127" i="8" s="1"/>
  <c r="K127" i="8" s="1"/>
  <c r="D127" i="10" s="1"/>
  <c r="V167" i="8"/>
  <c r="Q167" i="8" s="1"/>
  <c r="K167" i="8" s="1"/>
  <c r="D167" i="10" s="1"/>
  <c r="V147" i="8"/>
  <c r="Q147" i="8" s="1"/>
  <c r="K147" i="8" s="1"/>
  <c r="D147" i="10" s="1"/>
  <c r="V130" i="8"/>
  <c r="Q130" i="8" s="1"/>
  <c r="K130" i="8" s="1"/>
  <c r="D130" i="10" s="1"/>
  <c r="V314" i="8"/>
  <c r="Q314" i="8" s="1"/>
  <c r="K314" i="8" s="1"/>
  <c r="D314" i="10" s="1"/>
  <c r="V273" i="8"/>
  <c r="Q273" i="8" s="1"/>
  <c r="K273" i="8" s="1"/>
  <c r="D273" i="10" s="1"/>
  <c r="V158" i="8"/>
  <c r="Q158" i="8" s="1"/>
  <c r="K158" i="8" s="1"/>
  <c r="D158" i="10" s="1"/>
  <c r="V187" i="8"/>
  <c r="Q187" i="8" s="1"/>
  <c r="K187" i="8" s="1"/>
  <c r="D187" i="10" s="1"/>
  <c r="V18" i="8"/>
  <c r="Q18" i="8" s="1"/>
  <c r="K18" i="8" s="1"/>
  <c r="D18" i="10" s="1"/>
  <c r="V191" i="8"/>
  <c r="Q191" i="8" s="1"/>
  <c r="K191" i="8" s="1"/>
  <c r="D191" i="10" s="1"/>
  <c r="V107" i="8"/>
  <c r="Q107" i="8" s="1"/>
  <c r="K107" i="8" s="1"/>
  <c r="D107" i="10" s="1"/>
  <c r="V34" i="8"/>
  <c r="Q34" i="8" s="1"/>
  <c r="K34" i="8" s="1"/>
  <c r="D34" i="10" s="1"/>
  <c r="V90" i="8"/>
  <c r="Q90" i="8" s="1"/>
  <c r="K90" i="8" s="1"/>
  <c r="D90" i="10" s="1"/>
  <c r="V188" i="8"/>
  <c r="Q188" i="8" s="1"/>
  <c r="K188" i="8" s="1"/>
  <c r="D188" i="10" s="1"/>
  <c r="X28" i="8" l="1"/>
  <c r="Z28" i="8" s="1"/>
  <c r="R7" i="21"/>
  <c r="AA7" i="21" s="1"/>
  <c r="R8" i="21"/>
  <c r="AA8" i="21" s="1"/>
  <c r="R6" i="21"/>
  <c r="AA6" i="21" s="1"/>
  <c r="X264" i="8"/>
  <c r="S264" i="8" s="1"/>
  <c r="X269" i="8"/>
  <c r="X86" i="8"/>
  <c r="Z86" i="8" s="1"/>
  <c r="X415" i="8"/>
  <c r="Z415" i="8" s="1"/>
  <c r="X181" i="8"/>
  <c r="S181" i="8" s="1"/>
  <c r="X302" i="8"/>
  <c r="S302" i="8" s="1"/>
  <c r="X114" i="8"/>
  <c r="Z114" i="8" s="1"/>
  <c r="X168" i="8"/>
  <c r="S168" i="8" s="1"/>
  <c r="X422" i="8"/>
  <c r="Z422" i="8" s="1"/>
  <c r="X99" i="8"/>
  <c r="Z99" i="8" s="1"/>
  <c r="X351" i="8"/>
  <c r="S351" i="8" s="1"/>
  <c r="X333" i="8"/>
  <c r="S333" i="8" s="1"/>
  <c r="X112" i="8"/>
  <c r="S112" i="8" s="1"/>
  <c r="X246" i="8"/>
  <c r="S246" i="8" s="1"/>
  <c r="X382" i="8"/>
  <c r="Z382" i="8" s="1"/>
  <c r="X369" i="8"/>
  <c r="S369" i="8" s="1"/>
  <c r="X261" i="8"/>
  <c r="S261" i="8" s="1"/>
  <c r="AD588" i="10"/>
  <c r="AH588" i="10" s="1"/>
  <c r="J588" i="13"/>
  <c r="F588" i="13"/>
  <c r="AB588" i="10"/>
  <c r="AF588" i="10" s="1"/>
  <c r="J586" i="10"/>
  <c r="H586" i="13"/>
  <c r="Z587" i="10"/>
  <c r="X585" i="10"/>
  <c r="T585" i="10"/>
  <c r="V587" i="10"/>
  <c r="H586" i="10"/>
  <c r="D586" i="13"/>
  <c r="AE586" i="8"/>
  <c r="AG586" i="8" s="1"/>
  <c r="AK586" i="8" s="1"/>
  <c r="AX586" i="8"/>
  <c r="AO586" i="8"/>
  <c r="AI586" i="8"/>
  <c r="X187" i="8"/>
  <c r="S187" i="8" s="1"/>
  <c r="X221" i="8"/>
  <c r="S221" i="8" s="1"/>
  <c r="X77" i="8"/>
  <c r="S77" i="8" s="1"/>
  <c r="X69" i="8"/>
  <c r="Z69" i="8" s="1"/>
  <c r="X359" i="8"/>
  <c r="S359" i="8" s="1"/>
  <c r="X62" i="8"/>
  <c r="Z62" i="8" s="1"/>
  <c r="X318" i="8"/>
  <c r="S318" i="8" s="1"/>
  <c r="X425" i="8"/>
  <c r="S425" i="8" s="1"/>
  <c r="X150" i="8"/>
  <c r="S150" i="8" s="1"/>
  <c r="X266" i="8"/>
  <c r="S266" i="8" s="1"/>
  <c r="X128" i="8"/>
  <c r="Z128" i="8" s="1"/>
  <c r="X115" i="8"/>
  <c r="S115" i="8" s="1"/>
  <c r="X167" i="8"/>
  <c r="S167" i="8" s="1"/>
  <c r="X162" i="8"/>
  <c r="S162" i="8" s="1"/>
  <c r="X206" i="8"/>
  <c r="S206" i="8" s="1"/>
  <c r="X361" i="8"/>
  <c r="Z361" i="8" s="1"/>
  <c r="X393" i="8"/>
  <c r="Z393" i="8" s="1"/>
  <c r="X154" i="8"/>
  <c r="S154" i="8" s="1"/>
  <c r="X248" i="8"/>
  <c r="S248" i="8" s="1"/>
  <c r="X403" i="8"/>
  <c r="Z403" i="8" s="1"/>
  <c r="X21" i="8"/>
  <c r="Z21" i="8" s="1"/>
  <c r="X48" i="8"/>
  <c r="S48" i="8" s="1"/>
  <c r="X68" i="8"/>
  <c r="S68" i="8" s="1"/>
  <c r="X104" i="8"/>
  <c r="S104" i="8" s="1"/>
  <c r="X93" i="8"/>
  <c r="S93" i="8" s="1"/>
  <c r="X148" i="8"/>
  <c r="S148" i="8" s="1"/>
  <c r="X306" i="8"/>
  <c r="Z306" i="8" s="1"/>
  <c r="X394" i="8"/>
  <c r="S394" i="8" s="1"/>
  <c r="X430" i="8"/>
  <c r="S430" i="8" s="1"/>
  <c r="X253" i="8"/>
  <c r="Z253" i="8" s="1"/>
  <c r="X297" i="8"/>
  <c r="S297" i="8" s="1"/>
  <c r="X185" i="8"/>
  <c r="Z185" i="8" s="1"/>
  <c r="X12" i="8"/>
  <c r="S12" i="8" s="1"/>
  <c r="X57" i="8"/>
  <c r="Z57" i="8" s="1"/>
  <c r="X6" i="8"/>
  <c r="S6" i="8" s="1"/>
  <c r="X314" i="8"/>
  <c r="Z314" i="8" s="1"/>
  <c r="X290" i="8"/>
  <c r="S290" i="8" s="1"/>
  <c r="X153" i="8"/>
  <c r="Z153" i="8" s="1"/>
  <c r="X111" i="8"/>
  <c r="S111" i="8" s="1"/>
  <c r="X83" i="8"/>
  <c r="Z83" i="8" s="1"/>
  <c r="X131" i="8"/>
  <c r="Z131" i="8" s="1"/>
  <c r="X110" i="8"/>
  <c r="Z110" i="8" s="1"/>
  <c r="X392" i="8"/>
  <c r="Z392" i="8" s="1"/>
  <c r="X166" i="8"/>
  <c r="S166" i="8" s="1"/>
  <c r="X381" i="8"/>
  <c r="S381" i="8" s="1"/>
  <c r="X23" i="8"/>
  <c r="S23" i="8" s="1"/>
  <c r="X380" i="8"/>
  <c r="S380" i="8" s="1"/>
  <c r="X388" i="8"/>
  <c r="S388" i="8" s="1"/>
  <c r="X201" i="8"/>
  <c r="Z201" i="8" s="1"/>
  <c r="X374" i="8"/>
  <c r="S374" i="8" s="1"/>
  <c r="X4" i="8"/>
  <c r="Z4" i="8" s="1"/>
  <c r="X210" i="8"/>
  <c r="S210" i="8" s="1"/>
  <c r="X419" i="8"/>
  <c r="Z419" i="8" s="1"/>
  <c r="X132" i="8"/>
  <c r="Z132" i="8" s="1"/>
  <c r="X80" i="8"/>
  <c r="S80" i="8" s="1"/>
  <c r="X213" i="8"/>
  <c r="S213" i="8" s="1"/>
  <c r="X356" i="8"/>
  <c r="Z356" i="8" s="1"/>
  <c r="X122" i="8"/>
  <c r="Z122" i="8" s="1"/>
  <c r="X252" i="8"/>
  <c r="S252" i="8" s="1"/>
  <c r="X177" i="8"/>
  <c r="S177" i="8" s="1"/>
  <c r="X175" i="8"/>
  <c r="S175" i="8" s="1"/>
  <c r="X211" i="8"/>
  <c r="S211" i="8" s="1"/>
  <c r="X341" i="8"/>
  <c r="Z341" i="8" s="1"/>
  <c r="X157" i="8"/>
  <c r="S157" i="8" s="1"/>
  <c r="X226" i="8"/>
  <c r="Z226" i="8" s="1"/>
  <c r="X171" i="8"/>
  <c r="Z171" i="8" s="1"/>
  <c r="X27" i="8"/>
  <c r="Z27" i="8" s="1"/>
  <c r="X319" i="8"/>
  <c r="S319" i="8" s="1"/>
  <c r="X135" i="8"/>
  <c r="Z135" i="8" s="1"/>
  <c r="X237" i="8"/>
  <c r="Z237" i="8" s="1"/>
  <c r="X367" i="8"/>
  <c r="Z367" i="8" s="1"/>
  <c r="X156" i="8"/>
  <c r="Z156" i="8" s="1"/>
  <c r="X169" i="8"/>
  <c r="S169" i="8" s="1"/>
  <c r="X108" i="8"/>
  <c r="S108" i="8" s="1"/>
  <c r="X193" i="8"/>
  <c r="S193" i="8" s="1"/>
  <c r="X120" i="8"/>
  <c r="Z120" i="8" s="1"/>
  <c r="X75" i="8"/>
  <c r="S75" i="8" s="1"/>
  <c r="X31" i="8"/>
  <c r="S31" i="8" s="1"/>
  <c r="X216" i="8"/>
  <c r="Z216" i="8" s="1"/>
  <c r="X387" i="8"/>
  <c r="S387" i="8" s="1"/>
  <c r="X232" i="8"/>
  <c r="S232" i="8" s="1"/>
  <c r="X29" i="8"/>
  <c r="S29" i="8" s="1"/>
  <c r="X286" i="8"/>
  <c r="Z286" i="8" s="1"/>
  <c r="X307" i="8"/>
  <c r="Z307" i="8" s="1"/>
  <c r="X328" i="8"/>
  <c r="S328" i="8" s="1"/>
  <c r="X65" i="8"/>
  <c r="Z65" i="8" s="1"/>
  <c r="X36" i="8"/>
  <c r="Z36" i="8" s="1"/>
  <c r="X386" i="8"/>
  <c r="Z386" i="8" s="1"/>
  <c r="X20" i="8"/>
  <c r="Z20" i="8" s="1"/>
  <c r="X424" i="8"/>
  <c r="Z424" i="8" s="1"/>
  <c r="X205" i="8"/>
  <c r="S205" i="8" s="1"/>
  <c r="X121" i="8"/>
  <c r="S121" i="8" s="1"/>
  <c r="X416" i="8"/>
  <c r="Z416" i="8" s="1"/>
  <c r="X7" i="8"/>
  <c r="S7" i="8" s="1"/>
  <c r="X103" i="8"/>
  <c r="Z103" i="8" s="1"/>
  <c r="X81" i="8"/>
  <c r="Z81" i="8" s="1"/>
  <c r="X227" i="8"/>
  <c r="S227" i="8" s="1"/>
  <c r="X391" i="8"/>
  <c r="S391" i="8" s="1"/>
  <c r="X288" i="8"/>
  <c r="S288" i="8" s="1"/>
  <c r="X170" i="8"/>
  <c r="S170" i="8" s="1"/>
  <c r="X200" i="8"/>
  <c r="S200" i="8" s="1"/>
  <c r="X145" i="8"/>
  <c r="Z145" i="8" s="1"/>
  <c r="X113" i="8"/>
  <c r="S113" i="8" s="1"/>
  <c r="X2" i="8"/>
  <c r="S2" i="8" s="1"/>
  <c r="X428" i="8"/>
  <c r="Z428" i="8" s="1"/>
  <c r="X259" i="8"/>
  <c r="Z259" i="8" s="1"/>
  <c r="X353" i="8"/>
  <c r="S353" i="8" s="1"/>
  <c r="X373" i="8"/>
  <c r="S373" i="8" s="1"/>
  <c r="X219" i="8"/>
  <c r="Z219" i="8" s="1"/>
  <c r="X357" i="8"/>
  <c r="S357" i="8" s="1"/>
  <c r="X371" i="8"/>
  <c r="S371" i="8" s="1"/>
  <c r="X352" i="8"/>
  <c r="Z352" i="8" s="1"/>
  <c r="X82" i="8"/>
  <c r="Z82" i="8" s="1"/>
  <c r="X364" i="8"/>
  <c r="Z364" i="8" s="1"/>
  <c r="X233" i="8"/>
  <c r="S233" i="8" s="1"/>
  <c r="X310" i="8"/>
  <c r="S310" i="8" s="1"/>
  <c r="X191" i="8"/>
  <c r="Z191" i="8" s="1"/>
  <c r="X147" i="8"/>
  <c r="Z147" i="8" s="1"/>
  <c r="X127" i="8"/>
  <c r="S127" i="8" s="1"/>
  <c r="X183" i="8"/>
  <c r="S183" i="8" s="1"/>
  <c r="X320" i="8"/>
  <c r="Z320" i="8" s="1"/>
  <c r="X330" i="8"/>
  <c r="S330" i="8" s="1"/>
  <c r="X149" i="8"/>
  <c r="S149" i="8" s="1"/>
  <c r="X224" i="8"/>
  <c r="Z224" i="8" s="1"/>
  <c r="X179" i="8"/>
  <c r="S179" i="8" s="1"/>
  <c r="X317" i="8"/>
  <c r="Z317" i="8" s="1"/>
  <c r="X329" i="8"/>
  <c r="S329" i="8" s="1"/>
  <c r="X344" i="8"/>
  <c r="Z344" i="8" s="1"/>
  <c r="X245" i="8"/>
  <c r="Z245" i="8" s="1"/>
  <c r="X137" i="8"/>
  <c r="Z137" i="8" s="1"/>
  <c r="X109" i="8"/>
  <c r="Z109" i="8" s="1"/>
  <c r="X256" i="8"/>
  <c r="Z256" i="8" s="1"/>
  <c r="X411" i="8"/>
  <c r="Z411" i="8" s="1"/>
  <c r="X365" i="8"/>
  <c r="Z365" i="8" s="1"/>
  <c r="X370" i="8"/>
  <c r="Z370" i="8" s="1"/>
  <c r="X176" i="8"/>
  <c r="S176" i="8" s="1"/>
  <c r="X70" i="8"/>
  <c r="S70" i="8" s="1"/>
  <c r="X89" i="8"/>
  <c r="Z89" i="8" s="1"/>
  <c r="X427" i="8"/>
  <c r="S427" i="8" s="1"/>
  <c r="X50" i="8"/>
  <c r="S50" i="8" s="1"/>
  <c r="X240" i="8"/>
  <c r="Z240" i="8" s="1"/>
  <c r="X174" i="8"/>
  <c r="Z174" i="8" s="1"/>
  <c r="X17" i="8"/>
  <c r="Z17" i="8" s="1"/>
  <c r="X25" i="8"/>
  <c r="Z25" i="8" s="1"/>
  <c r="X124" i="8"/>
  <c r="Z124" i="8" s="1"/>
  <c r="X126" i="8"/>
  <c r="S126" i="8" s="1"/>
  <c r="X102" i="8"/>
  <c r="S102" i="8" s="1"/>
  <c r="X78" i="8"/>
  <c r="Z78" i="8" s="1"/>
  <c r="X151" i="8"/>
  <c r="Z151" i="8" s="1"/>
  <c r="X218" i="8"/>
  <c r="Z218" i="8" s="1"/>
  <c r="X285" i="8"/>
  <c r="S285" i="8" s="1"/>
  <c r="X275" i="8"/>
  <c r="Z275" i="8" s="1"/>
  <c r="X242" i="8"/>
  <c r="S242" i="8" s="1"/>
  <c r="X346" i="8"/>
  <c r="Z346" i="8" s="1"/>
  <c r="X250" i="8"/>
  <c r="S250" i="8" s="1"/>
  <c r="X282" i="8"/>
  <c r="Z282" i="8" s="1"/>
  <c r="X76" i="8"/>
  <c r="Z76" i="8" s="1"/>
  <c r="X46" i="8"/>
  <c r="Z46" i="8" s="1"/>
  <c r="X343" i="8"/>
  <c r="S343" i="8" s="1"/>
  <c r="X24" i="8"/>
  <c r="Z24" i="8" s="1"/>
  <c r="X271" i="8"/>
  <c r="Z271" i="8" s="1"/>
  <c r="X383" i="8"/>
  <c r="Z383" i="8" s="1"/>
  <c r="X196" i="8"/>
  <c r="S196" i="8" s="1"/>
  <c r="X155" i="8"/>
  <c r="S155" i="8" s="1"/>
  <c r="X172" i="8"/>
  <c r="S172" i="8" s="1"/>
  <c r="X315" i="8"/>
  <c r="S315" i="8" s="1"/>
  <c r="X66" i="8"/>
  <c r="S66" i="8" s="1"/>
  <c r="X60" i="8"/>
  <c r="S60" i="8" s="1"/>
  <c r="X190" i="8"/>
  <c r="Z190" i="8" s="1"/>
  <c r="X362" i="8"/>
  <c r="S362" i="8" s="1"/>
  <c r="X56" i="8"/>
  <c r="S56" i="8" s="1"/>
  <c r="X417" i="8"/>
  <c r="Z417" i="8" s="1"/>
  <c r="X334" i="8"/>
  <c r="Z334" i="8" s="1"/>
  <c r="X84" i="8"/>
  <c r="Z84" i="8" s="1"/>
  <c r="X182" i="8"/>
  <c r="S182" i="8" s="1"/>
  <c r="X40" i="8"/>
  <c r="Z40" i="8" s="1"/>
  <c r="X255" i="8"/>
  <c r="S255" i="8" s="1"/>
  <c r="X375" i="8"/>
  <c r="S375" i="8" s="1"/>
  <c r="X180" i="8"/>
  <c r="S180" i="8" s="1"/>
  <c r="X19" i="8"/>
  <c r="S19" i="8" s="1"/>
  <c r="X164" i="8"/>
  <c r="Z164" i="8" s="1"/>
  <c r="X350" i="8"/>
  <c r="Z350" i="8" s="1"/>
  <c r="X186" i="8"/>
  <c r="S186" i="8" s="1"/>
  <c r="X54" i="8"/>
  <c r="S54" i="8" s="1"/>
  <c r="X101" i="8"/>
  <c r="Z101" i="8" s="1"/>
  <c r="X243" i="8"/>
  <c r="S243" i="8" s="1"/>
  <c r="X277" i="8"/>
  <c r="Z277" i="8" s="1"/>
  <c r="X34" i="8"/>
  <c r="X107" i="8"/>
  <c r="X273" i="8"/>
  <c r="X130" i="8"/>
  <c r="X189" i="8"/>
  <c r="X47" i="8"/>
  <c r="X119" i="8"/>
  <c r="X45" i="8"/>
  <c r="X26" i="8"/>
  <c r="X55" i="8"/>
  <c r="X368" i="8"/>
  <c r="X272" i="8"/>
  <c r="X274" i="8"/>
  <c r="X8" i="8"/>
  <c r="X9" i="8"/>
  <c r="X51" i="8"/>
  <c r="X43" i="8"/>
  <c r="X396" i="8"/>
  <c r="X280" i="8"/>
  <c r="X63" i="8"/>
  <c r="X276" i="8"/>
  <c r="X363" i="8"/>
  <c r="X354" i="8"/>
  <c r="X340" i="8"/>
  <c r="X322" i="8"/>
  <c r="X345" i="8"/>
  <c r="X355" i="8"/>
  <c r="X192" i="8"/>
  <c r="X14" i="8"/>
  <c r="X106" i="8"/>
  <c r="S99" i="8"/>
  <c r="X87" i="8"/>
  <c r="X199" i="8"/>
  <c r="X347" i="8"/>
  <c r="X389" i="8"/>
  <c r="X67" i="8"/>
  <c r="Z166" i="8"/>
  <c r="X324" i="8"/>
  <c r="X94" i="8"/>
  <c r="S361" i="8"/>
  <c r="X384" i="8"/>
  <c r="X270" i="8"/>
  <c r="X123" i="8"/>
  <c r="X412" i="8"/>
  <c r="X79" i="8"/>
  <c r="X146" i="8"/>
  <c r="X202" i="8"/>
  <c r="X404" i="8"/>
  <c r="X258" i="8"/>
  <c r="X223" i="8"/>
  <c r="X407" i="8"/>
  <c r="X281" i="8"/>
  <c r="X140" i="8"/>
  <c r="X22" i="8"/>
  <c r="X64" i="8"/>
  <c r="X265" i="8"/>
  <c r="Z302" i="8"/>
  <c r="Z150" i="8"/>
  <c r="X236" i="8"/>
  <c r="X312" i="8"/>
  <c r="X321" i="8"/>
  <c r="X409" i="8"/>
  <c r="X73" i="8"/>
  <c r="X401" i="8"/>
  <c r="X37" i="8"/>
  <c r="X91" i="8"/>
  <c r="Z246" i="8"/>
  <c r="X420" i="8"/>
  <c r="X313" i="8"/>
  <c r="X241" i="8"/>
  <c r="X342" i="8"/>
  <c r="X15" i="8"/>
  <c r="X220" i="8"/>
  <c r="Z430" i="8"/>
  <c r="X90" i="8"/>
  <c r="Z167" i="8"/>
  <c r="X97" i="8"/>
  <c r="X212" i="8"/>
  <c r="X53" i="8"/>
  <c r="X72" i="8"/>
  <c r="X98" i="8"/>
  <c r="X35" i="8"/>
  <c r="X358" i="8"/>
  <c r="X429" i="8"/>
  <c r="X231" i="8"/>
  <c r="X377" i="8"/>
  <c r="X395" i="8"/>
  <c r="X291" i="8"/>
  <c r="X230" i="8"/>
  <c r="X52" i="8"/>
  <c r="X292" i="8"/>
  <c r="X301" i="8"/>
  <c r="X339" i="8"/>
  <c r="X337" i="8"/>
  <c r="Z359" i="8"/>
  <c r="X303" i="8"/>
  <c r="X325" i="8"/>
  <c r="X95" i="8"/>
  <c r="X49" i="8"/>
  <c r="X117" i="8"/>
  <c r="X105" i="8"/>
  <c r="X139" i="8"/>
  <c r="X204" i="8"/>
  <c r="X161" i="8"/>
  <c r="X92" i="8"/>
  <c r="X129" i="8"/>
  <c r="X96" i="8"/>
  <c r="X195" i="8"/>
  <c r="X152" i="8"/>
  <c r="X283" i="8"/>
  <c r="X287" i="8"/>
  <c r="X198" i="8"/>
  <c r="X278" i="8"/>
  <c r="X413" i="8"/>
  <c r="X335" i="8"/>
  <c r="S356" i="8"/>
  <c r="X279" i="8"/>
  <c r="X5" i="8"/>
  <c r="X61" i="8"/>
  <c r="X414" i="8"/>
  <c r="X125" i="8"/>
  <c r="X234" i="8"/>
  <c r="X397" i="8"/>
  <c r="X402" i="8"/>
  <c r="X251" i="8"/>
  <c r="X13" i="8"/>
  <c r="X267" i="8"/>
  <c r="X298" i="8"/>
  <c r="X225" i="8"/>
  <c r="X426" i="8"/>
  <c r="X348" i="8"/>
  <c r="X366" i="8"/>
  <c r="X42" i="8"/>
  <c r="X10" i="8"/>
  <c r="X238" i="8"/>
  <c r="X405" i="8"/>
  <c r="X360" i="8"/>
  <c r="X268" i="8"/>
  <c r="X262" i="8"/>
  <c r="X215" i="8"/>
  <c r="S135" i="8"/>
  <c r="Z12" i="8"/>
  <c r="Z381" i="8"/>
  <c r="S201" i="8"/>
  <c r="Z261" i="8"/>
  <c r="Z269" i="8"/>
  <c r="S269" i="8"/>
  <c r="X188" i="8"/>
  <c r="X18" i="8"/>
  <c r="X158" i="8"/>
  <c r="X88" i="8"/>
  <c r="X305" i="8"/>
  <c r="X116" i="8"/>
  <c r="X33" i="8"/>
  <c r="X194" i="8"/>
  <c r="X372" i="8"/>
  <c r="X294" i="8"/>
  <c r="X239" i="8"/>
  <c r="X178" i="8"/>
  <c r="X217" i="8"/>
  <c r="X400" i="8"/>
  <c r="X228" i="8"/>
  <c r="X85" i="8"/>
  <c r="X184" i="8"/>
  <c r="X165" i="8"/>
  <c r="X327" i="8"/>
  <c r="X332" i="8"/>
  <c r="X38" i="8"/>
  <c r="X142" i="8"/>
  <c r="X323" i="8"/>
  <c r="X284" i="8"/>
  <c r="X326" i="8"/>
  <c r="X260" i="8"/>
  <c r="X222" i="8"/>
  <c r="X138" i="8"/>
  <c r="X133" i="8"/>
  <c r="X136" i="8"/>
  <c r="X163" i="8"/>
  <c r="X134" i="8"/>
  <c r="X11" i="8"/>
  <c r="X143" i="8"/>
  <c r="X144" i="8"/>
  <c r="X229" i="8"/>
  <c r="X296" i="8"/>
  <c r="X338" i="8"/>
  <c r="X331" i="8"/>
  <c r="X309" i="8"/>
  <c r="X418" i="8"/>
  <c r="X304" i="8"/>
  <c r="X44" i="8"/>
  <c r="X235" i="8"/>
  <c r="X398" i="8"/>
  <c r="X293" i="8"/>
  <c r="X390" i="8"/>
  <c r="X376" i="8"/>
  <c r="X207" i="8"/>
  <c r="X406" i="8"/>
  <c r="X118" i="8"/>
  <c r="X197" i="8"/>
  <c r="X160" i="8"/>
  <c r="X141" i="8"/>
  <c r="X41" i="8"/>
  <c r="X336" i="8"/>
  <c r="X16" i="8"/>
  <c r="X39" i="8"/>
  <c r="X408" i="8"/>
  <c r="X316" i="8"/>
  <c r="X159" i="8"/>
  <c r="X311" i="8"/>
  <c r="X254" i="8"/>
  <c r="X32" i="8"/>
  <c r="X308" i="8"/>
  <c r="X71" i="8"/>
  <c r="X295" i="8"/>
  <c r="X257" i="8"/>
  <c r="X209" i="8"/>
  <c r="X299" i="8"/>
  <c r="X30" i="8"/>
  <c r="X263" i="8"/>
  <c r="X3" i="8"/>
  <c r="X378" i="8"/>
  <c r="X399" i="8"/>
  <c r="X173" i="8"/>
  <c r="X289" i="8"/>
  <c r="X100" i="8"/>
  <c r="X74" i="8"/>
  <c r="X208" i="8"/>
  <c r="X59" i="8"/>
  <c r="X300" i="8"/>
  <c r="X58" i="8"/>
  <c r="X247" i="8"/>
  <c r="S219" i="8"/>
  <c r="X410" i="8"/>
  <c r="X421" i="8"/>
  <c r="X423" i="8"/>
  <c r="X349" i="8"/>
  <c r="X385" i="8"/>
  <c r="X249" i="8"/>
  <c r="X203" i="8"/>
  <c r="X214" i="8"/>
  <c r="X244" i="8"/>
  <c r="X379" i="8"/>
  <c r="S151" i="8" l="1"/>
  <c r="S416" i="8"/>
  <c r="S62" i="8"/>
  <c r="S424" i="8"/>
  <c r="Z154" i="8"/>
  <c r="S364" i="8"/>
  <c r="Z266" i="8"/>
  <c r="S307" i="8"/>
  <c r="Z170" i="8"/>
  <c r="S28" i="8"/>
  <c r="S83" i="8"/>
  <c r="Z112" i="8"/>
  <c r="Z181" i="8"/>
  <c r="S69" i="8"/>
  <c r="Z115" i="8"/>
  <c r="Z264" i="8"/>
  <c r="S81" i="8"/>
  <c r="S403" i="8"/>
  <c r="S122" i="8"/>
  <c r="Z374" i="8"/>
  <c r="S40" i="8"/>
  <c r="S65" i="8"/>
  <c r="S114" i="8"/>
  <c r="Z169" i="8"/>
  <c r="S86" i="8"/>
  <c r="S237" i="8"/>
  <c r="Z351" i="8"/>
  <c r="Z23" i="8"/>
  <c r="S57" i="8"/>
  <c r="S422" i="8"/>
  <c r="Z425" i="8"/>
  <c r="Z388" i="8"/>
  <c r="AA13" i="21"/>
  <c r="AA19" i="21" s="1"/>
  <c r="AA27" i="21"/>
  <c r="S253" i="8"/>
  <c r="S382" i="8"/>
  <c r="Z108" i="8"/>
  <c r="S132" i="8"/>
  <c r="Z48" i="8"/>
  <c r="AA26" i="21"/>
  <c r="AA12" i="21"/>
  <c r="AA18" i="21" s="1"/>
  <c r="S171" i="8"/>
  <c r="Z31" i="8"/>
  <c r="Z211" i="8"/>
  <c r="Z162" i="8"/>
  <c r="S153" i="8"/>
  <c r="S147" i="8"/>
  <c r="Z148" i="8"/>
  <c r="Z221" i="8"/>
  <c r="S89" i="8"/>
  <c r="S259" i="8"/>
  <c r="S145" i="8"/>
  <c r="AA11" i="21"/>
  <c r="AA17" i="21" s="1"/>
  <c r="AA25" i="21"/>
  <c r="AE1" i="21" s="1"/>
  <c r="Z186" i="8"/>
  <c r="Z196" i="8"/>
  <c r="Z333" i="8"/>
  <c r="Z318" i="8"/>
  <c r="S245" i="8"/>
  <c r="Z6" i="8"/>
  <c r="S76" i="8"/>
  <c r="S110" i="8"/>
  <c r="S240" i="8"/>
  <c r="Z113" i="8"/>
  <c r="S415" i="8"/>
  <c r="S306" i="8"/>
  <c r="Z77" i="8"/>
  <c r="S36" i="8"/>
  <c r="Z375" i="8"/>
  <c r="Z68" i="8"/>
  <c r="S218" i="8"/>
  <c r="Z200" i="8"/>
  <c r="S20" i="8"/>
  <c r="S21" i="8"/>
  <c r="Z290" i="8"/>
  <c r="Z187" i="8"/>
  <c r="Z328" i="8"/>
  <c r="S411" i="8"/>
  <c r="S417" i="8"/>
  <c r="Z70" i="8"/>
  <c r="S226" i="8"/>
  <c r="Z179" i="8"/>
  <c r="S393" i="8"/>
  <c r="Z93" i="8"/>
  <c r="Z232" i="8"/>
  <c r="S419" i="8"/>
  <c r="S131" i="8"/>
  <c r="Z227" i="8"/>
  <c r="Z75" i="8"/>
  <c r="S352" i="8"/>
  <c r="S428" i="8"/>
  <c r="Z175" i="8"/>
  <c r="S314" i="8"/>
  <c r="S78" i="8"/>
  <c r="Z29" i="8"/>
  <c r="S109" i="8"/>
  <c r="Z126" i="8"/>
  <c r="Z369" i="8"/>
  <c r="Z380" i="8"/>
  <c r="Z297" i="8"/>
  <c r="S174" i="8"/>
  <c r="Z248" i="8"/>
  <c r="Z205" i="8"/>
  <c r="Z427" i="8"/>
  <c r="S128" i="8"/>
  <c r="Z206" i="8"/>
  <c r="S124" i="8"/>
  <c r="Z111" i="8"/>
  <c r="Z168" i="8"/>
  <c r="Z243" i="8"/>
  <c r="Z193" i="8"/>
  <c r="Z127" i="8"/>
  <c r="S27" i="8"/>
  <c r="S286" i="8"/>
  <c r="Z329" i="8"/>
  <c r="Z242" i="8"/>
  <c r="S84" i="8"/>
  <c r="S271" i="8"/>
  <c r="S216" i="8"/>
  <c r="Z182" i="8"/>
  <c r="S277" i="8"/>
  <c r="Z2" i="8"/>
  <c r="Z121" i="8"/>
  <c r="H585" i="13"/>
  <c r="X584" i="10"/>
  <c r="J585" i="10"/>
  <c r="Z586" i="10"/>
  <c r="AB587" i="10"/>
  <c r="AF587" i="10" s="1"/>
  <c r="F587" i="13"/>
  <c r="AD587" i="10"/>
  <c r="AH587" i="10" s="1"/>
  <c r="J587" i="13"/>
  <c r="T584" i="10"/>
  <c r="V586" i="10"/>
  <c r="D585" i="13"/>
  <c r="H585" i="10"/>
  <c r="AS586" i="8"/>
  <c r="F586" i="9"/>
  <c r="AM586" i="8"/>
  <c r="AC585" i="8" s="1"/>
  <c r="AV586" i="8"/>
  <c r="Z176" i="8"/>
  <c r="Z104" i="8"/>
  <c r="S344" i="8"/>
  <c r="Z343" i="8"/>
  <c r="Z56" i="8"/>
  <c r="S256" i="8"/>
  <c r="Z66" i="8"/>
  <c r="S120" i="8"/>
  <c r="Z183" i="8"/>
  <c r="Z285" i="8"/>
  <c r="Z157" i="8"/>
  <c r="S224" i="8"/>
  <c r="Z373" i="8"/>
  <c r="Z319" i="8"/>
  <c r="Z213" i="8"/>
  <c r="Z387" i="8"/>
  <c r="S156" i="8"/>
  <c r="Z394" i="8"/>
  <c r="S386" i="8"/>
  <c r="Z250" i="8"/>
  <c r="Z180" i="8"/>
  <c r="Z210" i="8"/>
  <c r="S185" i="8"/>
  <c r="Z310" i="8"/>
  <c r="Z102" i="8"/>
  <c r="Z177" i="8"/>
  <c r="Z315" i="8"/>
  <c r="S275" i="8"/>
  <c r="S82" i="8"/>
  <c r="Z54" i="8"/>
  <c r="Z19" i="8"/>
  <c r="S17" i="8"/>
  <c r="Z50" i="8"/>
  <c r="S24" i="8"/>
  <c r="S25" i="8"/>
  <c r="S346" i="8"/>
  <c r="Z288" i="8"/>
  <c r="S341" i="8"/>
  <c r="S350" i="8"/>
  <c r="Z353" i="8"/>
  <c r="Z80" i="8"/>
  <c r="S392" i="8"/>
  <c r="Z233" i="8"/>
  <c r="Z362" i="8"/>
  <c r="S370" i="8"/>
  <c r="Z371" i="8"/>
  <c r="S383" i="8"/>
  <c r="S46" i="8"/>
  <c r="S103" i="8"/>
  <c r="Z149" i="8"/>
  <c r="S367" i="8"/>
  <c r="Z252" i="8"/>
  <c r="S4" i="8"/>
  <c r="Z60" i="8"/>
  <c r="Z155" i="8"/>
  <c r="Z330" i="8"/>
  <c r="Z357" i="8"/>
  <c r="Z172" i="8"/>
  <c r="S101" i="8"/>
  <c r="S365" i="8"/>
  <c r="S317" i="8"/>
  <c r="Z391" i="8"/>
  <c r="S164" i="8"/>
  <c r="S334" i="8"/>
  <c r="S190" i="8"/>
  <c r="S137" i="8"/>
  <c r="Z255" i="8"/>
  <c r="S282" i="8"/>
  <c r="Z7" i="8"/>
  <c r="S320" i="8"/>
  <c r="S191" i="8"/>
  <c r="Z165" i="8"/>
  <c r="S165" i="8"/>
  <c r="Z18" i="8"/>
  <c r="S18" i="8"/>
  <c r="S30" i="8"/>
  <c r="Z30" i="8"/>
  <c r="Z184" i="8"/>
  <c r="S184" i="8"/>
  <c r="Z348" i="8"/>
  <c r="S348" i="8"/>
  <c r="S397" i="8"/>
  <c r="Z397" i="8"/>
  <c r="S413" i="8"/>
  <c r="Z413" i="8"/>
  <c r="Z241" i="8"/>
  <c r="S241" i="8"/>
  <c r="Z37" i="8"/>
  <c r="S37" i="8"/>
  <c r="Z312" i="8"/>
  <c r="S312" i="8"/>
  <c r="Z281" i="8"/>
  <c r="S281" i="8"/>
  <c r="Z258" i="8"/>
  <c r="S258" i="8"/>
  <c r="Z412" i="8"/>
  <c r="S412" i="8"/>
  <c r="Z94" i="8"/>
  <c r="S94" i="8"/>
  <c r="Z67" i="8"/>
  <c r="S67" i="8"/>
  <c r="Z199" i="8"/>
  <c r="S199" i="8"/>
  <c r="S106" i="8"/>
  <c r="Z106" i="8"/>
  <c r="S322" i="8"/>
  <c r="Z322" i="8"/>
  <c r="Z396" i="8"/>
  <c r="S396" i="8"/>
  <c r="S8" i="8"/>
  <c r="Z8" i="8"/>
  <c r="Z55" i="8"/>
  <c r="S55" i="8"/>
  <c r="S119" i="8"/>
  <c r="Z119" i="8"/>
  <c r="S273" i="8"/>
  <c r="Z273" i="8"/>
  <c r="Z421" i="8"/>
  <c r="S421" i="8"/>
  <c r="Z173" i="8"/>
  <c r="S173" i="8"/>
  <c r="Z32" i="8"/>
  <c r="S32" i="8"/>
  <c r="S336" i="8"/>
  <c r="Z336" i="8"/>
  <c r="S376" i="8"/>
  <c r="Z376" i="8"/>
  <c r="S338" i="8"/>
  <c r="Z338" i="8"/>
  <c r="Z260" i="8"/>
  <c r="S260" i="8"/>
  <c r="S400" i="8"/>
  <c r="Z400" i="8"/>
  <c r="S59" i="8"/>
  <c r="Z59" i="8"/>
  <c r="S399" i="8"/>
  <c r="Z399" i="8"/>
  <c r="S254" i="8"/>
  <c r="Z254" i="8"/>
  <c r="S16" i="8"/>
  <c r="Z16" i="8"/>
  <c r="Z118" i="8"/>
  <c r="S118" i="8"/>
  <c r="S44" i="8"/>
  <c r="Z44" i="8"/>
  <c r="Z133" i="8"/>
  <c r="S133" i="8"/>
  <c r="S326" i="8"/>
  <c r="Z326" i="8"/>
  <c r="Z217" i="8"/>
  <c r="S217" i="8"/>
  <c r="Z305" i="8"/>
  <c r="S305" i="8"/>
  <c r="Z13" i="8"/>
  <c r="S13" i="8"/>
  <c r="Z5" i="8"/>
  <c r="S5" i="8"/>
  <c r="S198" i="8"/>
  <c r="Z198" i="8"/>
  <c r="S129" i="8"/>
  <c r="Z129" i="8"/>
  <c r="S117" i="8"/>
  <c r="Z117" i="8"/>
  <c r="Z303" i="8"/>
  <c r="S303" i="8"/>
  <c r="Z35" i="8"/>
  <c r="S35" i="8"/>
  <c r="Z379" i="8"/>
  <c r="S379" i="8"/>
  <c r="S249" i="8"/>
  <c r="Z249" i="8"/>
  <c r="S247" i="8"/>
  <c r="Z247" i="8"/>
  <c r="S208" i="8"/>
  <c r="Z208" i="8"/>
  <c r="S378" i="8"/>
  <c r="Z378" i="8"/>
  <c r="Z299" i="8"/>
  <c r="S299" i="8"/>
  <c r="S71" i="8"/>
  <c r="Z71" i="8"/>
  <c r="S311" i="8"/>
  <c r="Z311" i="8"/>
  <c r="S39" i="8"/>
  <c r="Z39" i="8"/>
  <c r="Z141" i="8"/>
  <c r="S141" i="8"/>
  <c r="S406" i="8"/>
  <c r="Z406" i="8"/>
  <c r="S293" i="8"/>
  <c r="Z293" i="8"/>
  <c r="Z304" i="8"/>
  <c r="S304" i="8"/>
  <c r="S309" i="8"/>
  <c r="Z309" i="8"/>
  <c r="S229" i="8"/>
  <c r="Z229" i="8"/>
  <c r="Z143" i="8"/>
  <c r="S143" i="8"/>
  <c r="S136" i="8"/>
  <c r="Z136" i="8"/>
  <c r="Z138" i="8"/>
  <c r="S138" i="8"/>
  <c r="Z284" i="8"/>
  <c r="S284" i="8"/>
  <c r="Z332" i="8"/>
  <c r="S332" i="8"/>
  <c r="S85" i="8"/>
  <c r="Z85" i="8"/>
  <c r="Z178" i="8"/>
  <c r="S178" i="8"/>
  <c r="S194" i="8"/>
  <c r="Z194" i="8"/>
  <c r="Z88" i="8"/>
  <c r="S88" i="8"/>
  <c r="S215" i="8"/>
  <c r="Z215" i="8"/>
  <c r="Z405" i="8"/>
  <c r="S405" i="8"/>
  <c r="Z335" i="8"/>
  <c r="S335" i="8"/>
  <c r="S287" i="8"/>
  <c r="Z287" i="8"/>
  <c r="Z152" i="8"/>
  <c r="S152" i="8"/>
  <c r="Z92" i="8"/>
  <c r="S92" i="8"/>
  <c r="Z139" i="8"/>
  <c r="S139" i="8"/>
  <c r="Z49" i="8"/>
  <c r="S49" i="8"/>
  <c r="S337" i="8"/>
  <c r="Z337" i="8"/>
  <c r="S52" i="8"/>
  <c r="Z52" i="8"/>
  <c r="S291" i="8"/>
  <c r="Z291" i="8"/>
  <c r="S212" i="8"/>
  <c r="Z212" i="8"/>
  <c r="S342" i="8"/>
  <c r="Z342" i="8"/>
  <c r="Z420" i="8"/>
  <c r="S420" i="8"/>
  <c r="Z64" i="8"/>
  <c r="S64" i="8"/>
  <c r="Z407" i="8"/>
  <c r="S407" i="8"/>
  <c r="S404" i="8"/>
  <c r="Z404" i="8"/>
  <c r="S123" i="8"/>
  <c r="Z123" i="8"/>
  <c r="S384" i="8"/>
  <c r="Z384" i="8"/>
  <c r="Z355" i="8"/>
  <c r="S355" i="8"/>
  <c r="Z340" i="8"/>
  <c r="S340" i="8"/>
  <c r="S276" i="8"/>
  <c r="Z276" i="8"/>
  <c r="Z43" i="8"/>
  <c r="S43" i="8"/>
  <c r="Z274" i="8"/>
  <c r="S274" i="8"/>
  <c r="Z47" i="8"/>
  <c r="S47" i="8"/>
  <c r="Z107" i="8"/>
  <c r="S107" i="8"/>
  <c r="S214" i="8"/>
  <c r="Z214" i="8"/>
  <c r="Z300" i="8"/>
  <c r="S300" i="8"/>
  <c r="Z263" i="8"/>
  <c r="S263" i="8"/>
  <c r="S316" i="8"/>
  <c r="Z316" i="8"/>
  <c r="S197" i="8"/>
  <c r="Z197" i="8"/>
  <c r="S235" i="8"/>
  <c r="Z235" i="8"/>
  <c r="S134" i="8"/>
  <c r="Z134" i="8"/>
  <c r="Z142" i="8"/>
  <c r="S142" i="8"/>
  <c r="S116" i="8"/>
  <c r="Z116" i="8"/>
  <c r="Z203" i="8"/>
  <c r="S203" i="8"/>
  <c r="Z295" i="8"/>
  <c r="S295" i="8"/>
  <c r="Z408" i="8"/>
  <c r="S408" i="8"/>
  <c r="S41" i="8"/>
  <c r="Z41" i="8"/>
  <c r="S390" i="8"/>
  <c r="Z390" i="8"/>
  <c r="Z296" i="8"/>
  <c r="S296" i="8"/>
  <c r="Z163" i="8"/>
  <c r="S163" i="8"/>
  <c r="S38" i="8"/>
  <c r="Z38" i="8"/>
  <c r="S372" i="8"/>
  <c r="Z372" i="8"/>
  <c r="Z188" i="8"/>
  <c r="S188" i="8"/>
  <c r="S360" i="8"/>
  <c r="Z360" i="8"/>
  <c r="Z298" i="8"/>
  <c r="S298" i="8"/>
  <c r="S204" i="8"/>
  <c r="Z204" i="8"/>
  <c r="S325" i="8"/>
  <c r="Z325" i="8"/>
  <c r="S292" i="8"/>
  <c r="Z292" i="8"/>
  <c r="S231" i="8"/>
  <c r="Z231" i="8"/>
  <c r="S53" i="8"/>
  <c r="Z53" i="8"/>
  <c r="Z220" i="8"/>
  <c r="S220" i="8"/>
  <c r="Z244" i="8"/>
  <c r="S244" i="8"/>
  <c r="Z385" i="8"/>
  <c r="S385" i="8"/>
  <c r="S423" i="8"/>
  <c r="Z423" i="8"/>
  <c r="S410" i="8"/>
  <c r="Z410" i="8"/>
  <c r="Z58" i="8"/>
  <c r="S58" i="8"/>
  <c r="S74" i="8"/>
  <c r="Z74" i="8"/>
  <c r="Z289" i="8"/>
  <c r="S289" i="8"/>
  <c r="Z3" i="8"/>
  <c r="S3" i="8"/>
  <c r="S209" i="8"/>
  <c r="Z209" i="8"/>
  <c r="Z308" i="8"/>
  <c r="S308" i="8"/>
  <c r="Z159" i="8"/>
  <c r="S159" i="8"/>
  <c r="Z160" i="8"/>
  <c r="S160" i="8"/>
  <c r="S207" i="8"/>
  <c r="Z207" i="8"/>
  <c r="Z398" i="8"/>
  <c r="S398" i="8"/>
  <c r="Z418" i="8"/>
  <c r="S418" i="8"/>
  <c r="Z331" i="8"/>
  <c r="S331" i="8"/>
  <c r="S144" i="8"/>
  <c r="Z144" i="8"/>
  <c r="Z11" i="8"/>
  <c r="S11" i="8"/>
  <c r="S222" i="8"/>
  <c r="Z222" i="8"/>
  <c r="Z323" i="8"/>
  <c r="S323" i="8"/>
  <c r="Z327" i="8"/>
  <c r="S327" i="8"/>
  <c r="S228" i="8"/>
  <c r="Z228" i="8"/>
  <c r="S239" i="8"/>
  <c r="Z239" i="8"/>
  <c r="S33" i="8"/>
  <c r="Z33" i="8"/>
  <c r="Z158" i="8"/>
  <c r="S158" i="8"/>
  <c r="Z262" i="8"/>
  <c r="S262" i="8"/>
  <c r="S238" i="8"/>
  <c r="Z238" i="8"/>
  <c r="S42" i="8"/>
  <c r="Z42" i="8"/>
  <c r="S426" i="8"/>
  <c r="Z426" i="8"/>
  <c r="S267" i="8"/>
  <c r="Z267" i="8"/>
  <c r="Z251" i="8"/>
  <c r="S251" i="8"/>
  <c r="S234" i="8"/>
  <c r="Z234" i="8"/>
  <c r="Z414" i="8"/>
  <c r="S414" i="8"/>
  <c r="S61" i="8"/>
  <c r="Z61" i="8"/>
  <c r="S279" i="8"/>
  <c r="Z279" i="8"/>
  <c r="Z278" i="8"/>
  <c r="S278" i="8"/>
  <c r="Z195" i="8"/>
  <c r="S195" i="8"/>
  <c r="Z161" i="8"/>
  <c r="S161" i="8"/>
  <c r="S105" i="8"/>
  <c r="Z105" i="8"/>
  <c r="S95" i="8"/>
  <c r="Z95" i="8"/>
  <c r="S339" i="8"/>
  <c r="Z339" i="8"/>
  <c r="S230" i="8"/>
  <c r="Z230" i="8"/>
  <c r="Z395" i="8"/>
  <c r="S395" i="8"/>
  <c r="S429" i="8"/>
  <c r="Z429" i="8"/>
  <c r="Z98" i="8"/>
  <c r="S98" i="8"/>
  <c r="Z97" i="8"/>
  <c r="S97" i="8"/>
  <c r="S90" i="8"/>
  <c r="Z90" i="8"/>
  <c r="S401" i="8"/>
  <c r="Z401" i="8"/>
  <c r="S73" i="8"/>
  <c r="Z73" i="8"/>
  <c r="S409" i="8"/>
  <c r="Z409" i="8"/>
  <c r="S236" i="8"/>
  <c r="Z236" i="8"/>
  <c r="S265" i="8"/>
  <c r="Z265" i="8"/>
  <c r="Z22" i="8"/>
  <c r="S22" i="8"/>
  <c r="S223" i="8"/>
  <c r="Z223" i="8"/>
  <c r="Z202" i="8"/>
  <c r="S202" i="8"/>
  <c r="S270" i="8"/>
  <c r="Z270" i="8"/>
  <c r="S347" i="8"/>
  <c r="Z347" i="8"/>
  <c r="S354" i="8"/>
  <c r="Z354" i="8"/>
  <c r="S63" i="8"/>
  <c r="Z63" i="8"/>
  <c r="S51" i="8"/>
  <c r="Z51" i="8"/>
  <c r="Z272" i="8"/>
  <c r="S272" i="8"/>
  <c r="Z26" i="8"/>
  <c r="S26" i="8"/>
  <c r="S189" i="8"/>
  <c r="Z189" i="8"/>
  <c r="S34" i="8"/>
  <c r="Z34" i="8"/>
  <c r="S349" i="8"/>
  <c r="Z349" i="8"/>
  <c r="Z100" i="8"/>
  <c r="S100" i="8"/>
  <c r="Z257" i="8"/>
  <c r="S257" i="8"/>
  <c r="S294" i="8"/>
  <c r="Z294" i="8"/>
  <c r="Z268" i="8"/>
  <c r="S268" i="8"/>
  <c r="S10" i="8"/>
  <c r="Z10" i="8"/>
  <c r="Z366" i="8"/>
  <c r="S366" i="8"/>
  <c r="Z225" i="8"/>
  <c r="S225" i="8"/>
  <c r="Z402" i="8"/>
  <c r="S402" i="8"/>
  <c r="S125" i="8"/>
  <c r="Z125" i="8"/>
  <c r="S283" i="8"/>
  <c r="Z283" i="8"/>
  <c r="Z96" i="8"/>
  <c r="S96" i="8"/>
  <c r="Z301" i="8"/>
  <c r="S301" i="8"/>
  <c r="S377" i="8"/>
  <c r="Z377" i="8"/>
  <c r="S358" i="8"/>
  <c r="Z358" i="8"/>
  <c r="S72" i="8"/>
  <c r="Z72" i="8"/>
  <c r="Z15" i="8"/>
  <c r="S15" i="8"/>
  <c r="S313" i="8"/>
  <c r="Z313" i="8"/>
  <c r="S91" i="8"/>
  <c r="Z91" i="8"/>
  <c r="Z321" i="8"/>
  <c r="S321" i="8"/>
  <c r="S140" i="8"/>
  <c r="Z140" i="8"/>
  <c r="S146" i="8"/>
  <c r="Z146" i="8"/>
  <c r="Z79" i="8"/>
  <c r="S79" i="8"/>
  <c r="S324" i="8"/>
  <c r="Z324" i="8"/>
  <c r="Z389" i="8"/>
  <c r="S389" i="8"/>
  <c r="S87" i="8"/>
  <c r="Z87" i="8"/>
  <c r="Z14" i="8"/>
  <c r="S14" i="8"/>
  <c r="Z192" i="8"/>
  <c r="S192" i="8"/>
  <c r="S345" i="8"/>
  <c r="Z345" i="8"/>
  <c r="Z363" i="8"/>
  <c r="S363" i="8"/>
  <c r="S280" i="8"/>
  <c r="Z280" i="8"/>
  <c r="S9" i="8"/>
  <c r="Z9" i="8"/>
  <c r="S368" i="8"/>
  <c r="Z368" i="8"/>
  <c r="Z45" i="8"/>
  <c r="S45" i="8"/>
  <c r="S130" i="8"/>
  <c r="Z130" i="8"/>
  <c r="E15" i="21" l="1"/>
  <c r="AE5" i="21"/>
  <c r="AE7" i="21" s="1"/>
  <c r="AM1" i="21"/>
  <c r="AI1" i="21"/>
  <c r="F586" i="13"/>
  <c r="AB586" i="10"/>
  <c r="AF586" i="10" s="1"/>
  <c r="X583" i="10"/>
  <c r="J584" i="10"/>
  <c r="Z585" i="10"/>
  <c r="H584" i="13"/>
  <c r="J586" i="13"/>
  <c r="AD586" i="10"/>
  <c r="AH586" i="10" s="1"/>
  <c r="T583" i="10"/>
  <c r="V585" i="10"/>
  <c r="D584" i="13"/>
  <c r="H584" i="10"/>
  <c r="AE585" i="8"/>
  <c r="AG585" i="8" s="1"/>
  <c r="AK585" i="8" s="1"/>
  <c r="AX585" i="8"/>
  <c r="AI585" i="8"/>
  <c r="AO585" i="8"/>
  <c r="E16" i="21" l="1"/>
  <c r="B16" i="21" s="1"/>
  <c r="C16" i="21" s="1"/>
  <c r="D16" i="21" s="1"/>
  <c r="AI5" i="21"/>
  <c r="AI7" i="21" s="1"/>
  <c r="F10" i="21"/>
  <c r="F11" i="21"/>
  <c r="AM5" i="21"/>
  <c r="AM7" i="21" s="1"/>
  <c r="E17" i="21"/>
  <c r="B15" i="21"/>
  <c r="C15" i="21" s="1"/>
  <c r="D15" i="21" s="1"/>
  <c r="J583" i="10"/>
  <c r="H583" i="13"/>
  <c r="X582" i="10"/>
  <c r="Z584" i="10"/>
  <c r="AB585" i="10"/>
  <c r="AF585" i="10" s="1"/>
  <c r="F585" i="13"/>
  <c r="T582" i="10"/>
  <c r="D583" i="13"/>
  <c r="V584" i="10"/>
  <c r="H583" i="10"/>
  <c r="AD585" i="10"/>
  <c r="AH585" i="10" s="1"/>
  <c r="J585" i="13"/>
  <c r="AS585" i="8"/>
  <c r="F585" i="9"/>
  <c r="AM585" i="8"/>
  <c r="AC584" i="8" s="1"/>
  <c r="AV585" i="8"/>
  <c r="E19" i="21" l="1"/>
  <c r="E20" i="21" s="1"/>
  <c r="F15" i="21"/>
  <c r="G15" i="21" s="1"/>
  <c r="H15" i="21" s="1"/>
  <c r="E21" i="21"/>
  <c r="F17" i="21"/>
  <c r="G17" i="21" s="1"/>
  <c r="H17" i="21" s="1"/>
  <c r="F16" i="21"/>
  <c r="G16" i="21" s="1"/>
  <c r="H16" i="21" s="1"/>
  <c r="B17" i="21"/>
  <c r="C17" i="21" s="1"/>
  <c r="D17" i="21" s="1"/>
  <c r="T581" i="10"/>
  <c r="V583" i="10"/>
  <c r="D582" i="13"/>
  <c r="H582" i="10"/>
  <c r="AD584" i="10"/>
  <c r="AH584" i="10" s="1"/>
  <c r="J584" i="13"/>
  <c r="J582" i="10"/>
  <c r="Z583" i="10"/>
  <c r="X581" i="10"/>
  <c r="H582" i="13"/>
  <c r="F584" i="13"/>
  <c r="AB584" i="10"/>
  <c r="AF584" i="10" s="1"/>
  <c r="AE584" i="8"/>
  <c r="AG584" i="8" s="1"/>
  <c r="AK584" i="8" s="1"/>
  <c r="AO584" i="8"/>
  <c r="AX584" i="8"/>
  <c r="AI584" i="8"/>
  <c r="B21" i="21" l="1"/>
  <c r="C21" i="21" s="1"/>
  <c r="D21" i="21" s="1"/>
  <c r="J583" i="13"/>
  <c r="AD583" i="10"/>
  <c r="AH583" i="10" s="1"/>
  <c r="AB583" i="10"/>
  <c r="AF583" i="10" s="1"/>
  <c r="F583" i="13"/>
  <c r="X580" i="10"/>
  <c r="Z582" i="10"/>
  <c r="H581" i="13"/>
  <c r="J581" i="10"/>
  <c r="T580" i="10"/>
  <c r="V582" i="10"/>
  <c r="D581" i="13"/>
  <c r="H581" i="10"/>
  <c r="AS584" i="8"/>
  <c r="F584" i="9"/>
  <c r="AM584" i="8"/>
  <c r="AC583" i="8" s="1"/>
  <c r="AV584" i="8"/>
  <c r="AB582" i="10" l="1"/>
  <c r="AF582" i="10" s="1"/>
  <c r="F582" i="13"/>
  <c r="J582" i="13"/>
  <c r="AD582" i="10"/>
  <c r="AH582" i="10" s="1"/>
  <c r="T579" i="10"/>
  <c r="V581" i="10"/>
  <c r="D580" i="13"/>
  <c r="H580" i="10"/>
  <c r="Z581" i="10"/>
  <c r="J580" i="10"/>
  <c r="H580" i="13"/>
  <c r="X579" i="10"/>
  <c r="AE583" i="8"/>
  <c r="AG583" i="8" s="1"/>
  <c r="AK583" i="8" s="1"/>
  <c r="AX583" i="8"/>
  <c r="AI583" i="8"/>
  <c r="AO583" i="8"/>
  <c r="AB581" i="10" l="1"/>
  <c r="AF581" i="10" s="1"/>
  <c r="F581" i="13"/>
  <c r="X578" i="10"/>
  <c r="Z580" i="10"/>
  <c r="J579" i="10"/>
  <c r="H579" i="13"/>
  <c r="AD581" i="10"/>
  <c r="AH581" i="10" s="1"/>
  <c r="J581" i="13"/>
  <c r="T578" i="10"/>
  <c r="V580" i="10"/>
  <c r="D579" i="13"/>
  <c r="H579" i="10"/>
  <c r="AS583" i="8"/>
  <c r="F583" i="9"/>
  <c r="AM583" i="8"/>
  <c r="AC582" i="8" s="1"/>
  <c r="AV583" i="8"/>
  <c r="J580" i="13" l="1"/>
  <c r="AD580" i="10"/>
  <c r="AH580" i="10" s="1"/>
  <c r="X577" i="10"/>
  <c r="H578" i="13"/>
  <c r="Z579" i="10"/>
  <c r="J578" i="10"/>
  <c r="AB580" i="10"/>
  <c r="AF580" i="10" s="1"/>
  <c r="F580" i="13"/>
  <c r="T577" i="10"/>
  <c r="V579" i="10"/>
  <c r="D578" i="13"/>
  <c r="H578" i="10"/>
  <c r="AE582" i="8"/>
  <c r="AG582" i="8" s="1"/>
  <c r="AK582" i="8" s="1"/>
  <c r="AX582" i="8"/>
  <c r="AO582" i="8"/>
  <c r="AI582" i="8"/>
  <c r="J577" i="10" l="1"/>
  <c r="X576" i="10"/>
  <c r="Z578" i="10"/>
  <c r="H577" i="13"/>
  <c r="AB579" i="10"/>
  <c r="AF579" i="10" s="1"/>
  <c r="F579" i="13"/>
  <c r="T576" i="10"/>
  <c r="V578" i="10"/>
  <c r="D577" i="13"/>
  <c r="H577" i="10"/>
  <c r="AD579" i="10"/>
  <c r="AH579" i="10" s="1"/>
  <c r="J579" i="13"/>
  <c r="AS582" i="8"/>
  <c r="F582" i="9"/>
  <c r="AM582" i="8"/>
  <c r="AC581" i="8" s="1"/>
  <c r="AV582" i="8"/>
  <c r="T575" i="10" l="1"/>
  <c r="V577" i="10"/>
  <c r="D576" i="13"/>
  <c r="H576" i="10"/>
  <c r="Z577" i="10"/>
  <c r="X575" i="10"/>
  <c r="J576" i="10"/>
  <c r="H576" i="13"/>
  <c r="AB578" i="10"/>
  <c r="AF578" i="10" s="1"/>
  <c r="F578" i="13"/>
  <c r="AD578" i="10"/>
  <c r="AH578" i="10" s="1"/>
  <c r="J578" i="13"/>
  <c r="AE581" i="8"/>
  <c r="AG581" i="8" s="1"/>
  <c r="AK581" i="8" s="1"/>
  <c r="AX581" i="8"/>
  <c r="AO581" i="8"/>
  <c r="AI581" i="8"/>
  <c r="Z576" i="10" l="1"/>
  <c r="J575" i="10"/>
  <c r="H575" i="13"/>
  <c r="X574" i="10"/>
  <c r="AB577" i="10"/>
  <c r="AF577" i="10" s="1"/>
  <c r="F577" i="13"/>
  <c r="AD577" i="10"/>
  <c r="AH577" i="10" s="1"/>
  <c r="J577" i="13"/>
  <c r="T574" i="10"/>
  <c r="V576" i="10"/>
  <c r="D575" i="13"/>
  <c r="H575" i="10"/>
  <c r="AS581" i="8"/>
  <c r="F581" i="9"/>
  <c r="AM581" i="8"/>
  <c r="AC580" i="8" s="1"/>
  <c r="AV581" i="8"/>
  <c r="Z575" i="10" l="1"/>
  <c r="X573" i="10"/>
  <c r="H574" i="13"/>
  <c r="J574" i="10"/>
  <c r="AB576" i="10"/>
  <c r="AF576" i="10" s="1"/>
  <c r="F576" i="13"/>
  <c r="T573" i="10"/>
  <c r="V575" i="10"/>
  <c r="D574" i="13"/>
  <c r="H574" i="10"/>
  <c r="J576" i="13"/>
  <c r="AD576" i="10"/>
  <c r="AH576" i="10" s="1"/>
  <c r="AE580" i="8"/>
  <c r="AG580" i="8" s="1"/>
  <c r="AK580" i="8" s="1"/>
  <c r="AO580" i="8"/>
  <c r="AI580" i="8"/>
  <c r="AX580" i="8"/>
  <c r="AB575" i="10" l="1"/>
  <c r="AF575" i="10" s="1"/>
  <c r="F575" i="13"/>
  <c r="H573" i="13"/>
  <c r="J573" i="10"/>
  <c r="X572" i="10"/>
  <c r="Z574" i="10"/>
  <c r="T572" i="10"/>
  <c r="V574" i="10"/>
  <c r="D573" i="13"/>
  <c r="H573" i="10"/>
  <c r="AD575" i="10"/>
  <c r="AH575" i="10" s="1"/>
  <c r="J575" i="13"/>
  <c r="AS580" i="8"/>
  <c r="F580" i="9"/>
  <c r="AM580" i="8"/>
  <c r="AC579" i="8" s="1"/>
  <c r="AV580" i="8"/>
  <c r="AB574" i="10" l="1"/>
  <c r="AF574" i="10" s="1"/>
  <c r="F574" i="13"/>
  <c r="T571" i="10"/>
  <c r="V573" i="10"/>
  <c r="D572" i="13"/>
  <c r="H572" i="10"/>
  <c r="J574" i="13"/>
  <c r="AD574" i="10"/>
  <c r="AH574" i="10" s="1"/>
  <c r="X571" i="10"/>
  <c r="J572" i="10"/>
  <c r="Z573" i="10"/>
  <c r="H572" i="13"/>
  <c r="AE579" i="8"/>
  <c r="AG579" i="8" s="1"/>
  <c r="AK579" i="8" s="1"/>
  <c r="AX579" i="8"/>
  <c r="AI579" i="8"/>
  <c r="AO579" i="8"/>
  <c r="AD573" i="10" l="1"/>
  <c r="AH573" i="10" s="1"/>
  <c r="J573" i="13"/>
  <c r="T570" i="10"/>
  <c r="V572" i="10"/>
  <c r="D571" i="13"/>
  <c r="H571" i="10"/>
  <c r="AB573" i="10"/>
  <c r="AF573" i="10" s="1"/>
  <c r="F573" i="13"/>
  <c r="X570" i="10"/>
  <c r="H571" i="13"/>
  <c r="Z572" i="10"/>
  <c r="J571" i="10"/>
  <c r="AS579" i="8"/>
  <c r="F579" i="9"/>
  <c r="AM579" i="8"/>
  <c r="AC578" i="8" s="1"/>
  <c r="AV579" i="8"/>
  <c r="AB572" i="10" l="1"/>
  <c r="AF572" i="10" s="1"/>
  <c r="F572" i="13"/>
  <c r="AD572" i="10"/>
  <c r="AH572" i="10" s="1"/>
  <c r="J572" i="13"/>
  <c r="T569" i="10"/>
  <c r="V571" i="10"/>
  <c r="D570" i="13"/>
  <c r="H570" i="10"/>
  <c r="Z571" i="10"/>
  <c r="X569" i="10"/>
  <c r="J570" i="10"/>
  <c r="H570" i="13"/>
  <c r="AE578" i="8"/>
  <c r="AG578" i="8" s="1"/>
  <c r="AK578" i="8" s="1"/>
  <c r="AX578" i="8"/>
  <c r="AI578" i="8"/>
  <c r="AO578" i="8"/>
  <c r="X568" i="10" l="1"/>
  <c r="H569" i="13"/>
  <c r="Z570" i="10"/>
  <c r="J569" i="10"/>
  <c r="AB571" i="10"/>
  <c r="AF571" i="10" s="1"/>
  <c r="F571" i="13"/>
  <c r="J571" i="13"/>
  <c r="AD571" i="10"/>
  <c r="AH571" i="10" s="1"/>
  <c r="T568" i="10"/>
  <c r="V570" i="10"/>
  <c r="D569" i="13"/>
  <c r="H569" i="10"/>
  <c r="AS578" i="8"/>
  <c r="F578" i="9"/>
  <c r="AM578" i="8"/>
  <c r="AC577" i="8" s="1"/>
  <c r="AV578" i="8"/>
  <c r="AD570" i="10" l="1"/>
  <c r="AH570" i="10" s="1"/>
  <c r="J570" i="13"/>
  <c r="AB570" i="10"/>
  <c r="AF570" i="10" s="1"/>
  <c r="F570" i="13"/>
  <c r="T567" i="10"/>
  <c r="V569" i="10"/>
  <c r="D568" i="13"/>
  <c r="H568" i="10"/>
  <c r="Z569" i="10"/>
  <c r="X567" i="10"/>
  <c r="J568" i="10"/>
  <c r="H568" i="13"/>
  <c r="AE577" i="8"/>
  <c r="AG577" i="8" s="1"/>
  <c r="AK577" i="8" s="1"/>
  <c r="AX577" i="8"/>
  <c r="AI577" i="8"/>
  <c r="AO577" i="8"/>
  <c r="X566" i="10" l="1"/>
  <c r="Z568" i="10"/>
  <c r="J567" i="10"/>
  <c r="H567" i="13"/>
  <c r="AB569" i="10"/>
  <c r="AF569" i="10" s="1"/>
  <c r="F569" i="13"/>
  <c r="AD569" i="10"/>
  <c r="AH569" i="10" s="1"/>
  <c r="J569" i="13"/>
  <c r="T566" i="10"/>
  <c r="V568" i="10"/>
  <c r="D567" i="13"/>
  <c r="H567" i="10"/>
  <c r="AS577" i="8"/>
  <c r="F577" i="9"/>
  <c r="AM577" i="8"/>
  <c r="AC576" i="8" s="1"/>
  <c r="AV577" i="8"/>
  <c r="AB568" i="10" l="1"/>
  <c r="AF568" i="10" s="1"/>
  <c r="F568" i="13"/>
  <c r="AD568" i="10"/>
  <c r="AH568" i="10" s="1"/>
  <c r="J568" i="13"/>
  <c r="T565" i="10"/>
  <c r="V567" i="10"/>
  <c r="D566" i="13"/>
  <c r="H566" i="10"/>
  <c r="Z567" i="10"/>
  <c r="X565" i="10"/>
  <c r="H566" i="13"/>
  <c r="J566" i="10"/>
  <c r="AE576" i="8"/>
  <c r="AG576" i="8" s="1"/>
  <c r="AK576" i="8" s="1"/>
  <c r="AO576" i="8"/>
  <c r="AX576" i="8"/>
  <c r="AI576" i="8"/>
  <c r="X564" i="10" l="1"/>
  <c r="H565" i="13"/>
  <c r="Z566" i="10"/>
  <c r="J565" i="10"/>
  <c r="AB567" i="10"/>
  <c r="AF567" i="10" s="1"/>
  <c r="F567" i="13"/>
  <c r="AD567" i="10"/>
  <c r="AH567" i="10" s="1"/>
  <c r="J567" i="13"/>
  <c r="T564" i="10"/>
  <c r="V566" i="10"/>
  <c r="D565" i="13"/>
  <c r="H565" i="10"/>
  <c r="AS576" i="8"/>
  <c r="F576" i="9"/>
  <c r="AM576" i="8"/>
  <c r="AC575" i="8" s="1"/>
  <c r="AV576" i="8"/>
  <c r="AD566" i="10" l="1"/>
  <c r="AH566" i="10" s="1"/>
  <c r="J566" i="13"/>
  <c r="AB566" i="10"/>
  <c r="AF566" i="10" s="1"/>
  <c r="F566" i="13"/>
  <c r="T563" i="10"/>
  <c r="V565" i="10"/>
  <c r="D564" i="13"/>
  <c r="H564" i="10"/>
  <c r="X563" i="10"/>
  <c r="Z565" i="10"/>
  <c r="J564" i="10"/>
  <c r="H564" i="13"/>
  <c r="AE575" i="8"/>
  <c r="AG575" i="8" s="1"/>
  <c r="AK575" i="8" s="1"/>
  <c r="AX575" i="8"/>
  <c r="AI575" i="8"/>
  <c r="AO575" i="8"/>
  <c r="AD565" i="10" l="1"/>
  <c r="AH565" i="10" s="1"/>
  <c r="J565" i="13"/>
  <c r="AB565" i="10"/>
  <c r="AF565" i="10" s="1"/>
  <c r="F565" i="13"/>
  <c r="X562" i="10"/>
  <c r="Z564" i="10"/>
  <c r="J563" i="10"/>
  <c r="H563" i="13"/>
  <c r="T562" i="10"/>
  <c r="V564" i="10"/>
  <c r="D563" i="13"/>
  <c r="H563" i="10"/>
  <c r="AS575" i="8"/>
  <c r="F575" i="9"/>
  <c r="AM575" i="8"/>
  <c r="AC574" i="8" s="1"/>
  <c r="AV575" i="8"/>
  <c r="AB564" i="10" l="1"/>
  <c r="AF564" i="10" s="1"/>
  <c r="F564" i="13"/>
  <c r="AD564" i="10"/>
  <c r="AH564" i="10" s="1"/>
  <c r="J564" i="13"/>
  <c r="T561" i="10"/>
  <c r="V563" i="10"/>
  <c r="D562" i="13"/>
  <c r="H562" i="10"/>
  <c r="Z563" i="10"/>
  <c r="J562" i="10"/>
  <c r="H562" i="13"/>
  <c r="X561" i="10"/>
  <c r="AE574" i="8"/>
  <c r="AG574" i="8" s="1"/>
  <c r="AK574" i="8" s="1"/>
  <c r="AX574" i="8"/>
  <c r="AI574" i="8"/>
  <c r="AO574" i="8"/>
  <c r="AB563" i="10" l="1"/>
  <c r="AF563" i="10" s="1"/>
  <c r="F563" i="13"/>
  <c r="H561" i="13"/>
  <c r="J561" i="10"/>
  <c r="X560" i="10"/>
  <c r="Z562" i="10"/>
  <c r="AD563" i="10"/>
  <c r="AH563" i="10" s="1"/>
  <c r="J563" i="13"/>
  <c r="T560" i="10"/>
  <c r="V562" i="10"/>
  <c r="D561" i="13"/>
  <c r="H561" i="10"/>
  <c r="AS574" i="8"/>
  <c r="F574" i="9"/>
  <c r="AM574" i="8"/>
  <c r="AC573" i="8" s="1"/>
  <c r="AV574" i="8"/>
  <c r="AB562" i="10" l="1"/>
  <c r="AF562" i="10" s="1"/>
  <c r="F562" i="13"/>
  <c r="AD562" i="10"/>
  <c r="AH562" i="10" s="1"/>
  <c r="J562" i="13"/>
  <c r="T559" i="10"/>
  <c r="V561" i="10"/>
  <c r="D560" i="13"/>
  <c r="H560" i="10"/>
  <c r="Z561" i="10"/>
  <c r="H560" i="13"/>
  <c r="X559" i="10"/>
  <c r="J560" i="10"/>
  <c r="AE573" i="8"/>
  <c r="AG573" i="8" s="1"/>
  <c r="AK573" i="8" s="1"/>
  <c r="AI573" i="8"/>
  <c r="AX573" i="8"/>
  <c r="AO573" i="8"/>
  <c r="X558" i="10" l="1"/>
  <c r="Z560" i="10"/>
  <c r="J559" i="10"/>
  <c r="H559" i="13"/>
  <c r="AB561" i="10"/>
  <c r="AF561" i="10" s="1"/>
  <c r="F561" i="13"/>
  <c r="J561" i="13"/>
  <c r="AD561" i="10"/>
  <c r="AH561" i="10" s="1"/>
  <c r="T558" i="10"/>
  <c r="V560" i="10"/>
  <c r="D559" i="13"/>
  <c r="H559" i="10"/>
  <c r="AS573" i="8"/>
  <c r="F573" i="9"/>
  <c r="AM573" i="8"/>
  <c r="AC572" i="8" s="1"/>
  <c r="AV573" i="8"/>
  <c r="AB560" i="10" l="1"/>
  <c r="AF560" i="10" s="1"/>
  <c r="F560" i="13"/>
  <c r="AD560" i="10"/>
  <c r="AH560" i="10" s="1"/>
  <c r="J560" i="13"/>
  <c r="T557" i="10"/>
  <c r="V559" i="10"/>
  <c r="D558" i="13"/>
  <c r="H558" i="10"/>
  <c r="Z559" i="10"/>
  <c r="X557" i="10"/>
  <c r="J558" i="10"/>
  <c r="H558" i="13"/>
  <c r="AE572" i="8"/>
  <c r="AG572" i="8" s="1"/>
  <c r="AK572" i="8" s="1"/>
  <c r="AO572" i="8"/>
  <c r="AI572" i="8"/>
  <c r="AX572" i="8"/>
  <c r="X556" i="10" l="1"/>
  <c r="Z558" i="10"/>
  <c r="H557" i="13"/>
  <c r="J557" i="10"/>
  <c r="AB559" i="10"/>
  <c r="AF559" i="10" s="1"/>
  <c r="F559" i="13"/>
  <c r="AD559" i="10"/>
  <c r="AH559" i="10" s="1"/>
  <c r="J559" i="13"/>
  <c r="T556" i="10"/>
  <c r="V558" i="10"/>
  <c r="D557" i="13"/>
  <c r="H557" i="10"/>
  <c r="AM572" i="8"/>
  <c r="AC571" i="8" s="1"/>
  <c r="AV572" i="8"/>
  <c r="AS572" i="8"/>
  <c r="F572" i="9"/>
  <c r="AB558" i="10" l="1"/>
  <c r="AF558" i="10" s="1"/>
  <c r="F558" i="13"/>
  <c r="AD558" i="10"/>
  <c r="AH558" i="10" s="1"/>
  <c r="J558" i="13"/>
  <c r="T555" i="10"/>
  <c r="V557" i="10"/>
  <c r="D556" i="13"/>
  <c r="H556" i="10"/>
  <c r="X555" i="10"/>
  <c r="Z557" i="10"/>
  <c r="J556" i="10"/>
  <c r="H556" i="13"/>
  <c r="AE571" i="8"/>
  <c r="AG571" i="8" s="1"/>
  <c r="AK571" i="8" s="1"/>
  <c r="AX571" i="8"/>
  <c r="AI571" i="8"/>
  <c r="AO571" i="8"/>
  <c r="J557" i="13" l="1"/>
  <c r="AD557" i="10"/>
  <c r="AH557" i="10" s="1"/>
  <c r="AB557" i="10"/>
  <c r="AF557" i="10" s="1"/>
  <c r="F557" i="13"/>
  <c r="X554" i="10"/>
  <c r="Z556" i="10"/>
  <c r="J555" i="10"/>
  <c r="H555" i="13"/>
  <c r="T554" i="10"/>
  <c r="V556" i="10"/>
  <c r="D555" i="13"/>
  <c r="H555" i="10"/>
  <c r="AS571" i="8"/>
  <c r="F571" i="9"/>
  <c r="AM571" i="8"/>
  <c r="AC570" i="8" s="1"/>
  <c r="AV571" i="8"/>
  <c r="AD556" i="10" l="1"/>
  <c r="AH556" i="10" s="1"/>
  <c r="J556" i="13"/>
  <c r="AB556" i="10"/>
  <c r="AF556" i="10" s="1"/>
  <c r="F556" i="13"/>
  <c r="T553" i="10"/>
  <c r="V555" i="10"/>
  <c r="D554" i="13"/>
  <c r="H554" i="10"/>
  <c r="Z555" i="10"/>
  <c r="X553" i="10"/>
  <c r="J554" i="10"/>
  <c r="H554" i="13"/>
  <c r="AE570" i="8"/>
  <c r="AG570" i="8" s="1"/>
  <c r="AK570" i="8" s="1"/>
  <c r="AX570" i="8"/>
  <c r="AO570" i="8"/>
  <c r="AI570" i="8"/>
  <c r="X552" i="10" l="1"/>
  <c r="Z554" i="10"/>
  <c r="J553" i="10"/>
  <c r="H553" i="13"/>
  <c r="AB555" i="10"/>
  <c r="AF555" i="10" s="1"/>
  <c r="F555" i="13"/>
  <c r="AD555" i="10"/>
  <c r="AH555" i="10" s="1"/>
  <c r="J555" i="13"/>
  <c r="T552" i="10"/>
  <c r="V554" i="10"/>
  <c r="D553" i="13"/>
  <c r="H553" i="10"/>
  <c r="AM570" i="8"/>
  <c r="AC569" i="8" s="1"/>
  <c r="AV570" i="8"/>
  <c r="AS570" i="8"/>
  <c r="F570" i="9"/>
  <c r="AB554" i="10" l="1"/>
  <c r="AF554" i="10" s="1"/>
  <c r="F554" i="13"/>
  <c r="AD554" i="10"/>
  <c r="AH554" i="10" s="1"/>
  <c r="J554" i="13"/>
  <c r="T551" i="10"/>
  <c r="V553" i="10"/>
  <c r="D552" i="13"/>
  <c r="H552" i="10"/>
  <c r="Z553" i="10"/>
  <c r="X551" i="10"/>
  <c r="H552" i="13"/>
  <c r="J552" i="10"/>
  <c r="AE569" i="8"/>
  <c r="AG569" i="8" s="1"/>
  <c r="AK569" i="8" s="1"/>
  <c r="AX569" i="8"/>
  <c r="AI569" i="8"/>
  <c r="AO569" i="8"/>
  <c r="X550" i="10" l="1"/>
  <c r="Z552" i="10"/>
  <c r="J551" i="10"/>
  <c r="H551" i="13"/>
  <c r="AB553" i="10"/>
  <c r="AF553" i="10" s="1"/>
  <c r="F553" i="13"/>
  <c r="AD553" i="10"/>
  <c r="AH553" i="10" s="1"/>
  <c r="J553" i="13"/>
  <c r="T550" i="10"/>
  <c r="V552" i="10"/>
  <c r="D551" i="13"/>
  <c r="H551" i="10"/>
  <c r="AS569" i="8"/>
  <c r="F569" i="9"/>
  <c r="AM569" i="8"/>
  <c r="AC568" i="8" s="1"/>
  <c r="AV569" i="8"/>
  <c r="AB552" i="10" l="1"/>
  <c r="AF552" i="10" s="1"/>
  <c r="F552" i="13"/>
  <c r="AD552" i="10"/>
  <c r="AH552" i="10" s="1"/>
  <c r="J552" i="13"/>
  <c r="T549" i="10"/>
  <c r="V551" i="10"/>
  <c r="D550" i="13"/>
  <c r="H550" i="10"/>
  <c r="Z551" i="10"/>
  <c r="J550" i="10"/>
  <c r="X549" i="10"/>
  <c r="H550" i="13"/>
  <c r="AE568" i="8"/>
  <c r="AG568" i="8" s="1"/>
  <c r="AK568" i="8" s="1"/>
  <c r="AO568" i="8"/>
  <c r="AX568" i="8"/>
  <c r="AI568" i="8"/>
  <c r="X548" i="10" l="1"/>
  <c r="Z550" i="10"/>
  <c r="H549" i="13"/>
  <c r="J549" i="10"/>
  <c r="AB551" i="10"/>
  <c r="AF551" i="10" s="1"/>
  <c r="F551" i="13"/>
  <c r="AD551" i="10"/>
  <c r="AH551" i="10" s="1"/>
  <c r="J551" i="13"/>
  <c r="T548" i="10"/>
  <c r="V550" i="10"/>
  <c r="D549" i="13"/>
  <c r="H549" i="10"/>
  <c r="AS568" i="8"/>
  <c r="F568" i="9"/>
  <c r="AM568" i="8"/>
  <c r="AC567" i="8" s="1"/>
  <c r="AV568" i="8"/>
  <c r="AD550" i="10" l="1"/>
  <c r="AH550" i="10" s="1"/>
  <c r="J550" i="13"/>
  <c r="AB550" i="10"/>
  <c r="AF550" i="10" s="1"/>
  <c r="F550" i="13"/>
  <c r="T547" i="10"/>
  <c r="V549" i="10"/>
  <c r="D548" i="13"/>
  <c r="H548" i="10"/>
  <c r="X547" i="10"/>
  <c r="H548" i="13"/>
  <c r="J548" i="10"/>
  <c r="Z549" i="10"/>
  <c r="AE567" i="8"/>
  <c r="AG567" i="8" s="1"/>
  <c r="AK567" i="8" s="1"/>
  <c r="AX567" i="8"/>
  <c r="AI567" i="8"/>
  <c r="AO567" i="8"/>
  <c r="AD549" i="10" l="1"/>
  <c r="AH549" i="10" s="1"/>
  <c r="J549" i="13"/>
  <c r="AB549" i="10"/>
  <c r="AF549" i="10" s="1"/>
  <c r="F549" i="13"/>
  <c r="J547" i="10"/>
  <c r="H547" i="13"/>
  <c r="X546" i="10"/>
  <c r="Z548" i="10"/>
  <c r="T546" i="10"/>
  <c r="V548" i="10"/>
  <c r="D547" i="13"/>
  <c r="H547" i="10"/>
  <c r="AS567" i="8"/>
  <c r="F567" i="9"/>
  <c r="AM567" i="8"/>
  <c r="AC566" i="8" s="1"/>
  <c r="AV567" i="8"/>
  <c r="J546" i="10" l="1"/>
  <c r="Z547" i="10"/>
  <c r="X545" i="10"/>
  <c r="H546" i="13"/>
  <c r="AD548" i="10"/>
  <c r="AH548" i="10" s="1"/>
  <c r="J548" i="13"/>
  <c r="AB548" i="10"/>
  <c r="AF548" i="10" s="1"/>
  <c r="F548" i="13"/>
  <c r="T545" i="10"/>
  <c r="V547" i="10"/>
  <c r="D546" i="13"/>
  <c r="H546" i="10"/>
  <c r="AE566" i="8"/>
  <c r="AG566" i="8" s="1"/>
  <c r="AK566" i="8" s="1"/>
  <c r="AX566" i="8"/>
  <c r="AO566" i="8"/>
  <c r="AI566" i="8"/>
  <c r="H545" i="13" l="1"/>
  <c r="J545" i="10"/>
  <c r="X544" i="10"/>
  <c r="Z546" i="10"/>
  <c r="AB547" i="10"/>
  <c r="AF547" i="10" s="1"/>
  <c r="F547" i="13"/>
  <c r="AD547" i="10"/>
  <c r="AH547" i="10" s="1"/>
  <c r="J547" i="13"/>
  <c r="T544" i="10"/>
  <c r="V546" i="10"/>
  <c r="D545" i="13"/>
  <c r="H545" i="10"/>
  <c r="AM566" i="8"/>
  <c r="AC565" i="8" s="1"/>
  <c r="AV566" i="8"/>
  <c r="AS566" i="8"/>
  <c r="F566" i="9"/>
  <c r="AD546" i="10" l="1"/>
  <c r="AH546" i="10" s="1"/>
  <c r="J546" i="13"/>
  <c r="Z545" i="10"/>
  <c r="X543" i="10"/>
  <c r="H544" i="13"/>
  <c r="J544" i="10"/>
  <c r="AB546" i="10"/>
  <c r="AF546" i="10" s="1"/>
  <c r="F546" i="13"/>
  <c r="T543" i="10"/>
  <c r="D544" i="13"/>
  <c r="H544" i="10"/>
  <c r="V545" i="10"/>
  <c r="AE565" i="8"/>
  <c r="AG565" i="8" s="1"/>
  <c r="AK565" i="8" s="1"/>
  <c r="AX565" i="8"/>
  <c r="AO565" i="8"/>
  <c r="AI565" i="8"/>
  <c r="J543" i="10" l="1"/>
  <c r="H543" i="13"/>
  <c r="X542" i="10"/>
  <c r="Z544" i="10"/>
  <c r="AB545" i="10"/>
  <c r="AF545" i="10" s="1"/>
  <c r="F545" i="13"/>
  <c r="AD545" i="10"/>
  <c r="AH545" i="10" s="1"/>
  <c r="J545" i="13"/>
  <c r="T542" i="10"/>
  <c r="V544" i="10"/>
  <c r="D543" i="13"/>
  <c r="H543" i="10"/>
  <c r="AM565" i="8"/>
  <c r="AC564" i="8" s="1"/>
  <c r="AV565" i="8"/>
  <c r="AS565" i="8"/>
  <c r="F565" i="9"/>
  <c r="AD544" i="10" l="1"/>
  <c r="AH544" i="10" s="1"/>
  <c r="J544" i="13"/>
  <c r="J542" i="10"/>
  <c r="H542" i="13"/>
  <c r="Z543" i="10"/>
  <c r="X541" i="10"/>
  <c r="AB544" i="10"/>
  <c r="AF544" i="10" s="1"/>
  <c r="F544" i="13"/>
  <c r="T541" i="10"/>
  <c r="H542" i="10"/>
  <c r="D542" i="13"/>
  <c r="V543" i="10"/>
  <c r="AE564" i="8"/>
  <c r="AG564" i="8" s="1"/>
  <c r="AK564" i="8" s="1"/>
  <c r="AO564" i="8"/>
  <c r="AI564" i="8"/>
  <c r="AX564" i="8"/>
  <c r="AB543" i="10" l="1"/>
  <c r="AF543" i="10" s="1"/>
  <c r="F543" i="13"/>
  <c r="X540" i="10"/>
  <c r="Z542" i="10"/>
  <c r="H541" i="13"/>
  <c r="J541" i="10"/>
  <c r="T540" i="10"/>
  <c r="V542" i="10"/>
  <c r="D541" i="13"/>
  <c r="H541" i="10"/>
  <c r="AD543" i="10"/>
  <c r="AH543" i="10" s="1"/>
  <c r="J543" i="13"/>
  <c r="AM564" i="8"/>
  <c r="AC563" i="8" s="1"/>
  <c r="AV564" i="8"/>
  <c r="AS564" i="8"/>
  <c r="F564" i="9"/>
  <c r="AB542" i="10" l="1"/>
  <c r="AF542" i="10" s="1"/>
  <c r="F542" i="13"/>
  <c r="AD542" i="10"/>
  <c r="AH542" i="10" s="1"/>
  <c r="J542" i="13"/>
  <c r="T539" i="10"/>
  <c r="D540" i="13"/>
  <c r="H540" i="10"/>
  <c r="V541" i="10"/>
  <c r="H540" i="13"/>
  <c r="J540" i="10"/>
  <c r="Z541" i="10"/>
  <c r="X539" i="10"/>
  <c r="AE563" i="8"/>
  <c r="AG563" i="8" s="1"/>
  <c r="AK563" i="8" s="1"/>
  <c r="AX563" i="8"/>
  <c r="AI563" i="8"/>
  <c r="AO563" i="8"/>
  <c r="X538" i="10" l="1"/>
  <c r="Z540" i="10"/>
  <c r="J539" i="10"/>
  <c r="H539" i="13"/>
  <c r="AB541" i="10"/>
  <c r="AF541" i="10" s="1"/>
  <c r="F541" i="13"/>
  <c r="AD541" i="10"/>
  <c r="AH541" i="10" s="1"/>
  <c r="J541" i="13"/>
  <c r="T538" i="10"/>
  <c r="V540" i="10"/>
  <c r="D539" i="13"/>
  <c r="H539" i="10"/>
  <c r="AS563" i="8"/>
  <c r="F563" i="9"/>
  <c r="AM563" i="8"/>
  <c r="AC562" i="8" s="1"/>
  <c r="AV563" i="8"/>
  <c r="AB540" i="10" l="1"/>
  <c r="AF540" i="10" s="1"/>
  <c r="F540" i="13"/>
  <c r="AD540" i="10"/>
  <c r="AH540" i="10" s="1"/>
  <c r="J540" i="13"/>
  <c r="T537" i="10"/>
  <c r="H538" i="10"/>
  <c r="D538" i="13"/>
  <c r="V539" i="10"/>
  <c r="J538" i="10"/>
  <c r="H538" i="13"/>
  <c r="Z539" i="10"/>
  <c r="X537" i="10"/>
  <c r="AE562" i="8"/>
  <c r="AG562" i="8" s="1"/>
  <c r="AK562" i="8" s="1"/>
  <c r="AX562" i="8"/>
  <c r="AI562" i="8"/>
  <c r="AO562" i="8"/>
  <c r="X536" i="10" l="1"/>
  <c r="J537" i="10"/>
  <c r="H537" i="13"/>
  <c r="Z538" i="10"/>
  <c r="AB539" i="10"/>
  <c r="AF539" i="10" s="1"/>
  <c r="F539" i="13"/>
  <c r="AD539" i="10"/>
  <c r="AH539" i="10" s="1"/>
  <c r="J539" i="13"/>
  <c r="T536" i="10"/>
  <c r="H537" i="10"/>
  <c r="V538" i="10"/>
  <c r="D537" i="13"/>
  <c r="AS562" i="8"/>
  <c r="F562" i="9"/>
  <c r="AM562" i="8"/>
  <c r="AC561" i="8" s="1"/>
  <c r="AV562" i="8"/>
  <c r="AD538" i="10" l="1"/>
  <c r="AH538" i="10" s="1"/>
  <c r="J538" i="13"/>
  <c r="AB538" i="10"/>
  <c r="AF538" i="10" s="1"/>
  <c r="F538" i="13"/>
  <c r="T535" i="10"/>
  <c r="H536" i="10"/>
  <c r="D536" i="13"/>
  <c r="V537" i="10"/>
  <c r="J536" i="10"/>
  <c r="H536" i="13"/>
  <c r="Z537" i="10"/>
  <c r="X535" i="10"/>
  <c r="AE561" i="8"/>
  <c r="AG561" i="8" s="1"/>
  <c r="AK561" i="8" s="1"/>
  <c r="AX561" i="8"/>
  <c r="AI561" i="8"/>
  <c r="AO561" i="8"/>
  <c r="X534" i="10" l="1"/>
  <c r="H535" i="13"/>
  <c r="Z536" i="10"/>
  <c r="J535" i="10"/>
  <c r="AB537" i="10"/>
  <c r="AF537" i="10" s="1"/>
  <c r="F537" i="13"/>
  <c r="AD537" i="10"/>
  <c r="AH537" i="10" s="1"/>
  <c r="J537" i="13"/>
  <c r="T534" i="10"/>
  <c r="V536" i="10"/>
  <c r="H535" i="10"/>
  <c r="D535" i="13"/>
  <c r="AM561" i="8"/>
  <c r="AC560" i="8" s="1"/>
  <c r="AV561" i="8"/>
  <c r="AS561" i="8"/>
  <c r="F561" i="9"/>
  <c r="AD536" i="10" l="1"/>
  <c r="AH536" i="10" s="1"/>
  <c r="J536" i="13"/>
  <c r="AB536" i="10"/>
  <c r="AF536" i="10" s="1"/>
  <c r="F536" i="13"/>
  <c r="T533" i="10"/>
  <c r="H534" i="10"/>
  <c r="D534" i="13"/>
  <c r="V535" i="10"/>
  <c r="J534" i="10"/>
  <c r="H534" i="13"/>
  <c r="Z535" i="10"/>
  <c r="X533" i="10"/>
  <c r="AE560" i="8"/>
  <c r="AG560" i="8" s="1"/>
  <c r="AK560" i="8" s="1"/>
  <c r="AO560" i="8"/>
  <c r="AX560" i="8"/>
  <c r="AI560" i="8"/>
  <c r="J533" i="10" l="1"/>
  <c r="H533" i="13"/>
  <c r="X532" i="10"/>
  <c r="Z534" i="10"/>
  <c r="AB535" i="10"/>
  <c r="AF535" i="10" s="1"/>
  <c r="F535" i="13"/>
  <c r="AD535" i="10"/>
  <c r="AH535" i="10" s="1"/>
  <c r="J535" i="13"/>
  <c r="T532" i="10"/>
  <c r="H533" i="10"/>
  <c r="V534" i="10"/>
  <c r="D533" i="13"/>
  <c r="AM560" i="8"/>
  <c r="AC559" i="8" s="1"/>
  <c r="AV560" i="8"/>
  <c r="AS560" i="8"/>
  <c r="F560" i="9"/>
  <c r="AD534" i="10" l="1"/>
  <c r="AH534" i="10" s="1"/>
  <c r="J534" i="13"/>
  <c r="AB534" i="10"/>
  <c r="AF534" i="10" s="1"/>
  <c r="F534" i="13"/>
  <c r="X531" i="10"/>
  <c r="Z533" i="10"/>
  <c r="J532" i="10"/>
  <c r="H532" i="13"/>
  <c r="T531" i="10"/>
  <c r="H532" i="10"/>
  <c r="D532" i="13"/>
  <c r="V533" i="10"/>
  <c r="AE559" i="8"/>
  <c r="AG559" i="8" s="1"/>
  <c r="AK559" i="8" s="1"/>
  <c r="AX559" i="8"/>
  <c r="AI559" i="8"/>
  <c r="AO559" i="8"/>
  <c r="AB533" i="10" l="1"/>
  <c r="AF533" i="10" s="1"/>
  <c r="F533" i="13"/>
  <c r="AD533" i="10"/>
  <c r="AH533" i="10" s="1"/>
  <c r="J533" i="13"/>
  <c r="T530" i="10"/>
  <c r="V532" i="10"/>
  <c r="H531" i="10"/>
  <c r="D531" i="13"/>
  <c r="J531" i="10"/>
  <c r="H531" i="13"/>
  <c r="X530" i="10"/>
  <c r="Z532" i="10"/>
  <c r="AM559" i="8"/>
  <c r="AC558" i="8" s="1"/>
  <c r="AV559" i="8"/>
  <c r="AS559" i="8"/>
  <c r="F559" i="9"/>
  <c r="AD532" i="10" l="1"/>
  <c r="AH532" i="10" s="1"/>
  <c r="J532" i="13"/>
  <c r="J530" i="10"/>
  <c r="H530" i="13"/>
  <c r="Z531" i="10"/>
  <c r="X529" i="10"/>
  <c r="AB532" i="10"/>
  <c r="AF532" i="10" s="1"/>
  <c r="F532" i="13"/>
  <c r="T529" i="10"/>
  <c r="H530" i="10"/>
  <c r="D530" i="13"/>
  <c r="V531" i="10"/>
  <c r="AE558" i="8"/>
  <c r="AG558" i="8" s="1"/>
  <c r="AK558" i="8" s="1"/>
  <c r="AX558" i="8"/>
  <c r="AI558" i="8"/>
  <c r="AO558" i="8"/>
  <c r="AB531" i="10" l="1"/>
  <c r="AF531" i="10" s="1"/>
  <c r="F531" i="13"/>
  <c r="X528" i="10"/>
  <c r="Z530" i="10"/>
  <c r="J529" i="10"/>
  <c r="H529" i="13"/>
  <c r="T528" i="10"/>
  <c r="H529" i="10"/>
  <c r="V530" i="10"/>
  <c r="D529" i="13"/>
  <c r="AD531" i="10"/>
  <c r="AH531" i="10" s="1"/>
  <c r="J531" i="13"/>
  <c r="AS558" i="8"/>
  <c r="F558" i="9"/>
  <c r="AM558" i="8"/>
  <c r="AC557" i="8" s="1"/>
  <c r="AV558" i="8"/>
  <c r="AD530" i="10" l="1"/>
  <c r="AH530" i="10" s="1"/>
  <c r="J530" i="13"/>
  <c r="T527" i="10"/>
  <c r="H528" i="10"/>
  <c r="D528" i="13"/>
  <c r="V529" i="10"/>
  <c r="J528" i="10"/>
  <c r="H528" i="13"/>
  <c r="Z529" i="10"/>
  <c r="X527" i="10"/>
  <c r="AB530" i="10"/>
  <c r="AF530" i="10" s="1"/>
  <c r="F530" i="13"/>
  <c r="AE557" i="8"/>
  <c r="AG557" i="8" s="1"/>
  <c r="AK557" i="8" s="1"/>
  <c r="AI557" i="8"/>
  <c r="AX557" i="8"/>
  <c r="AO557" i="8"/>
  <c r="T526" i="10" l="1"/>
  <c r="V528" i="10"/>
  <c r="H527" i="10"/>
  <c r="D527" i="13"/>
  <c r="X526" i="10"/>
  <c r="Z528" i="10"/>
  <c r="J527" i="10"/>
  <c r="H527" i="13"/>
  <c r="F529" i="13"/>
  <c r="AB529" i="10"/>
  <c r="AF529" i="10" s="1"/>
  <c r="AD529" i="10"/>
  <c r="AH529" i="10" s="1"/>
  <c r="J529" i="13"/>
  <c r="AS557" i="8"/>
  <c r="F557" i="9"/>
  <c r="AM557" i="8"/>
  <c r="AC556" i="8" s="1"/>
  <c r="AV557" i="8"/>
  <c r="AD528" i="10" l="1"/>
  <c r="AH528" i="10" s="1"/>
  <c r="J528" i="13"/>
  <c r="AB528" i="10"/>
  <c r="AF528" i="10" s="1"/>
  <c r="F528" i="13"/>
  <c r="J526" i="10"/>
  <c r="H526" i="13"/>
  <c r="X525" i="10"/>
  <c r="Z527" i="10"/>
  <c r="T525" i="10"/>
  <c r="H526" i="10"/>
  <c r="D526" i="13"/>
  <c r="V527" i="10"/>
  <c r="AE556" i="8"/>
  <c r="AG556" i="8" s="1"/>
  <c r="AK556" i="8" s="1"/>
  <c r="AO556" i="8"/>
  <c r="AI556" i="8"/>
  <c r="AX556" i="8"/>
  <c r="AB527" i="10" l="1"/>
  <c r="AF527" i="10" s="1"/>
  <c r="F527" i="13"/>
  <c r="AD527" i="10"/>
  <c r="AH527" i="10" s="1"/>
  <c r="J527" i="13"/>
  <c r="J525" i="10"/>
  <c r="H525" i="13"/>
  <c r="X524" i="10"/>
  <c r="Z526" i="10"/>
  <c r="T524" i="10"/>
  <c r="H525" i="10"/>
  <c r="V526" i="10"/>
  <c r="D525" i="13"/>
  <c r="AM556" i="8"/>
  <c r="AC555" i="8" s="1"/>
  <c r="AV556" i="8"/>
  <c r="AS556" i="8"/>
  <c r="F556" i="9"/>
  <c r="AD526" i="10" l="1"/>
  <c r="AH526" i="10" s="1"/>
  <c r="J526" i="13"/>
  <c r="AB526" i="10"/>
  <c r="AF526" i="10" s="1"/>
  <c r="F526" i="13"/>
  <c r="J524" i="10"/>
  <c r="H524" i="13"/>
  <c r="X523" i="10"/>
  <c r="Z525" i="10"/>
  <c r="T523" i="10"/>
  <c r="H524" i="10"/>
  <c r="V525" i="10"/>
  <c r="D524" i="13"/>
  <c r="AE555" i="8"/>
  <c r="AG555" i="8" s="1"/>
  <c r="AK555" i="8" s="1"/>
  <c r="AX555" i="8"/>
  <c r="AI555" i="8"/>
  <c r="AO555" i="8"/>
  <c r="AB525" i="10" l="1"/>
  <c r="AF525" i="10" s="1"/>
  <c r="F525" i="13"/>
  <c r="J523" i="10"/>
  <c r="H523" i="13"/>
  <c r="X522" i="10"/>
  <c r="Z524" i="10"/>
  <c r="AD525" i="10"/>
  <c r="AH525" i="10" s="1"/>
  <c r="J525" i="13"/>
  <c r="T522" i="10"/>
  <c r="V524" i="10"/>
  <c r="H523" i="10"/>
  <c r="D523" i="13"/>
  <c r="AS555" i="8"/>
  <c r="F555" i="9"/>
  <c r="AM555" i="8"/>
  <c r="AC554" i="8" s="1"/>
  <c r="AV555" i="8"/>
  <c r="AB524" i="10" l="1"/>
  <c r="AF524" i="10" s="1"/>
  <c r="F524" i="13"/>
  <c r="AD524" i="10"/>
  <c r="AH524" i="10" s="1"/>
  <c r="J524" i="13"/>
  <c r="T521" i="10"/>
  <c r="H522" i="10"/>
  <c r="D522" i="13"/>
  <c r="V523" i="10"/>
  <c r="J522" i="10"/>
  <c r="H522" i="13"/>
  <c r="Z523" i="10"/>
  <c r="X521" i="10"/>
  <c r="AE554" i="8"/>
  <c r="AG554" i="8" s="1"/>
  <c r="AK554" i="8" s="1"/>
  <c r="AX554" i="8"/>
  <c r="AO554" i="8"/>
  <c r="AI554" i="8"/>
  <c r="J521" i="10" l="1"/>
  <c r="H521" i="13"/>
  <c r="X520" i="10"/>
  <c r="Z522" i="10"/>
  <c r="AB523" i="10"/>
  <c r="AF523" i="10" s="1"/>
  <c r="F523" i="13"/>
  <c r="AD523" i="10"/>
  <c r="AH523" i="10" s="1"/>
  <c r="J523" i="13"/>
  <c r="T520" i="10"/>
  <c r="V522" i="10"/>
  <c r="H521" i="10"/>
  <c r="D521" i="13"/>
  <c r="AM554" i="8"/>
  <c r="AC553" i="8" s="1"/>
  <c r="AV554" i="8"/>
  <c r="AS554" i="8"/>
  <c r="F554" i="9"/>
  <c r="AD522" i="10" l="1"/>
  <c r="AH522" i="10" s="1"/>
  <c r="J522" i="13"/>
  <c r="J520" i="10"/>
  <c r="H520" i="13"/>
  <c r="Z521" i="10"/>
  <c r="X519" i="10"/>
  <c r="AB522" i="10"/>
  <c r="AF522" i="10" s="1"/>
  <c r="F522" i="13"/>
  <c r="T519" i="10"/>
  <c r="H520" i="10"/>
  <c r="V521" i="10"/>
  <c r="D520" i="13"/>
  <c r="AE553" i="8"/>
  <c r="AG553" i="8" s="1"/>
  <c r="AK553" i="8" s="1"/>
  <c r="AX553" i="8"/>
  <c r="AI553" i="8"/>
  <c r="AO553" i="8"/>
  <c r="AB521" i="10" l="1"/>
  <c r="AF521" i="10" s="1"/>
  <c r="F521" i="13"/>
  <c r="X518" i="10"/>
  <c r="H519" i="13"/>
  <c r="Z520" i="10"/>
  <c r="J519" i="10"/>
  <c r="T518" i="10"/>
  <c r="H519" i="10"/>
  <c r="V520" i="10"/>
  <c r="D519" i="13"/>
  <c r="J521" i="13"/>
  <c r="AD521" i="10"/>
  <c r="AH521" i="10" s="1"/>
  <c r="AS553" i="8"/>
  <c r="F553" i="9"/>
  <c r="AM553" i="8"/>
  <c r="AC552" i="8" s="1"/>
  <c r="AV553" i="8"/>
  <c r="T517" i="10" l="1"/>
  <c r="H518" i="10"/>
  <c r="D518" i="13"/>
  <c r="V519" i="10"/>
  <c r="J518" i="10"/>
  <c r="H518" i="13"/>
  <c r="Z519" i="10"/>
  <c r="X517" i="10"/>
  <c r="AB520" i="10"/>
  <c r="AF520" i="10" s="1"/>
  <c r="F520" i="13"/>
  <c r="AD520" i="10"/>
  <c r="AH520" i="10" s="1"/>
  <c r="J520" i="13"/>
  <c r="AE552" i="8"/>
  <c r="AG552" i="8" s="1"/>
  <c r="AK552" i="8" s="1"/>
  <c r="AO552" i="8"/>
  <c r="AX552" i="8"/>
  <c r="AI552" i="8"/>
  <c r="J517" i="10" l="1"/>
  <c r="H517" i="13"/>
  <c r="X516" i="10"/>
  <c r="Z518" i="10"/>
  <c r="AB519" i="10"/>
  <c r="AF519" i="10" s="1"/>
  <c r="F519" i="13"/>
  <c r="AD519" i="10"/>
  <c r="AH519" i="10" s="1"/>
  <c r="J519" i="13"/>
  <c r="T516" i="10"/>
  <c r="V518" i="10"/>
  <c r="H517" i="10"/>
  <c r="D517" i="13"/>
  <c r="AM552" i="8"/>
  <c r="AC551" i="8" s="1"/>
  <c r="AV552" i="8"/>
  <c r="AS552" i="8"/>
  <c r="F552" i="9"/>
  <c r="AD518" i="10" l="1"/>
  <c r="AH518" i="10" s="1"/>
  <c r="J518" i="13"/>
  <c r="AB518" i="10"/>
  <c r="AF518" i="10" s="1"/>
  <c r="F518" i="13"/>
  <c r="J516" i="10"/>
  <c r="H516" i="13"/>
  <c r="X515" i="10"/>
  <c r="Z517" i="10"/>
  <c r="T515" i="10"/>
  <c r="V517" i="10"/>
  <c r="H516" i="10"/>
  <c r="D516" i="13"/>
  <c r="AE551" i="8"/>
  <c r="AG551" i="8" s="1"/>
  <c r="AK551" i="8" s="1"/>
  <c r="AX551" i="8"/>
  <c r="AI551" i="8"/>
  <c r="AO551" i="8"/>
  <c r="AD517" i="10" l="1"/>
  <c r="AH517" i="10" s="1"/>
  <c r="J517" i="13"/>
  <c r="J515" i="10"/>
  <c r="H515" i="13"/>
  <c r="X514" i="10"/>
  <c r="Z516" i="10"/>
  <c r="AB517" i="10"/>
  <c r="AF517" i="10" s="1"/>
  <c r="F517" i="13"/>
  <c r="T514" i="10"/>
  <c r="H515" i="10"/>
  <c r="V516" i="10"/>
  <c r="D515" i="13"/>
  <c r="AS551" i="8"/>
  <c r="F551" i="9"/>
  <c r="AM551" i="8"/>
  <c r="AC550" i="8" s="1"/>
  <c r="AV551" i="8"/>
  <c r="AB516" i="10" l="1"/>
  <c r="AF516" i="10" s="1"/>
  <c r="F516" i="13"/>
  <c r="AD516" i="10"/>
  <c r="AH516" i="10" s="1"/>
  <c r="J516" i="13"/>
  <c r="T513" i="10"/>
  <c r="H514" i="10"/>
  <c r="D514" i="13"/>
  <c r="V515" i="10"/>
  <c r="J514" i="10"/>
  <c r="H514" i="13"/>
  <c r="Z515" i="10"/>
  <c r="X513" i="10"/>
  <c r="AE550" i="8"/>
  <c r="AG550" i="8" s="1"/>
  <c r="AK550" i="8" s="1"/>
  <c r="AX550" i="8"/>
  <c r="AO550" i="8"/>
  <c r="AI550" i="8"/>
  <c r="X512" i="10" l="1"/>
  <c r="Z514" i="10"/>
  <c r="J513" i="10"/>
  <c r="H513" i="13"/>
  <c r="AB515" i="10"/>
  <c r="AF515" i="10" s="1"/>
  <c r="F515" i="13"/>
  <c r="AD515" i="10"/>
  <c r="AH515" i="10" s="1"/>
  <c r="J515" i="13"/>
  <c r="T512" i="10"/>
  <c r="H513" i="10"/>
  <c r="V514" i="10"/>
  <c r="D513" i="13"/>
  <c r="AM550" i="8"/>
  <c r="AC549" i="8" s="1"/>
  <c r="AV550" i="8"/>
  <c r="AS550" i="8"/>
  <c r="F550" i="9"/>
  <c r="AB514" i="10" l="1"/>
  <c r="AF514" i="10" s="1"/>
  <c r="F514" i="13"/>
  <c r="AD514" i="10"/>
  <c r="AH514" i="10" s="1"/>
  <c r="J514" i="13"/>
  <c r="T511" i="10"/>
  <c r="V513" i="10"/>
  <c r="H512" i="10"/>
  <c r="D512" i="13"/>
  <c r="J512" i="10"/>
  <c r="H512" i="13"/>
  <c r="Z513" i="10"/>
  <c r="X511" i="10"/>
  <c r="AE549" i="8"/>
  <c r="AG549" i="8" s="1"/>
  <c r="AK549" i="8" s="1"/>
  <c r="AX549" i="8"/>
  <c r="AO549" i="8"/>
  <c r="AI549" i="8"/>
  <c r="X510" i="10" l="1"/>
  <c r="H511" i="13"/>
  <c r="Z512" i="10"/>
  <c r="J511" i="10"/>
  <c r="AD513" i="10"/>
  <c r="AH513" i="10" s="1"/>
  <c r="J513" i="13"/>
  <c r="AB513" i="10"/>
  <c r="AF513" i="10" s="1"/>
  <c r="F513" i="13"/>
  <c r="T510" i="10"/>
  <c r="V512" i="10"/>
  <c r="H511" i="10"/>
  <c r="D511" i="13"/>
  <c r="AM549" i="8"/>
  <c r="AC548" i="8" s="1"/>
  <c r="AV549" i="8"/>
  <c r="AS549" i="8"/>
  <c r="F549" i="9"/>
  <c r="AD512" i="10" l="1"/>
  <c r="AH512" i="10" s="1"/>
  <c r="J512" i="13"/>
  <c r="AB512" i="10"/>
  <c r="AF512" i="10" s="1"/>
  <c r="F512" i="13"/>
  <c r="T509" i="10"/>
  <c r="H510" i="10"/>
  <c r="D510" i="13"/>
  <c r="V511" i="10"/>
  <c r="J510" i="10"/>
  <c r="H510" i="13"/>
  <c r="Z511" i="10"/>
  <c r="X509" i="10"/>
  <c r="AE548" i="8"/>
  <c r="AG548" i="8" s="1"/>
  <c r="AK548" i="8" s="1"/>
  <c r="AO548" i="8"/>
  <c r="AI548" i="8"/>
  <c r="AX548" i="8"/>
  <c r="AB511" i="10" l="1"/>
  <c r="AF511" i="10" s="1"/>
  <c r="F511" i="13"/>
  <c r="AD511" i="10"/>
  <c r="AH511" i="10" s="1"/>
  <c r="J511" i="13"/>
  <c r="J509" i="10"/>
  <c r="Z510" i="10"/>
  <c r="H509" i="13"/>
  <c r="X508" i="10"/>
  <c r="T508" i="10"/>
  <c r="H509" i="10"/>
  <c r="V510" i="10"/>
  <c r="D509" i="13"/>
  <c r="AM548" i="8"/>
  <c r="AC547" i="8" s="1"/>
  <c r="AV548" i="8"/>
  <c r="AS548" i="8"/>
  <c r="F548" i="9"/>
  <c r="AB510" i="10" l="1"/>
  <c r="AF510" i="10" s="1"/>
  <c r="F510" i="13"/>
  <c r="AD510" i="10"/>
  <c r="AH510" i="10" s="1"/>
  <c r="J510" i="13"/>
  <c r="J508" i="10"/>
  <c r="H508" i="13"/>
  <c r="X507" i="10"/>
  <c r="Z509" i="10"/>
  <c r="T507" i="10"/>
  <c r="H508" i="10"/>
  <c r="V509" i="10"/>
  <c r="D508" i="13"/>
  <c r="AE547" i="8"/>
  <c r="AG547" i="8" s="1"/>
  <c r="AK547" i="8" s="1"/>
  <c r="AX547" i="8"/>
  <c r="AI547" i="8"/>
  <c r="AO547" i="8"/>
  <c r="AD509" i="10" l="1"/>
  <c r="AH509" i="10" s="1"/>
  <c r="J509" i="13"/>
  <c r="AB509" i="10"/>
  <c r="AF509" i="10" s="1"/>
  <c r="F509" i="13"/>
  <c r="X506" i="10"/>
  <c r="J507" i="10"/>
  <c r="Z508" i="10"/>
  <c r="H507" i="13"/>
  <c r="T506" i="10"/>
  <c r="V508" i="10"/>
  <c r="H507" i="10"/>
  <c r="D507" i="13"/>
  <c r="AS547" i="8"/>
  <c r="F547" i="9"/>
  <c r="AM547" i="8"/>
  <c r="AC546" i="8" s="1"/>
  <c r="AV547" i="8"/>
  <c r="AB508" i="10" l="1"/>
  <c r="AF508" i="10" s="1"/>
  <c r="F508" i="13"/>
  <c r="AD508" i="10"/>
  <c r="AH508" i="10" s="1"/>
  <c r="J508" i="13"/>
  <c r="T505" i="10"/>
  <c r="H506" i="10"/>
  <c r="D506" i="13"/>
  <c r="V507" i="10"/>
  <c r="J506" i="10"/>
  <c r="H506" i="13"/>
  <c r="Z507" i="10"/>
  <c r="X505" i="10"/>
  <c r="AE546" i="8"/>
  <c r="AG546" i="8" s="1"/>
  <c r="AK546" i="8" s="1"/>
  <c r="AX546" i="8"/>
  <c r="AI546" i="8"/>
  <c r="AO546" i="8"/>
  <c r="AB507" i="10" l="1"/>
  <c r="AF507" i="10" s="1"/>
  <c r="F507" i="13"/>
  <c r="AD507" i="10"/>
  <c r="AH507" i="10" s="1"/>
  <c r="J507" i="13"/>
  <c r="J505" i="10"/>
  <c r="H505" i="13"/>
  <c r="X504" i="10"/>
  <c r="Z506" i="10"/>
  <c r="T504" i="10"/>
  <c r="V506" i="10"/>
  <c r="H505" i="10"/>
  <c r="D505" i="13"/>
  <c r="AM546" i="8"/>
  <c r="AC545" i="8" s="1"/>
  <c r="AV546" i="8"/>
  <c r="AS546" i="8"/>
  <c r="F546" i="9"/>
  <c r="AB506" i="10" l="1"/>
  <c r="AF506" i="10" s="1"/>
  <c r="F506" i="13"/>
  <c r="AD506" i="10"/>
  <c r="AH506" i="10" s="1"/>
  <c r="J506" i="13"/>
  <c r="J504" i="10"/>
  <c r="H504" i="13"/>
  <c r="Z505" i="10"/>
  <c r="X503" i="10"/>
  <c r="T503" i="10"/>
  <c r="H504" i="10"/>
  <c r="D504" i="13"/>
  <c r="V505" i="10"/>
  <c r="AE545" i="8"/>
  <c r="AG545" i="8" s="1"/>
  <c r="AK545" i="8" s="1"/>
  <c r="AX545" i="8"/>
  <c r="AI545" i="8"/>
  <c r="AO545" i="8"/>
  <c r="AB505" i="10" l="1"/>
  <c r="AF505" i="10" s="1"/>
  <c r="F505" i="13"/>
  <c r="X502" i="10"/>
  <c r="J503" i="10"/>
  <c r="H503" i="13"/>
  <c r="Z504" i="10"/>
  <c r="AD505" i="10"/>
  <c r="AH505" i="10" s="1"/>
  <c r="J505" i="13"/>
  <c r="T502" i="10"/>
  <c r="H503" i="10"/>
  <c r="V504" i="10"/>
  <c r="D503" i="13"/>
  <c r="AS545" i="8"/>
  <c r="F545" i="9"/>
  <c r="AM545" i="8"/>
  <c r="AC544" i="8" s="1"/>
  <c r="AV545" i="8"/>
  <c r="AB504" i="10" l="1"/>
  <c r="AF504" i="10" s="1"/>
  <c r="F504" i="13"/>
  <c r="J502" i="10"/>
  <c r="H502" i="13"/>
  <c r="X501" i="10"/>
  <c r="Z503" i="10"/>
  <c r="AD504" i="10"/>
  <c r="AH504" i="10" s="1"/>
  <c r="J504" i="13"/>
  <c r="T501" i="10"/>
  <c r="H502" i="10"/>
  <c r="D502" i="13"/>
  <c r="V503" i="10"/>
  <c r="AE544" i="8"/>
  <c r="AG544" i="8" s="1"/>
  <c r="AK544" i="8" s="1"/>
  <c r="AO544" i="8"/>
  <c r="AX544" i="8"/>
  <c r="AI544" i="8"/>
  <c r="AB503" i="10" l="1"/>
  <c r="AF503" i="10" s="1"/>
  <c r="F503" i="13"/>
  <c r="AD503" i="10"/>
  <c r="AH503" i="10" s="1"/>
  <c r="J503" i="13"/>
  <c r="T500" i="10"/>
  <c r="H501" i="10"/>
  <c r="V502" i="10"/>
  <c r="D501" i="13"/>
  <c r="J501" i="10"/>
  <c r="H501" i="13"/>
  <c r="Z502" i="10"/>
  <c r="X500" i="10"/>
  <c r="AM544" i="8"/>
  <c r="AC543" i="8" s="1"/>
  <c r="AV544" i="8"/>
  <c r="AS544" i="8"/>
  <c r="F544" i="9"/>
  <c r="X499" i="10" l="1"/>
  <c r="Z501" i="10"/>
  <c r="J500" i="10"/>
  <c r="H500" i="13"/>
  <c r="AD502" i="10"/>
  <c r="AH502" i="10" s="1"/>
  <c r="J502" i="13"/>
  <c r="AB502" i="10"/>
  <c r="AF502" i="10" s="1"/>
  <c r="F502" i="13"/>
  <c r="T499" i="10"/>
  <c r="H500" i="10"/>
  <c r="D500" i="13"/>
  <c r="V501" i="10"/>
  <c r="AE543" i="8"/>
  <c r="AG543" i="8" s="1"/>
  <c r="AK543" i="8" s="1"/>
  <c r="AX543" i="8"/>
  <c r="AI543" i="8"/>
  <c r="AO543" i="8"/>
  <c r="AB501" i="10" l="1"/>
  <c r="AF501" i="10" s="1"/>
  <c r="F501" i="13"/>
  <c r="AD501" i="10"/>
  <c r="AH501" i="10" s="1"/>
  <c r="J501" i="13"/>
  <c r="T498" i="10"/>
  <c r="V500" i="10"/>
  <c r="H499" i="10"/>
  <c r="D499" i="13"/>
  <c r="J499" i="10"/>
  <c r="X498" i="10"/>
  <c r="Z500" i="10"/>
  <c r="H499" i="13"/>
  <c r="AS543" i="8"/>
  <c r="F543" i="9"/>
  <c r="AM543" i="8"/>
  <c r="AC542" i="8" s="1"/>
  <c r="AV543" i="8"/>
  <c r="AD500" i="10" l="1"/>
  <c r="AH500" i="10" s="1"/>
  <c r="J500" i="13"/>
  <c r="J498" i="10"/>
  <c r="H498" i="13"/>
  <c r="Z499" i="10"/>
  <c r="X497" i="10"/>
  <c r="AB500" i="10"/>
  <c r="AF500" i="10" s="1"/>
  <c r="F500" i="13"/>
  <c r="T497" i="10"/>
  <c r="H498" i="10"/>
  <c r="D498" i="13"/>
  <c r="V499" i="10"/>
  <c r="AE542" i="8"/>
  <c r="AG542" i="8" s="1"/>
  <c r="AK542" i="8" s="1"/>
  <c r="AX542" i="8"/>
  <c r="AI542" i="8"/>
  <c r="AO542" i="8"/>
  <c r="AB499" i="10" l="1"/>
  <c r="AF499" i="10" s="1"/>
  <c r="F499" i="13"/>
  <c r="X496" i="10"/>
  <c r="Z498" i="10"/>
  <c r="H497" i="13"/>
  <c r="J497" i="10"/>
  <c r="T496" i="10"/>
  <c r="V498" i="10"/>
  <c r="H497" i="10"/>
  <c r="D497" i="13"/>
  <c r="AD499" i="10"/>
  <c r="AH499" i="10" s="1"/>
  <c r="J499" i="13"/>
  <c r="AS542" i="8"/>
  <c r="F542" i="9"/>
  <c r="AM542" i="8"/>
  <c r="AC541" i="8" s="1"/>
  <c r="AV542" i="8"/>
  <c r="AB498" i="10" l="1"/>
  <c r="AF498" i="10" s="1"/>
  <c r="F498" i="13"/>
  <c r="AD498" i="10"/>
  <c r="AH498" i="10" s="1"/>
  <c r="J498" i="13"/>
  <c r="T495" i="10"/>
  <c r="H496" i="10"/>
  <c r="D496" i="13"/>
  <c r="V497" i="10"/>
  <c r="J496" i="10"/>
  <c r="H496" i="13"/>
  <c r="Z497" i="10"/>
  <c r="X495" i="10"/>
  <c r="AE541" i="8"/>
  <c r="AG541" i="8" s="1"/>
  <c r="AK541" i="8" s="1"/>
  <c r="AI541" i="8"/>
  <c r="AX541" i="8"/>
  <c r="AO541" i="8"/>
  <c r="X494" i="10" l="1"/>
  <c r="Z496" i="10"/>
  <c r="H495" i="13"/>
  <c r="J495" i="10"/>
  <c r="AB497" i="10"/>
  <c r="AF497" i="10" s="1"/>
  <c r="F497" i="13"/>
  <c r="AD497" i="10"/>
  <c r="AH497" i="10" s="1"/>
  <c r="J497" i="13"/>
  <c r="T494" i="10"/>
  <c r="V496" i="10"/>
  <c r="H495" i="10"/>
  <c r="D495" i="13"/>
  <c r="AM541" i="8"/>
  <c r="AC540" i="8" s="1"/>
  <c r="AV541" i="8"/>
  <c r="AS541" i="8"/>
  <c r="F541" i="9"/>
  <c r="AB496" i="10" l="1"/>
  <c r="AF496" i="10" s="1"/>
  <c r="F496" i="13"/>
  <c r="AD496" i="10"/>
  <c r="AH496" i="10" s="1"/>
  <c r="J496" i="13"/>
  <c r="T493" i="10"/>
  <c r="H494" i="10"/>
  <c r="D494" i="13"/>
  <c r="V495" i="10"/>
  <c r="J494" i="10"/>
  <c r="H494" i="13"/>
  <c r="X493" i="10"/>
  <c r="Z495" i="10"/>
  <c r="AE540" i="8"/>
  <c r="AG540" i="8" s="1"/>
  <c r="AK540" i="8" s="1"/>
  <c r="AO540" i="8"/>
  <c r="AI540" i="8"/>
  <c r="AX540" i="8"/>
  <c r="AD495" i="10" l="1"/>
  <c r="AH495" i="10" s="1"/>
  <c r="J495" i="13"/>
  <c r="J493" i="10"/>
  <c r="X492" i="10"/>
  <c r="H493" i="13"/>
  <c r="Z494" i="10"/>
  <c r="AB495" i="10"/>
  <c r="AF495" i="10" s="1"/>
  <c r="F495" i="13"/>
  <c r="T492" i="10"/>
  <c r="H493" i="10"/>
  <c r="D493" i="13"/>
  <c r="V494" i="10"/>
  <c r="AM540" i="8"/>
  <c r="AC539" i="8" s="1"/>
  <c r="AV540" i="8"/>
  <c r="AS540" i="8"/>
  <c r="F540" i="9"/>
  <c r="F494" i="13" l="1"/>
  <c r="AB494" i="10"/>
  <c r="AF494" i="10" s="1"/>
  <c r="J492" i="10"/>
  <c r="X491" i="10"/>
  <c r="Z493" i="10"/>
  <c r="H492" i="13"/>
  <c r="AD494" i="10"/>
  <c r="AH494" i="10" s="1"/>
  <c r="J494" i="13"/>
  <c r="T491" i="10"/>
  <c r="H492" i="10"/>
  <c r="D492" i="13"/>
  <c r="V493" i="10"/>
  <c r="AE539" i="8"/>
  <c r="AG539" i="8" s="1"/>
  <c r="AK539" i="8" s="1"/>
  <c r="AX539" i="8"/>
  <c r="AI539" i="8"/>
  <c r="AO539" i="8"/>
  <c r="F493" i="13" l="1"/>
  <c r="AB493" i="10"/>
  <c r="AF493" i="10" s="1"/>
  <c r="J491" i="10"/>
  <c r="X490" i="10"/>
  <c r="Z492" i="10"/>
  <c r="H491" i="13"/>
  <c r="T490" i="10"/>
  <c r="V492" i="10"/>
  <c r="H491" i="10"/>
  <c r="D491" i="13"/>
  <c r="AD493" i="10"/>
  <c r="AH493" i="10" s="1"/>
  <c r="J493" i="13"/>
  <c r="AS539" i="8"/>
  <c r="F539" i="9"/>
  <c r="AM539" i="8"/>
  <c r="AC538" i="8" s="1"/>
  <c r="AV539" i="8"/>
  <c r="J490" i="10" l="1"/>
  <c r="H490" i="13"/>
  <c r="X489" i="10"/>
  <c r="Z491" i="10"/>
  <c r="AB492" i="10"/>
  <c r="AF492" i="10" s="1"/>
  <c r="F492" i="13"/>
  <c r="T489" i="10"/>
  <c r="H490" i="10"/>
  <c r="D490" i="13"/>
  <c r="V491" i="10"/>
  <c r="AD492" i="10"/>
  <c r="AH492" i="10" s="1"/>
  <c r="J492" i="13"/>
  <c r="AE538" i="8"/>
  <c r="AG538" i="8" s="1"/>
  <c r="AK538" i="8" s="1"/>
  <c r="AX538" i="8"/>
  <c r="AO538" i="8"/>
  <c r="AI538" i="8"/>
  <c r="AD491" i="10" l="1"/>
  <c r="AH491" i="10" s="1"/>
  <c r="J491" i="13"/>
  <c r="T488" i="10"/>
  <c r="H489" i="10"/>
  <c r="D489" i="13"/>
  <c r="V490" i="10"/>
  <c r="X488" i="10"/>
  <c r="Z490" i="10"/>
  <c r="H489" i="13"/>
  <c r="J489" i="10"/>
  <c r="AB491" i="10"/>
  <c r="AF491" i="10" s="1"/>
  <c r="F491" i="13"/>
  <c r="AM538" i="8"/>
  <c r="AC537" i="8" s="1"/>
  <c r="AV538" i="8"/>
  <c r="AS538" i="8"/>
  <c r="F538" i="9"/>
  <c r="T487" i="10" l="1"/>
  <c r="H488" i="10"/>
  <c r="D488" i="13"/>
  <c r="V489" i="10"/>
  <c r="AB490" i="10"/>
  <c r="AF490" i="10" s="1"/>
  <c r="F490" i="13"/>
  <c r="AD490" i="10"/>
  <c r="AH490" i="10" s="1"/>
  <c r="J490" i="13"/>
  <c r="J488" i="10"/>
  <c r="H488" i="13"/>
  <c r="Z489" i="10"/>
  <c r="X487" i="10"/>
  <c r="AE537" i="8"/>
  <c r="AG537" i="8" s="1"/>
  <c r="AK537" i="8" s="1"/>
  <c r="AO537" i="8"/>
  <c r="AX537" i="8"/>
  <c r="AI537" i="8"/>
  <c r="X486" i="10" l="1"/>
  <c r="Z488" i="10"/>
  <c r="J487" i="10"/>
  <c r="H487" i="13"/>
  <c r="AB489" i="10"/>
  <c r="AF489" i="10" s="1"/>
  <c r="F489" i="13"/>
  <c r="AD489" i="10"/>
  <c r="AH489" i="10" s="1"/>
  <c r="J489" i="13"/>
  <c r="T486" i="10"/>
  <c r="V488" i="10"/>
  <c r="H487" i="10"/>
  <c r="D487" i="13"/>
  <c r="AM537" i="8"/>
  <c r="AC536" i="8" s="1"/>
  <c r="AV537" i="8"/>
  <c r="AS537" i="8"/>
  <c r="F537" i="9"/>
  <c r="AB488" i="10" l="1"/>
  <c r="AF488" i="10" s="1"/>
  <c r="F488" i="13"/>
  <c r="AD488" i="10"/>
  <c r="AH488" i="10" s="1"/>
  <c r="J488" i="13"/>
  <c r="T485" i="10"/>
  <c r="H486" i="10"/>
  <c r="D486" i="13"/>
  <c r="V487" i="10"/>
  <c r="J486" i="10"/>
  <c r="H486" i="13"/>
  <c r="Z487" i="10"/>
  <c r="X485" i="10"/>
  <c r="AE536" i="8"/>
  <c r="AG536" i="8" s="1"/>
  <c r="AK536" i="8" s="1"/>
  <c r="AO536" i="8"/>
  <c r="AX536" i="8"/>
  <c r="AI536" i="8"/>
  <c r="X484" i="10" l="1"/>
  <c r="Z486" i="10"/>
  <c r="J485" i="10"/>
  <c r="H485" i="13"/>
  <c r="AD487" i="10"/>
  <c r="AH487" i="10" s="1"/>
  <c r="J487" i="13"/>
  <c r="AB487" i="10"/>
  <c r="AF487" i="10" s="1"/>
  <c r="F487" i="13"/>
  <c r="T484" i="10"/>
  <c r="H485" i="10"/>
  <c r="D485" i="13"/>
  <c r="V486" i="10"/>
  <c r="F536" i="9"/>
  <c r="AS536" i="8"/>
  <c r="AM536" i="8"/>
  <c r="AC535" i="8" s="1"/>
  <c r="AV536" i="8"/>
  <c r="AB486" i="10" l="1"/>
  <c r="AF486" i="10" s="1"/>
  <c r="F486" i="13"/>
  <c r="AD486" i="10"/>
  <c r="AH486" i="10" s="1"/>
  <c r="J486" i="13"/>
  <c r="T483" i="10"/>
  <c r="H484" i="10"/>
  <c r="D484" i="13"/>
  <c r="V485" i="10"/>
  <c r="J484" i="10"/>
  <c r="X483" i="10"/>
  <c r="Z485" i="10"/>
  <c r="H484" i="13"/>
  <c r="AE535" i="8"/>
  <c r="AG535" i="8" s="1"/>
  <c r="AK535" i="8" s="1"/>
  <c r="AX535" i="8"/>
  <c r="AI535" i="8"/>
  <c r="AO535" i="8"/>
  <c r="AB485" i="10" l="1"/>
  <c r="AF485" i="10" s="1"/>
  <c r="F485" i="13"/>
  <c r="AD485" i="10"/>
  <c r="AH485" i="10" s="1"/>
  <c r="J485" i="13"/>
  <c r="X482" i="10"/>
  <c r="Z484" i="10"/>
  <c r="J483" i="10"/>
  <c r="H483" i="13"/>
  <c r="T482" i="10"/>
  <c r="V484" i="10"/>
  <c r="H483" i="10"/>
  <c r="D483" i="13"/>
  <c r="AS535" i="8"/>
  <c r="F535" i="9"/>
  <c r="AM535" i="8"/>
  <c r="AC534" i="8" s="1"/>
  <c r="AV535" i="8"/>
  <c r="AB484" i="10" l="1"/>
  <c r="AF484" i="10" s="1"/>
  <c r="F484" i="13"/>
  <c r="AD484" i="10"/>
  <c r="AH484" i="10" s="1"/>
  <c r="J484" i="13"/>
  <c r="T481" i="10"/>
  <c r="H482" i="10"/>
  <c r="D482" i="13"/>
  <c r="V483" i="10"/>
  <c r="J482" i="10"/>
  <c r="H482" i="13"/>
  <c r="Z483" i="10"/>
  <c r="X481" i="10"/>
  <c r="AE534" i="8"/>
  <c r="AG534" i="8" s="1"/>
  <c r="AK534" i="8" s="1"/>
  <c r="AX534" i="8"/>
  <c r="AO534" i="8"/>
  <c r="AI534" i="8"/>
  <c r="J481" i="10" l="1"/>
  <c r="H481" i="13"/>
  <c r="X480" i="10"/>
  <c r="Z482" i="10"/>
  <c r="AB483" i="10"/>
  <c r="AF483" i="10" s="1"/>
  <c r="F483" i="13"/>
  <c r="AD483" i="10"/>
  <c r="AH483" i="10" s="1"/>
  <c r="J483" i="13"/>
  <c r="T480" i="10"/>
  <c r="H481" i="10"/>
  <c r="D481" i="13"/>
  <c r="V482" i="10"/>
  <c r="AS534" i="8"/>
  <c r="F534" i="9"/>
  <c r="AM534" i="8"/>
  <c r="AC533" i="8" s="1"/>
  <c r="AV534" i="8"/>
  <c r="AB482" i="10" l="1"/>
  <c r="AF482" i="10" s="1"/>
  <c r="F482" i="13"/>
  <c r="AD482" i="10"/>
  <c r="AH482" i="10" s="1"/>
  <c r="J482" i="13"/>
  <c r="J480" i="10"/>
  <c r="H480" i="13"/>
  <c r="Z481" i="10"/>
  <c r="X479" i="10"/>
  <c r="T479" i="10"/>
  <c r="H480" i="10"/>
  <c r="D480" i="13"/>
  <c r="V481" i="10"/>
  <c r="AE533" i="8"/>
  <c r="AG533" i="8" s="1"/>
  <c r="AK533" i="8" s="1"/>
  <c r="AO533" i="8"/>
  <c r="AX533" i="8"/>
  <c r="AI533" i="8"/>
  <c r="AB481" i="10" l="1"/>
  <c r="AF481" i="10" s="1"/>
  <c r="F481" i="13"/>
  <c r="X478" i="10"/>
  <c r="Z480" i="10"/>
  <c r="J479" i="10"/>
  <c r="H479" i="13"/>
  <c r="AD481" i="10"/>
  <c r="AH481" i="10" s="1"/>
  <c r="J481" i="13"/>
  <c r="T478" i="10"/>
  <c r="H479" i="10"/>
  <c r="V480" i="10"/>
  <c r="D479" i="13"/>
  <c r="AM533" i="8"/>
  <c r="AC532" i="8" s="1"/>
  <c r="AV533" i="8"/>
  <c r="AS533" i="8"/>
  <c r="F533" i="9"/>
  <c r="AD480" i="10" l="1"/>
  <c r="AH480" i="10" s="1"/>
  <c r="J480" i="13"/>
  <c r="AB480" i="10"/>
  <c r="AF480" i="10" s="1"/>
  <c r="F480" i="13"/>
  <c r="J478" i="10"/>
  <c r="H478" i="13"/>
  <c r="Z479" i="10"/>
  <c r="X477" i="10"/>
  <c r="T477" i="10"/>
  <c r="H478" i="10"/>
  <c r="D478" i="13"/>
  <c r="V479" i="10"/>
  <c r="AE532" i="8"/>
  <c r="AG532" i="8" s="1"/>
  <c r="AK532" i="8" s="1"/>
  <c r="AO532" i="8"/>
  <c r="AI532" i="8"/>
  <c r="AX532" i="8"/>
  <c r="F479" i="13" l="1"/>
  <c r="AB479" i="10"/>
  <c r="AF479" i="10" s="1"/>
  <c r="J477" i="10"/>
  <c r="H477" i="13"/>
  <c r="X476" i="10"/>
  <c r="Z478" i="10"/>
  <c r="AD479" i="10"/>
  <c r="AH479" i="10" s="1"/>
  <c r="J479" i="13"/>
  <c r="T476" i="10"/>
  <c r="H477" i="10"/>
  <c r="D477" i="13"/>
  <c r="V478" i="10"/>
  <c r="AM532" i="8"/>
  <c r="AC531" i="8" s="1"/>
  <c r="AV532" i="8"/>
  <c r="F532" i="9"/>
  <c r="AS532" i="8"/>
  <c r="AB478" i="10" l="1"/>
  <c r="AF478" i="10" s="1"/>
  <c r="F478" i="13"/>
  <c r="AD478" i="10"/>
  <c r="AH478" i="10" s="1"/>
  <c r="J478" i="13"/>
  <c r="T475" i="10"/>
  <c r="H476" i="10"/>
  <c r="D476" i="13"/>
  <c r="V477" i="10"/>
  <c r="J476" i="10"/>
  <c r="H476" i="13"/>
  <c r="X475" i="10"/>
  <c r="Z477" i="10"/>
  <c r="AE531" i="8"/>
  <c r="AG531" i="8" s="1"/>
  <c r="AK531" i="8" s="1"/>
  <c r="AX531" i="8"/>
  <c r="AI531" i="8"/>
  <c r="AO531" i="8"/>
  <c r="AB477" i="10" l="1"/>
  <c r="AF477" i="10" s="1"/>
  <c r="F477" i="13"/>
  <c r="AD477" i="10"/>
  <c r="AH477" i="10" s="1"/>
  <c r="J477" i="13"/>
  <c r="J475" i="10"/>
  <c r="H475" i="13"/>
  <c r="X474" i="10"/>
  <c r="Z476" i="10"/>
  <c r="T474" i="10"/>
  <c r="V476" i="10"/>
  <c r="H475" i="10"/>
  <c r="D475" i="13"/>
  <c r="AS531" i="8"/>
  <c r="F531" i="9"/>
  <c r="AM531" i="8"/>
  <c r="AC530" i="8" s="1"/>
  <c r="AV531" i="8"/>
  <c r="AD476" i="10" l="1"/>
  <c r="AH476" i="10" s="1"/>
  <c r="J476" i="13"/>
  <c r="J474" i="10"/>
  <c r="H474" i="13"/>
  <c r="X473" i="10"/>
  <c r="Z475" i="10"/>
  <c r="AB476" i="10"/>
  <c r="AF476" i="10" s="1"/>
  <c r="F476" i="13"/>
  <c r="T473" i="10"/>
  <c r="H474" i="10"/>
  <c r="D474" i="13"/>
  <c r="V475" i="10"/>
  <c r="AE530" i="8"/>
  <c r="AG530" i="8" s="1"/>
  <c r="AK530" i="8" s="1"/>
  <c r="AX530" i="8"/>
  <c r="AI530" i="8"/>
  <c r="AO530" i="8"/>
  <c r="AB475" i="10" l="1"/>
  <c r="AF475" i="10" s="1"/>
  <c r="F475" i="13"/>
  <c r="AD475" i="10"/>
  <c r="AH475" i="10" s="1"/>
  <c r="J475" i="13"/>
  <c r="T472" i="10"/>
  <c r="H473" i="10"/>
  <c r="D473" i="13"/>
  <c r="V474" i="10"/>
  <c r="X472" i="10"/>
  <c r="Z474" i="10"/>
  <c r="J473" i="10"/>
  <c r="H473" i="13"/>
  <c r="AM530" i="8"/>
  <c r="AC529" i="8" s="1"/>
  <c r="AV530" i="8"/>
  <c r="AS530" i="8"/>
  <c r="F530" i="9"/>
  <c r="AB474" i="10" l="1"/>
  <c r="AF474" i="10" s="1"/>
  <c r="F474" i="13"/>
  <c r="AD474" i="10"/>
  <c r="AH474" i="10" s="1"/>
  <c r="J474" i="13"/>
  <c r="J472" i="10"/>
  <c r="H472" i="13"/>
  <c r="X471" i="10"/>
  <c r="Z473" i="10"/>
  <c r="T471" i="10"/>
  <c r="H472" i="10"/>
  <c r="D472" i="13"/>
  <c r="V473" i="10"/>
  <c r="AE529" i="8"/>
  <c r="AG529" i="8" s="1"/>
  <c r="AK529" i="8" s="1"/>
  <c r="AO529" i="8"/>
  <c r="AX529" i="8"/>
  <c r="AI529" i="8"/>
  <c r="F473" i="13" l="1"/>
  <c r="AB473" i="10"/>
  <c r="AF473" i="10" s="1"/>
  <c r="AD473" i="10"/>
  <c r="AH473" i="10" s="1"/>
  <c r="J473" i="13"/>
  <c r="X470" i="10"/>
  <c r="Z472" i="10"/>
  <c r="J471" i="10"/>
  <c r="H471" i="13"/>
  <c r="H471" i="10"/>
  <c r="D471" i="13"/>
  <c r="T470" i="10"/>
  <c r="V472" i="10"/>
  <c r="AS529" i="8"/>
  <c r="F529" i="9"/>
  <c r="AM529" i="8"/>
  <c r="AC528" i="8" s="1"/>
  <c r="AV529" i="8"/>
  <c r="AB472" i="10" l="1"/>
  <c r="AF472" i="10" s="1"/>
  <c r="F472" i="13"/>
  <c r="T469" i="10"/>
  <c r="V471" i="10"/>
  <c r="H470" i="10"/>
  <c r="D470" i="13"/>
  <c r="AD472" i="10"/>
  <c r="AH472" i="10" s="1"/>
  <c r="J472" i="13"/>
  <c r="J470" i="10"/>
  <c r="H470" i="13"/>
  <c r="Z471" i="10"/>
  <c r="X469" i="10"/>
  <c r="AE528" i="8"/>
  <c r="AG528" i="8" s="1"/>
  <c r="AK528" i="8" s="1"/>
  <c r="AO528" i="8"/>
  <c r="AX528" i="8"/>
  <c r="AI528" i="8"/>
  <c r="AB471" i="10" l="1"/>
  <c r="AF471" i="10" s="1"/>
  <c r="F471" i="13"/>
  <c r="AD471" i="10"/>
  <c r="AH471" i="10" s="1"/>
  <c r="J471" i="13"/>
  <c r="X468" i="10"/>
  <c r="Z470" i="10"/>
  <c r="J469" i="10"/>
  <c r="H469" i="13"/>
  <c r="V470" i="10"/>
  <c r="D469" i="13"/>
  <c r="H469" i="10"/>
  <c r="T468" i="10"/>
  <c r="AM528" i="8"/>
  <c r="AC527" i="8" s="1"/>
  <c r="AV528" i="8"/>
  <c r="F528" i="9"/>
  <c r="AS528" i="8"/>
  <c r="AD470" i="10" l="1"/>
  <c r="AH470" i="10" s="1"/>
  <c r="J470" i="13"/>
  <c r="D468" i="13"/>
  <c r="V469" i="10"/>
  <c r="T467" i="10"/>
  <c r="H468" i="10"/>
  <c r="AB470" i="10"/>
  <c r="AF470" i="10" s="1"/>
  <c r="F470" i="13"/>
  <c r="J468" i="10"/>
  <c r="H468" i="13"/>
  <c r="X467" i="10"/>
  <c r="Z469" i="10"/>
  <c r="AE527" i="8"/>
  <c r="AG527" i="8" s="1"/>
  <c r="AK527" i="8" s="1"/>
  <c r="AX527" i="8"/>
  <c r="AI527" i="8"/>
  <c r="AO527" i="8"/>
  <c r="F469" i="13" l="1"/>
  <c r="AB469" i="10"/>
  <c r="AF469" i="10" s="1"/>
  <c r="AD469" i="10"/>
  <c r="AH469" i="10" s="1"/>
  <c r="J469" i="13"/>
  <c r="X466" i="10"/>
  <c r="Z468" i="10"/>
  <c r="J467" i="10"/>
  <c r="H467" i="13"/>
  <c r="D467" i="13"/>
  <c r="T466" i="10"/>
  <c r="V468" i="10"/>
  <c r="H467" i="10"/>
  <c r="AS527" i="8"/>
  <c r="F527" i="9"/>
  <c r="AM527" i="8"/>
  <c r="AC526" i="8" s="1"/>
  <c r="AV527" i="8"/>
  <c r="AB468" i="10" l="1"/>
  <c r="AF468" i="10" s="1"/>
  <c r="F468" i="13"/>
  <c r="T465" i="10"/>
  <c r="V467" i="10"/>
  <c r="H466" i="10"/>
  <c r="D466" i="13"/>
  <c r="AD468" i="10"/>
  <c r="AH468" i="10" s="1"/>
  <c r="J468" i="13"/>
  <c r="J466" i="10"/>
  <c r="H466" i="13"/>
  <c r="X465" i="10"/>
  <c r="Z467" i="10"/>
  <c r="AE526" i="8"/>
  <c r="AG526" i="8" s="1"/>
  <c r="AK526" i="8" s="1"/>
  <c r="AI526" i="8"/>
  <c r="AO526" i="8"/>
  <c r="AX526" i="8"/>
  <c r="AD467" i="10" l="1"/>
  <c r="AH467" i="10" s="1"/>
  <c r="J467" i="13"/>
  <c r="AB467" i="10"/>
  <c r="AF467" i="10" s="1"/>
  <c r="F467" i="13"/>
  <c r="X464" i="10"/>
  <c r="J465" i="10"/>
  <c r="H465" i="13"/>
  <c r="Z466" i="10"/>
  <c r="V466" i="10"/>
  <c r="H465" i="10"/>
  <c r="D465" i="13"/>
  <c r="T464" i="10"/>
  <c r="AS526" i="8"/>
  <c r="F526" i="9"/>
  <c r="AM526" i="8"/>
  <c r="AC525" i="8" s="1"/>
  <c r="AV526" i="8"/>
  <c r="V465" i="10" l="1"/>
  <c r="T463" i="10"/>
  <c r="H464" i="10"/>
  <c r="D464" i="13"/>
  <c r="AD466" i="10"/>
  <c r="AH466" i="10" s="1"/>
  <c r="J466" i="13"/>
  <c r="F466" i="13"/>
  <c r="AB466" i="10"/>
  <c r="AF466" i="10" s="1"/>
  <c r="J464" i="10"/>
  <c r="Z465" i="10"/>
  <c r="H464" i="13"/>
  <c r="X463" i="10"/>
  <c r="AE525" i="8"/>
  <c r="AG525" i="8" s="1"/>
  <c r="AK525" i="8" s="1"/>
  <c r="AO525" i="8"/>
  <c r="AX525" i="8"/>
  <c r="AI525" i="8"/>
  <c r="J463" i="10" l="1"/>
  <c r="H463" i="13"/>
  <c r="X462" i="10"/>
  <c r="Z464" i="10"/>
  <c r="AD465" i="10"/>
  <c r="AH465" i="10" s="1"/>
  <c r="J465" i="13"/>
  <c r="V464" i="10"/>
  <c r="D463" i="13"/>
  <c r="T462" i="10"/>
  <c r="H463" i="10"/>
  <c r="AB465" i="10"/>
  <c r="AF465" i="10" s="1"/>
  <c r="F465" i="13"/>
  <c r="AM525" i="8"/>
  <c r="AC524" i="8" s="1"/>
  <c r="AV525" i="8"/>
  <c r="AS525" i="8"/>
  <c r="F525" i="9"/>
  <c r="AD464" i="10" l="1"/>
  <c r="AH464" i="10" s="1"/>
  <c r="J464" i="13"/>
  <c r="AB464" i="10"/>
  <c r="AF464" i="10" s="1"/>
  <c r="F464" i="13"/>
  <c r="J462" i="10"/>
  <c r="H462" i="13"/>
  <c r="X461" i="10"/>
  <c r="Z463" i="10"/>
  <c r="T461" i="10"/>
  <c r="V463" i="10"/>
  <c r="H462" i="10"/>
  <c r="D462" i="13"/>
  <c r="AE524" i="8"/>
  <c r="AG524" i="8" s="1"/>
  <c r="AK524" i="8" s="1"/>
  <c r="AO524" i="8"/>
  <c r="AX524" i="8"/>
  <c r="AI524" i="8"/>
  <c r="AD463" i="10" l="1"/>
  <c r="AH463" i="10" s="1"/>
  <c r="J463" i="13"/>
  <c r="J461" i="10"/>
  <c r="H461" i="13"/>
  <c r="X460" i="10"/>
  <c r="Z462" i="10"/>
  <c r="F463" i="13"/>
  <c r="AB463" i="10"/>
  <c r="AF463" i="10" s="1"/>
  <c r="V462" i="10"/>
  <c r="H461" i="10"/>
  <c r="D461" i="13"/>
  <c r="T460" i="10"/>
  <c r="AM524" i="8"/>
  <c r="AC523" i="8" s="1"/>
  <c r="AV524" i="8"/>
  <c r="F524" i="9"/>
  <c r="AS524" i="8"/>
  <c r="V461" i="10" l="1"/>
  <c r="T459" i="10"/>
  <c r="D460" i="13"/>
  <c r="H460" i="10"/>
  <c r="AD462" i="10"/>
  <c r="AH462" i="10" s="1"/>
  <c r="J462" i="13"/>
  <c r="F462" i="13"/>
  <c r="AB462" i="10"/>
  <c r="AF462" i="10" s="1"/>
  <c r="J460" i="10"/>
  <c r="H460" i="13"/>
  <c r="X459" i="10"/>
  <c r="Z461" i="10"/>
  <c r="AE523" i="8"/>
  <c r="AG523" i="8" s="1"/>
  <c r="AK523" i="8" s="1"/>
  <c r="AX523" i="8"/>
  <c r="AI523" i="8"/>
  <c r="AO523" i="8"/>
  <c r="AD461" i="10" l="1"/>
  <c r="AH461" i="10" s="1"/>
  <c r="J461" i="13"/>
  <c r="X458" i="10"/>
  <c r="Z460" i="10"/>
  <c r="J459" i="10"/>
  <c r="H459" i="13"/>
  <c r="H459" i="10"/>
  <c r="D459" i="13"/>
  <c r="V460" i="10"/>
  <c r="T458" i="10"/>
  <c r="AB461" i="10"/>
  <c r="AF461" i="10" s="1"/>
  <c r="F461" i="13"/>
  <c r="AS523" i="8"/>
  <c r="F523" i="9"/>
  <c r="AM523" i="8"/>
  <c r="AC522" i="8" s="1"/>
  <c r="AV523" i="8"/>
  <c r="AD460" i="10" l="1"/>
  <c r="AH460" i="10" s="1"/>
  <c r="J460" i="13"/>
  <c r="J458" i="10"/>
  <c r="H458" i="13"/>
  <c r="X457" i="10"/>
  <c r="Z459" i="10"/>
  <c r="H458" i="10"/>
  <c r="D458" i="13"/>
  <c r="T457" i="10"/>
  <c r="V459" i="10"/>
  <c r="AB460" i="10"/>
  <c r="AF460" i="10" s="1"/>
  <c r="F460" i="13"/>
  <c r="AE522" i="8"/>
  <c r="AG522" i="8" s="1"/>
  <c r="AK522" i="8" s="1"/>
  <c r="AO522" i="8"/>
  <c r="AX522" i="8"/>
  <c r="AI522" i="8"/>
  <c r="AB459" i="10" l="1"/>
  <c r="AF459" i="10" s="1"/>
  <c r="F459" i="13"/>
  <c r="AD459" i="10"/>
  <c r="AH459" i="10" s="1"/>
  <c r="J459" i="13"/>
  <c r="T456" i="10"/>
  <c r="V458" i="10"/>
  <c r="H457" i="10"/>
  <c r="D457" i="13"/>
  <c r="J457" i="10"/>
  <c r="H457" i="13"/>
  <c r="X456" i="10"/>
  <c r="Z458" i="10"/>
  <c r="AM522" i="8"/>
  <c r="AC521" i="8" s="1"/>
  <c r="AV522" i="8"/>
  <c r="AS522" i="8"/>
  <c r="F522" i="9"/>
  <c r="AD458" i="10" l="1"/>
  <c r="AH458" i="10" s="1"/>
  <c r="J458" i="13"/>
  <c r="J456" i="10"/>
  <c r="H456" i="13"/>
  <c r="X455" i="10"/>
  <c r="Z457" i="10"/>
  <c r="AB458" i="10"/>
  <c r="AF458" i="10" s="1"/>
  <c r="F458" i="13"/>
  <c r="V457" i="10"/>
  <c r="T455" i="10"/>
  <c r="D456" i="13"/>
  <c r="H456" i="10"/>
  <c r="AE521" i="8"/>
  <c r="AG521" i="8" s="1"/>
  <c r="AK521" i="8" s="1"/>
  <c r="AO521" i="8"/>
  <c r="AI521" i="8"/>
  <c r="AX521" i="8"/>
  <c r="T454" i="10" l="1"/>
  <c r="V456" i="10"/>
  <c r="H455" i="10"/>
  <c r="D455" i="13"/>
  <c r="AD457" i="10"/>
  <c r="AH457" i="10" s="1"/>
  <c r="J457" i="13"/>
  <c r="AB457" i="10"/>
  <c r="AF457" i="10" s="1"/>
  <c r="F457" i="13"/>
  <c r="X454" i="10"/>
  <c r="J455" i="10"/>
  <c r="Z456" i="10"/>
  <c r="H455" i="13"/>
  <c r="AM521" i="8"/>
  <c r="AC520" i="8" s="1"/>
  <c r="AV521" i="8"/>
  <c r="AS521" i="8"/>
  <c r="F521" i="9"/>
  <c r="AD456" i="10" l="1"/>
  <c r="AH456" i="10" s="1"/>
  <c r="J456" i="13"/>
  <c r="AB456" i="10"/>
  <c r="AF456" i="10" s="1"/>
  <c r="F456" i="13"/>
  <c r="J454" i="10"/>
  <c r="H454" i="13"/>
  <c r="X453" i="10"/>
  <c r="Z455" i="10"/>
  <c r="T453" i="10"/>
  <c r="H454" i="10"/>
  <c r="D454" i="13"/>
  <c r="V455" i="10"/>
  <c r="AE520" i="8"/>
  <c r="AG520" i="8" s="1"/>
  <c r="AK520" i="8" s="1"/>
  <c r="AO520" i="8"/>
  <c r="AX520" i="8"/>
  <c r="AI520" i="8"/>
  <c r="AD455" i="10" l="1"/>
  <c r="AH455" i="10" s="1"/>
  <c r="J455" i="13"/>
  <c r="AB455" i="10"/>
  <c r="AF455" i="10" s="1"/>
  <c r="F455" i="13"/>
  <c r="X452" i="10"/>
  <c r="Z454" i="10"/>
  <c r="J453" i="10"/>
  <c r="H453" i="13"/>
  <c r="T452" i="10"/>
  <c r="V454" i="10"/>
  <c r="H453" i="10"/>
  <c r="D453" i="13"/>
  <c r="AM520" i="8"/>
  <c r="AC519" i="8" s="1"/>
  <c r="AV520" i="8"/>
  <c r="F520" i="9"/>
  <c r="AS520" i="8"/>
  <c r="AB454" i="10" l="1"/>
  <c r="AF454" i="10" s="1"/>
  <c r="F454" i="13"/>
  <c r="AD454" i="10"/>
  <c r="AH454" i="10" s="1"/>
  <c r="J454" i="13"/>
  <c r="H452" i="10"/>
  <c r="V453" i="10"/>
  <c r="T451" i="10"/>
  <c r="D452" i="13"/>
  <c r="J452" i="10"/>
  <c r="H452" i="13"/>
  <c r="X451" i="10"/>
  <c r="Z453" i="10"/>
  <c r="AE519" i="8"/>
  <c r="AG519" i="8" s="1"/>
  <c r="AK519" i="8" s="1"/>
  <c r="AX519" i="8"/>
  <c r="AI519" i="8"/>
  <c r="AO519" i="8"/>
  <c r="J453" i="13" l="1"/>
  <c r="AD453" i="10"/>
  <c r="AH453" i="10" s="1"/>
  <c r="Z452" i="10"/>
  <c r="J451" i="10"/>
  <c r="N451" i="10" s="1"/>
  <c r="H451" i="13"/>
  <c r="V452" i="10"/>
  <c r="H451" i="10"/>
  <c r="L451" i="10" s="1"/>
  <c r="D451" i="13"/>
  <c r="AB453" i="10"/>
  <c r="AF453" i="10" s="1"/>
  <c r="F453" i="13"/>
  <c r="AS519" i="8"/>
  <c r="F519" i="9"/>
  <c r="AM519" i="8"/>
  <c r="AC518" i="8" s="1"/>
  <c r="AV519" i="8"/>
  <c r="D451" i="12" l="1"/>
  <c r="P451" i="10"/>
  <c r="T450" i="10" s="1"/>
  <c r="V451" i="10" s="1"/>
  <c r="R451" i="10"/>
  <c r="X450" i="10" s="1"/>
  <c r="H450" i="13" s="1"/>
  <c r="F451" i="12"/>
  <c r="AB452" i="10"/>
  <c r="AF452" i="10" s="1"/>
  <c r="F452" i="13"/>
  <c r="AD452" i="10"/>
  <c r="AH452" i="10" s="1"/>
  <c r="J452" i="13"/>
  <c r="AE518" i="8"/>
  <c r="AG518" i="8" s="1"/>
  <c r="AK518" i="8" s="1"/>
  <c r="AX518" i="8"/>
  <c r="AO518" i="8"/>
  <c r="AI518" i="8"/>
  <c r="J450" i="10" l="1"/>
  <c r="N450" i="10" s="1"/>
  <c r="F450" i="12" s="1"/>
  <c r="H450" i="10"/>
  <c r="L450" i="10" s="1"/>
  <c r="D450" i="12" s="1"/>
  <c r="D450" i="13"/>
  <c r="Z451" i="10"/>
  <c r="AD451" i="10" s="1"/>
  <c r="AH451" i="10" s="1"/>
  <c r="R450" i="10"/>
  <c r="X449" i="10" s="1"/>
  <c r="H449" i="13" s="1"/>
  <c r="AB451" i="10"/>
  <c r="AF451" i="10" s="1"/>
  <c r="F451" i="13"/>
  <c r="AM518" i="8"/>
  <c r="AC517" i="8" s="1"/>
  <c r="AV518" i="8"/>
  <c r="AS518" i="8"/>
  <c r="F518" i="9"/>
  <c r="P450" i="10" l="1"/>
  <c r="T449" i="10" s="1"/>
  <c r="D449" i="13" s="1"/>
  <c r="J451" i="13"/>
  <c r="J449" i="10"/>
  <c r="N449" i="10" s="1"/>
  <c r="F449" i="12" s="1"/>
  <c r="Z450" i="10"/>
  <c r="J450" i="13" s="1"/>
  <c r="R449" i="10"/>
  <c r="X448" i="10" s="1"/>
  <c r="Z449" i="10" s="1"/>
  <c r="AE517" i="8"/>
  <c r="AG517" i="8" s="1"/>
  <c r="AK517" i="8" s="1"/>
  <c r="AO517" i="8"/>
  <c r="AX517" i="8"/>
  <c r="AI517" i="8"/>
  <c r="V450" i="10" l="1"/>
  <c r="AB450" i="10" s="1"/>
  <c r="AF450" i="10" s="1"/>
  <c r="H449" i="10"/>
  <c r="L449" i="10" s="1"/>
  <c r="D449" i="12" s="1"/>
  <c r="AD450" i="10"/>
  <c r="AH450" i="10" s="1"/>
  <c r="H448" i="13"/>
  <c r="J448" i="10"/>
  <c r="N448" i="10" s="1"/>
  <c r="R448" i="10" s="1"/>
  <c r="X447" i="10" s="1"/>
  <c r="H447" i="13" s="1"/>
  <c r="AJ450" i="10"/>
  <c r="P449" i="10"/>
  <c r="T448" i="10" s="1"/>
  <c r="AL450" i="10"/>
  <c r="AD449" i="10"/>
  <c r="J449" i="13"/>
  <c r="AS517" i="8"/>
  <c r="F517" i="9"/>
  <c r="AM517" i="8"/>
  <c r="AC516" i="8" s="1"/>
  <c r="AV517" i="8"/>
  <c r="F450" i="13" l="1"/>
  <c r="F448" i="12"/>
  <c r="J447" i="10"/>
  <c r="N447" i="10" s="1"/>
  <c r="R447" i="10" s="1"/>
  <c r="X446" i="10" s="1"/>
  <c r="J446" i="10" s="1"/>
  <c r="N446" i="10" s="1"/>
  <c r="Z448" i="10"/>
  <c r="AD448" i="10" s="1"/>
  <c r="V449" i="10"/>
  <c r="H448" i="10"/>
  <c r="L448" i="10" s="1"/>
  <c r="D448" i="13"/>
  <c r="AH449" i="10"/>
  <c r="AL449" i="10"/>
  <c r="AE516" i="8"/>
  <c r="AG516" i="8" s="1"/>
  <c r="AK516" i="8" s="1"/>
  <c r="AO516" i="8"/>
  <c r="AI516" i="8"/>
  <c r="AX516" i="8"/>
  <c r="F447" i="12" l="1"/>
  <c r="J448" i="13"/>
  <c r="R446" i="10"/>
  <c r="X445" i="10" s="1"/>
  <c r="H445" i="13" s="1"/>
  <c r="F446" i="12"/>
  <c r="Z447" i="10"/>
  <c r="AD447" i="10" s="1"/>
  <c r="P448" i="10"/>
  <c r="T447" i="10" s="1"/>
  <c r="D448" i="12"/>
  <c r="H446" i="13"/>
  <c r="AH448" i="10"/>
  <c r="AL448" i="10"/>
  <c r="AB449" i="10"/>
  <c r="F449" i="13"/>
  <c r="AM516" i="8"/>
  <c r="AC515" i="8" s="1"/>
  <c r="AV516" i="8"/>
  <c r="F516" i="9"/>
  <c r="AS516" i="8"/>
  <c r="J445" i="10" l="1"/>
  <c r="N445" i="10" s="1"/>
  <c r="F445" i="12" s="1"/>
  <c r="Z446" i="10"/>
  <c r="AD446" i="10" s="1"/>
  <c r="J447" i="13"/>
  <c r="AH447" i="10"/>
  <c r="AL447" i="10"/>
  <c r="V448" i="10"/>
  <c r="D447" i="13"/>
  <c r="H447" i="10"/>
  <c r="L447" i="10" s="1"/>
  <c r="R445" i="10"/>
  <c r="X444" i="10" s="1"/>
  <c r="J444" i="10" s="1"/>
  <c r="N444" i="10" s="1"/>
  <c r="AF449" i="10"/>
  <c r="AJ449" i="10"/>
  <c r="AE515" i="8"/>
  <c r="AG515" i="8" s="1"/>
  <c r="AK515" i="8" s="1"/>
  <c r="AX515" i="8"/>
  <c r="AI515" i="8"/>
  <c r="AO515" i="8"/>
  <c r="J446" i="13" l="1"/>
  <c r="H444" i="13"/>
  <c r="Z445" i="10"/>
  <c r="AD445" i="10" s="1"/>
  <c r="AB448" i="10"/>
  <c r="F448" i="13"/>
  <c r="R444" i="10"/>
  <c r="X443" i="10" s="1"/>
  <c r="F444" i="12"/>
  <c r="AH446" i="10"/>
  <c r="AL446" i="10"/>
  <c r="D447" i="12"/>
  <c r="P447" i="10"/>
  <c r="T446" i="10" s="1"/>
  <c r="AS515" i="8"/>
  <c r="F515" i="9"/>
  <c r="AM515" i="8"/>
  <c r="AC514" i="8" s="1"/>
  <c r="AV515" i="8"/>
  <c r="J445" i="13" l="1"/>
  <c r="J443" i="10"/>
  <c r="N443" i="10" s="1"/>
  <c r="H443" i="13"/>
  <c r="Z444" i="10"/>
  <c r="AD444" i="10" s="1"/>
  <c r="AH445" i="10"/>
  <c r="AL445" i="10"/>
  <c r="AF448" i="10"/>
  <c r="AJ448" i="10"/>
  <c r="D446" i="13"/>
  <c r="H446" i="10"/>
  <c r="L446" i="10" s="1"/>
  <c r="V447" i="10"/>
  <c r="AE514" i="8"/>
  <c r="AG514" i="8" s="1"/>
  <c r="AK514" i="8" s="1"/>
  <c r="AX514" i="8"/>
  <c r="AI514" i="8"/>
  <c r="AO514" i="8"/>
  <c r="J444" i="13" l="1"/>
  <c r="AB447" i="10"/>
  <c r="F447" i="13"/>
  <c r="AH444" i="10"/>
  <c r="AL444" i="10"/>
  <c r="D446" i="12"/>
  <c r="P446" i="10"/>
  <c r="T445" i="10" s="1"/>
  <c r="R443" i="10"/>
  <c r="X442" i="10" s="1"/>
  <c r="F443" i="12"/>
  <c r="AS514" i="8"/>
  <c r="F514" i="9"/>
  <c r="AM514" i="8"/>
  <c r="AC513" i="8" s="1"/>
  <c r="AV514" i="8"/>
  <c r="J442" i="10" l="1"/>
  <c r="N442" i="10" s="1"/>
  <c r="H442" i="13"/>
  <c r="Z443" i="10"/>
  <c r="H445" i="10"/>
  <c r="L445" i="10" s="1"/>
  <c r="D445" i="13"/>
  <c r="V446" i="10"/>
  <c r="AF447" i="10"/>
  <c r="AJ447" i="10"/>
  <c r="AE513" i="8"/>
  <c r="AG513" i="8" s="1"/>
  <c r="AK513" i="8" s="1"/>
  <c r="AO513" i="8"/>
  <c r="AX513" i="8"/>
  <c r="AI513" i="8"/>
  <c r="AB446" i="10" l="1"/>
  <c r="F446" i="13"/>
  <c r="AD443" i="10"/>
  <c r="J443" i="13"/>
  <c r="D445" i="12"/>
  <c r="P445" i="10"/>
  <c r="T444" i="10" s="1"/>
  <c r="R442" i="10"/>
  <c r="X441" i="10" s="1"/>
  <c r="F442" i="12"/>
  <c r="AS513" i="8"/>
  <c r="F513" i="9"/>
  <c r="AM513" i="8"/>
  <c r="AC512" i="8" s="1"/>
  <c r="AV513" i="8"/>
  <c r="Z442" i="10" l="1"/>
  <c r="J441" i="10"/>
  <c r="N441" i="10" s="1"/>
  <c r="H441" i="13"/>
  <c r="AH443" i="10"/>
  <c r="AL443" i="10"/>
  <c r="V445" i="10"/>
  <c r="H444" i="10"/>
  <c r="L444" i="10" s="1"/>
  <c r="D444" i="13"/>
  <c r="AF446" i="10"/>
  <c r="AJ446" i="10"/>
  <c r="AE512" i="8"/>
  <c r="AG512" i="8" s="1"/>
  <c r="AK512" i="8" s="1"/>
  <c r="AO512" i="8"/>
  <c r="AX512" i="8"/>
  <c r="AI512" i="8"/>
  <c r="R441" i="10" l="1"/>
  <c r="X440" i="10" s="1"/>
  <c r="F441" i="12"/>
  <c r="AD442" i="10"/>
  <c r="J442" i="13"/>
  <c r="AB445" i="10"/>
  <c r="F445" i="13"/>
  <c r="P444" i="10"/>
  <c r="T443" i="10" s="1"/>
  <c r="D444" i="12"/>
  <c r="F512" i="9"/>
  <c r="AS512" i="8"/>
  <c r="AM512" i="8"/>
  <c r="AC511" i="8" s="1"/>
  <c r="AV512" i="8"/>
  <c r="D443" i="13" l="1"/>
  <c r="H443" i="10"/>
  <c r="L443" i="10" s="1"/>
  <c r="V444" i="10"/>
  <c r="AH442" i="10"/>
  <c r="AL442" i="10"/>
  <c r="AF445" i="10"/>
  <c r="AJ445" i="10"/>
  <c r="Z441" i="10"/>
  <c r="H440" i="13"/>
  <c r="J440" i="10"/>
  <c r="N440" i="10" s="1"/>
  <c r="AE511" i="8"/>
  <c r="AG511" i="8" s="1"/>
  <c r="AK511" i="8" s="1"/>
  <c r="AX511" i="8"/>
  <c r="AI511" i="8"/>
  <c r="AO511" i="8"/>
  <c r="AB444" i="10" l="1"/>
  <c r="F444" i="13"/>
  <c r="R440" i="10"/>
  <c r="X439" i="10" s="1"/>
  <c r="F440" i="12"/>
  <c r="D443" i="12"/>
  <c r="P443" i="10"/>
  <c r="T442" i="10" s="1"/>
  <c r="AD441" i="10"/>
  <c r="J441" i="13"/>
  <c r="AS511" i="8"/>
  <c r="F511" i="9"/>
  <c r="AM511" i="8"/>
  <c r="AC510" i="8" s="1"/>
  <c r="AV511" i="8"/>
  <c r="AH441" i="10" l="1"/>
  <c r="AL441" i="10"/>
  <c r="Z440" i="10"/>
  <c r="H439" i="13"/>
  <c r="J439" i="10"/>
  <c r="N439" i="10" s="1"/>
  <c r="V443" i="10"/>
  <c r="H442" i="10"/>
  <c r="L442" i="10" s="1"/>
  <c r="D442" i="13"/>
  <c r="AF444" i="10"/>
  <c r="AJ444" i="10"/>
  <c r="AE510" i="8"/>
  <c r="AG510" i="8" s="1"/>
  <c r="AK510" i="8" s="1"/>
  <c r="AI510" i="8"/>
  <c r="AO510" i="8"/>
  <c r="AX510" i="8"/>
  <c r="AD440" i="10" l="1"/>
  <c r="J440" i="13"/>
  <c r="AB443" i="10"/>
  <c r="F443" i="13"/>
  <c r="R439" i="10"/>
  <c r="X438" i="10" s="1"/>
  <c r="F439" i="12"/>
  <c r="D442" i="12"/>
  <c r="P442" i="10"/>
  <c r="T441" i="10" s="1"/>
  <c r="AS510" i="8"/>
  <c r="F510" i="9"/>
  <c r="AM510" i="8"/>
  <c r="AC509" i="8" s="1"/>
  <c r="AV510" i="8"/>
  <c r="H441" i="10" l="1"/>
  <c r="L441" i="10" s="1"/>
  <c r="V442" i="10"/>
  <c r="D441" i="13"/>
  <c r="AF443" i="10"/>
  <c r="AJ443" i="10"/>
  <c r="J438" i="10"/>
  <c r="N438" i="10" s="1"/>
  <c r="Z439" i="10"/>
  <c r="H438" i="13"/>
  <c r="AH440" i="10"/>
  <c r="AL440" i="10"/>
  <c r="AE509" i="8"/>
  <c r="AG509" i="8" s="1"/>
  <c r="AK509" i="8" s="1"/>
  <c r="AO509" i="8"/>
  <c r="AX509" i="8"/>
  <c r="AI509" i="8"/>
  <c r="R438" i="10" l="1"/>
  <c r="X437" i="10" s="1"/>
  <c r="F438" i="12"/>
  <c r="AB442" i="10"/>
  <c r="F442" i="13"/>
  <c r="D441" i="12"/>
  <c r="P441" i="10"/>
  <c r="T440" i="10" s="1"/>
  <c r="AD439" i="10"/>
  <c r="J439" i="13"/>
  <c r="AS509" i="8"/>
  <c r="F509" i="9"/>
  <c r="AM509" i="8"/>
  <c r="AC508" i="8" s="1"/>
  <c r="AV509" i="8"/>
  <c r="AH439" i="10" l="1"/>
  <c r="AL439" i="10"/>
  <c r="AF442" i="10"/>
  <c r="AJ442" i="10"/>
  <c r="V441" i="10"/>
  <c r="D440" i="13"/>
  <c r="H440" i="10"/>
  <c r="L440" i="10" s="1"/>
  <c r="Z438" i="10"/>
  <c r="J437" i="10"/>
  <c r="N437" i="10" s="1"/>
  <c r="H437" i="13"/>
  <c r="AE508" i="8"/>
  <c r="AG508" i="8" s="1"/>
  <c r="AK508" i="8" s="1"/>
  <c r="AO508" i="8"/>
  <c r="AX508" i="8"/>
  <c r="AI508" i="8"/>
  <c r="P440" i="10" l="1"/>
  <c r="T439" i="10" s="1"/>
  <c r="D440" i="12"/>
  <c r="F437" i="12"/>
  <c r="R437" i="10"/>
  <c r="X436" i="10" s="1"/>
  <c r="AD438" i="10"/>
  <c r="J438" i="13"/>
  <c r="F441" i="13"/>
  <c r="AB441" i="10"/>
  <c r="F508" i="9"/>
  <c r="AS508" i="8"/>
  <c r="AM508" i="8"/>
  <c r="AC507" i="8" s="1"/>
  <c r="AV508" i="8"/>
  <c r="AF441" i="10" l="1"/>
  <c r="AJ441" i="10"/>
  <c r="J436" i="10"/>
  <c r="N436" i="10" s="1"/>
  <c r="H436" i="13"/>
  <c r="Z437" i="10"/>
  <c r="AH438" i="10"/>
  <c r="AL438" i="10"/>
  <c r="D439" i="13"/>
  <c r="V440" i="10"/>
  <c r="H439" i="10"/>
  <c r="L439" i="10" s="1"/>
  <c r="AE507" i="8"/>
  <c r="AG507" i="8" s="1"/>
  <c r="AK507" i="8" s="1"/>
  <c r="AX507" i="8"/>
  <c r="AO507" i="8"/>
  <c r="AI507" i="8"/>
  <c r="R436" i="10" l="1"/>
  <c r="X435" i="10" s="1"/>
  <c r="F436" i="12"/>
  <c r="F440" i="13"/>
  <c r="AB440" i="10"/>
  <c r="P439" i="10"/>
  <c r="T438" i="10" s="1"/>
  <c r="D439" i="12"/>
  <c r="AD437" i="10"/>
  <c r="J437" i="13"/>
  <c r="AS507" i="8"/>
  <c r="F507" i="9"/>
  <c r="AM507" i="8"/>
  <c r="AC506" i="8" s="1"/>
  <c r="AV507" i="8"/>
  <c r="AF440" i="10" l="1"/>
  <c r="AJ440" i="10"/>
  <c r="AH437" i="10"/>
  <c r="AL437" i="10"/>
  <c r="D438" i="13"/>
  <c r="H438" i="10"/>
  <c r="L438" i="10" s="1"/>
  <c r="V439" i="10"/>
  <c r="Z436" i="10"/>
  <c r="H435" i="13"/>
  <c r="J435" i="10"/>
  <c r="N435" i="10" s="1"/>
  <c r="AE506" i="8"/>
  <c r="AG506" i="8" s="1"/>
  <c r="AK506" i="8" s="1"/>
  <c r="AI506" i="8"/>
  <c r="AO506" i="8"/>
  <c r="AX506" i="8"/>
  <c r="F439" i="13" l="1"/>
  <c r="AB439" i="10"/>
  <c r="D438" i="12"/>
  <c r="P438" i="10"/>
  <c r="T437" i="10" s="1"/>
  <c r="R435" i="10"/>
  <c r="X434" i="10" s="1"/>
  <c r="F435" i="12"/>
  <c r="AD436" i="10"/>
  <c r="J436" i="13"/>
  <c r="AS506" i="8"/>
  <c r="F506" i="9"/>
  <c r="AM506" i="8"/>
  <c r="AC505" i="8" s="1"/>
  <c r="AV506" i="8"/>
  <c r="V438" i="10" l="1"/>
  <c r="D437" i="13"/>
  <c r="H437" i="10"/>
  <c r="L437" i="10" s="1"/>
  <c r="AH436" i="10"/>
  <c r="AL436" i="10"/>
  <c r="AF439" i="10"/>
  <c r="AJ439" i="10"/>
  <c r="Z435" i="10"/>
  <c r="H434" i="13"/>
  <c r="J434" i="10"/>
  <c r="N434" i="10" s="1"/>
  <c r="AE505" i="8"/>
  <c r="AG505" i="8" s="1"/>
  <c r="AK505" i="8" s="1"/>
  <c r="AO505" i="8"/>
  <c r="AI505" i="8"/>
  <c r="AX505" i="8"/>
  <c r="D437" i="12" l="1"/>
  <c r="P437" i="10"/>
  <c r="T436" i="10" s="1"/>
  <c r="F434" i="12"/>
  <c r="R434" i="10"/>
  <c r="X433" i="10" s="1"/>
  <c r="J435" i="13"/>
  <c r="AD435" i="10"/>
  <c r="F438" i="13"/>
  <c r="AB438" i="10"/>
  <c r="AS505" i="8"/>
  <c r="F505" i="9"/>
  <c r="AM505" i="8"/>
  <c r="AC504" i="8" s="1"/>
  <c r="AV505" i="8"/>
  <c r="AF438" i="10" l="1"/>
  <c r="AJ438" i="10"/>
  <c r="J433" i="10"/>
  <c r="N433" i="10" s="1"/>
  <c r="H433" i="13"/>
  <c r="Z434" i="10"/>
  <c r="D436" i="13"/>
  <c r="V437" i="10"/>
  <c r="H436" i="10"/>
  <c r="L436" i="10" s="1"/>
  <c r="AH435" i="10"/>
  <c r="AL435" i="10"/>
  <c r="AE504" i="8"/>
  <c r="AG504" i="8" s="1"/>
  <c r="AK504" i="8" s="1"/>
  <c r="AO504" i="8"/>
  <c r="AX504" i="8"/>
  <c r="AI504" i="8"/>
  <c r="F437" i="13" l="1"/>
  <c r="AB437" i="10"/>
  <c r="F433" i="12"/>
  <c r="R433" i="10"/>
  <c r="X432" i="10" s="1"/>
  <c r="D436" i="12"/>
  <c r="P436" i="10"/>
  <c r="T435" i="10" s="1"/>
  <c r="J434" i="13"/>
  <c r="AD434" i="10"/>
  <c r="F504" i="9"/>
  <c r="AS504" i="8"/>
  <c r="AM504" i="8"/>
  <c r="AC503" i="8" s="1"/>
  <c r="AV504" i="8"/>
  <c r="AH434" i="10" l="1"/>
  <c r="AL434" i="10"/>
  <c r="Z433" i="10"/>
  <c r="J432" i="10"/>
  <c r="N432" i="10" s="1"/>
  <c r="H432" i="13"/>
  <c r="D435" i="13"/>
  <c r="V436" i="10"/>
  <c r="H435" i="10"/>
  <c r="L435" i="10" s="1"/>
  <c r="AF437" i="10"/>
  <c r="AJ437" i="10"/>
  <c r="AE503" i="8"/>
  <c r="AG503" i="8" s="1"/>
  <c r="AK503" i="8" s="1"/>
  <c r="AX503" i="8"/>
  <c r="AO503" i="8"/>
  <c r="AI503" i="8"/>
  <c r="J433" i="13" l="1"/>
  <c r="AD433" i="10"/>
  <c r="P435" i="10"/>
  <c r="T434" i="10" s="1"/>
  <c r="D435" i="12"/>
  <c r="F436" i="13"/>
  <c r="AB436" i="10"/>
  <c r="F432" i="12"/>
  <c r="R432" i="10"/>
  <c r="X431" i="10" s="1"/>
  <c r="AS503" i="8"/>
  <c r="F503" i="9"/>
  <c r="AM503" i="8"/>
  <c r="AC502" i="8" s="1"/>
  <c r="AV503" i="8"/>
  <c r="J431" i="10" l="1"/>
  <c r="N431" i="10" s="1"/>
  <c r="Z432" i="10"/>
  <c r="H431" i="13"/>
  <c r="V435" i="10"/>
  <c r="D434" i="13"/>
  <c r="H434" i="10"/>
  <c r="L434" i="10" s="1"/>
  <c r="AH433" i="10"/>
  <c r="AL433" i="10"/>
  <c r="AF436" i="10"/>
  <c r="AJ436" i="10"/>
  <c r="AE502" i="8"/>
  <c r="AG502" i="8" s="1"/>
  <c r="AK502" i="8" s="1"/>
  <c r="AI502" i="8"/>
  <c r="AX502" i="8"/>
  <c r="AO502" i="8"/>
  <c r="D434" i="12" l="1"/>
  <c r="P434" i="10"/>
  <c r="T433" i="10" s="1"/>
  <c r="J432" i="13"/>
  <c r="AD432" i="10"/>
  <c r="AB435" i="10"/>
  <c r="F435" i="13"/>
  <c r="F431" i="12"/>
  <c r="R431" i="10"/>
  <c r="X430" i="10" s="1"/>
  <c r="AS502" i="8"/>
  <c r="F502" i="9"/>
  <c r="AM502" i="8"/>
  <c r="AC501" i="8" s="1"/>
  <c r="AV502" i="8"/>
  <c r="J430" i="10" l="1"/>
  <c r="N430" i="10" s="1"/>
  <c r="H430" i="13"/>
  <c r="Z431" i="10"/>
  <c r="AH432" i="10"/>
  <c r="AL432" i="10"/>
  <c r="V434" i="10"/>
  <c r="H433" i="10"/>
  <c r="L433" i="10" s="1"/>
  <c r="D433" i="13"/>
  <c r="AF435" i="10"/>
  <c r="AJ435" i="10"/>
  <c r="AE501" i="8"/>
  <c r="AG501" i="8" s="1"/>
  <c r="AK501" i="8" s="1"/>
  <c r="AO501" i="8"/>
  <c r="AI501" i="8"/>
  <c r="AX501" i="8"/>
  <c r="J431" i="13" l="1"/>
  <c r="AD431" i="10"/>
  <c r="F434" i="13"/>
  <c r="AB434" i="10"/>
  <c r="D433" i="12"/>
  <c r="P433" i="10"/>
  <c r="T432" i="10" s="1"/>
  <c r="F430" i="12"/>
  <c r="R430" i="10"/>
  <c r="X429" i="10" s="1"/>
  <c r="AS501" i="8"/>
  <c r="F501" i="9"/>
  <c r="AM501" i="8"/>
  <c r="AC500" i="8" s="1"/>
  <c r="AV501" i="8"/>
  <c r="AF434" i="10" l="1"/>
  <c r="AJ434" i="10"/>
  <c r="V433" i="10"/>
  <c r="D432" i="13"/>
  <c r="H432" i="10"/>
  <c r="L432" i="10" s="1"/>
  <c r="AH431" i="10"/>
  <c r="AL431" i="10"/>
  <c r="Z430" i="10"/>
  <c r="H429" i="13"/>
  <c r="J429" i="10"/>
  <c r="N429" i="10" s="1"/>
  <c r="AE500" i="8"/>
  <c r="AG500" i="8" s="1"/>
  <c r="AK500" i="8" s="1"/>
  <c r="AO500" i="8"/>
  <c r="AI500" i="8"/>
  <c r="AX500" i="8"/>
  <c r="F429" i="12" l="1"/>
  <c r="R429" i="10"/>
  <c r="X428" i="10" s="1"/>
  <c r="F433" i="13"/>
  <c r="AB433" i="10"/>
  <c r="J430" i="13"/>
  <c r="AD430" i="10"/>
  <c r="P432" i="10"/>
  <c r="T431" i="10" s="1"/>
  <c r="D432" i="12"/>
  <c r="F500" i="9"/>
  <c r="AS500" i="8"/>
  <c r="AM500" i="8"/>
  <c r="AC499" i="8" s="1"/>
  <c r="AV500" i="8"/>
  <c r="AF433" i="10" l="1"/>
  <c r="AJ433" i="10"/>
  <c r="V432" i="10"/>
  <c r="H431" i="10"/>
  <c r="L431" i="10" s="1"/>
  <c r="D431" i="13"/>
  <c r="H428" i="13"/>
  <c r="Z429" i="10"/>
  <c r="J428" i="10"/>
  <c r="N428" i="10" s="1"/>
  <c r="AL430" i="10"/>
  <c r="AH430" i="10"/>
  <c r="AE499" i="8"/>
  <c r="AG499" i="8" s="1"/>
  <c r="AK499" i="8" s="1"/>
  <c r="AX499" i="8"/>
  <c r="AO499" i="8"/>
  <c r="AI499" i="8"/>
  <c r="F428" i="12" l="1"/>
  <c r="R428" i="10"/>
  <c r="X427" i="10" s="1"/>
  <c r="D431" i="12"/>
  <c r="P431" i="10"/>
  <c r="T430" i="10" s="1"/>
  <c r="J429" i="13"/>
  <c r="AD429" i="10"/>
  <c r="AB432" i="10"/>
  <c r="F432" i="13"/>
  <c r="AS499" i="8"/>
  <c r="F499" i="9"/>
  <c r="AM499" i="8"/>
  <c r="AC498" i="8" s="1"/>
  <c r="AV499" i="8"/>
  <c r="AF432" i="10" l="1"/>
  <c r="AJ432" i="10"/>
  <c r="AL429" i="10"/>
  <c r="AH429" i="10"/>
  <c r="H427" i="13"/>
  <c r="Z428" i="10"/>
  <c r="J427" i="10"/>
  <c r="N427" i="10" s="1"/>
  <c r="D430" i="13"/>
  <c r="H430" i="10"/>
  <c r="L430" i="10" s="1"/>
  <c r="V431" i="10"/>
  <c r="AE498" i="8"/>
  <c r="AG498" i="8" s="1"/>
  <c r="AK498" i="8" s="1"/>
  <c r="AX498" i="8"/>
  <c r="AI498" i="8"/>
  <c r="AO498" i="8"/>
  <c r="R427" i="10" l="1"/>
  <c r="X426" i="10" s="1"/>
  <c r="F427" i="12"/>
  <c r="F431" i="13"/>
  <c r="AB431" i="10"/>
  <c r="J428" i="13"/>
  <c r="AD428" i="10"/>
  <c r="D430" i="12"/>
  <c r="P430" i="10"/>
  <c r="T429" i="10" s="1"/>
  <c r="AS498" i="8"/>
  <c r="F498" i="9"/>
  <c r="AM498" i="8"/>
  <c r="AC497" i="8" s="1"/>
  <c r="AV498" i="8"/>
  <c r="AF431" i="10" l="1"/>
  <c r="AJ431" i="10"/>
  <c r="D429" i="13"/>
  <c r="V430" i="10"/>
  <c r="H429" i="10"/>
  <c r="L429" i="10" s="1"/>
  <c r="AH428" i="10"/>
  <c r="AL428" i="10"/>
  <c r="Z427" i="10"/>
  <c r="H426" i="13"/>
  <c r="J426" i="10"/>
  <c r="N426" i="10" s="1"/>
  <c r="AE497" i="8"/>
  <c r="AG497" i="8" s="1"/>
  <c r="AK497" i="8" s="1"/>
  <c r="AO497" i="8"/>
  <c r="AX497" i="8"/>
  <c r="AI497" i="8"/>
  <c r="F430" i="13" l="1"/>
  <c r="AB430" i="10"/>
  <c r="J427" i="13"/>
  <c r="AD427" i="10"/>
  <c r="R426" i="10"/>
  <c r="X425" i="10" s="1"/>
  <c r="F426" i="12"/>
  <c r="D429" i="12"/>
  <c r="P429" i="10"/>
  <c r="T428" i="10" s="1"/>
  <c r="AS497" i="8"/>
  <c r="F497" i="9"/>
  <c r="AM497" i="8"/>
  <c r="AC496" i="8" s="1"/>
  <c r="AV497" i="8"/>
  <c r="H428" i="10" l="1"/>
  <c r="L428" i="10" s="1"/>
  <c r="D428" i="13"/>
  <c r="V429" i="10"/>
  <c r="AL427" i="10"/>
  <c r="AH427" i="10"/>
  <c r="AJ430" i="10"/>
  <c r="AF430" i="10"/>
  <c r="H425" i="13"/>
  <c r="J425" i="10"/>
  <c r="N425" i="10" s="1"/>
  <c r="Z426" i="10"/>
  <c r="AE496" i="8"/>
  <c r="AG496" i="8" s="1"/>
  <c r="AK496" i="8" s="1"/>
  <c r="AO496" i="8"/>
  <c r="AX496" i="8"/>
  <c r="AI496" i="8"/>
  <c r="AB429" i="10" l="1"/>
  <c r="F429" i="13"/>
  <c r="J426" i="13"/>
  <c r="AD426" i="10"/>
  <c r="F425" i="12"/>
  <c r="R425" i="10"/>
  <c r="X424" i="10" s="1"/>
  <c r="D428" i="12"/>
  <c r="P428" i="10"/>
  <c r="T427" i="10" s="1"/>
  <c r="F496" i="9"/>
  <c r="AS496" i="8"/>
  <c r="AM496" i="8"/>
  <c r="AC495" i="8" s="1"/>
  <c r="AV496" i="8"/>
  <c r="AH426" i="10" l="1"/>
  <c r="AL426" i="10"/>
  <c r="V428" i="10"/>
  <c r="D427" i="13"/>
  <c r="H427" i="10"/>
  <c r="L427" i="10" s="1"/>
  <c r="Z425" i="10"/>
  <c r="J424" i="10"/>
  <c r="N424" i="10" s="1"/>
  <c r="H424" i="13"/>
  <c r="AF429" i="10"/>
  <c r="AJ429" i="10"/>
  <c r="AE495" i="8"/>
  <c r="AG495" i="8" s="1"/>
  <c r="AK495" i="8" s="1"/>
  <c r="AX495" i="8"/>
  <c r="AO495" i="8"/>
  <c r="AI495" i="8"/>
  <c r="F424" i="12" l="1"/>
  <c r="R424" i="10"/>
  <c r="X423" i="10" s="1"/>
  <c r="AB428" i="10"/>
  <c r="F428" i="13"/>
  <c r="J425" i="13"/>
  <c r="AD425" i="10"/>
  <c r="D427" i="12"/>
  <c r="P427" i="10"/>
  <c r="T426" i="10" s="1"/>
  <c r="AS495" i="8"/>
  <c r="F495" i="9"/>
  <c r="AM495" i="8"/>
  <c r="AC494" i="8" s="1"/>
  <c r="AV495" i="8"/>
  <c r="H426" i="10" l="1"/>
  <c r="L426" i="10" s="1"/>
  <c r="V427" i="10"/>
  <c r="D426" i="13"/>
  <c r="AF428" i="10"/>
  <c r="AJ428" i="10"/>
  <c r="AL425" i="10"/>
  <c r="AH425" i="10"/>
  <c r="H423" i="13"/>
  <c r="Z424" i="10"/>
  <c r="J423" i="10"/>
  <c r="N423" i="10" s="1"/>
  <c r="AE494" i="8"/>
  <c r="AG494" i="8" s="1"/>
  <c r="AK494" i="8" s="1"/>
  <c r="AI494" i="8"/>
  <c r="AO494" i="8"/>
  <c r="AX494" i="8"/>
  <c r="F423" i="12" l="1"/>
  <c r="R423" i="10"/>
  <c r="X422" i="10" s="1"/>
  <c r="F427" i="13"/>
  <c r="AB427" i="10"/>
  <c r="J424" i="13"/>
  <c r="AD424" i="10"/>
  <c r="D426" i="12"/>
  <c r="P426" i="10"/>
  <c r="T425" i="10" s="1"/>
  <c r="AS494" i="8"/>
  <c r="F494" i="9"/>
  <c r="AM494" i="8"/>
  <c r="AC493" i="8" s="1"/>
  <c r="AV494" i="8"/>
  <c r="V426" i="10" l="1"/>
  <c r="H425" i="10"/>
  <c r="L425" i="10" s="1"/>
  <c r="D425" i="13"/>
  <c r="AH424" i="10"/>
  <c r="AL424" i="10"/>
  <c r="Z423" i="10"/>
  <c r="J422" i="10"/>
  <c r="N422" i="10" s="1"/>
  <c r="H422" i="13"/>
  <c r="AF427" i="10"/>
  <c r="AJ427" i="10"/>
  <c r="AE493" i="8"/>
  <c r="AG493" i="8" s="1"/>
  <c r="AK493" i="8" s="1"/>
  <c r="AO493" i="8"/>
  <c r="AX493" i="8"/>
  <c r="AI493" i="8"/>
  <c r="D425" i="12" l="1"/>
  <c r="P425" i="10"/>
  <c r="T424" i="10" s="1"/>
  <c r="F422" i="12"/>
  <c r="R422" i="10"/>
  <c r="X421" i="10" s="1"/>
  <c r="J423" i="13"/>
  <c r="AD423" i="10"/>
  <c r="F426" i="13"/>
  <c r="AB426" i="10"/>
  <c r="AS493" i="8"/>
  <c r="F493" i="9"/>
  <c r="AM493" i="8"/>
  <c r="AC492" i="8" s="1"/>
  <c r="AV493" i="8"/>
  <c r="H421" i="13" l="1"/>
  <c r="Z422" i="10"/>
  <c r="J421" i="10"/>
  <c r="N421" i="10" s="1"/>
  <c r="H424" i="10"/>
  <c r="L424" i="10" s="1"/>
  <c r="D424" i="13"/>
  <c r="V425" i="10"/>
  <c r="AF426" i="10"/>
  <c r="AJ426" i="10"/>
  <c r="AH423" i="10"/>
  <c r="AL423" i="10"/>
  <c r="AE492" i="8"/>
  <c r="AG492" i="8" s="1"/>
  <c r="AK492" i="8" s="1"/>
  <c r="AO492" i="8"/>
  <c r="AX492" i="8"/>
  <c r="AI492" i="8"/>
  <c r="F421" i="12" l="1"/>
  <c r="R421" i="10"/>
  <c r="X420" i="10" s="1"/>
  <c r="D424" i="12"/>
  <c r="P424" i="10"/>
  <c r="T423" i="10" s="1"/>
  <c r="F425" i="13"/>
  <c r="AB425" i="10"/>
  <c r="J422" i="13"/>
  <c r="AD422" i="10"/>
  <c r="F492" i="9"/>
  <c r="AS492" i="8"/>
  <c r="AM492" i="8"/>
  <c r="AC491" i="8" s="1"/>
  <c r="AV492" i="8"/>
  <c r="AF425" i="10" l="1"/>
  <c r="AJ425" i="10"/>
  <c r="AH422" i="10"/>
  <c r="AL422" i="10"/>
  <c r="V424" i="10"/>
  <c r="H423" i="10"/>
  <c r="L423" i="10" s="1"/>
  <c r="D423" i="13"/>
  <c r="Z421" i="10"/>
  <c r="J420" i="10"/>
  <c r="N420" i="10" s="1"/>
  <c r="H420" i="13"/>
  <c r="AE491" i="8"/>
  <c r="AG491" i="8" s="1"/>
  <c r="AK491" i="8" s="1"/>
  <c r="AX491" i="8"/>
  <c r="AO491" i="8"/>
  <c r="AI491" i="8"/>
  <c r="J421" i="13" l="1"/>
  <c r="AD421" i="10"/>
  <c r="D423" i="12"/>
  <c r="P423" i="10"/>
  <c r="T422" i="10" s="1"/>
  <c r="F420" i="12"/>
  <c r="R420" i="10"/>
  <c r="X419" i="10" s="1"/>
  <c r="AB424" i="10"/>
  <c r="F424" i="13"/>
  <c r="AS491" i="8"/>
  <c r="F491" i="9"/>
  <c r="AM491" i="8"/>
  <c r="AC490" i="8" s="1"/>
  <c r="AV491" i="8"/>
  <c r="H422" i="10" l="1"/>
  <c r="L422" i="10" s="1"/>
  <c r="V423" i="10"/>
  <c r="D422" i="13"/>
  <c r="H419" i="13"/>
  <c r="Z420" i="10"/>
  <c r="J419" i="10"/>
  <c r="N419" i="10" s="1"/>
  <c r="AL421" i="10"/>
  <c r="AH421" i="10"/>
  <c r="AF424" i="10"/>
  <c r="AJ424" i="10"/>
  <c r="AE490" i="8"/>
  <c r="AG490" i="8" s="1"/>
  <c r="AK490" i="8" s="1"/>
  <c r="AI490" i="8"/>
  <c r="AO490" i="8"/>
  <c r="AX490" i="8"/>
  <c r="F419" i="12" l="1"/>
  <c r="R419" i="10"/>
  <c r="X418" i="10" s="1"/>
  <c r="F423" i="13"/>
  <c r="AB423" i="10"/>
  <c r="J420" i="13"/>
  <c r="AD420" i="10"/>
  <c r="D422" i="12"/>
  <c r="P422" i="10"/>
  <c r="T421" i="10" s="1"/>
  <c r="AS490" i="8"/>
  <c r="F490" i="9"/>
  <c r="AM490" i="8"/>
  <c r="AC489" i="8" s="1"/>
  <c r="AV490" i="8"/>
  <c r="AJ423" i="10" l="1"/>
  <c r="AF423" i="10"/>
  <c r="J418" i="10"/>
  <c r="N418" i="10" s="1"/>
  <c r="H418" i="13"/>
  <c r="Z419" i="10"/>
  <c r="D421" i="13"/>
  <c r="V422" i="10"/>
  <c r="H421" i="10"/>
  <c r="L421" i="10" s="1"/>
  <c r="AH420" i="10"/>
  <c r="AL420" i="10"/>
  <c r="AE489" i="8"/>
  <c r="AG489" i="8" s="1"/>
  <c r="AK489" i="8" s="1"/>
  <c r="AO489" i="8"/>
  <c r="AI489" i="8"/>
  <c r="AX489" i="8"/>
  <c r="F422" i="13" l="1"/>
  <c r="AB422" i="10"/>
  <c r="D421" i="12"/>
  <c r="P421" i="10"/>
  <c r="T420" i="10" s="1"/>
  <c r="F418" i="12"/>
  <c r="R418" i="10"/>
  <c r="X417" i="10" s="1"/>
  <c r="J419" i="13"/>
  <c r="AD419" i="10"/>
  <c r="AS489" i="8"/>
  <c r="F489" i="9"/>
  <c r="AM489" i="8"/>
  <c r="AC488" i="8" s="1"/>
  <c r="AV489" i="8"/>
  <c r="AH419" i="10" l="1"/>
  <c r="AL419" i="10"/>
  <c r="Z418" i="10"/>
  <c r="J417" i="10"/>
  <c r="N417" i="10" s="1"/>
  <c r="H417" i="13"/>
  <c r="AJ422" i="10"/>
  <c r="AF422" i="10"/>
  <c r="D420" i="13"/>
  <c r="V421" i="10"/>
  <c r="H420" i="10"/>
  <c r="L420" i="10" s="1"/>
  <c r="AE488" i="8"/>
  <c r="AG488" i="8" s="1"/>
  <c r="AK488" i="8" s="1"/>
  <c r="AO488" i="8"/>
  <c r="AX488" i="8"/>
  <c r="AI488" i="8"/>
  <c r="F417" i="12" l="1"/>
  <c r="R417" i="10"/>
  <c r="X416" i="10" s="1"/>
  <c r="J418" i="13"/>
  <c r="AD418" i="10"/>
  <c r="D420" i="12"/>
  <c r="P420" i="10"/>
  <c r="T419" i="10" s="1"/>
  <c r="F421" i="13"/>
  <c r="AB421" i="10"/>
  <c r="F488" i="9"/>
  <c r="AS488" i="8"/>
  <c r="AM488" i="8"/>
  <c r="AC487" i="8" s="1"/>
  <c r="AV488" i="8"/>
  <c r="AH418" i="10" l="1"/>
  <c r="AL418" i="10"/>
  <c r="H416" i="13"/>
  <c r="Z417" i="10"/>
  <c r="J416" i="10"/>
  <c r="N416" i="10" s="1"/>
  <c r="AF421" i="10"/>
  <c r="AJ421" i="10"/>
  <c r="D419" i="13"/>
  <c r="V420" i="10"/>
  <c r="H419" i="10"/>
  <c r="L419" i="10" s="1"/>
  <c r="AE487" i="8"/>
  <c r="AG487" i="8" s="1"/>
  <c r="AK487" i="8" s="1"/>
  <c r="AX487" i="8"/>
  <c r="AO487" i="8"/>
  <c r="AI487" i="8"/>
  <c r="J417" i="13" l="1"/>
  <c r="AD417" i="10"/>
  <c r="D419" i="12"/>
  <c r="P419" i="10"/>
  <c r="T418" i="10" s="1"/>
  <c r="F420" i="13"/>
  <c r="AB420" i="10"/>
  <c r="F416" i="12"/>
  <c r="R416" i="10"/>
  <c r="X415" i="10" s="1"/>
  <c r="AS487" i="8"/>
  <c r="F487" i="9"/>
  <c r="AM487" i="8"/>
  <c r="AC486" i="8" s="1"/>
  <c r="AV487" i="8"/>
  <c r="V419" i="10" l="1"/>
  <c r="D418" i="13"/>
  <c r="H418" i="10"/>
  <c r="L418" i="10" s="1"/>
  <c r="AL417" i="10"/>
  <c r="AH417" i="10"/>
  <c r="H415" i="13"/>
  <c r="Z416" i="10"/>
  <c r="J415" i="10"/>
  <c r="N415" i="10" s="1"/>
  <c r="AF420" i="10"/>
  <c r="AJ420" i="10"/>
  <c r="AE486" i="8"/>
  <c r="AG486" i="8" s="1"/>
  <c r="AK486" i="8" s="1"/>
  <c r="AI486" i="8"/>
  <c r="AX486" i="8"/>
  <c r="AO486" i="8"/>
  <c r="F415" i="12" l="1"/>
  <c r="R415" i="10"/>
  <c r="X414" i="10" s="1"/>
  <c r="J416" i="13"/>
  <c r="AD416" i="10"/>
  <c r="D418" i="12"/>
  <c r="P418" i="10"/>
  <c r="T417" i="10" s="1"/>
  <c r="AB419" i="10"/>
  <c r="F419" i="13"/>
  <c r="AS486" i="8"/>
  <c r="F486" i="9"/>
  <c r="AM486" i="8"/>
  <c r="AC485" i="8" s="1"/>
  <c r="AV486" i="8"/>
  <c r="AH416" i="10" l="1"/>
  <c r="AL416" i="10"/>
  <c r="AF419" i="10"/>
  <c r="AJ419" i="10"/>
  <c r="H417" i="10"/>
  <c r="L417" i="10" s="1"/>
  <c r="D417" i="13"/>
  <c r="V418" i="10"/>
  <c r="H414" i="13"/>
  <c r="Z415" i="10"/>
  <c r="J414" i="10"/>
  <c r="N414" i="10" s="1"/>
  <c r="AE485" i="8"/>
  <c r="AG485" i="8" s="1"/>
  <c r="AK485" i="8" s="1"/>
  <c r="AO485" i="8"/>
  <c r="AI485" i="8"/>
  <c r="AX485" i="8"/>
  <c r="F418" i="13" l="1"/>
  <c r="AB418" i="10"/>
  <c r="F414" i="12"/>
  <c r="R414" i="10"/>
  <c r="X413" i="10" s="1"/>
  <c r="J415" i="13"/>
  <c r="AD415" i="10"/>
  <c r="D417" i="12"/>
  <c r="P417" i="10"/>
  <c r="T416" i="10" s="1"/>
  <c r="AS485" i="8"/>
  <c r="F485" i="9"/>
  <c r="AM485" i="8"/>
  <c r="AC484" i="8" s="1"/>
  <c r="AV485" i="8"/>
  <c r="V417" i="10" l="1"/>
  <c r="D416" i="13"/>
  <c r="H416" i="10"/>
  <c r="L416" i="10" s="1"/>
  <c r="Z414" i="10"/>
  <c r="H413" i="13"/>
  <c r="J413" i="10"/>
  <c r="N413" i="10" s="1"/>
  <c r="AL415" i="10"/>
  <c r="AH415" i="10"/>
  <c r="AJ418" i="10"/>
  <c r="AF418" i="10"/>
  <c r="AE484" i="8"/>
  <c r="AG484" i="8" s="1"/>
  <c r="AK484" i="8" s="1"/>
  <c r="AO484" i="8"/>
  <c r="AI484" i="8"/>
  <c r="AX484" i="8"/>
  <c r="J414" i="13" l="1"/>
  <c r="AD414" i="10"/>
  <c r="D416" i="12"/>
  <c r="P416" i="10"/>
  <c r="T415" i="10" s="1"/>
  <c r="F413" i="12"/>
  <c r="R413" i="10"/>
  <c r="X412" i="10" s="1"/>
  <c r="F417" i="13"/>
  <c r="AB417" i="10"/>
  <c r="F484" i="9"/>
  <c r="AS484" i="8"/>
  <c r="AM484" i="8"/>
  <c r="AC483" i="8" s="1"/>
  <c r="AV484" i="8"/>
  <c r="V416" i="10" l="1"/>
  <c r="D415" i="13"/>
  <c r="H415" i="10"/>
  <c r="L415" i="10" s="1"/>
  <c r="AH414" i="10"/>
  <c r="AL414" i="10"/>
  <c r="AF417" i="10"/>
  <c r="AJ417" i="10"/>
  <c r="Z413" i="10"/>
  <c r="J412" i="10"/>
  <c r="N412" i="10" s="1"/>
  <c r="H412" i="13"/>
  <c r="AE483" i="8"/>
  <c r="AG483" i="8" s="1"/>
  <c r="AK483" i="8" s="1"/>
  <c r="AX483" i="8"/>
  <c r="AO483" i="8"/>
  <c r="AI483" i="8"/>
  <c r="J413" i="13" l="1"/>
  <c r="AD413" i="10"/>
  <c r="D415" i="12"/>
  <c r="P415" i="10"/>
  <c r="T414" i="10" s="1"/>
  <c r="F412" i="12"/>
  <c r="R412" i="10"/>
  <c r="X411" i="10" s="1"/>
  <c r="F416" i="13"/>
  <c r="AB416" i="10"/>
  <c r="AS483" i="8"/>
  <c r="F483" i="9"/>
  <c r="AM483" i="8"/>
  <c r="AC482" i="8" s="1"/>
  <c r="AV483" i="8"/>
  <c r="V415" i="10" l="1"/>
  <c r="D414" i="13"/>
  <c r="H414" i="10"/>
  <c r="L414" i="10" s="1"/>
  <c r="AH413" i="10"/>
  <c r="AL413" i="10"/>
  <c r="AF416" i="10"/>
  <c r="AJ416" i="10"/>
  <c r="Z412" i="10"/>
  <c r="J411" i="10"/>
  <c r="N411" i="10" s="1"/>
  <c r="H411" i="13"/>
  <c r="AE482" i="8"/>
  <c r="AG482" i="8" s="1"/>
  <c r="AK482" i="8" s="1"/>
  <c r="AX482" i="8"/>
  <c r="AI482" i="8"/>
  <c r="AO482" i="8"/>
  <c r="J412" i="13" l="1"/>
  <c r="AD412" i="10"/>
  <c r="D414" i="12"/>
  <c r="P414" i="10"/>
  <c r="T413" i="10" s="1"/>
  <c r="F411" i="12"/>
  <c r="R411" i="10"/>
  <c r="X410" i="10" s="1"/>
  <c r="F415" i="13"/>
  <c r="AB415" i="10"/>
  <c r="AS482" i="8"/>
  <c r="F482" i="9"/>
  <c r="AM482" i="8"/>
  <c r="AC481" i="8" s="1"/>
  <c r="AV482" i="8"/>
  <c r="AF415" i="10" l="1"/>
  <c r="AJ415" i="10"/>
  <c r="D413" i="13"/>
  <c r="V414" i="10"/>
  <c r="H413" i="10"/>
  <c r="L413" i="10" s="1"/>
  <c r="H410" i="13"/>
  <c r="Z411" i="10"/>
  <c r="J410" i="10"/>
  <c r="N410" i="10" s="1"/>
  <c r="AH412" i="10"/>
  <c r="AL412" i="10"/>
  <c r="AE481" i="8"/>
  <c r="AG481" i="8" s="1"/>
  <c r="AK481" i="8" s="1"/>
  <c r="AO481" i="8"/>
  <c r="AX481" i="8"/>
  <c r="AI481" i="8"/>
  <c r="F410" i="12" l="1"/>
  <c r="R410" i="10"/>
  <c r="X409" i="10" s="1"/>
  <c r="F414" i="13"/>
  <c r="AB414" i="10"/>
  <c r="J411" i="13"/>
  <c r="AD411" i="10"/>
  <c r="D413" i="12"/>
  <c r="P413" i="10"/>
  <c r="T412" i="10" s="1"/>
  <c r="AS481" i="8"/>
  <c r="F481" i="9"/>
  <c r="AM481" i="8"/>
  <c r="AC480" i="8" s="1"/>
  <c r="AV481" i="8"/>
  <c r="AJ414" i="10" l="1"/>
  <c r="AF414" i="10"/>
  <c r="D412" i="13"/>
  <c r="V413" i="10"/>
  <c r="H412" i="10"/>
  <c r="L412" i="10" s="1"/>
  <c r="H409" i="13"/>
  <c r="J409" i="10"/>
  <c r="N409" i="10" s="1"/>
  <c r="Z410" i="10"/>
  <c r="AL411" i="10"/>
  <c r="AH411" i="10"/>
  <c r="AE480" i="8"/>
  <c r="AG480" i="8" s="1"/>
  <c r="AK480" i="8" s="1"/>
  <c r="AX480" i="8"/>
  <c r="AI480" i="8"/>
  <c r="AO480" i="8"/>
  <c r="J410" i="13" l="1"/>
  <c r="AD410" i="10"/>
  <c r="F413" i="13"/>
  <c r="AB413" i="10"/>
  <c r="F409" i="12"/>
  <c r="R409" i="10"/>
  <c r="X408" i="10" s="1"/>
  <c r="D412" i="12"/>
  <c r="P412" i="10"/>
  <c r="T411" i="10" s="1"/>
  <c r="AS480" i="8"/>
  <c r="F480" i="9"/>
  <c r="AM480" i="8"/>
  <c r="AC479" i="8" s="1"/>
  <c r="AV480" i="8"/>
  <c r="AF413" i="10" l="1"/>
  <c r="AJ413" i="10"/>
  <c r="H411" i="10"/>
  <c r="L411" i="10" s="1"/>
  <c r="D411" i="13"/>
  <c r="V412" i="10"/>
  <c r="AH410" i="10"/>
  <c r="AL410" i="10"/>
  <c r="Z409" i="10"/>
  <c r="J408" i="10"/>
  <c r="N408" i="10" s="1"/>
  <c r="H408" i="13"/>
  <c r="AE479" i="8"/>
  <c r="AG479" i="8" s="1"/>
  <c r="AK479" i="8" s="1"/>
  <c r="AO479" i="8"/>
  <c r="AX479" i="8"/>
  <c r="AI479" i="8"/>
  <c r="J409" i="13" l="1"/>
  <c r="AD409" i="10"/>
  <c r="D411" i="12"/>
  <c r="P411" i="10"/>
  <c r="T410" i="10" s="1"/>
  <c r="F408" i="12"/>
  <c r="R408" i="10"/>
  <c r="X407" i="10" s="1"/>
  <c r="AB412" i="10"/>
  <c r="F412" i="13"/>
  <c r="AS479" i="8"/>
  <c r="F479" i="9"/>
  <c r="AM479" i="8"/>
  <c r="AC478" i="8" s="1"/>
  <c r="AV479" i="8"/>
  <c r="H410" i="10" l="1"/>
  <c r="L410" i="10" s="1"/>
  <c r="V411" i="10"/>
  <c r="D410" i="13"/>
  <c r="AF412" i="10"/>
  <c r="AJ412" i="10"/>
  <c r="H407" i="13"/>
  <c r="Z408" i="10"/>
  <c r="J407" i="10"/>
  <c r="N407" i="10" s="1"/>
  <c r="AL409" i="10"/>
  <c r="AH409" i="10"/>
  <c r="AE478" i="8"/>
  <c r="AG478" i="8" s="1"/>
  <c r="AK478" i="8" s="1"/>
  <c r="AO478" i="8"/>
  <c r="AI478" i="8"/>
  <c r="AX478" i="8"/>
  <c r="F407" i="12" l="1"/>
  <c r="R407" i="10"/>
  <c r="X406" i="10" s="1"/>
  <c r="J408" i="13"/>
  <c r="AD408" i="10"/>
  <c r="F411" i="13"/>
  <c r="AB411" i="10"/>
  <c r="D410" i="12"/>
  <c r="P410" i="10"/>
  <c r="T409" i="10" s="1"/>
  <c r="AS478" i="8"/>
  <c r="F478" i="9"/>
  <c r="AM478" i="8"/>
  <c r="AC477" i="8" s="1"/>
  <c r="AV478" i="8"/>
  <c r="AH408" i="10" l="1"/>
  <c r="AL408" i="10"/>
  <c r="AF411" i="10"/>
  <c r="AJ411" i="10"/>
  <c r="Z407" i="10"/>
  <c r="H406" i="13"/>
  <c r="J406" i="10"/>
  <c r="N406" i="10" s="1"/>
  <c r="V410" i="10"/>
  <c r="D409" i="13"/>
  <c r="H409" i="10"/>
  <c r="L409" i="10" s="1"/>
  <c r="AE477" i="8"/>
  <c r="AG477" i="8" s="1"/>
  <c r="AK477" i="8" s="1"/>
  <c r="AO477" i="8"/>
  <c r="AX477" i="8"/>
  <c r="AI477" i="8"/>
  <c r="F410" i="13" l="1"/>
  <c r="AB410" i="10"/>
  <c r="F406" i="12"/>
  <c r="R406" i="10"/>
  <c r="X405" i="10" s="1"/>
  <c r="D409" i="12"/>
  <c r="P409" i="10"/>
  <c r="T408" i="10" s="1"/>
  <c r="J407" i="13"/>
  <c r="AD407" i="10"/>
  <c r="AS477" i="8"/>
  <c r="F477" i="9"/>
  <c r="AM477" i="8"/>
  <c r="AC476" i="8" s="1"/>
  <c r="AV477" i="8"/>
  <c r="AH407" i="10" l="1"/>
  <c r="AL407" i="10"/>
  <c r="J405" i="10"/>
  <c r="N405" i="10" s="1"/>
  <c r="Z406" i="10"/>
  <c r="H405" i="13"/>
  <c r="AJ410" i="10"/>
  <c r="AF410" i="10"/>
  <c r="D408" i="13"/>
  <c r="V409" i="10"/>
  <c r="H408" i="10"/>
  <c r="L408" i="10" s="1"/>
  <c r="AE476" i="8"/>
  <c r="AG476" i="8" s="1"/>
  <c r="AK476" i="8" s="1"/>
  <c r="AO476" i="8"/>
  <c r="AX476" i="8"/>
  <c r="AI476" i="8"/>
  <c r="R405" i="10" l="1"/>
  <c r="X404" i="10" s="1"/>
  <c r="F405" i="12"/>
  <c r="D408" i="12"/>
  <c r="P408" i="10"/>
  <c r="T407" i="10" s="1"/>
  <c r="J406" i="13"/>
  <c r="AD406" i="10"/>
  <c r="F409" i="13"/>
  <c r="AB409" i="10"/>
  <c r="AS476" i="8"/>
  <c r="F476" i="9"/>
  <c r="AM476" i="8"/>
  <c r="AC475" i="8" s="1"/>
  <c r="AV476" i="8"/>
  <c r="V408" i="10" l="1"/>
  <c r="H407" i="10"/>
  <c r="L407" i="10" s="1"/>
  <c r="D407" i="13"/>
  <c r="AJ409" i="10"/>
  <c r="AF409" i="10"/>
  <c r="AL406" i="10"/>
  <c r="AH406" i="10"/>
  <c r="H404" i="13"/>
  <c r="Z405" i="10"/>
  <c r="J404" i="10"/>
  <c r="N404" i="10" s="1"/>
  <c r="AE475" i="8"/>
  <c r="AG475" i="8" s="1"/>
  <c r="AK475" i="8" s="1"/>
  <c r="AO475" i="8"/>
  <c r="AX475" i="8"/>
  <c r="AI475" i="8"/>
  <c r="F404" i="12" l="1"/>
  <c r="R404" i="10"/>
  <c r="X403" i="10" s="1"/>
  <c r="D407" i="12"/>
  <c r="P407" i="10"/>
  <c r="T406" i="10" s="1"/>
  <c r="J405" i="13"/>
  <c r="AD405" i="10"/>
  <c r="F408" i="13"/>
  <c r="AB408" i="10"/>
  <c r="AS475" i="8"/>
  <c r="F475" i="9"/>
  <c r="AM475" i="8"/>
  <c r="AC474" i="8" s="1"/>
  <c r="AV475" i="8"/>
  <c r="AF408" i="10" l="1"/>
  <c r="AJ408" i="10"/>
  <c r="H406" i="10"/>
  <c r="L406" i="10" s="1"/>
  <c r="V407" i="10"/>
  <c r="D406" i="13"/>
  <c r="Z404" i="10"/>
  <c r="H403" i="13"/>
  <c r="J403" i="10"/>
  <c r="N403" i="10" s="1"/>
  <c r="AL405" i="10"/>
  <c r="AH405" i="10"/>
  <c r="AE474" i="8"/>
  <c r="AG474" i="8" s="1"/>
  <c r="AK474" i="8" s="1"/>
  <c r="AO474" i="8"/>
  <c r="AI474" i="8"/>
  <c r="AX474" i="8"/>
  <c r="F407" i="13" l="1"/>
  <c r="AB407" i="10"/>
  <c r="D406" i="12"/>
  <c r="P406" i="10"/>
  <c r="T405" i="10" s="1"/>
  <c r="J404" i="13"/>
  <c r="AD404" i="10"/>
  <c r="F403" i="12"/>
  <c r="R403" i="10"/>
  <c r="X402" i="10" s="1"/>
  <c r="AM474" i="8"/>
  <c r="AC473" i="8" s="1"/>
  <c r="AV474" i="8"/>
  <c r="F474" i="9"/>
  <c r="AS474" i="8"/>
  <c r="V406" i="10" l="1"/>
  <c r="H405" i="10"/>
  <c r="L405" i="10" s="1"/>
  <c r="D405" i="13"/>
  <c r="J402" i="10"/>
  <c r="N402" i="10" s="1"/>
  <c r="Z403" i="10"/>
  <c r="H402" i="13"/>
  <c r="AH404" i="10"/>
  <c r="AL404" i="10"/>
  <c r="AF407" i="10"/>
  <c r="AJ407" i="10"/>
  <c r="AE473" i="8"/>
  <c r="AG473" i="8" s="1"/>
  <c r="AK473" i="8" s="1"/>
  <c r="AO473" i="8"/>
  <c r="AI473" i="8"/>
  <c r="AX473" i="8"/>
  <c r="D405" i="12" l="1"/>
  <c r="P405" i="10"/>
  <c r="T404" i="10" s="1"/>
  <c r="R402" i="10"/>
  <c r="X401" i="10" s="1"/>
  <c r="F402" i="12"/>
  <c r="AD403" i="10"/>
  <c r="J403" i="13"/>
  <c r="F406" i="13"/>
  <c r="AB406" i="10"/>
  <c r="AS473" i="8"/>
  <c r="F473" i="9"/>
  <c r="AM473" i="8"/>
  <c r="AC472" i="8" s="1"/>
  <c r="AV473" i="8"/>
  <c r="H401" i="13" l="1"/>
  <c r="Z402" i="10"/>
  <c r="J401" i="10"/>
  <c r="N401" i="10" s="1"/>
  <c r="AF406" i="10"/>
  <c r="AJ406" i="10"/>
  <c r="V405" i="10"/>
  <c r="H404" i="10"/>
  <c r="L404" i="10" s="1"/>
  <c r="D404" i="13"/>
  <c r="AL403" i="10"/>
  <c r="AH403" i="10"/>
  <c r="AE472" i="8"/>
  <c r="AG472" i="8" s="1"/>
  <c r="AK472" i="8" s="1"/>
  <c r="AX472" i="8"/>
  <c r="AI472" i="8"/>
  <c r="AO472" i="8"/>
  <c r="D404" i="12" l="1"/>
  <c r="P404" i="10"/>
  <c r="T403" i="10" s="1"/>
  <c r="F401" i="12"/>
  <c r="R401" i="10"/>
  <c r="X400" i="10" s="1"/>
  <c r="J402" i="13"/>
  <c r="AD402" i="10"/>
  <c r="F405" i="13"/>
  <c r="AB405" i="10"/>
  <c r="AS472" i="8"/>
  <c r="F472" i="9"/>
  <c r="AM472" i="8"/>
  <c r="AC471" i="8" s="1"/>
  <c r="AV472" i="8"/>
  <c r="H400" i="13" l="1"/>
  <c r="Z401" i="10"/>
  <c r="J400" i="10"/>
  <c r="N400" i="10" s="1"/>
  <c r="AH402" i="10"/>
  <c r="AL402" i="10"/>
  <c r="AF405" i="10"/>
  <c r="AJ405" i="10"/>
  <c r="D403" i="13"/>
  <c r="H403" i="10"/>
  <c r="L403" i="10" s="1"/>
  <c r="V404" i="10"/>
  <c r="AE471" i="8"/>
  <c r="AG471" i="8" s="1"/>
  <c r="AK471" i="8" s="1"/>
  <c r="AO471" i="8"/>
  <c r="AX471" i="8"/>
  <c r="AI471" i="8"/>
  <c r="F404" i="13" l="1"/>
  <c r="AB404" i="10"/>
  <c r="J401" i="13"/>
  <c r="AD401" i="10"/>
  <c r="F400" i="12"/>
  <c r="R400" i="10"/>
  <c r="X399" i="10" s="1"/>
  <c r="D403" i="12"/>
  <c r="P403" i="10"/>
  <c r="T402" i="10" s="1"/>
  <c r="AS471" i="8"/>
  <c r="F471" i="9"/>
  <c r="AM471" i="8"/>
  <c r="AC470" i="8" s="1"/>
  <c r="AV471" i="8"/>
  <c r="V403" i="10" l="1"/>
  <c r="H402" i="10"/>
  <c r="L402" i="10" s="1"/>
  <c r="D402" i="13"/>
  <c r="AH401" i="10"/>
  <c r="AL401" i="10"/>
  <c r="Z400" i="10"/>
  <c r="H399" i="13"/>
  <c r="J399" i="10"/>
  <c r="N399" i="10" s="1"/>
  <c r="AF404" i="10"/>
  <c r="AJ404" i="10"/>
  <c r="AE470" i="8"/>
  <c r="AG470" i="8" s="1"/>
  <c r="AK470" i="8" s="1"/>
  <c r="AO470" i="8"/>
  <c r="AI470" i="8"/>
  <c r="AX470" i="8"/>
  <c r="R399" i="10" l="1"/>
  <c r="X398" i="10" s="1"/>
  <c r="F399" i="12"/>
  <c r="D402" i="12"/>
  <c r="P402" i="10"/>
  <c r="T401" i="10" s="1"/>
  <c r="AD400" i="10"/>
  <c r="J400" i="13"/>
  <c r="AB403" i="10"/>
  <c r="F403" i="13"/>
  <c r="AS470" i="8"/>
  <c r="F470" i="9"/>
  <c r="AM470" i="8"/>
  <c r="AC469" i="8" s="1"/>
  <c r="AV470" i="8"/>
  <c r="V402" i="10" l="1"/>
  <c r="D401" i="13"/>
  <c r="H401" i="10"/>
  <c r="L401" i="10" s="1"/>
  <c r="AF403" i="10"/>
  <c r="AJ403" i="10"/>
  <c r="AL400" i="10"/>
  <c r="AH400" i="10"/>
  <c r="H398" i="13"/>
  <c r="Z399" i="10"/>
  <c r="J398" i="10"/>
  <c r="N398" i="10" s="1"/>
  <c r="AE469" i="8"/>
  <c r="AG469" i="8" s="1"/>
  <c r="AK469" i="8" s="1"/>
  <c r="AO469" i="8"/>
  <c r="AI469" i="8"/>
  <c r="AX469" i="8"/>
  <c r="D401" i="12" l="1"/>
  <c r="P401" i="10"/>
  <c r="T400" i="10" s="1"/>
  <c r="F398" i="12"/>
  <c r="R398" i="10"/>
  <c r="X397" i="10" s="1"/>
  <c r="J399" i="13"/>
  <c r="AD399" i="10"/>
  <c r="F402" i="13"/>
  <c r="AB402" i="10"/>
  <c r="AS469" i="8"/>
  <c r="F469" i="9"/>
  <c r="AM469" i="8"/>
  <c r="AC468" i="8" s="1"/>
  <c r="AV469" i="8"/>
  <c r="AF402" i="10" l="1"/>
  <c r="AJ402" i="10"/>
  <c r="AH399" i="10"/>
  <c r="AL399" i="10"/>
  <c r="V401" i="10"/>
  <c r="H400" i="10"/>
  <c r="L400" i="10" s="1"/>
  <c r="D400" i="13"/>
  <c r="J397" i="10"/>
  <c r="N397" i="10" s="1"/>
  <c r="H397" i="13"/>
  <c r="Z398" i="10"/>
  <c r="AE468" i="8"/>
  <c r="AG468" i="8" s="1"/>
  <c r="AK468" i="8" s="1"/>
  <c r="AO468" i="8"/>
  <c r="AI468" i="8"/>
  <c r="AX468" i="8"/>
  <c r="R397" i="10" l="1"/>
  <c r="X396" i="10" s="1"/>
  <c r="F397" i="12"/>
  <c r="J398" i="13"/>
  <c r="AD398" i="10"/>
  <c r="D400" i="12"/>
  <c r="P400" i="10"/>
  <c r="T399" i="10" s="1"/>
  <c r="F401" i="13"/>
  <c r="AB401" i="10"/>
  <c r="AS468" i="8"/>
  <c r="F468" i="9"/>
  <c r="AM468" i="8"/>
  <c r="AC467" i="8" s="1"/>
  <c r="AV468" i="8"/>
  <c r="AJ401" i="10" l="1"/>
  <c r="AF401" i="10"/>
  <c r="AH398" i="10"/>
  <c r="AL398" i="10"/>
  <c r="D399" i="13"/>
  <c r="V400" i="10"/>
  <c r="H399" i="10"/>
  <c r="L399" i="10" s="1"/>
  <c r="J396" i="10"/>
  <c r="N396" i="10" s="1"/>
  <c r="H396" i="13"/>
  <c r="Z397" i="10"/>
  <c r="AE467" i="8"/>
  <c r="AG467" i="8" s="1"/>
  <c r="AK467" i="8" s="1"/>
  <c r="AO467" i="8"/>
  <c r="AX467" i="8"/>
  <c r="AI467" i="8"/>
  <c r="F396" i="12" l="1"/>
  <c r="R396" i="10"/>
  <c r="X395" i="10" s="1"/>
  <c r="D399" i="12"/>
  <c r="P399" i="10"/>
  <c r="T398" i="10" s="1"/>
  <c r="J397" i="13"/>
  <c r="AD397" i="10"/>
  <c r="F400" i="13"/>
  <c r="AB400" i="10"/>
  <c r="AS467" i="8"/>
  <c r="F467" i="9"/>
  <c r="AM467" i="8"/>
  <c r="AC466" i="8" s="1"/>
  <c r="AV467" i="8"/>
  <c r="AF400" i="10" l="1"/>
  <c r="AJ400" i="10"/>
  <c r="AH397" i="10"/>
  <c r="AL397" i="10"/>
  <c r="Z396" i="10"/>
  <c r="J395" i="10"/>
  <c r="N395" i="10" s="1"/>
  <c r="H395" i="13"/>
  <c r="V399" i="10"/>
  <c r="H398" i="10"/>
  <c r="L398" i="10" s="1"/>
  <c r="D398" i="13"/>
  <c r="AE466" i="8"/>
  <c r="AG466" i="8" s="1"/>
  <c r="AK466" i="8" s="1"/>
  <c r="AO466" i="8"/>
  <c r="AX466" i="8"/>
  <c r="AI466" i="8"/>
  <c r="F399" i="13" l="1"/>
  <c r="AB399" i="10"/>
  <c r="F395" i="12"/>
  <c r="R395" i="10"/>
  <c r="X394" i="10" s="1"/>
  <c r="D398" i="12"/>
  <c r="P398" i="10"/>
  <c r="T397" i="10" s="1"/>
  <c r="J396" i="13"/>
  <c r="AD396" i="10"/>
  <c r="F466" i="9"/>
  <c r="AS466" i="8"/>
  <c r="AM466" i="8"/>
  <c r="AC465" i="8" s="1"/>
  <c r="AV466" i="8"/>
  <c r="AH396" i="10" l="1"/>
  <c r="AL396" i="10"/>
  <c r="Z395" i="10"/>
  <c r="J394" i="10"/>
  <c r="N394" i="10" s="1"/>
  <c r="H394" i="13"/>
  <c r="AF399" i="10"/>
  <c r="AJ399" i="10"/>
  <c r="D397" i="13"/>
  <c r="H397" i="10"/>
  <c r="L397" i="10" s="1"/>
  <c r="V398" i="10"/>
  <c r="AE465" i="8"/>
  <c r="AG465" i="8" s="1"/>
  <c r="AK465" i="8" s="1"/>
  <c r="AO465" i="8"/>
  <c r="AX465" i="8"/>
  <c r="AI465" i="8"/>
  <c r="F394" i="12" l="1"/>
  <c r="R394" i="10"/>
  <c r="X393" i="10" s="1"/>
  <c r="J395" i="13"/>
  <c r="AD395" i="10"/>
  <c r="F398" i="13"/>
  <c r="AB398" i="10"/>
  <c r="D397" i="12"/>
  <c r="P397" i="10"/>
  <c r="T396" i="10" s="1"/>
  <c r="AS465" i="8"/>
  <c r="F465" i="9"/>
  <c r="AM465" i="8"/>
  <c r="AC464" i="8" s="1"/>
  <c r="AV465" i="8"/>
  <c r="V397" i="10" l="1"/>
  <c r="H396" i="10"/>
  <c r="L396" i="10" s="1"/>
  <c r="D396" i="13"/>
  <c r="AH395" i="10"/>
  <c r="AL395" i="10"/>
  <c r="AF398" i="10"/>
  <c r="AJ398" i="10"/>
  <c r="J393" i="10"/>
  <c r="N393" i="10" s="1"/>
  <c r="H393" i="13"/>
  <c r="Z394" i="10"/>
  <c r="AE464" i="8"/>
  <c r="AG464" i="8" s="1"/>
  <c r="AK464" i="8" s="1"/>
  <c r="AX464" i="8"/>
  <c r="AI464" i="8"/>
  <c r="AO464" i="8"/>
  <c r="F393" i="12" l="1"/>
  <c r="R393" i="10"/>
  <c r="X392" i="10" s="1"/>
  <c r="D396" i="12"/>
  <c r="P396" i="10"/>
  <c r="T395" i="10" s="1"/>
  <c r="J394" i="13"/>
  <c r="AD394" i="10"/>
  <c r="F397" i="13"/>
  <c r="AB397" i="10"/>
  <c r="AS464" i="8"/>
  <c r="F464" i="9"/>
  <c r="AM464" i="8"/>
  <c r="AC463" i="8" s="1"/>
  <c r="AV464" i="8"/>
  <c r="AF397" i="10" l="1"/>
  <c r="AJ397" i="10"/>
  <c r="H392" i="13"/>
  <c r="Z393" i="10"/>
  <c r="J392" i="10"/>
  <c r="N392" i="10" s="1"/>
  <c r="D395" i="13"/>
  <c r="V396" i="10"/>
  <c r="H395" i="10"/>
  <c r="L395" i="10" s="1"/>
  <c r="AH394" i="10"/>
  <c r="AL394" i="10"/>
  <c r="AE463" i="8"/>
  <c r="AG463" i="8" s="1"/>
  <c r="AK463" i="8" s="1"/>
  <c r="AO463" i="8"/>
  <c r="AX463" i="8"/>
  <c r="AI463" i="8"/>
  <c r="P395" i="10" l="1"/>
  <c r="T394" i="10" s="1"/>
  <c r="D395" i="12"/>
  <c r="F396" i="13"/>
  <c r="AB396" i="10"/>
  <c r="J393" i="13"/>
  <c r="AD393" i="10"/>
  <c r="R392" i="10"/>
  <c r="X391" i="10" s="1"/>
  <c r="F392" i="12"/>
  <c r="AS463" i="8"/>
  <c r="F463" i="9"/>
  <c r="AM463" i="8"/>
  <c r="AC462" i="8" s="1"/>
  <c r="AV463" i="8"/>
  <c r="J391" i="10" l="1"/>
  <c r="N391" i="10" s="1"/>
  <c r="H391" i="13"/>
  <c r="Z392" i="10"/>
  <c r="AH393" i="10"/>
  <c r="AL393" i="10"/>
  <c r="AF396" i="10"/>
  <c r="AJ396" i="10"/>
  <c r="H394" i="10"/>
  <c r="L394" i="10" s="1"/>
  <c r="D394" i="13"/>
  <c r="V395" i="10"/>
  <c r="AE462" i="8"/>
  <c r="AG462" i="8" s="1"/>
  <c r="AK462" i="8" s="1"/>
  <c r="AO462" i="8"/>
  <c r="AI462" i="8"/>
  <c r="AX462" i="8"/>
  <c r="D394" i="12" l="1"/>
  <c r="P394" i="10"/>
  <c r="T393" i="10" s="1"/>
  <c r="F395" i="13"/>
  <c r="AB395" i="10"/>
  <c r="J392" i="13"/>
  <c r="AD392" i="10"/>
  <c r="F391" i="12"/>
  <c r="R391" i="10"/>
  <c r="X390" i="10" s="1"/>
  <c r="AS462" i="8"/>
  <c r="F462" i="9"/>
  <c r="AM462" i="8"/>
  <c r="AC461" i="8" s="1"/>
  <c r="AV462" i="8"/>
  <c r="AF395" i="10" l="1"/>
  <c r="AJ395" i="10"/>
  <c r="AH392" i="10"/>
  <c r="AL392" i="10"/>
  <c r="V394" i="10"/>
  <c r="H393" i="10"/>
  <c r="L393" i="10" s="1"/>
  <c r="D393" i="13"/>
  <c r="Z391" i="10"/>
  <c r="J390" i="10"/>
  <c r="N390" i="10" s="1"/>
  <c r="H390" i="13"/>
  <c r="AE461" i="8"/>
  <c r="AG461" i="8" s="1"/>
  <c r="AK461" i="8" s="1"/>
  <c r="AO461" i="8"/>
  <c r="AX461" i="8"/>
  <c r="AI461" i="8"/>
  <c r="J391" i="13" l="1"/>
  <c r="AD391" i="10"/>
  <c r="D393" i="12"/>
  <c r="P393" i="10"/>
  <c r="T392" i="10" s="1"/>
  <c r="F390" i="12"/>
  <c r="R390" i="10"/>
  <c r="X389" i="10" s="1"/>
  <c r="F394" i="13"/>
  <c r="AB394" i="10"/>
  <c r="AM461" i="8"/>
  <c r="AC460" i="8" s="1"/>
  <c r="AV461" i="8"/>
  <c r="AS461" i="8"/>
  <c r="F461" i="9"/>
  <c r="H392" i="10" l="1"/>
  <c r="L392" i="10" s="1"/>
  <c r="D392" i="13"/>
  <c r="V393" i="10"/>
  <c r="H389" i="13"/>
  <c r="Z390" i="10"/>
  <c r="J389" i="10"/>
  <c r="N389" i="10" s="1"/>
  <c r="AL391" i="10"/>
  <c r="AH391" i="10"/>
  <c r="AF394" i="10"/>
  <c r="AJ394" i="10"/>
  <c r="AE460" i="8"/>
  <c r="AG460" i="8" s="1"/>
  <c r="AK460" i="8" s="1"/>
  <c r="AO460" i="8"/>
  <c r="AX460" i="8"/>
  <c r="AI460" i="8"/>
  <c r="F389" i="12" l="1"/>
  <c r="R389" i="10"/>
  <c r="X388" i="10" s="1"/>
  <c r="F393" i="13"/>
  <c r="AB393" i="10"/>
  <c r="AD390" i="10"/>
  <c r="J390" i="13"/>
  <c r="D392" i="12"/>
  <c r="P392" i="10"/>
  <c r="T391" i="10" s="1"/>
  <c r="AM460" i="8"/>
  <c r="AC459" i="8" s="1"/>
  <c r="AV460" i="8"/>
  <c r="AS460" i="8"/>
  <c r="F460" i="9"/>
  <c r="AF393" i="10" l="1"/>
  <c r="AJ393" i="10"/>
  <c r="J388" i="10"/>
  <c r="N388" i="10" s="1"/>
  <c r="H388" i="13"/>
  <c r="Z389" i="10"/>
  <c r="D391" i="13"/>
  <c r="V392" i="10"/>
  <c r="H391" i="10"/>
  <c r="L391" i="10" s="1"/>
  <c r="AH390" i="10"/>
  <c r="AL390" i="10"/>
  <c r="AE459" i="8"/>
  <c r="AG459" i="8" s="1"/>
  <c r="AK459" i="8" s="1"/>
  <c r="AO459" i="8"/>
  <c r="AX459" i="8"/>
  <c r="AI459" i="8"/>
  <c r="F388" i="12" l="1"/>
  <c r="R388" i="10"/>
  <c r="X387" i="10" s="1"/>
  <c r="D391" i="12"/>
  <c r="P391" i="10"/>
  <c r="T390" i="10" s="1"/>
  <c r="F392" i="13"/>
  <c r="AB392" i="10"/>
  <c r="J389" i="13"/>
  <c r="AD389" i="10"/>
  <c r="AS459" i="8"/>
  <c r="F459" i="9"/>
  <c r="AM459" i="8"/>
  <c r="AC458" i="8" s="1"/>
  <c r="AV459" i="8"/>
  <c r="D390" i="13" l="1"/>
  <c r="H390" i="10"/>
  <c r="L390" i="10" s="1"/>
  <c r="V391" i="10"/>
  <c r="AF392" i="10"/>
  <c r="AJ392" i="10"/>
  <c r="Z388" i="10"/>
  <c r="H387" i="13"/>
  <c r="J387" i="10"/>
  <c r="N387" i="10" s="1"/>
  <c r="AH389" i="10"/>
  <c r="AL389" i="10"/>
  <c r="AE458" i="8"/>
  <c r="AG458" i="8" s="1"/>
  <c r="AK458" i="8" s="1"/>
  <c r="AO458" i="8"/>
  <c r="AI458" i="8"/>
  <c r="AX458" i="8"/>
  <c r="F391" i="13" l="1"/>
  <c r="AB391" i="10"/>
  <c r="F387" i="12"/>
  <c r="R387" i="10"/>
  <c r="X386" i="10" s="1"/>
  <c r="J388" i="13"/>
  <c r="AD388" i="10"/>
  <c r="D390" i="12"/>
  <c r="P390" i="10"/>
  <c r="T389" i="10" s="1"/>
  <c r="F458" i="9"/>
  <c r="AS458" i="8"/>
  <c r="AM458" i="8"/>
  <c r="AC457" i="8" s="1"/>
  <c r="AV458" i="8"/>
  <c r="J386" i="10" l="1"/>
  <c r="N386" i="10" s="1"/>
  <c r="H386" i="13"/>
  <c r="Z387" i="10"/>
  <c r="AH388" i="10"/>
  <c r="AL388" i="10"/>
  <c r="AF391" i="10"/>
  <c r="AJ391" i="10"/>
  <c r="V390" i="10"/>
  <c r="H389" i="10"/>
  <c r="L389" i="10" s="1"/>
  <c r="D389" i="13"/>
  <c r="AE457" i="8"/>
  <c r="AG457" i="8" s="1"/>
  <c r="AK457" i="8" s="1"/>
  <c r="AO457" i="8"/>
  <c r="AI457" i="8"/>
  <c r="AX457" i="8"/>
  <c r="J387" i="13" l="1"/>
  <c r="AD387" i="10"/>
  <c r="F390" i="13"/>
  <c r="AB390" i="10"/>
  <c r="D389" i="12"/>
  <c r="P389" i="10"/>
  <c r="T388" i="10" s="1"/>
  <c r="F386" i="12"/>
  <c r="R386" i="10"/>
  <c r="X385" i="10" s="1"/>
  <c r="AM457" i="8"/>
  <c r="AC456" i="8" s="1"/>
  <c r="AV457" i="8"/>
  <c r="AS457" i="8"/>
  <c r="F457" i="9"/>
  <c r="Z386" i="10" l="1"/>
  <c r="J385" i="10"/>
  <c r="N385" i="10" s="1"/>
  <c r="H385" i="13"/>
  <c r="AF390" i="10"/>
  <c r="AJ390" i="10"/>
  <c r="D388" i="13"/>
  <c r="V389" i="10"/>
  <c r="H388" i="10"/>
  <c r="L388" i="10" s="1"/>
  <c r="AH387" i="10"/>
  <c r="AL387" i="10"/>
  <c r="AE456" i="8"/>
  <c r="AG456" i="8" s="1"/>
  <c r="AK456" i="8" s="1"/>
  <c r="AX456" i="8"/>
  <c r="AI456" i="8"/>
  <c r="AO456" i="8"/>
  <c r="F385" i="12" l="1"/>
  <c r="R385" i="10"/>
  <c r="X384" i="10" s="1"/>
  <c r="P388" i="10"/>
  <c r="T387" i="10" s="1"/>
  <c r="D388" i="12"/>
  <c r="F389" i="13"/>
  <c r="AB389" i="10"/>
  <c r="J386" i="13"/>
  <c r="AD386" i="10"/>
  <c r="AS456" i="8"/>
  <c r="F456" i="9"/>
  <c r="AM456" i="8"/>
  <c r="AC455" i="8" s="1"/>
  <c r="AV456" i="8"/>
  <c r="D387" i="13" l="1"/>
  <c r="V388" i="10"/>
  <c r="H387" i="10"/>
  <c r="L387" i="10" s="1"/>
  <c r="AF389" i="10"/>
  <c r="AJ389" i="10"/>
  <c r="Z385" i="10"/>
  <c r="J384" i="10"/>
  <c r="N384" i="10" s="1"/>
  <c r="H384" i="13"/>
  <c r="AH386" i="10"/>
  <c r="AL386" i="10"/>
  <c r="AE455" i="8"/>
  <c r="AG455" i="8" s="1"/>
  <c r="AK455" i="8" s="1"/>
  <c r="AO455" i="8"/>
  <c r="AX455" i="8"/>
  <c r="AI455" i="8"/>
  <c r="R384" i="10" l="1"/>
  <c r="X383" i="10" s="1"/>
  <c r="F384" i="12"/>
  <c r="J385" i="13"/>
  <c r="AD385" i="10"/>
  <c r="AB388" i="10"/>
  <c r="F388" i="13"/>
  <c r="D387" i="12"/>
  <c r="P387" i="10"/>
  <c r="T386" i="10" s="1"/>
  <c r="AS455" i="8"/>
  <c r="F455" i="9"/>
  <c r="AM455" i="8"/>
  <c r="AC454" i="8" s="1"/>
  <c r="AV455" i="8"/>
  <c r="H386" i="10" l="1"/>
  <c r="L386" i="10" s="1"/>
  <c r="V387" i="10"/>
  <c r="D386" i="13"/>
  <c r="AH385" i="10"/>
  <c r="AL385" i="10"/>
  <c r="AF388" i="10"/>
  <c r="AJ388" i="10"/>
  <c r="H383" i="13"/>
  <c r="Z384" i="10"/>
  <c r="J383" i="10"/>
  <c r="N383" i="10" s="1"/>
  <c r="AE454" i="8"/>
  <c r="AG454" i="8" s="1"/>
  <c r="AK454" i="8" s="1"/>
  <c r="AO454" i="8"/>
  <c r="AI454" i="8"/>
  <c r="AX454" i="8"/>
  <c r="F383" i="12" l="1"/>
  <c r="R383" i="10"/>
  <c r="X382" i="10" s="1"/>
  <c r="F387" i="13"/>
  <c r="AB387" i="10"/>
  <c r="J384" i="13"/>
  <c r="AD384" i="10"/>
  <c r="D386" i="12"/>
  <c r="P386" i="10"/>
  <c r="T385" i="10" s="1"/>
  <c r="AS454" i="8"/>
  <c r="F454" i="9"/>
  <c r="AM454" i="8"/>
  <c r="AC453" i="8" s="1"/>
  <c r="AV454" i="8"/>
  <c r="AF387" i="10" l="1"/>
  <c r="AJ387" i="10"/>
  <c r="AH384" i="10"/>
  <c r="AL384" i="10"/>
  <c r="Z383" i="10"/>
  <c r="J382" i="10"/>
  <c r="N382" i="10" s="1"/>
  <c r="H382" i="13"/>
  <c r="H385" i="10"/>
  <c r="L385" i="10" s="1"/>
  <c r="D385" i="13"/>
  <c r="V386" i="10"/>
  <c r="AE453" i="8"/>
  <c r="AG453" i="8" s="1"/>
  <c r="AK453" i="8" s="1"/>
  <c r="AO453" i="8"/>
  <c r="AI453" i="8"/>
  <c r="AX453" i="8"/>
  <c r="P385" i="10" l="1"/>
  <c r="T384" i="10" s="1"/>
  <c r="D385" i="12"/>
  <c r="F386" i="13"/>
  <c r="AB386" i="10"/>
  <c r="R382" i="10"/>
  <c r="X381" i="10" s="1"/>
  <c r="F382" i="12"/>
  <c r="J383" i="13"/>
  <c r="AD383" i="10"/>
  <c r="AS453" i="8"/>
  <c r="F453" i="9"/>
  <c r="AM453" i="8"/>
  <c r="AC452" i="8" s="1"/>
  <c r="AV453" i="8"/>
  <c r="AL383" i="10" l="1"/>
  <c r="AH383" i="10"/>
  <c r="AF386" i="10"/>
  <c r="AJ386" i="10"/>
  <c r="H381" i="13"/>
  <c r="Z382" i="10"/>
  <c r="J381" i="10"/>
  <c r="N381" i="10" s="1"/>
  <c r="H384" i="10"/>
  <c r="L384" i="10" s="1"/>
  <c r="D384" i="13"/>
  <c r="V385" i="10"/>
  <c r="AO452" i="8"/>
  <c r="AI452" i="8"/>
  <c r="AE452" i="8"/>
  <c r="AG452" i="8" s="1"/>
  <c r="AK452" i="8" s="1"/>
  <c r="AX452" i="8"/>
  <c r="D384" i="12" l="1"/>
  <c r="P384" i="10"/>
  <c r="T383" i="10" s="1"/>
  <c r="F381" i="12"/>
  <c r="R381" i="10"/>
  <c r="X380" i="10" s="1"/>
  <c r="J382" i="13"/>
  <c r="AD382" i="10"/>
  <c r="F385" i="13"/>
  <c r="AB385" i="10"/>
  <c r="AM452" i="8"/>
  <c r="AC451" i="8" s="1"/>
  <c r="AV452" i="8"/>
  <c r="AS452" i="8"/>
  <c r="F452" i="9"/>
  <c r="Z381" i="10" l="1"/>
  <c r="J380" i="10"/>
  <c r="N380" i="10" s="1"/>
  <c r="H380" i="13"/>
  <c r="AF385" i="10"/>
  <c r="AJ385" i="10"/>
  <c r="AH382" i="10"/>
  <c r="AL382" i="10"/>
  <c r="V384" i="10"/>
  <c r="H383" i="10"/>
  <c r="L383" i="10" s="1"/>
  <c r="D383" i="13"/>
  <c r="AE451" i="8"/>
  <c r="AG451" i="8" s="1"/>
  <c r="AK451" i="8" s="1"/>
  <c r="AO451" i="8"/>
  <c r="AX451" i="8"/>
  <c r="AI451" i="8"/>
  <c r="F384" i="13" l="1"/>
  <c r="AB384" i="10"/>
  <c r="F380" i="12"/>
  <c r="R380" i="10"/>
  <c r="X379" i="10" s="1"/>
  <c r="D383" i="12"/>
  <c r="P383" i="10"/>
  <c r="T382" i="10" s="1"/>
  <c r="J381" i="13"/>
  <c r="AD381" i="10"/>
  <c r="AS451" i="8"/>
  <c r="F451" i="9"/>
  <c r="AM451" i="8"/>
  <c r="AC450" i="8" s="1"/>
  <c r="AV451" i="8"/>
  <c r="AH381" i="10" l="1"/>
  <c r="AL381" i="10"/>
  <c r="H379" i="13"/>
  <c r="Z380" i="10"/>
  <c r="J379" i="10"/>
  <c r="N379" i="10" s="1"/>
  <c r="D382" i="13"/>
  <c r="V383" i="10"/>
  <c r="H382" i="10"/>
  <c r="L382" i="10" s="1"/>
  <c r="AF384" i="10"/>
  <c r="AJ384" i="10"/>
  <c r="AE450" i="8"/>
  <c r="AG450" i="8" s="1"/>
  <c r="AK450" i="8" s="1"/>
  <c r="AO450" i="8"/>
  <c r="AX450" i="8"/>
  <c r="AI450" i="8"/>
  <c r="D382" i="12" l="1"/>
  <c r="P382" i="10"/>
  <c r="T381" i="10" s="1"/>
  <c r="AD380" i="10"/>
  <c r="J380" i="13"/>
  <c r="F383" i="13"/>
  <c r="AB383" i="10"/>
  <c r="F379" i="12"/>
  <c r="R379" i="10"/>
  <c r="X378" i="10" s="1"/>
  <c r="F450" i="9"/>
  <c r="AS450" i="8"/>
  <c r="AM450" i="8"/>
  <c r="AC449" i="8" s="1"/>
  <c r="AV450" i="8"/>
  <c r="AH380" i="10" l="1"/>
  <c r="AL380" i="10"/>
  <c r="AF383" i="10"/>
  <c r="AJ383" i="10"/>
  <c r="V382" i="10"/>
  <c r="H381" i="10"/>
  <c r="L381" i="10" s="1"/>
  <c r="D381" i="13"/>
  <c r="Z379" i="10"/>
  <c r="J378" i="10"/>
  <c r="N378" i="10" s="1"/>
  <c r="H378" i="13"/>
  <c r="AE449" i="8"/>
  <c r="AG449" i="8" s="1"/>
  <c r="AK449" i="8" s="1"/>
  <c r="AO449" i="8"/>
  <c r="AX449" i="8"/>
  <c r="AI449" i="8"/>
  <c r="J379" i="13" l="1"/>
  <c r="AD379" i="10"/>
  <c r="P381" i="10"/>
  <c r="T380" i="10" s="1"/>
  <c r="D381" i="12"/>
  <c r="F378" i="12"/>
  <c r="R378" i="10"/>
  <c r="X377" i="10" s="1"/>
  <c r="F382" i="13"/>
  <c r="AB382" i="10"/>
  <c r="AM449" i="8"/>
  <c r="AC448" i="8" s="1"/>
  <c r="AV449" i="8"/>
  <c r="AS449" i="8"/>
  <c r="F449" i="9"/>
  <c r="AF382" i="10" l="1"/>
  <c r="AJ382" i="10"/>
  <c r="H380" i="10"/>
  <c r="L380" i="10" s="1"/>
  <c r="D380" i="13"/>
  <c r="V381" i="10"/>
  <c r="H377" i="13"/>
  <c r="Z378" i="10"/>
  <c r="J377" i="10"/>
  <c r="N377" i="10" s="1"/>
  <c r="AH379" i="10"/>
  <c r="AL379" i="10"/>
  <c r="AE448" i="8"/>
  <c r="AG448" i="8" s="1"/>
  <c r="AK448" i="8" s="1"/>
  <c r="AX448" i="8"/>
  <c r="AI448" i="8"/>
  <c r="AO448" i="8"/>
  <c r="F377" i="12" l="1"/>
  <c r="R377" i="10"/>
  <c r="X376" i="10" s="1"/>
  <c r="J378" i="13"/>
  <c r="AD378" i="10"/>
  <c r="D380" i="12"/>
  <c r="P380" i="10"/>
  <c r="T379" i="10" s="1"/>
  <c r="F381" i="13"/>
  <c r="AB381" i="10"/>
  <c r="AS448" i="8"/>
  <c r="F448" i="9"/>
  <c r="AM448" i="8"/>
  <c r="AC447" i="8" s="1"/>
  <c r="AV448" i="8"/>
  <c r="AF381" i="10" l="1"/>
  <c r="AJ381" i="10"/>
  <c r="AL378" i="10"/>
  <c r="AH378" i="10"/>
  <c r="Z377" i="10"/>
  <c r="J376" i="10"/>
  <c r="N376" i="10" s="1"/>
  <c r="H376" i="13"/>
  <c r="V380" i="10"/>
  <c r="H379" i="10"/>
  <c r="L379" i="10" s="1"/>
  <c r="D379" i="13"/>
  <c r="AE447" i="8"/>
  <c r="AG447" i="8" s="1"/>
  <c r="AK447" i="8" s="1"/>
  <c r="AO447" i="8"/>
  <c r="AX447" i="8"/>
  <c r="AI447" i="8"/>
  <c r="F380" i="13" l="1"/>
  <c r="AB380" i="10"/>
  <c r="F376" i="12"/>
  <c r="R376" i="10"/>
  <c r="X375" i="10" s="1"/>
  <c r="D379" i="12"/>
  <c r="P379" i="10"/>
  <c r="T378" i="10" s="1"/>
  <c r="J377" i="13"/>
  <c r="AD377" i="10"/>
  <c r="AS447" i="8"/>
  <c r="F447" i="9"/>
  <c r="AM447" i="8"/>
  <c r="AC446" i="8" s="1"/>
  <c r="AV447" i="8"/>
  <c r="AH377" i="10" l="1"/>
  <c r="AL377" i="10"/>
  <c r="H375" i="13"/>
  <c r="Z376" i="10"/>
  <c r="J375" i="10"/>
  <c r="N375" i="10" s="1"/>
  <c r="H378" i="10"/>
  <c r="L378" i="10" s="1"/>
  <c r="V379" i="10"/>
  <c r="D378" i="13"/>
  <c r="AF380" i="10"/>
  <c r="AJ380" i="10"/>
  <c r="AE446" i="8"/>
  <c r="AG446" i="8" s="1"/>
  <c r="AK446" i="8" s="1"/>
  <c r="AO446" i="8"/>
  <c r="AI446" i="8"/>
  <c r="AX446" i="8"/>
  <c r="AD376" i="10" l="1"/>
  <c r="J376" i="13"/>
  <c r="F379" i="13"/>
  <c r="AB379" i="10"/>
  <c r="D378" i="12"/>
  <c r="P378" i="10"/>
  <c r="T377" i="10" s="1"/>
  <c r="F375" i="12"/>
  <c r="R375" i="10"/>
  <c r="X374" i="10" s="1"/>
  <c r="AS446" i="8"/>
  <c r="F446" i="9"/>
  <c r="AM446" i="8"/>
  <c r="AC445" i="8" s="1"/>
  <c r="AV446" i="8"/>
  <c r="H374" i="13" l="1"/>
  <c r="J374" i="10"/>
  <c r="N374" i="10" s="1"/>
  <c r="Z375" i="10"/>
  <c r="AJ379" i="10"/>
  <c r="AF379" i="10"/>
  <c r="D377" i="13"/>
  <c r="V378" i="10"/>
  <c r="H377" i="10"/>
  <c r="L377" i="10" s="1"/>
  <c r="AL376" i="10"/>
  <c r="AH376" i="10"/>
  <c r="AE445" i="8"/>
  <c r="AG445" i="8" s="1"/>
  <c r="AK445" i="8" s="1"/>
  <c r="AO445" i="8"/>
  <c r="AX445" i="8"/>
  <c r="AI445" i="8"/>
  <c r="D377" i="12" l="1"/>
  <c r="P377" i="10"/>
  <c r="T376" i="10" s="1"/>
  <c r="F378" i="13"/>
  <c r="AB378" i="10"/>
  <c r="AD375" i="10"/>
  <c r="J375" i="13"/>
  <c r="R374" i="10"/>
  <c r="X373" i="10" s="1"/>
  <c r="F374" i="12"/>
  <c r="AS445" i="8"/>
  <c r="F445" i="9"/>
  <c r="AM445" i="8"/>
  <c r="AC444" i="8" s="1"/>
  <c r="AV445" i="8"/>
  <c r="AJ378" i="10" l="1"/>
  <c r="AF378" i="10"/>
  <c r="Z374" i="10"/>
  <c r="J373" i="10"/>
  <c r="N373" i="10" s="1"/>
  <c r="H373" i="13"/>
  <c r="D376" i="13"/>
  <c r="V377" i="10"/>
  <c r="H376" i="10"/>
  <c r="L376" i="10" s="1"/>
  <c r="AH375" i="10"/>
  <c r="AL375" i="10"/>
  <c r="AE444" i="8"/>
  <c r="AG444" i="8" s="1"/>
  <c r="AK444" i="8" s="1"/>
  <c r="AO444" i="8"/>
  <c r="AX444" i="8"/>
  <c r="AI444" i="8"/>
  <c r="F373" i="12" l="1"/>
  <c r="R373" i="10"/>
  <c r="X372" i="10" s="1"/>
  <c r="J374" i="13"/>
  <c r="AD374" i="10"/>
  <c r="D376" i="12"/>
  <c r="P376" i="10"/>
  <c r="T375" i="10" s="1"/>
  <c r="F377" i="13"/>
  <c r="AB377" i="10"/>
  <c r="AS444" i="8"/>
  <c r="F444" i="9"/>
  <c r="AM444" i="8"/>
  <c r="AC443" i="8" s="1"/>
  <c r="AV444" i="8"/>
  <c r="AF377" i="10" l="1"/>
  <c r="AJ377" i="10"/>
  <c r="AH374" i="10"/>
  <c r="AL374" i="10"/>
  <c r="V376" i="10"/>
  <c r="D375" i="13"/>
  <c r="H375" i="10"/>
  <c r="L375" i="10" s="1"/>
  <c r="H372" i="13"/>
  <c r="Z373" i="10"/>
  <c r="J372" i="10"/>
  <c r="N372" i="10" s="1"/>
  <c r="AE443" i="8"/>
  <c r="AG443" i="8" s="1"/>
  <c r="AK443" i="8" s="1"/>
  <c r="AO443" i="8"/>
  <c r="AX443" i="8"/>
  <c r="AI443" i="8"/>
  <c r="D375" i="12" l="1"/>
  <c r="P375" i="10"/>
  <c r="T374" i="10" s="1"/>
  <c r="R372" i="10"/>
  <c r="X371" i="10" s="1"/>
  <c r="F372" i="12"/>
  <c r="J373" i="13"/>
  <c r="AD373" i="10"/>
  <c r="F376" i="13"/>
  <c r="AB376" i="10"/>
  <c r="AS443" i="8"/>
  <c r="F443" i="9"/>
  <c r="AM443" i="8"/>
  <c r="AC442" i="8" s="1"/>
  <c r="AV443" i="8"/>
  <c r="AF376" i="10" l="1"/>
  <c r="AJ376" i="10"/>
  <c r="H371" i="13"/>
  <c r="Z372" i="10"/>
  <c r="J371" i="10"/>
  <c r="N371" i="10" s="1"/>
  <c r="AH373" i="10"/>
  <c r="AL373" i="10"/>
  <c r="D374" i="13"/>
  <c r="V375" i="10"/>
  <c r="H374" i="10"/>
  <c r="L374" i="10" s="1"/>
  <c r="AE442" i="8"/>
  <c r="AG442" i="8" s="1"/>
  <c r="AK442" i="8" s="1"/>
  <c r="AO442" i="8"/>
  <c r="AI442" i="8"/>
  <c r="AX442" i="8"/>
  <c r="AD372" i="10" l="1"/>
  <c r="J372" i="13"/>
  <c r="D374" i="12"/>
  <c r="P374" i="10"/>
  <c r="T373" i="10" s="1"/>
  <c r="AB375" i="10"/>
  <c r="F375" i="13"/>
  <c r="F371" i="12"/>
  <c r="R371" i="10"/>
  <c r="X370" i="10" s="1"/>
  <c r="F442" i="9"/>
  <c r="AS442" i="8"/>
  <c r="AM442" i="8"/>
  <c r="AC441" i="8" s="1"/>
  <c r="AV442" i="8"/>
  <c r="Z371" i="10" l="1"/>
  <c r="J370" i="10"/>
  <c r="N370" i="10" s="1"/>
  <c r="H370" i="13"/>
  <c r="D373" i="13"/>
  <c r="V374" i="10"/>
  <c r="H373" i="10"/>
  <c r="L373" i="10" s="1"/>
  <c r="AJ375" i="10"/>
  <c r="AF375" i="10"/>
  <c r="AH372" i="10"/>
  <c r="AL372" i="10"/>
  <c r="AE441" i="8"/>
  <c r="AG441" i="8" s="1"/>
  <c r="AK441" i="8" s="1"/>
  <c r="AO441" i="8"/>
  <c r="AI441" i="8"/>
  <c r="AX441" i="8"/>
  <c r="D373" i="12" l="1"/>
  <c r="P373" i="10"/>
  <c r="T372" i="10" s="1"/>
  <c r="F370" i="12"/>
  <c r="R370" i="10"/>
  <c r="X369" i="10" s="1"/>
  <c r="F374" i="13"/>
  <c r="AB374" i="10"/>
  <c r="AD371" i="10"/>
  <c r="J371" i="13"/>
  <c r="AS441" i="8"/>
  <c r="F441" i="9"/>
  <c r="AM441" i="8"/>
  <c r="AC440" i="8" s="1"/>
  <c r="AV441" i="8"/>
  <c r="Z370" i="10" l="1"/>
  <c r="J369" i="10"/>
  <c r="N369" i="10" s="1"/>
  <c r="H369" i="13"/>
  <c r="AH371" i="10"/>
  <c r="AL371" i="10"/>
  <c r="AF374" i="10"/>
  <c r="AJ374" i="10"/>
  <c r="V373" i="10"/>
  <c r="H372" i="10"/>
  <c r="L372" i="10" s="1"/>
  <c r="D372" i="13"/>
  <c r="AX440" i="8"/>
  <c r="AE440" i="8"/>
  <c r="AG440" i="8" s="1"/>
  <c r="AK440" i="8" s="1"/>
  <c r="AI440" i="8"/>
  <c r="AO440" i="8"/>
  <c r="F373" i="13" l="1"/>
  <c r="AB373" i="10"/>
  <c r="F369" i="12"/>
  <c r="R369" i="10"/>
  <c r="X368" i="10" s="1"/>
  <c r="D372" i="12"/>
  <c r="P372" i="10"/>
  <c r="T371" i="10" s="1"/>
  <c r="J370" i="13"/>
  <c r="AD370" i="10"/>
  <c r="AM440" i="8"/>
  <c r="AC439" i="8" s="1"/>
  <c r="AV440" i="8"/>
  <c r="AS440" i="8"/>
  <c r="F440" i="9"/>
  <c r="AH370" i="10" l="1"/>
  <c r="AL370" i="10"/>
  <c r="H368" i="13"/>
  <c r="Z369" i="10"/>
  <c r="J368" i="10"/>
  <c r="N368" i="10" s="1"/>
  <c r="AF373" i="10"/>
  <c r="AJ373" i="10"/>
  <c r="H371" i="10"/>
  <c r="L371" i="10" s="1"/>
  <c r="D371" i="13"/>
  <c r="V372" i="10"/>
  <c r="AX439" i="8"/>
  <c r="AO439" i="8"/>
  <c r="AE439" i="8"/>
  <c r="AG439" i="8" s="1"/>
  <c r="AK439" i="8" s="1"/>
  <c r="AI439" i="8"/>
  <c r="D371" i="12" l="1"/>
  <c r="P371" i="10"/>
  <c r="T370" i="10" s="1"/>
  <c r="AB372" i="10"/>
  <c r="F372" i="13"/>
  <c r="AD369" i="10"/>
  <c r="J369" i="13"/>
  <c r="F368" i="12"/>
  <c r="R368" i="10"/>
  <c r="X367" i="10" s="1"/>
  <c r="AM439" i="8"/>
  <c r="AC438" i="8" s="1"/>
  <c r="AV439" i="8"/>
  <c r="F439" i="9"/>
  <c r="AS439" i="8"/>
  <c r="H367" i="13" l="1"/>
  <c r="J367" i="10"/>
  <c r="N367" i="10" s="1"/>
  <c r="Z368" i="10"/>
  <c r="AF372" i="10"/>
  <c r="AJ372" i="10"/>
  <c r="H370" i="10"/>
  <c r="L370" i="10" s="1"/>
  <c r="D370" i="13"/>
  <c r="V371" i="10"/>
  <c r="AL369" i="10"/>
  <c r="AH369" i="10"/>
  <c r="AX438" i="8"/>
  <c r="AO438" i="8"/>
  <c r="AI438" i="8"/>
  <c r="AE438" i="8"/>
  <c r="AG438" i="8" s="1"/>
  <c r="AK438" i="8" s="1"/>
  <c r="F371" i="13" l="1"/>
  <c r="AB371" i="10"/>
  <c r="AD368" i="10"/>
  <c r="J368" i="13"/>
  <c r="R367" i="10"/>
  <c r="X366" i="10" s="1"/>
  <c r="F367" i="12"/>
  <c r="D370" i="12"/>
  <c r="P370" i="10"/>
  <c r="T369" i="10" s="1"/>
  <c r="AS438" i="8"/>
  <c r="F438" i="9"/>
  <c r="AM438" i="8"/>
  <c r="AC437" i="8" s="1"/>
  <c r="AV438" i="8"/>
  <c r="AL368" i="10" l="1"/>
  <c r="AH368" i="10"/>
  <c r="AF371" i="10"/>
  <c r="AJ371" i="10"/>
  <c r="D369" i="13"/>
  <c r="V370" i="10"/>
  <c r="H369" i="10"/>
  <c r="L369" i="10" s="1"/>
  <c r="H366" i="13"/>
  <c r="Z367" i="10"/>
  <c r="J366" i="10"/>
  <c r="N366" i="10" s="1"/>
  <c r="AX437" i="8"/>
  <c r="AE437" i="8"/>
  <c r="AG437" i="8" s="1"/>
  <c r="AK437" i="8" s="1"/>
  <c r="AO437" i="8"/>
  <c r="AI437" i="8"/>
  <c r="D369" i="12" l="1"/>
  <c r="P369" i="10"/>
  <c r="T368" i="10" s="1"/>
  <c r="F366" i="12"/>
  <c r="R366" i="10"/>
  <c r="X365" i="10" s="1"/>
  <c r="F370" i="13"/>
  <c r="AB370" i="10"/>
  <c r="AD367" i="10"/>
  <c r="J367" i="13"/>
  <c r="F437" i="9"/>
  <c r="AS437" i="8"/>
  <c r="AM437" i="8"/>
  <c r="AC436" i="8" s="1"/>
  <c r="AV437" i="8"/>
  <c r="H365" i="13" l="1"/>
  <c r="Z366" i="10"/>
  <c r="J365" i="10"/>
  <c r="N365" i="10" s="1"/>
  <c r="AH367" i="10"/>
  <c r="AL367" i="10"/>
  <c r="D368" i="13"/>
  <c r="V369" i="10"/>
  <c r="H368" i="10"/>
  <c r="L368" i="10" s="1"/>
  <c r="AJ370" i="10"/>
  <c r="AF370" i="10"/>
  <c r="AX436" i="8"/>
  <c r="AO436" i="8"/>
  <c r="AI436" i="8"/>
  <c r="AE436" i="8"/>
  <c r="AG436" i="8" s="1"/>
  <c r="AK436" i="8" s="1"/>
  <c r="D368" i="12" l="1"/>
  <c r="P368" i="10"/>
  <c r="T367" i="10" s="1"/>
  <c r="F369" i="13"/>
  <c r="AB369" i="10"/>
  <c r="F365" i="12"/>
  <c r="R365" i="10"/>
  <c r="X364" i="10" s="1"/>
  <c r="J366" i="13"/>
  <c r="AD366" i="10"/>
  <c r="AM436" i="8"/>
  <c r="AC435" i="8" s="1"/>
  <c r="AV436" i="8"/>
  <c r="F436" i="9"/>
  <c r="AS436" i="8"/>
  <c r="AH366" i="10" l="1"/>
  <c r="AL366" i="10"/>
  <c r="AF369" i="10"/>
  <c r="AJ369" i="10"/>
  <c r="Z365" i="10"/>
  <c r="J364" i="10"/>
  <c r="N364" i="10" s="1"/>
  <c r="H364" i="13"/>
  <c r="D367" i="13"/>
  <c r="V368" i="10"/>
  <c r="H367" i="10"/>
  <c r="L367" i="10" s="1"/>
  <c r="AO435" i="8"/>
  <c r="AI435" i="8"/>
  <c r="AE435" i="8"/>
  <c r="AG435" i="8" s="1"/>
  <c r="AK435" i="8" s="1"/>
  <c r="AX435" i="8"/>
  <c r="D367" i="12" l="1"/>
  <c r="P367" i="10"/>
  <c r="T366" i="10" s="1"/>
  <c r="F364" i="12"/>
  <c r="R364" i="10"/>
  <c r="X363" i="10" s="1"/>
  <c r="F368" i="13"/>
  <c r="AB368" i="10"/>
  <c r="J365" i="13"/>
  <c r="AD365" i="10"/>
  <c r="AS435" i="8"/>
  <c r="F435" i="9"/>
  <c r="AM435" i="8"/>
  <c r="AC434" i="8" s="1"/>
  <c r="AV435" i="8"/>
  <c r="J363" i="10" l="1"/>
  <c r="N363" i="10" s="1"/>
  <c r="Z364" i="10"/>
  <c r="H363" i="13"/>
  <c r="AH365" i="10"/>
  <c r="AL365" i="10"/>
  <c r="AF368" i="10"/>
  <c r="AJ368" i="10"/>
  <c r="D366" i="13"/>
  <c r="V367" i="10"/>
  <c r="H366" i="10"/>
  <c r="L366" i="10" s="1"/>
  <c r="AI434" i="8"/>
  <c r="AE434" i="8"/>
  <c r="AG434" i="8" s="1"/>
  <c r="AK434" i="8" s="1"/>
  <c r="AO434" i="8"/>
  <c r="AX434" i="8"/>
  <c r="D366" i="12" l="1"/>
  <c r="P366" i="10"/>
  <c r="T365" i="10" s="1"/>
  <c r="J364" i="13"/>
  <c r="AD364" i="10"/>
  <c r="F367" i="13"/>
  <c r="AB367" i="10"/>
  <c r="F363" i="12"/>
  <c r="R363" i="10"/>
  <c r="X362" i="10" s="1"/>
  <c r="AS434" i="8"/>
  <c r="F434" i="9"/>
  <c r="AM434" i="8"/>
  <c r="AC433" i="8" s="1"/>
  <c r="AV434" i="8"/>
  <c r="H362" i="13" l="1"/>
  <c r="Z363" i="10"/>
  <c r="J362" i="10"/>
  <c r="N362" i="10" s="1"/>
  <c r="AH364" i="10"/>
  <c r="AL364" i="10"/>
  <c r="AF367" i="10"/>
  <c r="AJ367" i="10"/>
  <c r="V366" i="10"/>
  <c r="H365" i="10"/>
  <c r="L365" i="10" s="1"/>
  <c r="D365" i="13"/>
  <c r="AO433" i="8"/>
  <c r="AI433" i="8"/>
  <c r="AE433" i="8"/>
  <c r="AG433" i="8" s="1"/>
  <c r="AK433" i="8" s="1"/>
  <c r="AX433" i="8"/>
  <c r="F366" i="13" l="1"/>
  <c r="AB366" i="10"/>
  <c r="F362" i="12"/>
  <c r="R362" i="10"/>
  <c r="X361" i="10" s="1"/>
  <c r="J363" i="13"/>
  <c r="AD363" i="10"/>
  <c r="P365" i="10"/>
  <c r="T364" i="10" s="1"/>
  <c r="D365" i="12"/>
  <c r="AM433" i="8"/>
  <c r="AC432" i="8" s="1"/>
  <c r="AV433" i="8"/>
  <c r="F433" i="9"/>
  <c r="AS433" i="8"/>
  <c r="Z362" i="10" l="1"/>
  <c r="H361" i="13"/>
  <c r="J361" i="10"/>
  <c r="N361" i="10" s="1"/>
  <c r="H364" i="10"/>
  <c r="L364" i="10" s="1"/>
  <c r="D364" i="13"/>
  <c r="V365" i="10"/>
  <c r="AH363" i="10"/>
  <c r="AL363" i="10"/>
  <c r="AF366" i="10"/>
  <c r="AJ366" i="10"/>
  <c r="AI432" i="8"/>
  <c r="AO432" i="8"/>
  <c r="AE432" i="8"/>
  <c r="AG432" i="8" s="1"/>
  <c r="AK432" i="8" s="1"/>
  <c r="AX432" i="8"/>
  <c r="F361" i="12" l="1"/>
  <c r="R361" i="10"/>
  <c r="X360" i="10" s="1"/>
  <c r="D364" i="12"/>
  <c r="P364" i="10"/>
  <c r="T363" i="10" s="1"/>
  <c r="F365" i="13"/>
  <c r="AB365" i="10"/>
  <c r="AD362" i="10"/>
  <c r="J362" i="13"/>
  <c r="AM432" i="8"/>
  <c r="AC431" i="8" s="1"/>
  <c r="AV432" i="8"/>
  <c r="AS432" i="8"/>
  <c r="F432" i="9"/>
  <c r="H363" i="10" l="1"/>
  <c r="L363" i="10" s="1"/>
  <c r="D363" i="13"/>
  <c r="V364" i="10"/>
  <c r="AH362" i="10"/>
  <c r="AL362" i="10"/>
  <c r="AF365" i="10"/>
  <c r="AJ365" i="10"/>
  <c r="Z361" i="10"/>
  <c r="J360" i="10"/>
  <c r="N360" i="10" s="1"/>
  <c r="H360" i="13"/>
  <c r="AO431" i="8"/>
  <c r="AI431" i="8"/>
  <c r="AX431" i="8"/>
  <c r="AE431" i="8"/>
  <c r="AG431" i="8" s="1"/>
  <c r="AK431" i="8" s="1"/>
  <c r="J361" i="13" l="1"/>
  <c r="AD361" i="10"/>
  <c r="F364" i="13"/>
  <c r="AB364" i="10"/>
  <c r="F360" i="12"/>
  <c r="R360" i="10"/>
  <c r="X359" i="10" s="1"/>
  <c r="D363" i="12"/>
  <c r="P363" i="10"/>
  <c r="T362" i="10" s="1"/>
  <c r="AM431" i="8"/>
  <c r="AC430" i="8" s="1"/>
  <c r="AV431" i="8"/>
  <c r="AS431" i="8"/>
  <c r="F431" i="9"/>
  <c r="AJ364" i="10" l="1"/>
  <c r="AF364" i="10"/>
  <c r="J359" i="10"/>
  <c r="N359" i="10" s="1"/>
  <c r="H359" i="13"/>
  <c r="Z360" i="10"/>
  <c r="AL361" i="10"/>
  <c r="AH361" i="10"/>
  <c r="D362" i="13"/>
  <c r="V363" i="10"/>
  <c r="H362" i="10"/>
  <c r="L362" i="10" s="1"/>
  <c r="AE430" i="8"/>
  <c r="AG430" i="8" s="1"/>
  <c r="AK430" i="8" s="1"/>
  <c r="AI430" i="8"/>
  <c r="AX430" i="8"/>
  <c r="AO430" i="8"/>
  <c r="AM430" i="8" l="1"/>
  <c r="AC429" i="8" s="1"/>
  <c r="AV430" i="8"/>
  <c r="R359" i="10"/>
  <c r="X358" i="10" s="1"/>
  <c r="F359" i="12"/>
  <c r="D362" i="12"/>
  <c r="P362" i="10"/>
  <c r="T361" i="10" s="1"/>
  <c r="AS430" i="8"/>
  <c r="F430" i="9"/>
  <c r="F363" i="13"/>
  <c r="AB363" i="10"/>
  <c r="J360" i="13"/>
  <c r="AD360" i="10"/>
  <c r="H358" i="13" l="1"/>
  <c r="J358" i="10"/>
  <c r="N358" i="10" s="1"/>
  <c r="Z359" i="10"/>
  <c r="AH360" i="10"/>
  <c r="AL360" i="10"/>
  <c r="AF363" i="10"/>
  <c r="AJ363" i="10"/>
  <c r="D361" i="13"/>
  <c r="V362" i="10"/>
  <c r="H361" i="10"/>
  <c r="L361" i="10" s="1"/>
  <c r="AX429" i="8"/>
  <c r="AI429" i="8"/>
  <c r="AE429" i="8"/>
  <c r="AG429" i="8" s="1"/>
  <c r="AK429" i="8" s="1"/>
  <c r="AO429" i="8"/>
  <c r="J359" i="13" l="1"/>
  <c r="AD359" i="10"/>
  <c r="AS429" i="8"/>
  <c r="F429" i="9"/>
  <c r="D361" i="12"/>
  <c r="P361" i="10"/>
  <c r="T360" i="10" s="1"/>
  <c r="F358" i="12"/>
  <c r="R358" i="10"/>
  <c r="X357" i="10" s="1"/>
  <c r="AM429" i="8"/>
  <c r="AC428" i="8" s="1"/>
  <c r="AV429" i="8"/>
  <c r="F362" i="13"/>
  <c r="AB362" i="10"/>
  <c r="Z358" i="10" l="1"/>
  <c r="J357" i="10"/>
  <c r="N357" i="10" s="1"/>
  <c r="H357" i="13"/>
  <c r="AF362" i="10"/>
  <c r="AJ362" i="10"/>
  <c r="AH359" i="10"/>
  <c r="AL359" i="10"/>
  <c r="D360" i="13"/>
  <c r="V361" i="10"/>
  <c r="H360" i="10"/>
  <c r="L360" i="10" s="1"/>
  <c r="AO428" i="8"/>
  <c r="AI428" i="8"/>
  <c r="AX428" i="8"/>
  <c r="AE428" i="8"/>
  <c r="AG428" i="8" s="1"/>
  <c r="AK428" i="8" s="1"/>
  <c r="AM428" i="8" l="1"/>
  <c r="AC427" i="8" s="1"/>
  <c r="AV428" i="8"/>
  <c r="F357" i="12"/>
  <c r="R357" i="10"/>
  <c r="X356" i="10" s="1"/>
  <c r="F428" i="9"/>
  <c r="AS428" i="8"/>
  <c r="D360" i="12"/>
  <c r="P360" i="10"/>
  <c r="T359" i="10" s="1"/>
  <c r="F361" i="13"/>
  <c r="AB361" i="10"/>
  <c r="J358" i="13"/>
  <c r="AD358" i="10"/>
  <c r="AH358" i="10" l="1"/>
  <c r="AL358" i="10"/>
  <c r="D359" i="13"/>
  <c r="V360" i="10"/>
  <c r="H359" i="10"/>
  <c r="L359" i="10" s="1"/>
  <c r="Z357" i="10"/>
  <c r="H356" i="13"/>
  <c r="J356" i="10"/>
  <c r="N356" i="10" s="1"/>
  <c r="AF361" i="10"/>
  <c r="AJ361" i="10"/>
  <c r="AX427" i="8"/>
  <c r="AI427" i="8"/>
  <c r="AO427" i="8"/>
  <c r="AE427" i="8"/>
  <c r="AG427" i="8" s="1"/>
  <c r="AK427" i="8" s="1"/>
  <c r="F360" i="13" l="1"/>
  <c r="AB360" i="10"/>
  <c r="AM427" i="8"/>
  <c r="AC426" i="8" s="1"/>
  <c r="AV427" i="8"/>
  <c r="F356" i="12"/>
  <c r="R356" i="10"/>
  <c r="X355" i="10" s="1"/>
  <c r="J357" i="13"/>
  <c r="AD357" i="10"/>
  <c r="F427" i="9"/>
  <c r="AS427" i="8"/>
  <c r="D359" i="12"/>
  <c r="P359" i="10"/>
  <c r="T358" i="10" s="1"/>
  <c r="AL357" i="10" l="1"/>
  <c r="AH357" i="10"/>
  <c r="AE426" i="8"/>
  <c r="AG426" i="8" s="1"/>
  <c r="AK426" i="8" s="1"/>
  <c r="AO426" i="8"/>
  <c r="AX426" i="8"/>
  <c r="AI426" i="8"/>
  <c r="V359" i="10"/>
  <c r="D358" i="13"/>
  <c r="H358" i="10"/>
  <c r="L358" i="10" s="1"/>
  <c r="H355" i="13"/>
  <c r="Z356" i="10"/>
  <c r="J355" i="10"/>
  <c r="N355" i="10" s="1"/>
  <c r="AF360" i="10"/>
  <c r="AJ360" i="10"/>
  <c r="F355" i="12" l="1"/>
  <c r="R355" i="10"/>
  <c r="X354" i="10" s="1"/>
  <c r="F426" i="9"/>
  <c r="AS426" i="8"/>
  <c r="J356" i="13"/>
  <c r="AD356" i="10"/>
  <c r="F359" i="13"/>
  <c r="AB359" i="10"/>
  <c r="AM426" i="8"/>
  <c r="AC425" i="8" s="1"/>
  <c r="AV426" i="8"/>
  <c r="D358" i="12"/>
  <c r="P358" i="10"/>
  <c r="T357" i="10" s="1"/>
  <c r="AJ359" i="10" l="1"/>
  <c r="AF359" i="10"/>
  <c r="D357" i="13"/>
  <c r="V358" i="10"/>
  <c r="H357" i="10"/>
  <c r="L357" i="10" s="1"/>
  <c r="AH356" i="10"/>
  <c r="AL356" i="10"/>
  <c r="H354" i="13"/>
  <c r="Z355" i="10"/>
  <c r="J354" i="10"/>
  <c r="N354" i="10" s="1"/>
  <c r="AI425" i="8"/>
  <c r="AX425" i="8"/>
  <c r="AE425" i="8"/>
  <c r="AG425" i="8" s="1"/>
  <c r="AK425" i="8" s="1"/>
  <c r="AO425" i="8"/>
  <c r="F358" i="13" l="1"/>
  <c r="AB358" i="10"/>
  <c r="F354" i="12"/>
  <c r="R354" i="10"/>
  <c r="X353" i="10" s="1"/>
  <c r="F425" i="9"/>
  <c r="AS425" i="8"/>
  <c r="AV425" i="8"/>
  <c r="AM425" i="8"/>
  <c r="AC424" i="8" s="1"/>
  <c r="J355" i="13"/>
  <c r="AD355" i="10"/>
  <c r="D357" i="12"/>
  <c r="P357" i="10"/>
  <c r="T356" i="10" s="1"/>
  <c r="H356" i="10" l="1"/>
  <c r="L356" i="10" s="1"/>
  <c r="V357" i="10"/>
  <c r="D356" i="13"/>
  <c r="AO424" i="8"/>
  <c r="AE424" i="8"/>
  <c r="AG424" i="8" s="1"/>
  <c r="AK424" i="8" s="1"/>
  <c r="AX424" i="8"/>
  <c r="AI424" i="8"/>
  <c r="AH355" i="10"/>
  <c r="AL355" i="10"/>
  <c r="AF358" i="10"/>
  <c r="AJ358" i="10"/>
  <c r="Z354" i="10"/>
  <c r="H353" i="13"/>
  <c r="J353" i="10"/>
  <c r="N353" i="10" s="1"/>
  <c r="J354" i="13" l="1"/>
  <c r="AD354" i="10"/>
  <c r="F424" i="9"/>
  <c r="AS424" i="8"/>
  <c r="F353" i="12"/>
  <c r="R353" i="10"/>
  <c r="X352" i="10" s="1"/>
  <c r="F357" i="13"/>
  <c r="AB357" i="10"/>
  <c r="AM424" i="8"/>
  <c r="AC423" i="8" s="1"/>
  <c r="AV424" i="8"/>
  <c r="D356" i="12"/>
  <c r="P356" i="10"/>
  <c r="T355" i="10" s="1"/>
  <c r="AJ357" i="10" l="1"/>
  <c r="AF357" i="10"/>
  <c r="D355" i="13"/>
  <c r="V356" i="10"/>
  <c r="H355" i="10"/>
  <c r="L355" i="10" s="1"/>
  <c r="Z353" i="10"/>
  <c r="H352" i="13"/>
  <c r="J352" i="10"/>
  <c r="N352" i="10" s="1"/>
  <c r="AH354" i="10"/>
  <c r="AL354" i="10"/>
  <c r="AO423" i="8"/>
  <c r="AE423" i="8"/>
  <c r="AG423" i="8" s="1"/>
  <c r="AK423" i="8" s="1"/>
  <c r="AI423" i="8"/>
  <c r="AX423" i="8"/>
  <c r="AM423" i="8" l="1"/>
  <c r="AC422" i="8" s="1"/>
  <c r="AV423" i="8"/>
  <c r="F423" i="9"/>
  <c r="AS423" i="8"/>
  <c r="F356" i="13"/>
  <c r="AB356" i="10"/>
  <c r="J353" i="13"/>
  <c r="AD353" i="10"/>
  <c r="F352" i="12"/>
  <c r="R352" i="10"/>
  <c r="X351" i="10" s="1"/>
  <c r="D355" i="12"/>
  <c r="P355" i="10"/>
  <c r="T354" i="10" s="1"/>
  <c r="V355" i="10" l="1"/>
  <c r="D354" i="13"/>
  <c r="H354" i="10"/>
  <c r="L354" i="10" s="1"/>
  <c r="AL353" i="10"/>
  <c r="AH353" i="10"/>
  <c r="H351" i="13"/>
  <c r="J351" i="10"/>
  <c r="N351" i="10" s="1"/>
  <c r="Z352" i="10"/>
  <c r="AF356" i="10"/>
  <c r="AJ356" i="10"/>
  <c r="AO422" i="8"/>
  <c r="AX422" i="8"/>
  <c r="AI422" i="8"/>
  <c r="AE422" i="8"/>
  <c r="AG422" i="8" s="1"/>
  <c r="AK422" i="8" s="1"/>
  <c r="J352" i="13" l="1"/>
  <c r="AD352" i="10"/>
  <c r="F422" i="9"/>
  <c r="AS422" i="8"/>
  <c r="F351" i="12"/>
  <c r="R351" i="10"/>
  <c r="X350" i="10" s="1"/>
  <c r="D354" i="12"/>
  <c r="P354" i="10"/>
  <c r="T353" i="10" s="1"/>
  <c r="AV422" i="8"/>
  <c r="AM422" i="8"/>
  <c r="AC421" i="8" s="1"/>
  <c r="F355" i="13"/>
  <c r="AB355" i="10"/>
  <c r="AF355" i="10" l="1"/>
  <c r="AJ355" i="10"/>
  <c r="D353" i="13"/>
  <c r="V354" i="10"/>
  <c r="H353" i="10"/>
  <c r="L353" i="10" s="1"/>
  <c r="AO421" i="8"/>
  <c r="AX421" i="8"/>
  <c r="AI421" i="8"/>
  <c r="AE421" i="8"/>
  <c r="AG421" i="8" s="1"/>
  <c r="AK421" i="8" s="1"/>
  <c r="AH352" i="10"/>
  <c r="AL352" i="10"/>
  <c r="H350" i="13"/>
  <c r="Z351" i="10"/>
  <c r="J350" i="10"/>
  <c r="N350" i="10" s="1"/>
  <c r="F354" i="13" l="1"/>
  <c r="AB354" i="10"/>
  <c r="F350" i="12"/>
  <c r="R350" i="10"/>
  <c r="X349" i="10" s="1"/>
  <c r="F421" i="9"/>
  <c r="AS421" i="8"/>
  <c r="J351" i="13"/>
  <c r="AD351" i="10"/>
  <c r="AM421" i="8"/>
  <c r="AC420" i="8" s="1"/>
  <c r="AV421" i="8"/>
  <c r="P353" i="10"/>
  <c r="T352" i="10" s="1"/>
  <c r="D353" i="12"/>
  <c r="H349" i="13" l="1"/>
  <c r="Z350" i="10"/>
  <c r="J349" i="10"/>
  <c r="N349" i="10" s="1"/>
  <c r="D352" i="13"/>
  <c r="V353" i="10"/>
  <c r="H352" i="10"/>
  <c r="L352" i="10" s="1"/>
  <c r="AF354" i="10"/>
  <c r="AJ354" i="10"/>
  <c r="AH351" i="10"/>
  <c r="AL351" i="10"/>
  <c r="AI420" i="8"/>
  <c r="AX420" i="8"/>
  <c r="AE420" i="8"/>
  <c r="AG420" i="8" s="1"/>
  <c r="AK420" i="8" s="1"/>
  <c r="AO420" i="8"/>
  <c r="D352" i="12" l="1"/>
  <c r="P352" i="10"/>
  <c r="T351" i="10" s="1"/>
  <c r="J350" i="13"/>
  <c r="AD350" i="10"/>
  <c r="F349" i="12"/>
  <c r="R349" i="10"/>
  <c r="X348" i="10" s="1"/>
  <c r="F420" i="9"/>
  <c r="AS420" i="8"/>
  <c r="AM420" i="8"/>
  <c r="AC419" i="8" s="1"/>
  <c r="AV420" i="8"/>
  <c r="AB353" i="10"/>
  <c r="F353" i="13"/>
  <c r="AH350" i="10" l="1"/>
  <c r="AL350" i="10"/>
  <c r="AF353" i="10"/>
  <c r="AJ353" i="10"/>
  <c r="H348" i="13"/>
  <c r="Z349" i="10"/>
  <c r="J348" i="10"/>
  <c r="N348" i="10" s="1"/>
  <c r="H351" i="10"/>
  <c r="L351" i="10" s="1"/>
  <c r="D351" i="13"/>
  <c r="V352" i="10"/>
  <c r="AO419" i="8"/>
  <c r="AE419" i="8"/>
  <c r="AG419" i="8" s="1"/>
  <c r="AK419" i="8" s="1"/>
  <c r="AX419" i="8"/>
  <c r="AI419" i="8"/>
  <c r="AM419" i="8" l="1"/>
  <c r="AC418" i="8" s="1"/>
  <c r="AV419" i="8"/>
  <c r="D351" i="12"/>
  <c r="P351" i="10"/>
  <c r="T350" i="10" s="1"/>
  <c r="F419" i="9"/>
  <c r="AS419" i="8"/>
  <c r="F348" i="12"/>
  <c r="R348" i="10"/>
  <c r="X347" i="10" s="1"/>
  <c r="J349" i="13"/>
  <c r="AD349" i="10"/>
  <c r="F352" i="13"/>
  <c r="AB352" i="10"/>
  <c r="AJ352" i="10" l="1"/>
  <c r="AF352" i="10"/>
  <c r="Z348" i="10"/>
  <c r="J347" i="10"/>
  <c r="N347" i="10" s="1"/>
  <c r="H347" i="13"/>
  <c r="D350" i="13"/>
  <c r="H350" i="10"/>
  <c r="L350" i="10" s="1"/>
  <c r="V351" i="10"/>
  <c r="AH349" i="10"/>
  <c r="AL349" i="10"/>
  <c r="AE418" i="8"/>
  <c r="AG418" i="8" s="1"/>
  <c r="AK418" i="8" s="1"/>
  <c r="AI418" i="8"/>
  <c r="AO418" i="8"/>
  <c r="AX418" i="8"/>
  <c r="F351" i="13" l="1"/>
  <c r="AB351" i="10"/>
  <c r="F347" i="12"/>
  <c r="R347" i="10"/>
  <c r="X346" i="10" s="1"/>
  <c r="D350" i="12"/>
  <c r="P350" i="10"/>
  <c r="T349" i="10" s="1"/>
  <c r="J348" i="13"/>
  <c r="AD348" i="10"/>
  <c r="AM418" i="8"/>
  <c r="AC417" i="8" s="1"/>
  <c r="AV418" i="8"/>
  <c r="F418" i="9"/>
  <c r="AS418" i="8"/>
  <c r="J346" i="10" l="1"/>
  <c r="N346" i="10" s="1"/>
  <c r="H346" i="13"/>
  <c r="Z347" i="10"/>
  <c r="AF351" i="10"/>
  <c r="AJ351" i="10"/>
  <c r="AH348" i="10"/>
  <c r="AL348" i="10"/>
  <c r="V350" i="10"/>
  <c r="H349" i="10"/>
  <c r="L349" i="10" s="1"/>
  <c r="D349" i="13"/>
  <c r="AO417" i="8"/>
  <c r="AI417" i="8"/>
  <c r="AX417" i="8"/>
  <c r="AE417" i="8"/>
  <c r="AG417" i="8" s="1"/>
  <c r="AK417" i="8" s="1"/>
  <c r="F350" i="13" l="1"/>
  <c r="AB350" i="10"/>
  <c r="F417" i="9"/>
  <c r="AS417" i="8"/>
  <c r="AD347" i="10"/>
  <c r="J347" i="13"/>
  <c r="AM417" i="8"/>
  <c r="AC416" i="8" s="1"/>
  <c r="AV417" i="8"/>
  <c r="D349" i="12"/>
  <c r="P349" i="10"/>
  <c r="T348" i="10" s="1"/>
  <c r="R346" i="10"/>
  <c r="X345" i="10" s="1"/>
  <c r="F346" i="12"/>
  <c r="AX416" i="8" l="1"/>
  <c r="AE416" i="8"/>
  <c r="AG416" i="8" s="1"/>
  <c r="AK416" i="8" s="1"/>
  <c r="AO416" i="8"/>
  <c r="AI416" i="8"/>
  <c r="V349" i="10"/>
  <c r="H348" i="10"/>
  <c r="L348" i="10" s="1"/>
  <c r="D348" i="13"/>
  <c r="AJ350" i="10"/>
  <c r="AF350" i="10"/>
  <c r="Z346" i="10"/>
  <c r="J345" i="10"/>
  <c r="N345" i="10" s="1"/>
  <c r="H345" i="13"/>
  <c r="AH347" i="10"/>
  <c r="AL347" i="10"/>
  <c r="F345" i="12" l="1"/>
  <c r="R345" i="10"/>
  <c r="X344" i="10" s="1"/>
  <c r="AS416" i="8"/>
  <c r="F416" i="9"/>
  <c r="AD346" i="10"/>
  <c r="J346" i="13"/>
  <c r="D348" i="12"/>
  <c r="P348" i="10"/>
  <c r="T347" i="10" s="1"/>
  <c r="AM416" i="8"/>
  <c r="AC415" i="8" s="1"/>
  <c r="AV416" i="8"/>
  <c r="AB349" i="10"/>
  <c r="F349" i="13"/>
  <c r="H347" i="10" l="1"/>
  <c r="L347" i="10" s="1"/>
  <c r="V348" i="10"/>
  <c r="D347" i="13"/>
  <c r="AF349" i="10"/>
  <c r="AJ349" i="10"/>
  <c r="J344" i="10"/>
  <c r="N344" i="10" s="1"/>
  <c r="Z345" i="10"/>
  <c r="H344" i="13"/>
  <c r="AX415" i="8"/>
  <c r="AI415" i="8"/>
  <c r="AO415" i="8"/>
  <c r="AE415" i="8"/>
  <c r="AG415" i="8" s="1"/>
  <c r="AK415" i="8" s="1"/>
  <c r="AH346" i="10"/>
  <c r="AL346" i="10"/>
  <c r="AM415" i="8" l="1"/>
  <c r="AC414" i="8" s="1"/>
  <c r="AV415" i="8"/>
  <c r="F415" i="9"/>
  <c r="AS415" i="8"/>
  <c r="AD345" i="10"/>
  <c r="J345" i="13"/>
  <c r="R344" i="10"/>
  <c r="X343" i="10" s="1"/>
  <c r="F344" i="12"/>
  <c r="F348" i="13"/>
  <c r="AB348" i="10"/>
  <c r="P347" i="10"/>
  <c r="T346" i="10" s="1"/>
  <c r="D347" i="12"/>
  <c r="H346" i="10" l="1"/>
  <c r="L346" i="10" s="1"/>
  <c r="D346" i="13"/>
  <c r="V347" i="10"/>
  <c r="H343" i="13"/>
  <c r="Z344" i="10"/>
  <c r="J343" i="10"/>
  <c r="N343" i="10" s="1"/>
  <c r="AF348" i="10"/>
  <c r="AJ348" i="10"/>
  <c r="AH345" i="10"/>
  <c r="AL345" i="10"/>
  <c r="AI414" i="8"/>
  <c r="AO414" i="8"/>
  <c r="AX414" i="8"/>
  <c r="AE414" i="8"/>
  <c r="AG414" i="8" s="1"/>
  <c r="AK414" i="8" s="1"/>
  <c r="AM414" i="8" l="1"/>
  <c r="AC413" i="8" s="1"/>
  <c r="AV414" i="8"/>
  <c r="F414" i="9"/>
  <c r="AS414" i="8"/>
  <c r="AB347" i="10"/>
  <c r="F347" i="13"/>
  <c r="F343" i="12"/>
  <c r="R343" i="10"/>
  <c r="X342" i="10" s="1"/>
  <c r="J344" i="13"/>
  <c r="AD344" i="10"/>
  <c r="D346" i="12"/>
  <c r="P346" i="10"/>
  <c r="T345" i="10" s="1"/>
  <c r="J342" i="10" l="1"/>
  <c r="N342" i="10" s="1"/>
  <c r="H342" i="13"/>
  <c r="Z343" i="10"/>
  <c r="H345" i="10"/>
  <c r="L345" i="10" s="1"/>
  <c r="D345" i="13"/>
  <c r="V346" i="10"/>
  <c r="AH344" i="10"/>
  <c r="AL344" i="10"/>
  <c r="AF347" i="10"/>
  <c r="AJ347" i="10"/>
  <c r="AE413" i="8"/>
  <c r="AG413" i="8" s="1"/>
  <c r="AK413" i="8" s="1"/>
  <c r="AO413" i="8"/>
  <c r="AX413" i="8"/>
  <c r="AI413" i="8"/>
  <c r="P345" i="10" l="1"/>
  <c r="T344" i="10" s="1"/>
  <c r="D345" i="12"/>
  <c r="AM413" i="8"/>
  <c r="AC412" i="8" s="1"/>
  <c r="AV413" i="8"/>
  <c r="J343" i="13"/>
  <c r="AD343" i="10"/>
  <c r="AB346" i="10"/>
  <c r="F346" i="13"/>
  <c r="F413" i="9"/>
  <c r="AS413" i="8"/>
  <c r="F342" i="12"/>
  <c r="R342" i="10"/>
  <c r="X341" i="10" s="1"/>
  <c r="J341" i="10" l="1"/>
  <c r="N341" i="10" s="1"/>
  <c r="H341" i="13"/>
  <c r="Z342" i="10"/>
  <c r="AF346" i="10"/>
  <c r="AJ346" i="10"/>
  <c r="AE412" i="8"/>
  <c r="AG412" i="8" s="1"/>
  <c r="AK412" i="8" s="1"/>
  <c r="AX412" i="8"/>
  <c r="AO412" i="8"/>
  <c r="AI412" i="8"/>
  <c r="AL343" i="10"/>
  <c r="AH343" i="10"/>
  <c r="D344" i="13"/>
  <c r="V345" i="10"/>
  <c r="H344" i="10"/>
  <c r="L344" i="10" s="1"/>
  <c r="F412" i="9" l="1"/>
  <c r="AS412" i="8"/>
  <c r="J342" i="13"/>
  <c r="AD342" i="10"/>
  <c r="P344" i="10"/>
  <c r="T343" i="10" s="1"/>
  <c r="D344" i="12"/>
  <c r="AV412" i="8"/>
  <c r="AM412" i="8"/>
  <c r="AC411" i="8" s="1"/>
  <c r="F345" i="13"/>
  <c r="AB345" i="10"/>
  <c r="R341" i="10"/>
  <c r="X340" i="10" s="1"/>
  <c r="F341" i="12"/>
  <c r="AO411" i="8" l="1"/>
  <c r="AE411" i="8"/>
  <c r="AG411" i="8" s="1"/>
  <c r="AK411" i="8" s="1"/>
  <c r="AX411" i="8"/>
  <c r="AI411" i="8"/>
  <c r="AH342" i="10"/>
  <c r="AL342" i="10"/>
  <c r="Z341" i="10"/>
  <c r="J340" i="10"/>
  <c r="N340" i="10" s="1"/>
  <c r="H340" i="13"/>
  <c r="AJ345" i="10"/>
  <c r="AF345" i="10"/>
  <c r="D343" i="13"/>
  <c r="H343" i="10"/>
  <c r="L343" i="10" s="1"/>
  <c r="V344" i="10"/>
  <c r="F340" i="12" l="1"/>
  <c r="R340" i="10"/>
  <c r="X339" i="10" s="1"/>
  <c r="J341" i="13"/>
  <c r="AD341" i="10"/>
  <c r="F344" i="13"/>
  <c r="AB344" i="10"/>
  <c r="AM411" i="8"/>
  <c r="AC410" i="8" s="1"/>
  <c r="AV411" i="8"/>
  <c r="P343" i="10"/>
  <c r="T342" i="10" s="1"/>
  <c r="D343" i="12"/>
  <c r="F411" i="9"/>
  <c r="AS411" i="8"/>
  <c r="AH341" i="10" l="1"/>
  <c r="AL341" i="10"/>
  <c r="AO410" i="8"/>
  <c r="AX410" i="8"/>
  <c r="AI410" i="8"/>
  <c r="AE410" i="8"/>
  <c r="AG410" i="8" s="1"/>
  <c r="AK410" i="8" s="1"/>
  <c r="AF344" i="10"/>
  <c r="AJ344" i="10"/>
  <c r="J339" i="10"/>
  <c r="N339" i="10" s="1"/>
  <c r="Z340" i="10"/>
  <c r="H339" i="13"/>
  <c r="V343" i="10"/>
  <c r="D342" i="13"/>
  <c r="H342" i="10"/>
  <c r="L342" i="10" s="1"/>
  <c r="F343" i="13" l="1"/>
  <c r="AB343" i="10"/>
  <c r="F410" i="9"/>
  <c r="AS410" i="8"/>
  <c r="D342" i="12"/>
  <c r="P342" i="10"/>
  <c r="T341" i="10" s="1"/>
  <c r="J340" i="13"/>
  <c r="AD340" i="10"/>
  <c r="AV410" i="8"/>
  <c r="AM410" i="8"/>
  <c r="AC409" i="8" s="1"/>
  <c r="F339" i="12"/>
  <c r="R339" i="10"/>
  <c r="X338" i="10" s="1"/>
  <c r="H338" i="13" l="1"/>
  <c r="Z339" i="10"/>
  <c r="J338" i="10"/>
  <c r="N338" i="10" s="1"/>
  <c r="V342" i="10"/>
  <c r="H341" i="10"/>
  <c r="L341" i="10" s="1"/>
  <c r="D341" i="13"/>
  <c r="AF343" i="10"/>
  <c r="AJ343" i="10"/>
  <c r="AL340" i="10"/>
  <c r="AH340" i="10"/>
  <c r="AO409" i="8"/>
  <c r="AI409" i="8"/>
  <c r="AX409" i="8"/>
  <c r="AE409" i="8"/>
  <c r="AG409" i="8" s="1"/>
  <c r="AK409" i="8" s="1"/>
  <c r="F342" i="13" l="1"/>
  <c r="AB342" i="10"/>
  <c r="F409" i="9"/>
  <c r="AS409" i="8"/>
  <c r="F338" i="12"/>
  <c r="R338" i="10"/>
  <c r="X337" i="10" s="1"/>
  <c r="AV409" i="8"/>
  <c r="AM409" i="8"/>
  <c r="AC408" i="8" s="1"/>
  <c r="J339" i="13"/>
  <c r="AD339" i="10"/>
  <c r="D341" i="12"/>
  <c r="P341" i="10"/>
  <c r="T340" i="10" s="1"/>
  <c r="AI408" i="8" l="1"/>
  <c r="AE408" i="8"/>
  <c r="AG408" i="8" s="1"/>
  <c r="AK408" i="8" s="1"/>
  <c r="AO408" i="8"/>
  <c r="AX408" i="8"/>
  <c r="Z338" i="10"/>
  <c r="J337" i="10"/>
  <c r="N337" i="10" s="1"/>
  <c r="H337" i="13"/>
  <c r="AJ342" i="10"/>
  <c r="AF342" i="10"/>
  <c r="H340" i="10"/>
  <c r="L340" i="10" s="1"/>
  <c r="D340" i="13"/>
  <c r="V341" i="10"/>
  <c r="AH339" i="10"/>
  <c r="AL339" i="10"/>
  <c r="F341" i="13" l="1"/>
  <c r="AB341" i="10"/>
  <c r="F408" i="9"/>
  <c r="AS408" i="8"/>
  <c r="D340" i="12"/>
  <c r="P340" i="10"/>
  <c r="T339" i="10" s="1"/>
  <c r="F337" i="12"/>
  <c r="R337" i="10"/>
  <c r="AM408" i="8"/>
  <c r="AC407" i="8" s="1"/>
  <c r="AV408" i="8"/>
  <c r="J338" i="13"/>
  <c r="AD338" i="10"/>
  <c r="AH338" i="10" l="1"/>
  <c r="AL338" i="10"/>
  <c r="V340" i="10"/>
  <c r="D339" i="13"/>
  <c r="H339" i="10"/>
  <c r="L339" i="10" s="1"/>
  <c r="AF341" i="10"/>
  <c r="AJ341" i="10"/>
  <c r="AI407" i="8"/>
  <c r="AO407" i="8"/>
  <c r="AX407" i="8"/>
  <c r="AE407" i="8"/>
  <c r="AG407" i="8" s="1"/>
  <c r="AK407" i="8" s="1"/>
  <c r="D339" i="12" l="1"/>
  <c r="P339" i="10"/>
  <c r="T338" i="10" s="1"/>
  <c r="F407" i="9"/>
  <c r="AS407" i="8"/>
  <c r="F340" i="13"/>
  <c r="AB340" i="10"/>
  <c r="AM407" i="8"/>
  <c r="AC406" i="8" s="1"/>
  <c r="AV407" i="8"/>
  <c r="AF340" i="10" l="1"/>
  <c r="AJ340" i="10"/>
  <c r="V339" i="10"/>
  <c r="H338" i="10"/>
  <c r="L338" i="10" s="1"/>
  <c r="D338" i="13"/>
  <c r="AO406" i="8"/>
  <c r="AE406" i="8"/>
  <c r="AG406" i="8" s="1"/>
  <c r="AK406" i="8" s="1"/>
  <c r="AX406" i="8"/>
  <c r="AI406" i="8"/>
  <c r="D338" i="12" l="1"/>
  <c r="P338" i="10"/>
  <c r="T337" i="10" s="1"/>
  <c r="F339" i="13"/>
  <c r="AB339" i="10"/>
  <c r="AM406" i="8"/>
  <c r="AC405" i="8" s="1"/>
  <c r="AV406" i="8"/>
  <c r="F406" i="9"/>
  <c r="AS406" i="8"/>
  <c r="AF339" i="10" l="1"/>
  <c r="AJ339" i="10"/>
  <c r="H337" i="10"/>
  <c r="L337" i="10" s="1"/>
  <c r="D337" i="13"/>
  <c r="V338" i="10"/>
  <c r="AE405" i="8"/>
  <c r="AG405" i="8" s="1"/>
  <c r="AK405" i="8" s="1"/>
  <c r="AO405" i="8"/>
  <c r="AI405" i="8"/>
  <c r="AX405" i="8"/>
  <c r="F405" i="9" l="1"/>
  <c r="AS405" i="8"/>
  <c r="AV405" i="8"/>
  <c r="AM405" i="8"/>
  <c r="AC404" i="8" s="1"/>
  <c r="AB338" i="10"/>
  <c r="F338" i="13"/>
  <c r="D337" i="12"/>
  <c r="P337" i="10"/>
  <c r="AX404" i="8" l="1"/>
  <c r="AE404" i="8"/>
  <c r="AG404" i="8" s="1"/>
  <c r="AK404" i="8" s="1"/>
  <c r="AO404" i="8"/>
  <c r="AI404" i="8"/>
  <c r="AF338" i="10"/>
  <c r="AJ338" i="10"/>
  <c r="F404" i="9" l="1"/>
  <c r="AS404" i="8"/>
  <c r="AM404" i="8"/>
  <c r="AC403" i="8" s="1"/>
  <c r="AV404" i="8"/>
  <c r="AI403" i="8" l="1"/>
  <c r="AO403" i="8"/>
  <c r="AE403" i="8"/>
  <c r="AG403" i="8" s="1"/>
  <c r="AK403" i="8" s="1"/>
  <c r="AX403" i="8"/>
  <c r="AV403" i="8" l="1"/>
  <c r="AM403" i="8"/>
  <c r="AC402" i="8" s="1"/>
  <c r="F403" i="9"/>
  <c r="AS403" i="8"/>
  <c r="AI402" i="8" l="1"/>
  <c r="AE402" i="8"/>
  <c r="AG402" i="8" s="1"/>
  <c r="AK402" i="8" s="1"/>
  <c r="AO402" i="8"/>
  <c r="AX402" i="8"/>
  <c r="F402" i="9" l="1"/>
  <c r="AS402" i="8"/>
  <c r="AM402" i="8"/>
  <c r="AC401" i="8" s="1"/>
  <c r="AV402" i="8"/>
  <c r="AI401" i="8" l="1"/>
  <c r="AX401" i="8"/>
  <c r="AO401" i="8"/>
  <c r="AE401" i="8"/>
  <c r="AG401" i="8" s="1"/>
  <c r="AK401" i="8" s="1"/>
  <c r="AM401" i="8" l="1"/>
  <c r="AC400" i="8" s="1"/>
  <c r="AV401" i="8"/>
  <c r="F401" i="9"/>
  <c r="AS401" i="8"/>
  <c r="AE400" i="8" l="1"/>
  <c r="AG400" i="8" s="1"/>
  <c r="AK400" i="8" s="1"/>
  <c r="AO400" i="8"/>
  <c r="AI400" i="8"/>
  <c r="AX400" i="8"/>
  <c r="AM400" i="8" l="1"/>
  <c r="AC399" i="8" s="1"/>
  <c r="AV400" i="8"/>
  <c r="F400" i="9"/>
  <c r="AS400" i="8"/>
  <c r="AO399" i="8" l="1"/>
  <c r="AX399" i="8"/>
  <c r="AE399" i="8"/>
  <c r="AG399" i="8" s="1"/>
  <c r="AK399" i="8" s="1"/>
  <c r="AI399" i="8"/>
  <c r="AM399" i="8" l="1"/>
  <c r="AC398" i="8" s="1"/>
  <c r="AV399" i="8"/>
  <c r="F399" i="9"/>
  <c r="AS399" i="8"/>
  <c r="AE398" i="8" l="1"/>
  <c r="AG398" i="8" s="1"/>
  <c r="AK398" i="8" s="1"/>
  <c r="AO398" i="8"/>
  <c r="AX398" i="8"/>
  <c r="AI398" i="8"/>
  <c r="F398" i="9" l="1"/>
  <c r="AS398" i="8"/>
  <c r="AM398" i="8"/>
  <c r="AC397" i="8" s="1"/>
  <c r="AV398" i="8"/>
  <c r="AE397" i="8" l="1"/>
  <c r="AG397" i="8" s="1"/>
  <c r="AK397" i="8" s="1"/>
  <c r="AO397" i="8"/>
  <c r="AX397" i="8"/>
  <c r="AI397" i="8"/>
  <c r="AS397" i="8" l="1"/>
  <c r="F397" i="9"/>
  <c r="AM397" i="8"/>
  <c r="AC396" i="8" s="1"/>
  <c r="AV397" i="8"/>
  <c r="AE396" i="8" l="1"/>
  <c r="AG396" i="8" s="1"/>
  <c r="AK396" i="8" s="1"/>
  <c r="AX396" i="8"/>
  <c r="AO396" i="8"/>
  <c r="AI396" i="8"/>
  <c r="F396" i="9" l="1"/>
  <c r="AS396" i="8"/>
  <c r="AM396" i="8"/>
  <c r="AC395" i="8" s="1"/>
  <c r="AV396" i="8"/>
  <c r="AI395" i="8" l="1"/>
  <c r="AO395" i="8"/>
  <c r="AE395" i="8"/>
  <c r="AG395" i="8" s="1"/>
  <c r="AK395" i="8" s="1"/>
  <c r="AX395" i="8"/>
  <c r="AV395" i="8" l="1"/>
  <c r="AM395" i="8"/>
  <c r="AC394" i="8" s="1"/>
  <c r="F395" i="9"/>
  <c r="AS395" i="8"/>
  <c r="AO394" i="8" l="1"/>
  <c r="AX394" i="8"/>
  <c r="AE394" i="8"/>
  <c r="AG394" i="8" s="1"/>
  <c r="AK394" i="8" s="1"/>
  <c r="AI394" i="8"/>
  <c r="AV394" i="8" l="1"/>
  <c r="AM394" i="8"/>
  <c r="AC393" i="8" s="1"/>
  <c r="F394" i="9"/>
  <c r="AS394" i="8"/>
  <c r="AE393" i="8" l="1"/>
  <c r="AG393" i="8" s="1"/>
  <c r="AK393" i="8" s="1"/>
  <c r="AO393" i="8"/>
  <c r="AX393" i="8"/>
  <c r="AI393" i="8"/>
  <c r="F393" i="9" l="1"/>
  <c r="AS393" i="8"/>
  <c r="AV393" i="8"/>
  <c r="AM393" i="8"/>
  <c r="AC392" i="8" s="1"/>
  <c r="AI392" i="8" l="1"/>
  <c r="AE392" i="8"/>
  <c r="AG392" i="8" s="1"/>
  <c r="AK392" i="8" s="1"/>
  <c r="AO392" i="8"/>
  <c r="AX392" i="8"/>
  <c r="F392" i="9" l="1"/>
  <c r="AS392" i="8"/>
  <c r="AM392" i="8"/>
  <c r="AC391" i="8" s="1"/>
  <c r="AV392" i="8"/>
  <c r="AI391" i="8" l="1"/>
  <c r="AX391" i="8"/>
  <c r="AO391" i="8"/>
  <c r="AE391" i="8"/>
  <c r="AG391" i="8" s="1"/>
  <c r="AK391" i="8" s="1"/>
  <c r="AM391" i="8" l="1"/>
  <c r="AC390" i="8" s="1"/>
  <c r="AV391" i="8"/>
  <c r="F391" i="9"/>
  <c r="AS391" i="8"/>
  <c r="AI390" i="8" l="1"/>
  <c r="AE390" i="8"/>
  <c r="AG390" i="8" s="1"/>
  <c r="AK390" i="8" s="1"/>
  <c r="AO390" i="8"/>
  <c r="AX390" i="8"/>
  <c r="F390" i="9" l="1"/>
  <c r="AS390" i="8"/>
  <c r="AM390" i="8"/>
  <c r="AC389" i="8" s="1"/>
  <c r="AV390" i="8"/>
  <c r="AO389" i="8" l="1"/>
  <c r="AX389" i="8"/>
  <c r="AI389" i="8"/>
  <c r="AE389" i="8"/>
  <c r="AG389" i="8" s="1"/>
  <c r="AK389" i="8" s="1"/>
  <c r="AV389" i="8" l="1"/>
  <c r="AM389" i="8"/>
  <c r="AC388" i="8" s="1"/>
  <c r="F389" i="9"/>
  <c r="AS389" i="8"/>
  <c r="AO388" i="8" l="1"/>
  <c r="AX388" i="8"/>
  <c r="AI388" i="8"/>
  <c r="AE388" i="8"/>
  <c r="AG388" i="8" s="1"/>
  <c r="AK388" i="8" s="1"/>
  <c r="AM388" i="8" l="1"/>
  <c r="AC387" i="8" s="1"/>
  <c r="AV388" i="8"/>
  <c r="F388" i="9"/>
  <c r="AS388" i="8"/>
  <c r="AX387" i="8" l="1"/>
  <c r="AI387" i="8"/>
  <c r="AO387" i="8"/>
  <c r="AE387" i="8"/>
  <c r="AG387" i="8" s="1"/>
  <c r="AK387" i="8" s="1"/>
  <c r="AM387" i="8" l="1"/>
  <c r="AC386" i="8" s="1"/>
  <c r="AV387" i="8"/>
  <c r="F387" i="9"/>
  <c r="AS387" i="8"/>
  <c r="AO386" i="8" l="1"/>
  <c r="AX386" i="8"/>
  <c r="AE386" i="8"/>
  <c r="AG386" i="8" s="1"/>
  <c r="AK386" i="8" s="1"/>
  <c r="AI386" i="8"/>
  <c r="AM386" i="8" l="1"/>
  <c r="AC385" i="8" s="1"/>
  <c r="AV386" i="8"/>
  <c r="F386" i="9"/>
  <c r="AS386" i="8"/>
  <c r="AI385" i="8" l="1"/>
  <c r="AX385" i="8"/>
  <c r="AE385" i="8"/>
  <c r="AG385" i="8" s="1"/>
  <c r="AK385" i="8" s="1"/>
  <c r="AO385" i="8"/>
  <c r="F385" i="9" l="1"/>
  <c r="AS385" i="8"/>
  <c r="AM385" i="8"/>
  <c r="AC384" i="8" s="1"/>
  <c r="AV385" i="8"/>
  <c r="AE384" i="8" l="1"/>
  <c r="AG384" i="8" s="1"/>
  <c r="AK384" i="8" s="1"/>
  <c r="AX384" i="8"/>
  <c r="AO384" i="8"/>
  <c r="AI384" i="8"/>
  <c r="F384" i="9" l="1"/>
  <c r="AS384" i="8"/>
  <c r="AM384" i="8"/>
  <c r="AC383" i="8" s="1"/>
  <c r="AV384" i="8"/>
  <c r="AI383" i="8" l="1"/>
  <c r="AO383" i="8"/>
  <c r="AE383" i="8"/>
  <c r="AG383" i="8" s="1"/>
  <c r="AK383" i="8" s="1"/>
  <c r="AX383" i="8"/>
  <c r="AM383" i="8" l="1"/>
  <c r="AC382" i="8" s="1"/>
  <c r="AV383" i="8"/>
  <c r="F383" i="9"/>
  <c r="AS383" i="8"/>
  <c r="AI382" i="8" l="1"/>
  <c r="AO382" i="8"/>
  <c r="AE382" i="8"/>
  <c r="AG382" i="8" s="1"/>
  <c r="AK382" i="8" s="1"/>
  <c r="AX382" i="8"/>
  <c r="AM382" i="8" l="1"/>
  <c r="AC381" i="8" s="1"/>
  <c r="AV382" i="8"/>
  <c r="F382" i="9"/>
  <c r="AS382" i="8"/>
  <c r="AE381" i="8" l="1"/>
  <c r="AG381" i="8" s="1"/>
  <c r="AK381" i="8" s="1"/>
  <c r="AI381" i="8"/>
  <c r="AO381" i="8"/>
  <c r="AX381" i="8"/>
  <c r="F381" i="9" l="1"/>
  <c r="AS381" i="8"/>
  <c r="AM381" i="8"/>
  <c r="AC380" i="8" s="1"/>
  <c r="AV381" i="8"/>
  <c r="AE380" i="8" l="1"/>
  <c r="AG380" i="8" s="1"/>
  <c r="AK380" i="8" s="1"/>
  <c r="AO380" i="8"/>
  <c r="AI380" i="8"/>
  <c r="AX380" i="8"/>
  <c r="F380" i="9" l="1"/>
  <c r="AS380" i="8"/>
  <c r="AM380" i="8"/>
  <c r="AC379" i="8" s="1"/>
  <c r="AV380" i="8"/>
  <c r="AI379" i="8" l="1"/>
  <c r="AO379" i="8"/>
  <c r="AX379" i="8"/>
  <c r="AE379" i="8"/>
  <c r="AG379" i="8" s="1"/>
  <c r="AK379" i="8" s="1"/>
  <c r="AM379" i="8" l="1"/>
  <c r="AC378" i="8" s="1"/>
  <c r="AV379" i="8"/>
  <c r="F379" i="9"/>
  <c r="AS379" i="8"/>
  <c r="AO378" i="8" l="1"/>
  <c r="AX378" i="8"/>
  <c r="AI378" i="8"/>
  <c r="AE378" i="8"/>
  <c r="AG378" i="8" s="1"/>
  <c r="AK378" i="8" s="1"/>
  <c r="AM378" i="8" l="1"/>
  <c r="AC377" i="8" s="1"/>
  <c r="AV378" i="8"/>
  <c r="F378" i="9"/>
  <c r="AS378" i="8"/>
  <c r="AO377" i="8" l="1"/>
  <c r="AI377" i="8"/>
  <c r="AX377" i="8"/>
  <c r="AE377" i="8"/>
  <c r="AG377" i="8" s="1"/>
  <c r="AK377" i="8" s="1"/>
  <c r="AM377" i="8" l="1"/>
  <c r="AC376" i="8" s="1"/>
  <c r="AV377" i="8"/>
  <c r="F377" i="9"/>
  <c r="AS377" i="8"/>
  <c r="AO376" i="8" l="1"/>
  <c r="AX376" i="8"/>
  <c r="AI376" i="8"/>
  <c r="AE376" i="8"/>
  <c r="AG376" i="8" s="1"/>
  <c r="AK376" i="8" s="1"/>
  <c r="AM376" i="8" l="1"/>
  <c r="AC375" i="8" s="1"/>
  <c r="AV376" i="8"/>
  <c r="F376" i="9"/>
  <c r="AS376" i="8"/>
  <c r="AI375" i="8" l="1"/>
  <c r="AE375" i="8"/>
  <c r="AG375" i="8" s="1"/>
  <c r="AK375" i="8" s="1"/>
  <c r="AX375" i="8"/>
  <c r="AO375" i="8"/>
  <c r="AM375" i="8" l="1"/>
  <c r="AC374" i="8" s="1"/>
  <c r="AV375" i="8"/>
  <c r="F375" i="9"/>
  <c r="AS375" i="8"/>
  <c r="AO374" i="8" l="1"/>
  <c r="AX374" i="8"/>
  <c r="AE374" i="8"/>
  <c r="AG374" i="8" s="1"/>
  <c r="AK374" i="8" s="1"/>
  <c r="AI374" i="8"/>
  <c r="AM374" i="8" l="1"/>
  <c r="AC373" i="8" s="1"/>
  <c r="AV374" i="8"/>
  <c r="F374" i="9"/>
  <c r="AS374" i="8"/>
  <c r="AI373" i="8" l="1"/>
  <c r="AE373" i="8"/>
  <c r="AG373" i="8" s="1"/>
  <c r="AK373" i="8" s="1"/>
  <c r="AO373" i="8"/>
  <c r="AX373" i="8"/>
  <c r="AM373" i="8" l="1"/>
  <c r="AC372" i="8" s="1"/>
  <c r="AV373" i="8"/>
  <c r="F373" i="9"/>
  <c r="AS373" i="8"/>
  <c r="AE372" i="8" l="1"/>
  <c r="AG372" i="8" s="1"/>
  <c r="AK372" i="8" s="1"/>
  <c r="AO372" i="8"/>
  <c r="AX372" i="8"/>
  <c r="AI372" i="8"/>
  <c r="F372" i="9" l="1"/>
  <c r="AS372" i="8"/>
  <c r="AM372" i="8"/>
  <c r="AC371" i="8" s="1"/>
  <c r="AV372" i="8"/>
  <c r="AI371" i="8" l="1"/>
  <c r="AO371" i="8"/>
  <c r="AE371" i="8"/>
  <c r="AG371" i="8" s="1"/>
  <c r="AK371" i="8" s="1"/>
  <c r="AX371" i="8"/>
  <c r="AV371" i="8" l="1"/>
  <c r="AM371" i="8"/>
  <c r="AC370" i="8" s="1"/>
  <c r="AS371" i="8"/>
  <c r="F371" i="9"/>
  <c r="AE370" i="8" l="1"/>
  <c r="AG370" i="8" s="1"/>
  <c r="AK370" i="8" s="1"/>
  <c r="AO370" i="8"/>
  <c r="AX370" i="8"/>
  <c r="AI370" i="8"/>
  <c r="F370" i="9" l="1"/>
  <c r="AS370" i="8"/>
  <c r="AV370" i="8"/>
  <c r="AM370" i="8"/>
  <c r="AC369" i="8" s="1"/>
  <c r="AI369" i="8" l="1"/>
  <c r="AE369" i="8"/>
  <c r="AG369" i="8" s="1"/>
  <c r="AK369" i="8" s="1"/>
  <c r="AX369" i="8"/>
  <c r="AO369" i="8"/>
  <c r="F369" i="9" l="1"/>
  <c r="AS369" i="8"/>
  <c r="AM369" i="8"/>
  <c r="AC368" i="8" s="1"/>
  <c r="AV369" i="8"/>
  <c r="AO368" i="8" l="1"/>
  <c r="AI368" i="8"/>
  <c r="AX368" i="8"/>
  <c r="AE368" i="8"/>
  <c r="AG368" i="8" s="1"/>
  <c r="AK368" i="8" s="1"/>
  <c r="AM368" i="8" l="1"/>
  <c r="AC367" i="8" s="1"/>
  <c r="AV368" i="8"/>
  <c r="F368" i="9"/>
  <c r="AS368" i="8"/>
  <c r="AO367" i="8" l="1"/>
  <c r="AI367" i="8"/>
  <c r="AE367" i="8"/>
  <c r="AG367" i="8" s="1"/>
  <c r="AK367" i="8" s="1"/>
  <c r="AX367" i="8"/>
  <c r="AM367" i="8" l="1"/>
  <c r="AC366" i="8" s="1"/>
  <c r="AV367" i="8"/>
  <c r="F367" i="9"/>
  <c r="AS367" i="8"/>
  <c r="AE366" i="8" l="1"/>
  <c r="AG366" i="8" s="1"/>
  <c r="AK366" i="8" s="1"/>
  <c r="AO366" i="8"/>
  <c r="AI366" i="8"/>
  <c r="AX366" i="8"/>
  <c r="F366" i="9" l="1"/>
  <c r="AS366" i="8"/>
  <c r="AM366" i="8"/>
  <c r="AC365" i="8" s="1"/>
  <c r="AV366" i="8"/>
  <c r="AE365" i="8" l="1"/>
  <c r="AG365" i="8" s="1"/>
  <c r="AK365" i="8" s="1"/>
  <c r="AO365" i="8"/>
  <c r="AX365" i="8"/>
  <c r="AI365" i="8"/>
  <c r="F365" i="9" l="1"/>
  <c r="AS365" i="8"/>
  <c r="AV365" i="8"/>
  <c r="AM365" i="8"/>
  <c r="AC364" i="8" s="1"/>
  <c r="AO364" i="8" l="1"/>
  <c r="AX364" i="8"/>
  <c r="AI364" i="8"/>
  <c r="AE364" i="8"/>
  <c r="AG364" i="8" s="1"/>
  <c r="AK364" i="8" s="1"/>
  <c r="AM364" i="8" l="1"/>
  <c r="AC363" i="8" s="1"/>
  <c r="AV364" i="8"/>
  <c r="AS364" i="8"/>
  <c r="F364" i="9"/>
  <c r="AI363" i="8" l="1"/>
  <c r="AX363" i="8"/>
  <c r="AO363" i="8"/>
  <c r="AE363" i="8"/>
  <c r="AG363" i="8" s="1"/>
  <c r="AK363" i="8" s="1"/>
  <c r="AM363" i="8" l="1"/>
  <c r="AC362" i="8" s="1"/>
  <c r="AV363" i="8"/>
  <c r="F363" i="9"/>
  <c r="AS363" i="8"/>
  <c r="AO362" i="8" l="1"/>
  <c r="AX362" i="8"/>
  <c r="AI362" i="8"/>
  <c r="AE362" i="8"/>
  <c r="AG362" i="8" s="1"/>
  <c r="AK362" i="8" s="1"/>
  <c r="AM362" i="8" l="1"/>
  <c r="AC361" i="8" s="1"/>
  <c r="AV362" i="8"/>
  <c r="F362" i="9"/>
  <c r="AS362" i="8"/>
  <c r="AI361" i="8" l="1"/>
  <c r="AX361" i="8"/>
  <c r="AO361" i="8"/>
  <c r="AE361" i="8"/>
  <c r="AG361" i="8" s="1"/>
  <c r="AK361" i="8" s="1"/>
  <c r="F361" i="9" l="1"/>
  <c r="AS361" i="8"/>
  <c r="AM361" i="8"/>
  <c r="AC360" i="8" s="1"/>
  <c r="AV361" i="8"/>
  <c r="AX360" i="8" l="1"/>
  <c r="AE360" i="8"/>
  <c r="AG360" i="8" s="1"/>
  <c r="AK360" i="8" s="1"/>
  <c r="AI360" i="8"/>
  <c r="AO360" i="8"/>
  <c r="F360" i="9" l="1"/>
  <c r="AS360" i="8"/>
  <c r="AM360" i="8"/>
  <c r="AC359" i="8" s="1"/>
  <c r="AV360" i="8"/>
  <c r="AI359" i="8" l="1"/>
  <c r="AE359" i="8"/>
  <c r="AG359" i="8" s="1"/>
  <c r="AK359" i="8" s="1"/>
  <c r="AX359" i="8"/>
  <c r="AO359" i="8"/>
  <c r="F359" i="9" l="1"/>
  <c r="AS359" i="8"/>
  <c r="AM359" i="8"/>
  <c r="AC358" i="8" s="1"/>
  <c r="AV359" i="8"/>
  <c r="AE358" i="8" l="1"/>
  <c r="AG358" i="8" s="1"/>
  <c r="AK358" i="8" s="1"/>
  <c r="AO358" i="8"/>
  <c r="AX358" i="8"/>
  <c r="AI358" i="8"/>
  <c r="F358" i="9" l="1"/>
  <c r="AS358" i="8"/>
  <c r="AM358" i="8"/>
  <c r="AC357" i="8" s="1"/>
  <c r="AV358" i="8"/>
  <c r="AO357" i="8" l="1"/>
  <c r="AX357" i="8"/>
  <c r="AI357" i="8"/>
  <c r="AE357" i="8"/>
  <c r="AG357" i="8" s="1"/>
  <c r="AK357" i="8" s="1"/>
  <c r="AM357" i="8" l="1"/>
  <c r="AC356" i="8" s="1"/>
  <c r="AV357" i="8"/>
  <c r="F357" i="9"/>
  <c r="AS357" i="8"/>
  <c r="AO356" i="8" l="1"/>
  <c r="AE356" i="8"/>
  <c r="AG356" i="8" s="1"/>
  <c r="AK356" i="8" s="1"/>
  <c r="AX356" i="8"/>
  <c r="AI356" i="8"/>
  <c r="AM356" i="8" l="1"/>
  <c r="AC355" i="8" s="1"/>
  <c r="AV356" i="8"/>
  <c r="F356" i="9"/>
  <c r="AS356" i="8"/>
  <c r="AE355" i="8" l="1"/>
  <c r="AG355" i="8" s="1"/>
  <c r="AK355" i="8" s="1"/>
  <c r="AX355" i="8"/>
  <c r="AI355" i="8"/>
  <c r="AO355" i="8"/>
  <c r="F355" i="9" l="1"/>
  <c r="AS355" i="8"/>
  <c r="AM355" i="8"/>
  <c r="AC354" i="8" s="1"/>
  <c r="AV355" i="8"/>
  <c r="AE354" i="8" l="1"/>
  <c r="AG354" i="8" s="1"/>
  <c r="AK354" i="8" s="1"/>
  <c r="AO354" i="8"/>
  <c r="AX354" i="8"/>
  <c r="AI354" i="8"/>
  <c r="F354" i="9" l="1"/>
  <c r="AS354" i="8"/>
  <c r="AV354" i="8"/>
  <c r="AM354" i="8"/>
  <c r="AC353" i="8" s="1"/>
  <c r="AX353" i="8" l="1"/>
  <c r="AE353" i="8"/>
  <c r="AG353" i="8" s="1"/>
  <c r="AK353" i="8" s="1"/>
  <c r="AO353" i="8"/>
  <c r="AI353" i="8"/>
  <c r="F353" i="9" l="1"/>
  <c r="AS353" i="8"/>
  <c r="AM353" i="8"/>
  <c r="AC352" i="8" s="1"/>
  <c r="AV353" i="8"/>
  <c r="AE352" i="8" l="1"/>
  <c r="AG352" i="8" s="1"/>
  <c r="AK352" i="8" s="1"/>
  <c r="AO352" i="8"/>
  <c r="AI352" i="8"/>
  <c r="AX352" i="8"/>
  <c r="F352" i="9" l="1"/>
  <c r="AS352" i="8"/>
  <c r="AM352" i="8"/>
  <c r="AC351" i="8" s="1"/>
  <c r="AV352" i="8"/>
  <c r="AO351" i="8" l="1"/>
  <c r="AI351" i="8"/>
  <c r="AE351" i="8"/>
  <c r="AG351" i="8" s="1"/>
  <c r="AK351" i="8" s="1"/>
  <c r="AX351" i="8"/>
  <c r="AM351" i="8" l="1"/>
  <c r="AC350" i="8" s="1"/>
  <c r="AV351" i="8"/>
  <c r="AS351" i="8"/>
  <c r="F351" i="9"/>
  <c r="AE350" i="8" l="1"/>
  <c r="AG350" i="8" s="1"/>
  <c r="AK350" i="8" s="1"/>
  <c r="AX350" i="8"/>
  <c r="AI350" i="8"/>
  <c r="AO350" i="8"/>
  <c r="F350" i="9" l="1"/>
  <c r="AS350" i="8"/>
  <c r="AM350" i="8"/>
  <c r="AC349" i="8" s="1"/>
  <c r="AV350" i="8"/>
  <c r="AE349" i="8" l="1"/>
  <c r="AG349" i="8" s="1"/>
  <c r="AK349" i="8" s="1"/>
  <c r="AO349" i="8"/>
  <c r="AI349" i="8"/>
  <c r="AX349" i="8"/>
  <c r="F349" i="9" l="1"/>
  <c r="AS349" i="8"/>
  <c r="AM349" i="8"/>
  <c r="AC348" i="8" s="1"/>
  <c r="AV349" i="8"/>
  <c r="AO348" i="8" l="1"/>
  <c r="AX348" i="8"/>
  <c r="AE348" i="8"/>
  <c r="AG348" i="8" s="1"/>
  <c r="AK348" i="8" s="1"/>
  <c r="AI348" i="8"/>
  <c r="AV348" i="8" l="1"/>
  <c r="AM348" i="8"/>
  <c r="AC347" i="8" s="1"/>
  <c r="F348" i="9"/>
  <c r="AS348" i="8"/>
  <c r="AI347" i="8" l="1"/>
  <c r="AO347" i="8"/>
  <c r="AX347" i="8"/>
  <c r="AE347" i="8"/>
  <c r="AG347" i="8" s="1"/>
  <c r="AK347" i="8" s="1"/>
  <c r="F347" i="9" l="1"/>
  <c r="AS347" i="8"/>
  <c r="AM347" i="8"/>
  <c r="AC346" i="8" s="1"/>
  <c r="AV347" i="8"/>
  <c r="AE346" i="8" l="1"/>
  <c r="AG346" i="8" s="1"/>
  <c r="AK346" i="8" s="1"/>
  <c r="AI346" i="8"/>
  <c r="AO346" i="8"/>
  <c r="AX346" i="8"/>
  <c r="AS346" i="8" l="1"/>
  <c r="F346" i="9"/>
  <c r="AV346" i="8"/>
  <c r="AM346" i="8"/>
  <c r="AC345" i="8" s="1"/>
  <c r="AO345" i="8" l="1"/>
  <c r="AX345" i="8"/>
  <c r="AE345" i="8"/>
  <c r="AG345" i="8" s="1"/>
  <c r="AK345" i="8" s="1"/>
  <c r="AI345" i="8"/>
  <c r="AV345" i="8" l="1"/>
  <c r="AM345" i="8"/>
  <c r="AC344" i="8" s="1"/>
  <c r="F345" i="9"/>
  <c r="AS345" i="8"/>
  <c r="AE344" i="8" l="1"/>
  <c r="AG344" i="8" s="1"/>
  <c r="AK344" i="8" s="1"/>
  <c r="AO344" i="8"/>
  <c r="AI344" i="8"/>
  <c r="AX344" i="8"/>
  <c r="AS344" i="8" l="1"/>
  <c r="F344" i="9"/>
  <c r="AM344" i="8"/>
  <c r="AC343" i="8" s="1"/>
  <c r="AV344" i="8"/>
  <c r="AO343" i="8" l="1"/>
  <c r="AI343" i="8"/>
  <c r="AX343" i="8"/>
  <c r="AE343" i="8"/>
  <c r="AG343" i="8" s="1"/>
  <c r="AK343" i="8" s="1"/>
  <c r="AM343" i="8" l="1"/>
  <c r="AC342" i="8" s="1"/>
  <c r="AV343" i="8"/>
  <c r="F343" i="9"/>
  <c r="AS343" i="8"/>
  <c r="AE342" i="8" l="1"/>
  <c r="AG342" i="8" s="1"/>
  <c r="AK342" i="8" s="1"/>
  <c r="AX342" i="8"/>
  <c r="AO342" i="8"/>
  <c r="AI342" i="8"/>
  <c r="F342" i="9" l="1"/>
  <c r="AS342" i="8"/>
  <c r="AV342" i="8"/>
  <c r="AM342" i="8"/>
  <c r="AC341" i="8" s="1"/>
  <c r="AO341" i="8" l="1"/>
  <c r="AX341" i="8"/>
  <c r="AI341" i="8"/>
  <c r="AE341" i="8"/>
  <c r="AG341" i="8" s="1"/>
  <c r="AK341" i="8" s="1"/>
  <c r="AM341" i="8" l="1"/>
  <c r="AC340" i="8" s="1"/>
  <c r="AV341" i="8"/>
  <c r="F341" i="9"/>
  <c r="AS341" i="8"/>
  <c r="AO340" i="8" l="1"/>
  <c r="AX340" i="8"/>
  <c r="AI340" i="8"/>
  <c r="AE340" i="8"/>
  <c r="AG340" i="8" s="1"/>
  <c r="AK340" i="8" s="1"/>
  <c r="AM340" i="8" l="1"/>
  <c r="AC339" i="8" s="1"/>
  <c r="AV340" i="8"/>
  <c r="F340" i="9"/>
  <c r="AS340" i="8"/>
  <c r="AI339" i="8" l="1"/>
  <c r="AX339" i="8"/>
  <c r="AO339" i="8"/>
  <c r="AE339" i="8"/>
  <c r="AG339" i="8" s="1"/>
  <c r="AK339" i="8" s="1"/>
  <c r="AM339" i="8" l="1"/>
  <c r="AC338" i="8" s="1"/>
  <c r="AV339" i="8"/>
  <c r="F339" i="9"/>
  <c r="AS339" i="8"/>
  <c r="AE338" i="8" l="1"/>
  <c r="AG338" i="8" s="1"/>
  <c r="AK338" i="8" s="1"/>
  <c r="AO338" i="8"/>
  <c r="AX338" i="8"/>
  <c r="AI338" i="8"/>
  <c r="F338" i="9" l="1"/>
  <c r="AS338" i="8"/>
  <c r="AM338" i="8"/>
  <c r="AC337" i="8" s="1"/>
  <c r="AV338" i="8"/>
  <c r="AE337" i="8" l="1"/>
  <c r="AG337" i="8" s="1"/>
  <c r="AK337" i="8" s="1"/>
  <c r="AO337" i="8"/>
  <c r="AI337" i="8"/>
  <c r="AX337" i="8"/>
  <c r="F337" i="9" l="1"/>
  <c r="H337" i="9" s="1"/>
  <c r="AS337" i="8"/>
  <c r="AM337" i="8"/>
  <c r="AV337" i="8"/>
  <c r="AC336" i="8" l="1"/>
  <c r="AE336" i="8" s="1"/>
  <c r="AG336" i="8" s="1"/>
  <c r="AK336" i="8" s="1"/>
  <c r="X336" i="10"/>
  <c r="T336" i="10"/>
  <c r="AI336" i="8" l="1"/>
  <c r="AX336" i="8"/>
  <c r="AO336" i="8"/>
  <c r="AS336" i="8" s="1"/>
  <c r="D336" i="13"/>
  <c r="H336" i="10"/>
  <c r="L336" i="10" s="1"/>
  <c r="V337" i="10"/>
  <c r="Z337" i="10"/>
  <c r="J336" i="10"/>
  <c r="N336" i="10" s="1"/>
  <c r="H336" i="13"/>
  <c r="AM336" i="8"/>
  <c r="AV336" i="8"/>
  <c r="F336" i="9" l="1"/>
  <c r="H336" i="9" s="1"/>
  <c r="AC335" i="8" s="1"/>
  <c r="AX335" i="8" s="1"/>
  <c r="AD337" i="10"/>
  <c r="J337" i="13"/>
  <c r="F337" i="13"/>
  <c r="AB337" i="10"/>
  <c r="D336" i="12"/>
  <c r="P336" i="10"/>
  <c r="F336" i="12"/>
  <c r="R336" i="10"/>
  <c r="T335" i="10" l="1"/>
  <c r="D335" i="13" s="1"/>
  <c r="X335" i="10"/>
  <c r="Z336" i="10" s="1"/>
  <c r="AE335" i="8"/>
  <c r="AG335" i="8" s="1"/>
  <c r="AK335" i="8" s="1"/>
  <c r="AM335" i="8" s="1"/>
  <c r="AF337" i="10"/>
  <c r="AJ337" i="10"/>
  <c r="AO335" i="8"/>
  <c r="AS335" i="8" s="1"/>
  <c r="AI335" i="8"/>
  <c r="AH337" i="10"/>
  <c r="AL337" i="10"/>
  <c r="H335" i="10" l="1"/>
  <c r="L335" i="10" s="1"/>
  <c r="D335" i="12" s="1"/>
  <c r="V336" i="10"/>
  <c r="AB336" i="10" s="1"/>
  <c r="H335" i="13"/>
  <c r="AV335" i="8"/>
  <c r="J335" i="10"/>
  <c r="N335" i="10" s="1"/>
  <c r="F335" i="12" s="1"/>
  <c r="F335" i="9"/>
  <c r="H335" i="9" s="1"/>
  <c r="AC334" i="8" s="1"/>
  <c r="R335" i="10"/>
  <c r="AD336" i="10"/>
  <c r="J336" i="13"/>
  <c r="P335" i="10"/>
  <c r="F336" i="13" l="1"/>
  <c r="T334" i="10"/>
  <c r="D334" i="13" s="1"/>
  <c r="X334" i="10"/>
  <c r="Z335" i="10" s="1"/>
  <c r="AE334" i="8"/>
  <c r="AG334" i="8" s="1"/>
  <c r="AK334" i="8" s="1"/>
  <c r="AM334" i="8" s="1"/>
  <c r="AI334" i="8"/>
  <c r="AX334" i="8"/>
  <c r="AO334" i="8"/>
  <c r="F334" i="9" s="1"/>
  <c r="H334" i="9" s="1"/>
  <c r="AJ336" i="10"/>
  <c r="AF336" i="10"/>
  <c r="AH336" i="10"/>
  <c r="AL336" i="10"/>
  <c r="H334" i="10" l="1"/>
  <c r="L334" i="10" s="1"/>
  <c r="D334" i="12" s="1"/>
  <c r="H334" i="13"/>
  <c r="J334" i="10"/>
  <c r="N334" i="10" s="1"/>
  <c r="F334" i="12" s="1"/>
  <c r="V335" i="10"/>
  <c r="F335" i="13" s="1"/>
  <c r="AV334" i="8"/>
  <c r="AS334" i="8"/>
  <c r="AC333" i="8"/>
  <c r="AX333" i="8" s="1"/>
  <c r="P334" i="10"/>
  <c r="T333" i="10" s="1"/>
  <c r="R334" i="10"/>
  <c r="X333" i="10" s="1"/>
  <c r="J335" i="13"/>
  <c r="AD335" i="10"/>
  <c r="AB335" i="10" l="1"/>
  <c r="AF335" i="10" s="1"/>
  <c r="AE333" i="8"/>
  <c r="AG333" i="8" s="1"/>
  <c r="AK333" i="8" s="1"/>
  <c r="AM333" i="8" s="1"/>
  <c r="AO333" i="8"/>
  <c r="AS333" i="8" s="1"/>
  <c r="AI333" i="8"/>
  <c r="J333" i="10"/>
  <c r="N333" i="10" s="1"/>
  <c r="H333" i="13"/>
  <c r="Z334" i="10"/>
  <c r="AL335" i="10"/>
  <c r="AH335" i="10"/>
  <c r="AJ335" i="10"/>
  <c r="D333" i="13"/>
  <c r="V334" i="10"/>
  <c r="H333" i="10"/>
  <c r="L333" i="10" s="1"/>
  <c r="F333" i="9" l="1"/>
  <c r="H333" i="9" s="1"/>
  <c r="AC332" i="8" s="1"/>
  <c r="AV333" i="8"/>
  <c r="F334" i="13"/>
  <c r="AB334" i="10"/>
  <c r="D333" i="12"/>
  <c r="P333" i="10"/>
  <c r="J334" i="13"/>
  <c r="AD334" i="10"/>
  <c r="R333" i="10"/>
  <c r="F333" i="12"/>
  <c r="X332" i="10" l="1"/>
  <c r="J332" i="10" s="1"/>
  <c r="N332" i="10" s="1"/>
  <c r="T332" i="10"/>
  <c r="H332" i="10" s="1"/>
  <c r="L332" i="10" s="1"/>
  <c r="AL334" i="10"/>
  <c r="AH334" i="10"/>
  <c r="AF334" i="10"/>
  <c r="AJ334" i="10"/>
  <c r="AX332" i="8"/>
  <c r="AI332" i="8"/>
  <c r="AE332" i="8"/>
  <c r="AG332" i="8" s="1"/>
  <c r="AK332" i="8" s="1"/>
  <c r="AO332" i="8"/>
  <c r="H332" i="13" l="1"/>
  <c r="Z333" i="10"/>
  <c r="J333" i="13" s="1"/>
  <c r="D332" i="13"/>
  <c r="V333" i="10"/>
  <c r="F333" i="13" s="1"/>
  <c r="F332" i="9"/>
  <c r="H332" i="9" s="1"/>
  <c r="AS332" i="8"/>
  <c r="D332" i="12"/>
  <c r="P332" i="10"/>
  <c r="AM332" i="8"/>
  <c r="AV332" i="8"/>
  <c r="F332" i="12"/>
  <c r="R332" i="10"/>
  <c r="AD333" i="10" l="1"/>
  <c r="AH333" i="10" s="1"/>
  <c r="AB333" i="10"/>
  <c r="AF333" i="10" s="1"/>
  <c r="T331" i="10"/>
  <c r="H331" i="10" s="1"/>
  <c r="L331" i="10" s="1"/>
  <c r="AC331" i="8"/>
  <c r="AO331" i="8" s="1"/>
  <c r="X331" i="10"/>
  <c r="Z332" i="10" s="1"/>
  <c r="AJ333" i="10"/>
  <c r="AL333" i="10"/>
  <c r="D331" i="13" l="1"/>
  <c r="V332" i="10"/>
  <c r="AB332" i="10" s="1"/>
  <c r="AI331" i="8"/>
  <c r="AX331" i="8"/>
  <c r="AE331" i="8"/>
  <c r="AG331" i="8" s="1"/>
  <c r="AK331" i="8" s="1"/>
  <c r="AM331" i="8" s="1"/>
  <c r="J331" i="10"/>
  <c r="N331" i="10" s="1"/>
  <c r="F331" i="12" s="1"/>
  <c r="H331" i="13"/>
  <c r="J332" i="13"/>
  <c r="AD332" i="10"/>
  <c r="AS331" i="8"/>
  <c r="F331" i="9"/>
  <c r="H331" i="9" s="1"/>
  <c r="R331" i="10"/>
  <c r="P331" i="10"/>
  <c r="D331" i="12"/>
  <c r="F332" i="13" l="1"/>
  <c r="AV331" i="8"/>
  <c r="AC330" i="8"/>
  <c r="AI330" i="8" s="1"/>
  <c r="X330" i="10"/>
  <c r="H330" i="13" s="1"/>
  <c r="T330" i="10"/>
  <c r="H330" i="10" s="1"/>
  <c r="L330" i="10" s="1"/>
  <c r="AH332" i="10"/>
  <c r="AL332" i="10"/>
  <c r="AF332" i="10"/>
  <c r="AJ332" i="10"/>
  <c r="AE330" i="8" l="1"/>
  <c r="AG330" i="8" s="1"/>
  <c r="AK330" i="8" s="1"/>
  <c r="AV330" i="8" s="1"/>
  <c r="AO330" i="8"/>
  <c r="F330" i="9" s="1"/>
  <c r="H330" i="9" s="1"/>
  <c r="AX330" i="8"/>
  <c r="Z331" i="10"/>
  <c r="J331" i="13" s="1"/>
  <c r="J330" i="10"/>
  <c r="N330" i="10" s="1"/>
  <c r="F330" i="12" s="1"/>
  <c r="V331" i="10"/>
  <c r="AB331" i="10" s="1"/>
  <c r="D330" i="13"/>
  <c r="D330" i="12"/>
  <c r="P330" i="10"/>
  <c r="R330" i="10"/>
  <c r="AM330" i="8" l="1"/>
  <c r="AC329" i="8" s="1"/>
  <c r="AS330" i="8"/>
  <c r="AD331" i="10"/>
  <c r="AH331" i="10" s="1"/>
  <c r="F331" i="13"/>
  <c r="T329" i="10"/>
  <c r="V330" i="10" s="1"/>
  <c r="AL331" i="10"/>
  <c r="X329" i="10"/>
  <c r="AJ331" i="10"/>
  <c r="AF331" i="10"/>
  <c r="H329" i="10" l="1"/>
  <c r="L329" i="10" s="1"/>
  <c r="D329" i="12" s="1"/>
  <c r="D329" i="13"/>
  <c r="AE329" i="8"/>
  <c r="AG329" i="8" s="1"/>
  <c r="AK329" i="8" s="1"/>
  <c r="AO329" i="8"/>
  <c r="AI329" i="8"/>
  <c r="AX329" i="8"/>
  <c r="F330" i="13"/>
  <c r="AB330" i="10"/>
  <c r="H329" i="13"/>
  <c r="J329" i="10"/>
  <c r="N329" i="10" s="1"/>
  <c r="Z330" i="10"/>
  <c r="P329" i="10"/>
  <c r="AF330" i="10" l="1"/>
  <c r="AJ330" i="10"/>
  <c r="AD330" i="10"/>
  <c r="J330" i="13"/>
  <c r="AS329" i="8"/>
  <c r="F329" i="9"/>
  <c r="H329" i="9" s="1"/>
  <c r="T328" i="10" s="1"/>
  <c r="R329" i="10"/>
  <c r="F329" i="12"/>
  <c r="AM329" i="8"/>
  <c r="AV329" i="8"/>
  <c r="X328" i="10" l="1"/>
  <c r="Z329" i="10" s="1"/>
  <c r="AC328" i="8"/>
  <c r="AI328" i="8" s="1"/>
  <c r="AL330" i="10"/>
  <c r="AH330" i="10"/>
  <c r="V329" i="10"/>
  <c r="D328" i="13"/>
  <c r="H328" i="10"/>
  <c r="L328" i="10" s="1"/>
  <c r="AX328" i="8" l="1"/>
  <c r="AE328" i="8"/>
  <c r="AG328" i="8" s="1"/>
  <c r="AK328" i="8" s="1"/>
  <c r="AV328" i="8" s="1"/>
  <c r="J328" i="10"/>
  <c r="N328" i="10" s="1"/>
  <c r="F328" i="12" s="1"/>
  <c r="H328" i="13"/>
  <c r="AO328" i="8"/>
  <c r="F328" i="9" s="1"/>
  <c r="H328" i="9" s="1"/>
  <c r="J329" i="13"/>
  <c r="AD329" i="10"/>
  <c r="F329" i="13"/>
  <c r="AB329" i="10"/>
  <c r="D328" i="12"/>
  <c r="P328" i="10"/>
  <c r="R328" i="10"/>
  <c r="AM328" i="8" l="1"/>
  <c r="AC327" i="8" s="1"/>
  <c r="AX327" i="8" s="1"/>
  <c r="AS328" i="8"/>
  <c r="T327" i="10"/>
  <c r="V328" i="10" s="1"/>
  <c r="X327" i="10"/>
  <c r="H327" i="13" s="1"/>
  <c r="AF329" i="10"/>
  <c r="AJ329" i="10"/>
  <c r="AL329" i="10"/>
  <c r="AH329" i="10"/>
  <c r="AE327" i="8" l="1"/>
  <c r="AG327" i="8" s="1"/>
  <c r="AK327" i="8" s="1"/>
  <c r="AM327" i="8" s="1"/>
  <c r="AI327" i="8"/>
  <c r="AO327" i="8"/>
  <c r="F327" i="9" s="1"/>
  <c r="H327" i="9" s="1"/>
  <c r="D327" i="13"/>
  <c r="J327" i="10"/>
  <c r="N327" i="10" s="1"/>
  <c r="F327" i="12" s="1"/>
  <c r="H327" i="10"/>
  <c r="L327" i="10" s="1"/>
  <c r="D327" i="12" s="1"/>
  <c r="Z328" i="10"/>
  <c r="J328" i="13" s="1"/>
  <c r="R327" i="10"/>
  <c r="AB328" i="10"/>
  <c r="F328" i="13"/>
  <c r="AV327" i="8" l="1"/>
  <c r="AS327" i="8"/>
  <c r="AD328" i="10"/>
  <c r="AH328" i="10" s="1"/>
  <c r="P327" i="10"/>
  <c r="T326" i="10" s="1"/>
  <c r="AL328" i="10"/>
  <c r="X326" i="10"/>
  <c r="AF328" i="10"/>
  <c r="AJ328" i="10"/>
  <c r="AC326" i="8"/>
  <c r="V327" i="10" l="1"/>
  <c r="D326" i="13"/>
  <c r="H326" i="10"/>
  <c r="L326" i="10" s="1"/>
  <c r="AX326" i="8"/>
  <c r="AO326" i="8"/>
  <c r="AI326" i="8"/>
  <c r="AE326" i="8"/>
  <c r="AG326" i="8" s="1"/>
  <c r="AK326" i="8" s="1"/>
  <c r="Z327" i="10"/>
  <c r="H326" i="13"/>
  <c r="J326" i="10"/>
  <c r="N326" i="10" s="1"/>
  <c r="AM326" i="8" l="1"/>
  <c r="AV326" i="8"/>
  <c r="D326" i="12"/>
  <c r="P326" i="10"/>
  <c r="F326" i="12"/>
  <c r="R326" i="10"/>
  <c r="AD327" i="10"/>
  <c r="J327" i="13"/>
  <c r="AS326" i="8"/>
  <c r="F326" i="9"/>
  <c r="H326" i="9" s="1"/>
  <c r="F327" i="13"/>
  <c r="AB327" i="10"/>
  <c r="T325" i="10" l="1"/>
  <c r="V326" i="10" s="1"/>
  <c r="AH327" i="10"/>
  <c r="AL327" i="10"/>
  <c r="X325" i="10"/>
  <c r="AJ327" i="10"/>
  <c r="AF327" i="10"/>
  <c r="AC325" i="8"/>
  <c r="D325" i="13" l="1"/>
  <c r="H325" i="10"/>
  <c r="L325" i="10" s="1"/>
  <c r="D325" i="12" s="1"/>
  <c r="P325" i="10"/>
  <c r="Z326" i="10"/>
  <c r="J325" i="10"/>
  <c r="N325" i="10" s="1"/>
  <c r="H325" i="13"/>
  <c r="AO325" i="8"/>
  <c r="AI325" i="8"/>
  <c r="AE325" i="8"/>
  <c r="AG325" i="8" s="1"/>
  <c r="AK325" i="8" s="1"/>
  <c r="AX325" i="8"/>
  <c r="F326" i="13"/>
  <c r="AB326" i="10"/>
  <c r="R325" i="10" l="1"/>
  <c r="F325" i="12"/>
  <c r="J326" i="13"/>
  <c r="AD326" i="10"/>
  <c r="F325" i="9"/>
  <c r="H325" i="9" s="1"/>
  <c r="T324" i="10" s="1"/>
  <c r="AS325" i="8"/>
  <c r="AF326" i="10"/>
  <c r="AJ326" i="10"/>
  <c r="AV325" i="8"/>
  <c r="AM325" i="8"/>
  <c r="AC324" i="8" l="1"/>
  <c r="AE324" i="8" s="1"/>
  <c r="AG324" i="8" s="1"/>
  <c r="AK324" i="8" s="1"/>
  <c r="H324" i="10"/>
  <c r="L324" i="10" s="1"/>
  <c r="V325" i="10"/>
  <c r="D324" i="13"/>
  <c r="AH326" i="10"/>
  <c r="AL326" i="10"/>
  <c r="X324" i="10"/>
  <c r="AO324" i="8" l="1"/>
  <c r="F324" i="9" s="1"/>
  <c r="H324" i="9" s="1"/>
  <c r="AX324" i="8"/>
  <c r="AI324" i="8"/>
  <c r="Z325" i="10"/>
  <c r="J324" i="10"/>
  <c r="N324" i="10" s="1"/>
  <c r="H324" i="13"/>
  <c r="AM324" i="8"/>
  <c r="AV324" i="8"/>
  <c r="AB325" i="10"/>
  <c r="F325" i="13"/>
  <c r="D324" i="12"/>
  <c r="P324" i="10"/>
  <c r="AS324" i="8" l="1"/>
  <c r="T323" i="10"/>
  <c r="H323" i="10" s="1"/>
  <c r="L323" i="10" s="1"/>
  <c r="AF325" i="10"/>
  <c r="AJ325" i="10"/>
  <c r="R324" i="10"/>
  <c r="X323" i="10" s="1"/>
  <c r="F324" i="12"/>
  <c r="AC323" i="8"/>
  <c r="J325" i="13"/>
  <c r="AD325" i="10"/>
  <c r="D323" i="13" l="1"/>
  <c r="V324" i="10"/>
  <c r="F324" i="13" s="1"/>
  <c r="AO323" i="8"/>
  <c r="AX323" i="8"/>
  <c r="AI323" i="8"/>
  <c r="AE323" i="8"/>
  <c r="AG323" i="8" s="1"/>
  <c r="AK323" i="8" s="1"/>
  <c r="Z324" i="10"/>
  <c r="J323" i="10"/>
  <c r="N323" i="10" s="1"/>
  <c r="H323" i="13"/>
  <c r="AL325" i="10"/>
  <c r="AH325" i="10"/>
  <c r="D323" i="12"/>
  <c r="P323" i="10"/>
  <c r="AB324" i="10" l="1"/>
  <c r="AF324" i="10" s="1"/>
  <c r="AV323" i="8"/>
  <c r="AM323" i="8"/>
  <c r="AJ324" i="10"/>
  <c r="F323" i="12"/>
  <c r="R323" i="10"/>
  <c r="J324" i="13"/>
  <c r="AD324" i="10"/>
  <c r="AS323" i="8"/>
  <c r="F323" i="9"/>
  <c r="H323" i="9" s="1"/>
  <c r="T322" i="10" s="1"/>
  <c r="H322" i="10" l="1"/>
  <c r="L322" i="10" s="1"/>
  <c r="V323" i="10"/>
  <c r="D322" i="13"/>
  <c r="AH324" i="10"/>
  <c r="AL324" i="10"/>
  <c r="X322" i="10"/>
  <c r="AC322" i="8"/>
  <c r="H322" i="13" l="1"/>
  <c r="J322" i="10"/>
  <c r="N322" i="10" s="1"/>
  <c r="Z323" i="10"/>
  <c r="F323" i="13"/>
  <c r="AB323" i="10"/>
  <c r="AE322" i="8"/>
  <c r="AG322" i="8" s="1"/>
  <c r="AK322" i="8" s="1"/>
  <c r="AI322" i="8"/>
  <c r="AX322" i="8"/>
  <c r="AO322" i="8"/>
  <c r="P322" i="10"/>
  <c r="D322" i="12"/>
  <c r="AD323" i="10" l="1"/>
  <c r="J323" i="13"/>
  <c r="AV322" i="8"/>
  <c r="AM322" i="8"/>
  <c r="F322" i="9"/>
  <c r="H322" i="9" s="1"/>
  <c r="T321" i="10" s="1"/>
  <c r="AS322" i="8"/>
  <c r="AF323" i="10"/>
  <c r="AJ323" i="10"/>
  <c r="R322" i="10"/>
  <c r="F322" i="12"/>
  <c r="X321" i="10" l="1"/>
  <c r="H321" i="13" s="1"/>
  <c r="D321" i="13"/>
  <c r="V322" i="10"/>
  <c r="H321" i="10"/>
  <c r="L321" i="10" s="1"/>
  <c r="AC321" i="8"/>
  <c r="AH323" i="10"/>
  <c r="AL323" i="10"/>
  <c r="Z322" i="10" l="1"/>
  <c r="J322" i="13" s="1"/>
  <c r="J321" i="10"/>
  <c r="N321" i="10" s="1"/>
  <c r="F321" i="12" s="1"/>
  <c r="P321" i="10"/>
  <c r="D321" i="12"/>
  <c r="R321" i="10"/>
  <c r="F322" i="13"/>
  <c r="AB322" i="10"/>
  <c r="AX321" i="8"/>
  <c r="AI321" i="8"/>
  <c r="AO321" i="8"/>
  <c r="AE321" i="8"/>
  <c r="AG321" i="8" s="1"/>
  <c r="AK321" i="8" s="1"/>
  <c r="AD322" i="10" l="1"/>
  <c r="AH322" i="10" s="1"/>
  <c r="AF322" i="10"/>
  <c r="AJ322" i="10"/>
  <c r="AV321" i="8"/>
  <c r="AM321" i="8"/>
  <c r="AL322" i="10"/>
  <c r="AS321" i="8"/>
  <c r="F321" i="9"/>
  <c r="H321" i="9" s="1"/>
  <c r="X320" i="10" s="1"/>
  <c r="H320" i="13" l="1"/>
  <c r="Z321" i="10"/>
  <c r="J320" i="10"/>
  <c r="N320" i="10" s="1"/>
  <c r="T320" i="10"/>
  <c r="AC320" i="8"/>
  <c r="J321" i="13" l="1"/>
  <c r="AD321" i="10"/>
  <c r="R320" i="10"/>
  <c r="F320" i="12"/>
  <c r="AO320" i="8"/>
  <c r="AI320" i="8"/>
  <c r="AE320" i="8"/>
  <c r="AG320" i="8" s="1"/>
  <c r="AK320" i="8" s="1"/>
  <c r="AX320" i="8"/>
  <c r="H320" i="10"/>
  <c r="L320" i="10" s="1"/>
  <c r="V321" i="10"/>
  <c r="D320" i="13"/>
  <c r="AM320" i="8" l="1"/>
  <c r="AV320" i="8"/>
  <c r="F321" i="13"/>
  <c r="AB321" i="10"/>
  <c r="D320" i="12"/>
  <c r="P320" i="10"/>
  <c r="AH321" i="10"/>
  <c r="AL321" i="10"/>
  <c r="F320" i="9"/>
  <c r="H320" i="9" s="1"/>
  <c r="X319" i="10" s="1"/>
  <c r="AS320" i="8"/>
  <c r="Z320" i="10" l="1"/>
  <c r="H319" i="13"/>
  <c r="J319" i="10"/>
  <c r="N319" i="10" s="1"/>
  <c r="AJ321" i="10"/>
  <c r="AF321" i="10"/>
  <c r="T319" i="10"/>
  <c r="AC319" i="8"/>
  <c r="AO319" i="8" l="1"/>
  <c r="AE319" i="8"/>
  <c r="AG319" i="8" s="1"/>
  <c r="AK319" i="8" s="1"/>
  <c r="AI319" i="8"/>
  <c r="AX319" i="8"/>
  <c r="D319" i="13"/>
  <c r="H319" i="10"/>
  <c r="L319" i="10" s="1"/>
  <c r="V320" i="10"/>
  <c r="R319" i="10"/>
  <c r="F319" i="12"/>
  <c r="J320" i="13"/>
  <c r="AD320" i="10"/>
  <c r="AB320" i="10" l="1"/>
  <c r="F320" i="13"/>
  <c r="D319" i="12"/>
  <c r="P319" i="10"/>
  <c r="AM319" i="8"/>
  <c r="AV319" i="8"/>
  <c r="AH320" i="10"/>
  <c r="AL320" i="10"/>
  <c r="F319" i="9"/>
  <c r="H319" i="9" s="1"/>
  <c r="X318" i="10" s="1"/>
  <c r="AS319" i="8"/>
  <c r="T318" i="10" l="1"/>
  <c r="H318" i="10" s="1"/>
  <c r="L318" i="10" s="1"/>
  <c r="Z319" i="10"/>
  <c r="H318" i="13"/>
  <c r="J318" i="10"/>
  <c r="N318" i="10" s="1"/>
  <c r="AC318" i="8"/>
  <c r="AF320" i="10"/>
  <c r="AJ320" i="10"/>
  <c r="V319" i="10" l="1"/>
  <c r="F319" i="13" s="1"/>
  <c r="D318" i="13"/>
  <c r="P318" i="10"/>
  <c r="D318" i="12"/>
  <c r="F318" i="12"/>
  <c r="R318" i="10"/>
  <c r="AI318" i="8"/>
  <c r="AX318" i="8"/>
  <c r="AO318" i="8"/>
  <c r="AE318" i="8"/>
  <c r="AG318" i="8" s="1"/>
  <c r="AK318" i="8" s="1"/>
  <c r="J319" i="13"/>
  <c r="AD319" i="10"/>
  <c r="AB319" i="10" l="1"/>
  <c r="AF319" i="10" s="1"/>
  <c r="AM318" i="8"/>
  <c r="AV318" i="8"/>
  <c r="AJ319" i="10"/>
  <c r="AH319" i="10"/>
  <c r="AL319" i="10"/>
  <c r="AS318" i="8"/>
  <c r="F318" i="9"/>
  <c r="H318" i="9" s="1"/>
  <c r="X317" i="10" s="1"/>
  <c r="T317" i="10" l="1"/>
  <c r="H317" i="10" s="1"/>
  <c r="L317" i="10" s="1"/>
  <c r="AC317" i="8"/>
  <c r="AO317" i="8" s="1"/>
  <c r="H317" i="13"/>
  <c r="Z318" i="10"/>
  <c r="J317" i="10"/>
  <c r="N317" i="10" s="1"/>
  <c r="D317" i="13" l="1"/>
  <c r="V318" i="10"/>
  <c r="AB318" i="10" s="1"/>
  <c r="AE317" i="8"/>
  <c r="AG317" i="8" s="1"/>
  <c r="AK317" i="8" s="1"/>
  <c r="AV317" i="8" s="1"/>
  <c r="AX317" i="8"/>
  <c r="AI317" i="8"/>
  <c r="P317" i="10"/>
  <c r="D317" i="12"/>
  <c r="AS317" i="8"/>
  <c r="F317" i="9"/>
  <c r="H317" i="9" s="1"/>
  <c r="F317" i="12"/>
  <c r="R317" i="10"/>
  <c r="AD318" i="10"/>
  <c r="J318" i="13"/>
  <c r="F318" i="13" l="1"/>
  <c r="AM317" i="8"/>
  <c r="AC316" i="8" s="1"/>
  <c r="AO316" i="8" s="1"/>
  <c r="AJ318" i="10"/>
  <c r="AF318" i="10"/>
  <c r="X316" i="10"/>
  <c r="AH318" i="10"/>
  <c r="AL318" i="10"/>
  <c r="T316" i="10"/>
  <c r="AI316" i="8" l="1"/>
  <c r="AE316" i="8"/>
  <c r="AG316" i="8" s="1"/>
  <c r="AK316" i="8" s="1"/>
  <c r="AM316" i="8" s="1"/>
  <c r="AX316" i="8"/>
  <c r="V317" i="10"/>
  <c r="H316" i="10"/>
  <c r="L316" i="10" s="1"/>
  <c r="D316" i="13"/>
  <c r="H316" i="13"/>
  <c r="J316" i="10"/>
  <c r="N316" i="10" s="1"/>
  <c r="Z317" i="10"/>
  <c r="F316" i="9"/>
  <c r="H316" i="9" s="1"/>
  <c r="AS316" i="8"/>
  <c r="AV316" i="8" l="1"/>
  <c r="D316" i="12"/>
  <c r="P316" i="10"/>
  <c r="T315" i="10" s="1"/>
  <c r="F316" i="12"/>
  <c r="R316" i="10"/>
  <c r="X315" i="10" s="1"/>
  <c r="F317" i="13"/>
  <c r="AB317" i="10"/>
  <c r="AC315" i="8"/>
  <c r="J317" i="13"/>
  <c r="AD317" i="10"/>
  <c r="J315" i="10" l="1"/>
  <c r="N315" i="10" s="1"/>
  <c r="Z316" i="10"/>
  <c r="H315" i="13"/>
  <c r="AO315" i="8"/>
  <c r="AX315" i="8"/>
  <c r="AI315" i="8"/>
  <c r="AE315" i="8"/>
  <c r="AG315" i="8" s="1"/>
  <c r="AK315" i="8" s="1"/>
  <c r="AJ317" i="10"/>
  <c r="AF317" i="10"/>
  <c r="V316" i="10"/>
  <c r="H315" i="10"/>
  <c r="L315" i="10" s="1"/>
  <c r="D315" i="13"/>
  <c r="AH317" i="10"/>
  <c r="AL317" i="10"/>
  <c r="AB316" i="10" l="1"/>
  <c r="F316" i="13"/>
  <c r="AV315" i="8"/>
  <c r="AM315" i="8"/>
  <c r="AD316" i="10"/>
  <c r="J316" i="13"/>
  <c r="P315" i="10"/>
  <c r="D315" i="12"/>
  <c r="AS315" i="8"/>
  <c r="F315" i="9"/>
  <c r="H315" i="9" s="1"/>
  <c r="R315" i="10"/>
  <c r="F315" i="12"/>
  <c r="X314" i="10" l="1"/>
  <c r="Z315" i="10" s="1"/>
  <c r="T314" i="10"/>
  <c r="H314" i="10" s="1"/>
  <c r="L314" i="10" s="1"/>
  <c r="AC314" i="8"/>
  <c r="AH316" i="10"/>
  <c r="AL316" i="10"/>
  <c r="AF316" i="10"/>
  <c r="AJ316" i="10"/>
  <c r="J314" i="10" l="1"/>
  <c r="N314" i="10" s="1"/>
  <c r="F314" i="12" s="1"/>
  <c r="D314" i="13"/>
  <c r="V315" i="10"/>
  <c r="AB315" i="10" s="1"/>
  <c r="H314" i="13"/>
  <c r="P314" i="10"/>
  <c r="D314" i="12"/>
  <c r="J315" i="13"/>
  <c r="AD315" i="10"/>
  <c r="R314" i="10"/>
  <c r="AE314" i="8"/>
  <c r="AG314" i="8" s="1"/>
  <c r="AK314" i="8" s="1"/>
  <c r="AX314" i="8"/>
  <c r="AO314" i="8"/>
  <c r="AI314" i="8"/>
  <c r="F315" i="13" l="1"/>
  <c r="AF315" i="10"/>
  <c r="AJ315" i="10"/>
  <c r="AH315" i="10"/>
  <c r="AL315" i="10"/>
  <c r="AS314" i="8"/>
  <c r="F314" i="9"/>
  <c r="H314" i="9" s="1"/>
  <c r="X313" i="10" s="1"/>
  <c r="AM314" i="8"/>
  <c r="AV314" i="8"/>
  <c r="H313" i="13" l="1"/>
  <c r="J313" i="10"/>
  <c r="N313" i="10" s="1"/>
  <c r="Z314" i="10"/>
  <c r="AC313" i="8"/>
  <c r="T313" i="10"/>
  <c r="J314" i="13" l="1"/>
  <c r="AD314" i="10"/>
  <c r="R313" i="10"/>
  <c r="F313" i="12"/>
  <c r="D313" i="13"/>
  <c r="H313" i="10"/>
  <c r="L313" i="10" s="1"/>
  <c r="V314" i="10"/>
  <c r="AO313" i="8"/>
  <c r="AX313" i="8"/>
  <c r="AI313" i="8"/>
  <c r="AE313" i="8"/>
  <c r="AG313" i="8" s="1"/>
  <c r="AK313" i="8" s="1"/>
  <c r="AV313" i="8" l="1"/>
  <c r="AM313" i="8"/>
  <c r="AB314" i="10"/>
  <c r="F314" i="13"/>
  <c r="P313" i="10"/>
  <c r="D313" i="12"/>
  <c r="AH314" i="10"/>
  <c r="AL314" i="10"/>
  <c r="F313" i="9"/>
  <c r="H313" i="9" s="1"/>
  <c r="X312" i="10" s="1"/>
  <c r="AS313" i="8"/>
  <c r="AF314" i="10" l="1"/>
  <c r="AJ314" i="10"/>
  <c r="T312" i="10"/>
  <c r="AC312" i="8"/>
  <c r="J312" i="10"/>
  <c r="N312" i="10" s="1"/>
  <c r="Z313" i="10"/>
  <c r="H312" i="13"/>
  <c r="AO312" i="8" l="1"/>
  <c r="AX312" i="8"/>
  <c r="AI312" i="8"/>
  <c r="AE312" i="8"/>
  <c r="AG312" i="8" s="1"/>
  <c r="AK312" i="8" s="1"/>
  <c r="V313" i="10"/>
  <c r="H312" i="10"/>
  <c r="L312" i="10" s="1"/>
  <c r="D312" i="13"/>
  <c r="J313" i="13"/>
  <c r="AD313" i="10"/>
  <c r="F312" i="12"/>
  <c r="R312" i="10"/>
  <c r="AV312" i="8" l="1"/>
  <c r="AM312" i="8"/>
  <c r="D312" i="12"/>
  <c r="P312" i="10"/>
  <c r="AH313" i="10"/>
  <c r="AL313" i="10"/>
  <c r="F313" i="13"/>
  <c r="AB313" i="10"/>
  <c r="AS312" i="8"/>
  <c r="F312" i="9"/>
  <c r="H312" i="9" s="1"/>
  <c r="X311" i="10" s="1"/>
  <c r="T311" i="10" l="1"/>
  <c r="D311" i="13" s="1"/>
  <c r="J311" i="10"/>
  <c r="N311" i="10" s="1"/>
  <c r="Z312" i="10"/>
  <c r="H311" i="13"/>
  <c r="AF313" i="10"/>
  <c r="AJ313" i="10"/>
  <c r="AC311" i="8"/>
  <c r="V312" i="10" l="1"/>
  <c r="AB312" i="10" s="1"/>
  <c r="H311" i="10"/>
  <c r="L311" i="10" s="1"/>
  <c r="D311" i="12" s="1"/>
  <c r="AX311" i="8"/>
  <c r="AO311" i="8"/>
  <c r="AE311" i="8"/>
  <c r="AG311" i="8" s="1"/>
  <c r="AK311" i="8" s="1"/>
  <c r="AI311" i="8"/>
  <c r="J312" i="13"/>
  <c r="AD312" i="10"/>
  <c r="P311" i="10"/>
  <c r="R311" i="10"/>
  <c r="F311" i="12"/>
  <c r="F312" i="13" l="1"/>
  <c r="F311" i="9"/>
  <c r="H311" i="9" s="1"/>
  <c r="X310" i="10" s="1"/>
  <c r="AS311" i="8"/>
  <c r="AL312" i="10"/>
  <c r="AH312" i="10"/>
  <c r="AM311" i="8"/>
  <c r="AV311" i="8"/>
  <c r="AF312" i="10"/>
  <c r="AJ312" i="10"/>
  <c r="AC310" i="8" l="1"/>
  <c r="AX310" i="8" s="1"/>
  <c r="T310" i="10"/>
  <c r="D310" i="13" s="1"/>
  <c r="Z311" i="10"/>
  <c r="J310" i="10"/>
  <c r="N310" i="10" s="1"/>
  <c r="H310" i="13"/>
  <c r="AO310" i="8" l="1"/>
  <c r="F310" i="9" s="1"/>
  <c r="H310" i="9" s="1"/>
  <c r="AI310" i="8"/>
  <c r="AE310" i="8"/>
  <c r="AG310" i="8" s="1"/>
  <c r="AK310" i="8" s="1"/>
  <c r="AV310" i="8" s="1"/>
  <c r="H310" i="10"/>
  <c r="L310" i="10" s="1"/>
  <c r="D310" i="12" s="1"/>
  <c r="V311" i="10"/>
  <c r="AB311" i="10" s="1"/>
  <c r="P310" i="10"/>
  <c r="R310" i="10"/>
  <c r="F310" i="12"/>
  <c r="J311" i="13"/>
  <c r="AD311" i="10"/>
  <c r="AS310" i="8" l="1"/>
  <c r="AM310" i="8"/>
  <c r="AC309" i="8" s="1"/>
  <c r="F311" i="13"/>
  <c r="X309" i="10"/>
  <c r="H309" i="13" s="1"/>
  <c r="AL311" i="10"/>
  <c r="AH311" i="10"/>
  <c r="T309" i="10"/>
  <c r="AJ311" i="10"/>
  <c r="AF311" i="10"/>
  <c r="Z310" i="10" l="1"/>
  <c r="J310" i="13" s="1"/>
  <c r="J309" i="10"/>
  <c r="N309" i="10" s="1"/>
  <c r="F309" i="12" s="1"/>
  <c r="V310" i="10"/>
  <c r="D309" i="13"/>
  <c r="H309" i="10"/>
  <c r="L309" i="10" s="1"/>
  <c r="R309" i="10"/>
  <c r="AO309" i="8"/>
  <c r="AE309" i="8"/>
  <c r="AG309" i="8" s="1"/>
  <c r="AK309" i="8" s="1"/>
  <c r="AI309" i="8"/>
  <c r="AX309" i="8"/>
  <c r="AD310" i="10" l="1"/>
  <c r="AH310" i="10" s="1"/>
  <c r="AL310" i="10"/>
  <c r="D309" i="12"/>
  <c r="P309" i="10"/>
  <c r="AM309" i="8"/>
  <c r="AV309" i="8"/>
  <c r="AS309" i="8"/>
  <c r="F309" i="9"/>
  <c r="H309" i="9" s="1"/>
  <c r="X308" i="10" s="1"/>
  <c r="F310" i="13"/>
  <c r="AB310" i="10"/>
  <c r="T308" i="10" l="1"/>
  <c r="V309" i="10" s="1"/>
  <c r="AF310" i="10"/>
  <c r="AJ310" i="10"/>
  <c r="J308" i="10"/>
  <c r="N308" i="10" s="1"/>
  <c r="Z309" i="10"/>
  <c r="H308" i="13"/>
  <c r="AC308" i="8"/>
  <c r="H308" i="10" l="1"/>
  <c r="L308" i="10" s="1"/>
  <c r="D308" i="12" s="1"/>
  <c r="D308" i="13"/>
  <c r="J309" i="13"/>
  <c r="AD309" i="10"/>
  <c r="F308" i="12"/>
  <c r="R308" i="10"/>
  <c r="AX308" i="8"/>
  <c r="AO308" i="8"/>
  <c r="AI308" i="8"/>
  <c r="AE308" i="8"/>
  <c r="AG308" i="8" s="1"/>
  <c r="AK308" i="8" s="1"/>
  <c r="P308" i="10"/>
  <c r="F309" i="13"/>
  <c r="AB309" i="10"/>
  <c r="AM308" i="8" l="1"/>
  <c r="AV308" i="8"/>
  <c r="F308" i="9"/>
  <c r="H308" i="9" s="1"/>
  <c r="T307" i="10" s="1"/>
  <c r="AS308" i="8"/>
  <c r="AH309" i="10"/>
  <c r="AL309" i="10"/>
  <c r="AF309" i="10"/>
  <c r="AJ309" i="10"/>
  <c r="X307" i="10" l="1"/>
  <c r="J307" i="10" s="1"/>
  <c r="N307" i="10" s="1"/>
  <c r="AC307" i="8"/>
  <c r="AE307" i="8" s="1"/>
  <c r="AG307" i="8" s="1"/>
  <c r="AK307" i="8" s="1"/>
  <c r="H307" i="10"/>
  <c r="L307" i="10" s="1"/>
  <c r="D307" i="13"/>
  <c r="V308" i="10"/>
  <c r="AI307" i="8" l="1"/>
  <c r="AO307" i="8"/>
  <c r="AS307" i="8" s="1"/>
  <c r="H307" i="13"/>
  <c r="AX307" i="8"/>
  <c r="Z308" i="10"/>
  <c r="AD308" i="10" s="1"/>
  <c r="AB308" i="10"/>
  <c r="F308" i="13"/>
  <c r="AV307" i="8"/>
  <c r="AM307" i="8"/>
  <c r="R307" i="10"/>
  <c r="F307" i="12"/>
  <c r="P307" i="10"/>
  <c r="D307" i="12"/>
  <c r="F307" i="9" l="1"/>
  <c r="H307" i="9" s="1"/>
  <c r="AC306" i="8" s="1"/>
  <c r="J308" i="13"/>
  <c r="AH308" i="10"/>
  <c r="AL308" i="10"/>
  <c r="AF308" i="10"/>
  <c r="AJ308" i="10"/>
  <c r="T306" i="10" l="1"/>
  <c r="D306" i="13" s="1"/>
  <c r="X306" i="10"/>
  <c r="H306" i="13" s="1"/>
  <c r="R306" i="10"/>
  <c r="AX306" i="8"/>
  <c r="AE306" i="8"/>
  <c r="AG306" i="8" s="1"/>
  <c r="AK306" i="8" s="1"/>
  <c r="AI306" i="8"/>
  <c r="AO306" i="8"/>
  <c r="V307" i="10" l="1"/>
  <c r="AB307" i="10" s="1"/>
  <c r="Z307" i="10"/>
  <c r="AD307" i="10" s="1"/>
  <c r="AH307" i="10" s="1"/>
  <c r="H306" i="10"/>
  <c r="L306" i="10" s="1"/>
  <c r="D306" i="12" s="1"/>
  <c r="J306" i="10"/>
  <c r="N306" i="10" s="1"/>
  <c r="F306" i="12" s="1"/>
  <c r="AS306" i="8"/>
  <c r="F306" i="9"/>
  <c r="H306" i="9" s="1"/>
  <c r="X305" i="10" s="1"/>
  <c r="AM306" i="8"/>
  <c r="AV306" i="8"/>
  <c r="AL307" i="10"/>
  <c r="P306" i="10"/>
  <c r="F307" i="13" l="1"/>
  <c r="J307" i="13"/>
  <c r="T305" i="10"/>
  <c r="D305" i="13" s="1"/>
  <c r="J305" i="10"/>
  <c r="N305" i="10" s="1"/>
  <c r="H305" i="13"/>
  <c r="Z306" i="10"/>
  <c r="AF307" i="10"/>
  <c r="AJ307" i="10"/>
  <c r="AC305" i="8"/>
  <c r="V306" i="10" l="1"/>
  <c r="AB306" i="10" s="1"/>
  <c r="H305" i="10"/>
  <c r="L305" i="10" s="1"/>
  <c r="P305" i="10" s="1"/>
  <c r="J306" i="13"/>
  <c r="AD306" i="10"/>
  <c r="AE305" i="8"/>
  <c r="AG305" i="8" s="1"/>
  <c r="AK305" i="8" s="1"/>
  <c r="AO305" i="8"/>
  <c r="AI305" i="8"/>
  <c r="AX305" i="8"/>
  <c r="F305" i="12"/>
  <c r="R305" i="10"/>
  <c r="F306" i="13" l="1"/>
  <c r="D305" i="12"/>
  <c r="AV305" i="8"/>
  <c r="AM305" i="8"/>
  <c r="F305" i="9"/>
  <c r="H305" i="9" s="1"/>
  <c r="X304" i="10" s="1"/>
  <c r="AS305" i="8"/>
  <c r="AL306" i="10"/>
  <c r="AH306" i="10"/>
  <c r="AJ306" i="10"/>
  <c r="AF306" i="10"/>
  <c r="Z305" i="10" l="1"/>
  <c r="J304" i="10"/>
  <c r="N304" i="10" s="1"/>
  <c r="H304" i="13"/>
  <c r="T304" i="10"/>
  <c r="AC304" i="8"/>
  <c r="AX304" i="8" l="1"/>
  <c r="AE304" i="8"/>
  <c r="AG304" i="8" s="1"/>
  <c r="AK304" i="8" s="1"/>
  <c r="AI304" i="8"/>
  <c r="AO304" i="8"/>
  <c r="F304" i="12"/>
  <c r="R304" i="10"/>
  <c r="H304" i="10"/>
  <c r="L304" i="10" s="1"/>
  <c r="D304" i="13"/>
  <c r="V305" i="10"/>
  <c r="AD305" i="10"/>
  <c r="J305" i="13"/>
  <c r="D304" i="12" l="1"/>
  <c r="P304" i="10"/>
  <c r="AM304" i="8"/>
  <c r="AV304" i="8"/>
  <c r="F304" i="9"/>
  <c r="H304" i="9" s="1"/>
  <c r="X303" i="10" s="1"/>
  <c r="AS304" i="8"/>
  <c r="AL305" i="10"/>
  <c r="AH305" i="10"/>
  <c r="F305" i="13"/>
  <c r="AB305" i="10"/>
  <c r="AC303" i="8" l="1"/>
  <c r="AE303" i="8" s="1"/>
  <c r="AG303" i="8" s="1"/>
  <c r="AK303" i="8" s="1"/>
  <c r="T303" i="10"/>
  <c r="V304" i="10" s="1"/>
  <c r="AF305" i="10"/>
  <c r="AJ305" i="10"/>
  <c r="J303" i="10"/>
  <c r="N303" i="10" s="1"/>
  <c r="H303" i="13"/>
  <c r="Z304" i="10"/>
  <c r="AI303" i="8" l="1"/>
  <c r="AX303" i="8"/>
  <c r="AO303" i="8"/>
  <c r="AS303" i="8" s="1"/>
  <c r="D303" i="13"/>
  <c r="H303" i="10"/>
  <c r="L303" i="10" s="1"/>
  <c r="P303" i="10" s="1"/>
  <c r="R303" i="10"/>
  <c r="F303" i="12"/>
  <c r="F304" i="13"/>
  <c r="AB304" i="10"/>
  <c r="AD304" i="10"/>
  <c r="J304" i="13"/>
  <c r="AV303" i="8"/>
  <c r="AM303" i="8"/>
  <c r="F303" i="9" l="1"/>
  <c r="H303" i="9" s="1"/>
  <c r="T302" i="10" s="1"/>
  <c r="D302" i="13" s="1"/>
  <c r="D303" i="12"/>
  <c r="AF304" i="10"/>
  <c r="AJ304" i="10"/>
  <c r="AH304" i="10"/>
  <c r="AL304" i="10"/>
  <c r="X302" i="10" l="1"/>
  <c r="J302" i="10" s="1"/>
  <c r="N302" i="10" s="1"/>
  <c r="AC302" i="8"/>
  <c r="AE302" i="8" s="1"/>
  <c r="AG302" i="8" s="1"/>
  <c r="AK302" i="8" s="1"/>
  <c r="AM302" i="8" s="1"/>
  <c r="V303" i="10"/>
  <c r="AB303" i="10" s="1"/>
  <c r="H302" i="10"/>
  <c r="L302" i="10" s="1"/>
  <c r="D302" i="12" s="1"/>
  <c r="H302" i="13" l="1"/>
  <c r="Z303" i="10"/>
  <c r="AD303" i="10" s="1"/>
  <c r="AX302" i="8"/>
  <c r="AV302" i="8"/>
  <c r="AI302" i="8"/>
  <c r="AO302" i="8"/>
  <c r="F302" i="9" s="1"/>
  <c r="H302" i="9" s="1"/>
  <c r="AC301" i="8" s="1"/>
  <c r="AO301" i="8" s="1"/>
  <c r="F303" i="13"/>
  <c r="P302" i="10"/>
  <c r="AF303" i="10"/>
  <c r="AJ303" i="10"/>
  <c r="F302" i="12"/>
  <c r="R302" i="10"/>
  <c r="J303" i="13" l="1"/>
  <c r="X301" i="10"/>
  <c r="Z302" i="10" s="1"/>
  <c r="AS302" i="8"/>
  <c r="T301" i="10"/>
  <c r="D301" i="13" s="1"/>
  <c r="AX301" i="8"/>
  <c r="AE301" i="8"/>
  <c r="AG301" i="8" s="1"/>
  <c r="AK301" i="8" s="1"/>
  <c r="AV301" i="8" s="1"/>
  <c r="AI301" i="8"/>
  <c r="AH303" i="10"/>
  <c r="AL303" i="10"/>
  <c r="AS301" i="8"/>
  <c r="F301" i="9"/>
  <c r="H301" i="9" s="1"/>
  <c r="H301" i="10" l="1"/>
  <c r="L301" i="10" s="1"/>
  <c r="J301" i="10"/>
  <c r="N301" i="10" s="1"/>
  <c r="F301" i="12" s="1"/>
  <c r="H301" i="13"/>
  <c r="V302" i="10"/>
  <c r="AB302" i="10" s="1"/>
  <c r="AM301" i="8"/>
  <c r="AC300" i="8" s="1"/>
  <c r="AD302" i="10"/>
  <c r="J302" i="13"/>
  <c r="P301" i="10"/>
  <c r="T300" i="10" s="1"/>
  <c r="D301" i="12"/>
  <c r="R301" i="10"/>
  <c r="X300" i="10" s="1"/>
  <c r="F302" i="13" l="1"/>
  <c r="AJ302" i="10"/>
  <c r="AF302" i="10"/>
  <c r="Z301" i="10"/>
  <c r="J300" i="10"/>
  <c r="N300" i="10" s="1"/>
  <c r="H300" i="13"/>
  <c r="D300" i="13"/>
  <c r="V301" i="10"/>
  <c r="H300" i="10"/>
  <c r="L300" i="10" s="1"/>
  <c r="AI300" i="8"/>
  <c r="AO300" i="8"/>
  <c r="AX300" i="8"/>
  <c r="AE300" i="8"/>
  <c r="AG300" i="8" s="1"/>
  <c r="AK300" i="8" s="1"/>
  <c r="AH302" i="10"/>
  <c r="AL302" i="10"/>
  <c r="F301" i="13" l="1"/>
  <c r="AB301" i="10"/>
  <c r="F300" i="9"/>
  <c r="H300" i="9" s="1"/>
  <c r="AS300" i="8"/>
  <c r="F300" i="12"/>
  <c r="R300" i="10"/>
  <c r="J301" i="13"/>
  <c r="AD301" i="10"/>
  <c r="AV300" i="8"/>
  <c r="AM300" i="8"/>
  <c r="D300" i="12"/>
  <c r="P300" i="10"/>
  <c r="T299" i="10" l="1"/>
  <c r="D299" i="13" s="1"/>
  <c r="AH301" i="10"/>
  <c r="AL301" i="10"/>
  <c r="AC299" i="8"/>
  <c r="X299" i="10"/>
  <c r="AF301" i="10"/>
  <c r="AJ301" i="10"/>
  <c r="H299" i="10" l="1"/>
  <c r="L299" i="10" s="1"/>
  <c r="D299" i="12" s="1"/>
  <c r="V300" i="10"/>
  <c r="AB300" i="10" s="1"/>
  <c r="P299" i="10"/>
  <c r="H299" i="13"/>
  <c r="J299" i="10"/>
  <c r="N299" i="10" s="1"/>
  <c r="Z300" i="10"/>
  <c r="AO299" i="8"/>
  <c r="AX299" i="8"/>
  <c r="AI299" i="8"/>
  <c r="AE299" i="8"/>
  <c r="AG299" i="8" s="1"/>
  <c r="AK299" i="8" s="1"/>
  <c r="F300" i="13" l="1"/>
  <c r="R299" i="10"/>
  <c r="F299" i="12"/>
  <c r="AF300" i="10"/>
  <c r="AJ300" i="10"/>
  <c r="AV299" i="8"/>
  <c r="AM299" i="8"/>
  <c r="F299" i="9"/>
  <c r="H299" i="9" s="1"/>
  <c r="T298" i="10" s="1"/>
  <c r="AS299" i="8"/>
  <c r="AD300" i="10"/>
  <c r="J300" i="13"/>
  <c r="AC298" i="8" l="1"/>
  <c r="H298" i="10"/>
  <c r="L298" i="10" s="1"/>
  <c r="D298" i="13"/>
  <c r="V299" i="10"/>
  <c r="AL300" i="10"/>
  <c r="AH300" i="10"/>
  <c r="X298" i="10"/>
  <c r="Z299" i="10" l="1"/>
  <c r="H298" i="13"/>
  <c r="J298" i="10"/>
  <c r="N298" i="10" s="1"/>
  <c r="F299" i="13"/>
  <c r="AB299" i="10"/>
  <c r="P298" i="10"/>
  <c r="D298" i="12"/>
  <c r="AX298" i="8"/>
  <c r="AE298" i="8"/>
  <c r="AG298" i="8" s="1"/>
  <c r="AK298" i="8" s="1"/>
  <c r="AI298" i="8"/>
  <c r="AO298" i="8"/>
  <c r="F298" i="12" l="1"/>
  <c r="R298" i="10"/>
  <c r="F298" i="9"/>
  <c r="H298" i="9" s="1"/>
  <c r="T297" i="10" s="1"/>
  <c r="AS298" i="8"/>
  <c r="AV298" i="8"/>
  <c r="AM298" i="8"/>
  <c r="AF299" i="10"/>
  <c r="AJ299" i="10"/>
  <c r="J299" i="13"/>
  <c r="AD299" i="10"/>
  <c r="AC297" i="8" l="1"/>
  <c r="AO297" i="8" s="1"/>
  <c r="D297" i="13"/>
  <c r="H297" i="10"/>
  <c r="L297" i="10" s="1"/>
  <c r="V298" i="10"/>
  <c r="AL299" i="10"/>
  <c r="AH299" i="10"/>
  <c r="X297" i="10"/>
  <c r="AE297" i="8" l="1"/>
  <c r="AG297" i="8" s="1"/>
  <c r="AK297" i="8" s="1"/>
  <c r="AM297" i="8" s="1"/>
  <c r="AI297" i="8"/>
  <c r="AX297" i="8"/>
  <c r="F298" i="13"/>
  <c r="AB298" i="10"/>
  <c r="F297" i="9"/>
  <c r="H297" i="9" s="1"/>
  <c r="AS297" i="8"/>
  <c r="D297" i="12"/>
  <c r="P297" i="10"/>
  <c r="Z298" i="10"/>
  <c r="H297" i="13"/>
  <c r="J297" i="10"/>
  <c r="N297" i="10" s="1"/>
  <c r="AV297" i="8" l="1"/>
  <c r="J298" i="13"/>
  <c r="AD298" i="10"/>
  <c r="T296" i="10"/>
  <c r="AJ298" i="10"/>
  <c r="AF298" i="10"/>
  <c r="AC296" i="8"/>
  <c r="F297" i="12"/>
  <c r="R297" i="10"/>
  <c r="X296" i="10" s="1"/>
  <c r="J296" i="10" l="1"/>
  <c r="N296" i="10" s="1"/>
  <c r="Z297" i="10"/>
  <c r="H296" i="13"/>
  <c r="AO296" i="8"/>
  <c r="AX296" i="8"/>
  <c r="AE296" i="8"/>
  <c r="AG296" i="8" s="1"/>
  <c r="AK296" i="8" s="1"/>
  <c r="AI296" i="8"/>
  <c r="D296" i="13"/>
  <c r="H296" i="10"/>
  <c r="L296" i="10" s="1"/>
  <c r="V297" i="10"/>
  <c r="AH298" i="10"/>
  <c r="AL298" i="10"/>
  <c r="F297" i="13" l="1"/>
  <c r="AB297" i="10"/>
  <c r="P296" i="10"/>
  <c r="D296" i="12"/>
  <c r="AM296" i="8"/>
  <c r="AV296" i="8"/>
  <c r="J297" i="13"/>
  <c r="AD297" i="10"/>
  <c r="F296" i="9"/>
  <c r="H296" i="9" s="1"/>
  <c r="AS296" i="8"/>
  <c r="R296" i="10"/>
  <c r="F296" i="12"/>
  <c r="X295" i="10" l="1"/>
  <c r="J295" i="10" s="1"/>
  <c r="N295" i="10" s="1"/>
  <c r="AH297" i="10"/>
  <c r="AL297" i="10"/>
  <c r="T295" i="10"/>
  <c r="AJ297" i="10"/>
  <c r="AF297" i="10"/>
  <c r="AC295" i="8"/>
  <c r="Z296" i="10" l="1"/>
  <c r="J296" i="13" s="1"/>
  <c r="H295" i="13"/>
  <c r="H295" i="10"/>
  <c r="L295" i="10" s="1"/>
  <c r="D295" i="13"/>
  <c r="V296" i="10"/>
  <c r="AI295" i="8"/>
  <c r="AE295" i="8"/>
  <c r="AG295" i="8" s="1"/>
  <c r="AK295" i="8" s="1"/>
  <c r="AX295" i="8"/>
  <c r="AO295" i="8"/>
  <c r="R295" i="10"/>
  <c r="F295" i="12"/>
  <c r="AD296" i="10" l="1"/>
  <c r="AH296" i="10" s="1"/>
  <c r="AB296" i="10"/>
  <c r="F296" i="13"/>
  <c r="AV295" i="8"/>
  <c r="AM295" i="8"/>
  <c r="F295" i="9"/>
  <c r="H295" i="9" s="1"/>
  <c r="X294" i="10" s="1"/>
  <c r="AS295" i="8"/>
  <c r="AL296" i="10"/>
  <c r="D295" i="12"/>
  <c r="P295" i="10"/>
  <c r="T294" i="10" l="1"/>
  <c r="V295" i="10" s="1"/>
  <c r="H294" i="13"/>
  <c r="J294" i="10"/>
  <c r="N294" i="10" s="1"/>
  <c r="Z295" i="10"/>
  <c r="AC294" i="8"/>
  <c r="AF296" i="10"/>
  <c r="AJ296" i="10"/>
  <c r="D294" i="13" l="1"/>
  <c r="H294" i="10"/>
  <c r="L294" i="10" s="1"/>
  <c r="D294" i="12" s="1"/>
  <c r="AE294" i="8"/>
  <c r="AG294" i="8" s="1"/>
  <c r="AK294" i="8" s="1"/>
  <c r="AO294" i="8"/>
  <c r="AI294" i="8"/>
  <c r="AX294" i="8"/>
  <c r="J295" i="13"/>
  <c r="AD295" i="10"/>
  <c r="F294" i="12"/>
  <c r="R294" i="10"/>
  <c r="F295" i="13"/>
  <c r="AB295" i="10"/>
  <c r="P294" i="10" l="1"/>
  <c r="AH295" i="10"/>
  <c r="AL295" i="10"/>
  <c r="F294" i="9"/>
  <c r="H294" i="9" s="1"/>
  <c r="X293" i="10" s="1"/>
  <c r="AS294" i="8"/>
  <c r="AF295" i="10"/>
  <c r="AJ295" i="10"/>
  <c r="AM294" i="8"/>
  <c r="AV294" i="8"/>
  <c r="J293" i="10" l="1"/>
  <c r="N293" i="10" s="1"/>
  <c r="H293" i="13"/>
  <c r="Z294" i="10"/>
  <c r="T293" i="10"/>
  <c r="AC293" i="8"/>
  <c r="AD294" i="10" l="1"/>
  <c r="J294" i="13"/>
  <c r="AX293" i="8"/>
  <c r="AI293" i="8"/>
  <c r="AO293" i="8"/>
  <c r="AE293" i="8"/>
  <c r="AG293" i="8" s="1"/>
  <c r="AK293" i="8" s="1"/>
  <c r="D293" i="13"/>
  <c r="V294" i="10"/>
  <c r="H293" i="10"/>
  <c r="L293" i="10" s="1"/>
  <c r="R293" i="10"/>
  <c r="F293" i="12"/>
  <c r="D293" i="12" l="1"/>
  <c r="P293" i="10"/>
  <c r="AM293" i="8"/>
  <c r="AV293" i="8"/>
  <c r="F294" i="13"/>
  <c r="AB294" i="10"/>
  <c r="AS293" i="8"/>
  <c r="F293" i="9"/>
  <c r="H293" i="9" s="1"/>
  <c r="X292" i="10" s="1"/>
  <c r="AL294" i="10"/>
  <c r="AH294" i="10"/>
  <c r="AC292" i="8" l="1"/>
  <c r="AX292" i="8" s="1"/>
  <c r="T292" i="10"/>
  <c r="D292" i="13" s="1"/>
  <c r="J292" i="10"/>
  <c r="N292" i="10" s="1"/>
  <c r="H292" i="13"/>
  <c r="Z293" i="10"/>
  <c r="AF294" i="10"/>
  <c r="AJ294" i="10"/>
  <c r="AO292" i="8" l="1"/>
  <c r="F292" i="9" s="1"/>
  <c r="H292" i="9" s="1"/>
  <c r="AE292" i="8"/>
  <c r="AG292" i="8" s="1"/>
  <c r="AK292" i="8" s="1"/>
  <c r="AM292" i="8" s="1"/>
  <c r="V293" i="10"/>
  <c r="F293" i="13" s="1"/>
  <c r="AI292" i="8"/>
  <c r="H292" i="10"/>
  <c r="L292" i="10" s="1"/>
  <c r="D292" i="12" s="1"/>
  <c r="J293" i="13"/>
  <c r="AD293" i="10"/>
  <c r="P292" i="10"/>
  <c r="F292" i="12"/>
  <c r="R292" i="10"/>
  <c r="AS292" i="8" l="1"/>
  <c r="AV292" i="8"/>
  <c r="AB293" i="10"/>
  <c r="AF293" i="10" s="1"/>
  <c r="X291" i="10"/>
  <c r="H291" i="13" s="1"/>
  <c r="T291" i="10"/>
  <c r="D291" i="13" s="1"/>
  <c r="AH293" i="10"/>
  <c r="AL293" i="10"/>
  <c r="AJ293" i="10"/>
  <c r="AC291" i="8"/>
  <c r="H291" i="10" l="1"/>
  <c r="L291" i="10" s="1"/>
  <c r="D291" i="12" s="1"/>
  <c r="V292" i="10"/>
  <c r="AB292" i="10" s="1"/>
  <c r="Z292" i="10"/>
  <c r="AD292" i="10" s="1"/>
  <c r="J291" i="10"/>
  <c r="N291" i="10" s="1"/>
  <c r="F291" i="12" s="1"/>
  <c r="P291" i="10"/>
  <c r="AI291" i="8"/>
  <c r="AO291" i="8"/>
  <c r="AE291" i="8"/>
  <c r="AG291" i="8" s="1"/>
  <c r="AK291" i="8" s="1"/>
  <c r="AX291" i="8"/>
  <c r="R291" i="10"/>
  <c r="F292" i="13" l="1"/>
  <c r="J292" i="13"/>
  <c r="AS291" i="8"/>
  <c r="F291" i="9"/>
  <c r="H291" i="9" s="1"/>
  <c r="X290" i="10" s="1"/>
  <c r="AF292" i="10"/>
  <c r="AJ292" i="10"/>
  <c r="AL292" i="10"/>
  <c r="AH292" i="10"/>
  <c r="AM291" i="8"/>
  <c r="AV291" i="8"/>
  <c r="AC290" i="8" l="1"/>
  <c r="AI290" i="8" s="1"/>
  <c r="T290" i="10"/>
  <c r="V291" i="10" s="1"/>
  <c r="Z291" i="10"/>
  <c r="J290" i="10"/>
  <c r="N290" i="10" s="1"/>
  <c r="H290" i="13"/>
  <c r="AE290" i="8" l="1"/>
  <c r="AG290" i="8" s="1"/>
  <c r="AK290" i="8" s="1"/>
  <c r="AV290" i="8" s="1"/>
  <c r="AO290" i="8"/>
  <c r="AS290" i="8" s="1"/>
  <c r="AX290" i="8"/>
  <c r="D290" i="13"/>
  <c r="H290" i="10"/>
  <c r="L290" i="10" s="1"/>
  <c r="D290" i="12" s="1"/>
  <c r="P290" i="10"/>
  <c r="R290" i="10"/>
  <c r="F290" i="12"/>
  <c r="F291" i="13"/>
  <c r="AB291" i="10"/>
  <c r="AD291" i="10"/>
  <c r="J291" i="13"/>
  <c r="F290" i="9" l="1"/>
  <c r="H290" i="9" s="1"/>
  <c r="AM290" i="8"/>
  <c r="AH291" i="10"/>
  <c r="AL291" i="10"/>
  <c r="X289" i="10"/>
  <c r="AJ291" i="10"/>
  <c r="AF291" i="10"/>
  <c r="T289" i="10"/>
  <c r="AC289" i="8"/>
  <c r="AO289" i="8" l="1"/>
  <c r="AI289" i="8"/>
  <c r="AX289" i="8"/>
  <c r="AE289" i="8"/>
  <c r="AG289" i="8" s="1"/>
  <c r="AK289" i="8" s="1"/>
  <c r="J289" i="10"/>
  <c r="N289" i="10" s="1"/>
  <c r="H289" i="13"/>
  <c r="Z290" i="10"/>
  <c r="D289" i="13"/>
  <c r="V290" i="10"/>
  <c r="H289" i="10"/>
  <c r="L289" i="10" s="1"/>
  <c r="AV289" i="8" l="1"/>
  <c r="AM289" i="8"/>
  <c r="D289" i="12"/>
  <c r="P289" i="10"/>
  <c r="AB290" i="10"/>
  <c r="F290" i="13"/>
  <c r="R289" i="10"/>
  <c r="F289" i="12"/>
  <c r="J290" i="13"/>
  <c r="AD290" i="10"/>
  <c r="F289" i="9"/>
  <c r="H289" i="9" s="1"/>
  <c r="AS289" i="8"/>
  <c r="T288" i="10" l="1"/>
  <c r="H288" i="10" s="1"/>
  <c r="L288" i="10" s="1"/>
  <c r="X288" i="10"/>
  <c r="AH290" i="10"/>
  <c r="AL290" i="10"/>
  <c r="AC288" i="8"/>
  <c r="AF290" i="10"/>
  <c r="AJ290" i="10"/>
  <c r="V289" i="10" l="1"/>
  <c r="F289" i="13" s="1"/>
  <c r="D288" i="13"/>
  <c r="AO288" i="8"/>
  <c r="AX288" i="8"/>
  <c r="AE288" i="8"/>
  <c r="AG288" i="8" s="1"/>
  <c r="AK288" i="8" s="1"/>
  <c r="AI288" i="8"/>
  <c r="J288" i="10"/>
  <c r="N288" i="10" s="1"/>
  <c r="H288" i="13"/>
  <c r="Z289" i="10"/>
  <c r="D288" i="12"/>
  <c r="P288" i="10"/>
  <c r="AB289" i="10" l="1"/>
  <c r="AF289" i="10" s="1"/>
  <c r="F288" i="12"/>
  <c r="R288" i="10"/>
  <c r="AJ289" i="10"/>
  <c r="AM288" i="8"/>
  <c r="AV288" i="8"/>
  <c r="J289" i="13"/>
  <c r="AD289" i="10"/>
  <c r="F288" i="9"/>
  <c r="H288" i="9" s="1"/>
  <c r="AS288" i="8"/>
  <c r="X287" i="10" l="1"/>
  <c r="H287" i="13" s="1"/>
  <c r="T287" i="10"/>
  <c r="D287" i="13" s="1"/>
  <c r="AH289" i="10"/>
  <c r="AL289" i="10"/>
  <c r="AC287" i="8"/>
  <c r="J287" i="10" l="1"/>
  <c r="N287" i="10" s="1"/>
  <c r="R287" i="10" s="1"/>
  <c r="Z288" i="10"/>
  <c r="J288" i="13" s="1"/>
  <c r="H287" i="10"/>
  <c r="L287" i="10" s="1"/>
  <c r="D287" i="12" s="1"/>
  <c r="V288" i="10"/>
  <c r="F288" i="13" s="1"/>
  <c r="AX287" i="8"/>
  <c r="AE287" i="8"/>
  <c r="AG287" i="8" s="1"/>
  <c r="AK287" i="8" s="1"/>
  <c r="AO287" i="8"/>
  <c r="AI287" i="8"/>
  <c r="F287" i="12" l="1"/>
  <c r="AD288" i="10"/>
  <c r="AH288" i="10" s="1"/>
  <c r="P287" i="10"/>
  <c r="AB288" i="10"/>
  <c r="AJ288" i="10" s="1"/>
  <c r="F287" i="9"/>
  <c r="H287" i="9" s="1"/>
  <c r="AS287" i="8"/>
  <c r="AV287" i="8"/>
  <c r="AM287" i="8"/>
  <c r="AL288" i="10" l="1"/>
  <c r="T286" i="10"/>
  <c r="D286" i="13" s="1"/>
  <c r="AF288" i="10"/>
  <c r="AC286" i="8"/>
  <c r="X286" i="10"/>
  <c r="V287" i="10" l="1"/>
  <c r="AB287" i="10" s="1"/>
  <c r="H286" i="10"/>
  <c r="L286" i="10" s="1"/>
  <c r="P286" i="10" s="1"/>
  <c r="AE286" i="8"/>
  <c r="AG286" i="8" s="1"/>
  <c r="AK286" i="8" s="1"/>
  <c r="AO286" i="8"/>
  <c r="AI286" i="8"/>
  <c r="AX286" i="8"/>
  <c r="J286" i="10"/>
  <c r="N286" i="10" s="1"/>
  <c r="H286" i="13"/>
  <c r="Z287" i="10"/>
  <c r="F287" i="13" l="1"/>
  <c r="D286" i="12"/>
  <c r="J287" i="13"/>
  <c r="AD287" i="10"/>
  <c r="AJ287" i="10"/>
  <c r="AF287" i="10"/>
  <c r="F286" i="12"/>
  <c r="R286" i="10"/>
  <c r="F286" i="9"/>
  <c r="H286" i="9" s="1"/>
  <c r="T285" i="10" s="1"/>
  <c r="AS286" i="8"/>
  <c r="AV286" i="8"/>
  <c r="AM286" i="8"/>
  <c r="D285" i="13" l="1"/>
  <c r="V286" i="10"/>
  <c r="H285" i="10"/>
  <c r="L285" i="10" s="1"/>
  <c r="AC285" i="8"/>
  <c r="X285" i="10"/>
  <c r="AL287" i="10"/>
  <c r="AH287" i="10"/>
  <c r="D285" i="12" l="1"/>
  <c r="P285" i="10"/>
  <c r="H285" i="13"/>
  <c r="Z286" i="10"/>
  <c r="J285" i="10"/>
  <c r="N285" i="10" s="1"/>
  <c r="F286" i="13"/>
  <c r="AB286" i="10"/>
  <c r="AO285" i="8"/>
  <c r="AE285" i="8"/>
  <c r="AG285" i="8" s="1"/>
  <c r="AK285" i="8" s="1"/>
  <c r="AX285" i="8"/>
  <c r="AI285" i="8"/>
  <c r="J286" i="13" l="1"/>
  <c r="AD286" i="10"/>
  <c r="AF286" i="10"/>
  <c r="AJ286" i="10"/>
  <c r="AM285" i="8"/>
  <c r="AV285" i="8"/>
  <c r="F285" i="9"/>
  <c r="H285" i="9" s="1"/>
  <c r="T284" i="10" s="1"/>
  <c r="AS285" i="8"/>
  <c r="F285" i="12"/>
  <c r="R285" i="10"/>
  <c r="D284" i="13" l="1"/>
  <c r="V285" i="10"/>
  <c r="H284" i="10"/>
  <c r="L284" i="10" s="1"/>
  <c r="AH286" i="10"/>
  <c r="AL286" i="10"/>
  <c r="X284" i="10"/>
  <c r="AC284" i="8"/>
  <c r="AO284" i="8" l="1"/>
  <c r="AX284" i="8"/>
  <c r="AE284" i="8"/>
  <c r="AG284" i="8" s="1"/>
  <c r="AK284" i="8" s="1"/>
  <c r="AI284" i="8"/>
  <c r="Z285" i="10"/>
  <c r="J284" i="10"/>
  <c r="N284" i="10" s="1"/>
  <c r="H284" i="13"/>
  <c r="P284" i="10"/>
  <c r="D284" i="12"/>
  <c r="F285" i="13"/>
  <c r="AB285" i="10"/>
  <c r="F284" i="12" l="1"/>
  <c r="R284" i="10"/>
  <c r="AM284" i="8"/>
  <c r="AV284" i="8"/>
  <c r="AD285" i="10"/>
  <c r="J285" i="13"/>
  <c r="AF285" i="10"/>
  <c r="AJ285" i="10"/>
  <c r="F284" i="9"/>
  <c r="H284" i="9" s="1"/>
  <c r="T283" i="10" s="1"/>
  <c r="AS284" i="8"/>
  <c r="D283" i="13" l="1"/>
  <c r="H283" i="10"/>
  <c r="L283" i="10" s="1"/>
  <c r="V284" i="10"/>
  <c r="AC283" i="8"/>
  <c r="AH285" i="10"/>
  <c r="AL285" i="10"/>
  <c r="X283" i="10"/>
  <c r="F284" i="13" l="1"/>
  <c r="AB284" i="10"/>
  <c r="D283" i="12"/>
  <c r="P283" i="10"/>
  <c r="Z284" i="10"/>
  <c r="J283" i="10"/>
  <c r="N283" i="10" s="1"/>
  <c r="H283" i="13"/>
  <c r="AI283" i="8"/>
  <c r="AX283" i="8"/>
  <c r="AO283" i="8"/>
  <c r="AE283" i="8"/>
  <c r="AG283" i="8" s="1"/>
  <c r="AK283" i="8" s="1"/>
  <c r="AM283" i="8" l="1"/>
  <c r="AV283" i="8"/>
  <c r="F283" i="9"/>
  <c r="H283" i="9" s="1"/>
  <c r="T282" i="10" s="1"/>
  <c r="AS283" i="8"/>
  <c r="R283" i="10"/>
  <c r="F283" i="12"/>
  <c r="AF284" i="10"/>
  <c r="AJ284" i="10"/>
  <c r="AD284" i="10"/>
  <c r="J284" i="13"/>
  <c r="V283" i="10" l="1"/>
  <c r="D282" i="13"/>
  <c r="H282" i="10"/>
  <c r="L282" i="10" s="1"/>
  <c r="AL284" i="10"/>
  <c r="AH284" i="10"/>
  <c r="X282" i="10"/>
  <c r="AC282" i="8"/>
  <c r="J282" i="10" l="1"/>
  <c r="N282" i="10" s="1"/>
  <c r="H282" i="13"/>
  <c r="Z283" i="10"/>
  <c r="D282" i="12"/>
  <c r="P282" i="10"/>
  <c r="AI282" i="8"/>
  <c r="AX282" i="8"/>
  <c r="AO282" i="8"/>
  <c r="AE282" i="8"/>
  <c r="AG282" i="8" s="1"/>
  <c r="AK282" i="8" s="1"/>
  <c r="F283" i="13"/>
  <c r="AB283" i="10"/>
  <c r="AM282" i="8" l="1"/>
  <c r="AV282" i="8"/>
  <c r="AD283" i="10"/>
  <c r="J283" i="13"/>
  <c r="AF283" i="10"/>
  <c r="AJ283" i="10"/>
  <c r="F282" i="9"/>
  <c r="H282" i="9" s="1"/>
  <c r="T281" i="10" s="1"/>
  <c r="AS282" i="8"/>
  <c r="F282" i="12"/>
  <c r="R282" i="10"/>
  <c r="X281" i="10" l="1"/>
  <c r="Z282" i="10" s="1"/>
  <c r="D281" i="13"/>
  <c r="V282" i="10"/>
  <c r="H281" i="10"/>
  <c r="L281" i="10" s="1"/>
  <c r="AL283" i="10"/>
  <c r="AH283" i="10"/>
  <c r="AC281" i="8"/>
  <c r="H281" i="13" l="1"/>
  <c r="J281" i="10"/>
  <c r="N281" i="10" s="1"/>
  <c r="F281" i="12" s="1"/>
  <c r="AI281" i="8"/>
  <c r="AX281" i="8"/>
  <c r="AE281" i="8"/>
  <c r="AG281" i="8" s="1"/>
  <c r="AK281" i="8" s="1"/>
  <c r="AO281" i="8"/>
  <c r="D281" i="12"/>
  <c r="P281" i="10"/>
  <c r="J282" i="13"/>
  <c r="AD282" i="10"/>
  <c r="F282" i="13"/>
  <c r="AB282" i="10"/>
  <c r="R281" i="10" l="1"/>
  <c r="F281" i="9"/>
  <c r="H281" i="9" s="1"/>
  <c r="AS281" i="8"/>
  <c r="AM281" i="8"/>
  <c r="AV281" i="8"/>
  <c r="AH282" i="10"/>
  <c r="AL282" i="10"/>
  <c r="AJ282" i="10"/>
  <c r="AF282" i="10"/>
  <c r="X280" i="10" l="1"/>
  <c r="J280" i="10" s="1"/>
  <c r="N280" i="10" s="1"/>
  <c r="T280" i="10"/>
  <c r="D280" i="13" s="1"/>
  <c r="AC280" i="8"/>
  <c r="AE280" i="8" s="1"/>
  <c r="AG280" i="8" s="1"/>
  <c r="AK280" i="8" s="1"/>
  <c r="V281" i="10" l="1"/>
  <c r="AB281" i="10" s="1"/>
  <c r="Z281" i="10"/>
  <c r="J281" i="13" s="1"/>
  <c r="H280" i="10"/>
  <c r="L280" i="10" s="1"/>
  <c r="P280" i="10" s="1"/>
  <c r="AO280" i="8"/>
  <c r="AS280" i="8" s="1"/>
  <c r="AI280" i="8"/>
  <c r="H280" i="13"/>
  <c r="AX280" i="8"/>
  <c r="AM280" i="8"/>
  <c r="AV280" i="8"/>
  <c r="R280" i="10"/>
  <c r="F280" i="12"/>
  <c r="F281" i="13" l="1"/>
  <c r="AD281" i="10"/>
  <c r="AL281" i="10" s="1"/>
  <c r="D280" i="12"/>
  <c r="F280" i="9"/>
  <c r="H280" i="9" s="1"/>
  <c r="AC279" i="8" s="1"/>
  <c r="AJ281" i="10"/>
  <c r="AF281" i="10"/>
  <c r="AH281" i="10" l="1"/>
  <c r="T279" i="10"/>
  <c r="H279" i="10" s="1"/>
  <c r="L279" i="10" s="1"/>
  <c r="P279" i="10" s="1"/>
  <c r="X279" i="10"/>
  <c r="H279" i="13" s="1"/>
  <c r="AI279" i="8"/>
  <c r="AO279" i="8"/>
  <c r="AE279" i="8"/>
  <c r="AG279" i="8" s="1"/>
  <c r="AK279" i="8" s="1"/>
  <c r="AX279" i="8"/>
  <c r="D279" i="12" l="1"/>
  <c r="V280" i="10"/>
  <c r="AB280" i="10" s="1"/>
  <c r="AJ280" i="10" s="1"/>
  <c r="D279" i="13"/>
  <c r="J279" i="10"/>
  <c r="N279" i="10" s="1"/>
  <c r="F279" i="12" s="1"/>
  <c r="Z280" i="10"/>
  <c r="J280" i="13" s="1"/>
  <c r="F279" i="9"/>
  <c r="H279" i="9" s="1"/>
  <c r="T278" i="10" s="1"/>
  <c r="AS279" i="8"/>
  <c r="AM279" i="8"/>
  <c r="AV279" i="8"/>
  <c r="AF280" i="10" l="1"/>
  <c r="F280" i="13"/>
  <c r="AC278" i="8"/>
  <c r="AE278" i="8" s="1"/>
  <c r="AG278" i="8" s="1"/>
  <c r="AK278" i="8" s="1"/>
  <c r="AD280" i="10"/>
  <c r="AL280" i="10" s="1"/>
  <c r="R279" i="10"/>
  <c r="X278" i="10" s="1"/>
  <c r="Z279" i="10" s="1"/>
  <c r="H278" i="10"/>
  <c r="L278" i="10" s="1"/>
  <c r="V279" i="10"/>
  <c r="D278" i="13"/>
  <c r="AX278" i="8" l="1"/>
  <c r="AI278" i="8"/>
  <c r="AO278" i="8"/>
  <c r="F278" i="9" s="1"/>
  <c r="H278" i="9" s="1"/>
  <c r="AH280" i="10"/>
  <c r="H278" i="13"/>
  <c r="J278" i="10"/>
  <c r="N278" i="10" s="1"/>
  <c r="F278" i="12" s="1"/>
  <c r="F279" i="13"/>
  <c r="AB279" i="10"/>
  <c r="J279" i="13"/>
  <c r="AD279" i="10"/>
  <c r="D278" i="12"/>
  <c r="P278" i="10"/>
  <c r="AM278" i="8"/>
  <c r="AV278" i="8"/>
  <c r="AS278" i="8" l="1"/>
  <c r="R278" i="10"/>
  <c r="X277" i="10" s="1"/>
  <c r="Z278" i="10" s="1"/>
  <c r="AH279" i="10"/>
  <c r="AL279" i="10"/>
  <c r="AF279" i="10"/>
  <c r="AJ279" i="10"/>
  <c r="AC277" i="8"/>
  <c r="T277" i="10"/>
  <c r="J277" i="10" l="1"/>
  <c r="N277" i="10" s="1"/>
  <c r="F277" i="12" s="1"/>
  <c r="H277" i="13"/>
  <c r="D277" i="13"/>
  <c r="H277" i="10"/>
  <c r="L277" i="10" s="1"/>
  <c r="V278" i="10"/>
  <c r="J278" i="13"/>
  <c r="AD278" i="10"/>
  <c r="AO277" i="8"/>
  <c r="AE277" i="8"/>
  <c r="AG277" i="8" s="1"/>
  <c r="AK277" i="8" s="1"/>
  <c r="AX277" i="8"/>
  <c r="AI277" i="8"/>
  <c r="R277" i="10" l="1"/>
  <c r="F278" i="13"/>
  <c r="AB278" i="10"/>
  <c r="AH278" i="10"/>
  <c r="AL278" i="10"/>
  <c r="AM277" i="8"/>
  <c r="AV277" i="8"/>
  <c r="D277" i="12"/>
  <c r="P277" i="10"/>
  <c r="AS277" i="8"/>
  <c r="F277" i="9"/>
  <c r="H277" i="9" s="1"/>
  <c r="X276" i="10" l="1"/>
  <c r="J276" i="10" s="1"/>
  <c r="N276" i="10" s="1"/>
  <c r="T276" i="10"/>
  <c r="D276" i="13" s="1"/>
  <c r="AF278" i="10"/>
  <c r="AJ278" i="10"/>
  <c r="AC276" i="8"/>
  <c r="Z277" i="10" l="1"/>
  <c r="AD277" i="10" s="1"/>
  <c r="H276" i="13"/>
  <c r="H276" i="10"/>
  <c r="L276" i="10" s="1"/>
  <c r="D276" i="12" s="1"/>
  <c r="V277" i="10"/>
  <c r="F277" i="13" s="1"/>
  <c r="AO276" i="8"/>
  <c r="AX276" i="8"/>
  <c r="AE276" i="8"/>
  <c r="AG276" i="8" s="1"/>
  <c r="AK276" i="8" s="1"/>
  <c r="AI276" i="8"/>
  <c r="F276" i="12"/>
  <c r="R276" i="10"/>
  <c r="J277" i="13" l="1"/>
  <c r="AB277" i="10"/>
  <c r="AF277" i="10" s="1"/>
  <c r="P276" i="10"/>
  <c r="AH277" i="10"/>
  <c r="AL277" i="10"/>
  <c r="F276" i="9"/>
  <c r="H276" i="9" s="1"/>
  <c r="AS276" i="8"/>
  <c r="AM276" i="8"/>
  <c r="AV276" i="8"/>
  <c r="AC275" i="8" l="1"/>
  <c r="AO275" i="8" s="1"/>
  <c r="AJ277" i="10"/>
  <c r="T275" i="10"/>
  <c r="D275" i="13" s="1"/>
  <c r="X275" i="10"/>
  <c r="H275" i="13" s="1"/>
  <c r="AE275" i="8" l="1"/>
  <c r="AG275" i="8" s="1"/>
  <c r="AK275" i="8" s="1"/>
  <c r="AM275" i="8" s="1"/>
  <c r="AX275" i="8"/>
  <c r="AI275" i="8"/>
  <c r="H275" i="10"/>
  <c r="L275" i="10" s="1"/>
  <c r="P275" i="10" s="1"/>
  <c r="Z276" i="10"/>
  <c r="AD276" i="10" s="1"/>
  <c r="V276" i="10"/>
  <c r="F276" i="13" s="1"/>
  <c r="J275" i="10"/>
  <c r="N275" i="10" s="1"/>
  <c r="R275" i="10" s="1"/>
  <c r="F275" i="9"/>
  <c r="H275" i="9" s="1"/>
  <c r="AS275" i="8"/>
  <c r="AV275" i="8" l="1"/>
  <c r="D275" i="12"/>
  <c r="J276" i="13"/>
  <c r="F275" i="12"/>
  <c r="AB276" i="10"/>
  <c r="AF276" i="10" s="1"/>
  <c r="AC274" i="8"/>
  <c r="AI274" i="8" s="1"/>
  <c r="X274" i="10"/>
  <c r="J274" i="10" s="1"/>
  <c r="N274" i="10" s="1"/>
  <c r="T274" i="10"/>
  <c r="V275" i="10" s="1"/>
  <c r="AH276" i="10"/>
  <c r="AL276" i="10"/>
  <c r="AJ276" i="10" l="1"/>
  <c r="D274" i="13"/>
  <c r="AX274" i="8"/>
  <c r="AE274" i="8"/>
  <c r="AG274" i="8" s="1"/>
  <c r="AK274" i="8" s="1"/>
  <c r="AM274" i="8" s="1"/>
  <c r="AO274" i="8"/>
  <c r="AS274" i="8" s="1"/>
  <c r="Z275" i="10"/>
  <c r="AD275" i="10" s="1"/>
  <c r="H274" i="13"/>
  <c r="H274" i="10"/>
  <c r="L274" i="10" s="1"/>
  <c r="P274" i="10" s="1"/>
  <c r="F274" i="9"/>
  <c r="H274" i="9" s="1"/>
  <c r="F275" i="13"/>
  <c r="AB275" i="10"/>
  <c r="F274" i="12"/>
  <c r="R274" i="10"/>
  <c r="AV274" i="8" l="1"/>
  <c r="J275" i="13"/>
  <c r="D274" i="12"/>
  <c r="AC273" i="8"/>
  <c r="AO273" i="8" s="1"/>
  <c r="T273" i="10"/>
  <c r="V274" i="10" s="1"/>
  <c r="X273" i="10"/>
  <c r="H273" i="13" s="1"/>
  <c r="AF275" i="10"/>
  <c r="AJ275" i="10"/>
  <c r="AH275" i="10"/>
  <c r="AL275" i="10"/>
  <c r="D273" i="13" l="1"/>
  <c r="AE273" i="8"/>
  <c r="AG273" i="8" s="1"/>
  <c r="AK273" i="8" s="1"/>
  <c r="AV273" i="8" s="1"/>
  <c r="AI273" i="8"/>
  <c r="AX273" i="8"/>
  <c r="H273" i="10"/>
  <c r="L273" i="10" s="1"/>
  <c r="D273" i="12" s="1"/>
  <c r="J273" i="10"/>
  <c r="N273" i="10" s="1"/>
  <c r="R273" i="10" s="1"/>
  <c r="Z274" i="10"/>
  <c r="J274" i="13" s="1"/>
  <c r="AB274" i="10"/>
  <c r="F274" i="13"/>
  <c r="F273" i="9"/>
  <c r="H273" i="9" s="1"/>
  <c r="AS273" i="8"/>
  <c r="AM273" i="8" l="1"/>
  <c r="AC272" i="8" s="1"/>
  <c r="AD274" i="10"/>
  <c r="AL274" i="10" s="1"/>
  <c r="P273" i="10"/>
  <c r="T272" i="10" s="1"/>
  <c r="D272" i="13" s="1"/>
  <c r="F273" i="12"/>
  <c r="X272" i="10"/>
  <c r="AJ274" i="10"/>
  <c r="AF274" i="10"/>
  <c r="AH274" i="10" l="1"/>
  <c r="H272" i="10"/>
  <c r="L272" i="10" s="1"/>
  <c r="P272" i="10" s="1"/>
  <c r="V273" i="10"/>
  <c r="F273" i="13" s="1"/>
  <c r="AO272" i="8"/>
  <c r="AX272" i="8"/>
  <c r="AE272" i="8"/>
  <c r="AG272" i="8" s="1"/>
  <c r="AK272" i="8" s="1"/>
  <c r="AI272" i="8"/>
  <c r="H272" i="13"/>
  <c r="Z273" i="10"/>
  <c r="J272" i="10"/>
  <c r="N272" i="10" s="1"/>
  <c r="D272" i="12" l="1"/>
  <c r="AB273" i="10"/>
  <c r="AF273" i="10" s="1"/>
  <c r="F272" i="12"/>
  <c r="R272" i="10"/>
  <c r="AV272" i="8"/>
  <c r="AM272" i="8"/>
  <c r="J273" i="13"/>
  <c r="AD273" i="10"/>
  <c r="F272" i="9"/>
  <c r="H272" i="9" s="1"/>
  <c r="T271" i="10" s="1"/>
  <c r="AS272" i="8"/>
  <c r="AJ273" i="10" l="1"/>
  <c r="AC271" i="8"/>
  <c r="AE271" i="8" s="1"/>
  <c r="AG271" i="8" s="1"/>
  <c r="AK271" i="8" s="1"/>
  <c r="AH273" i="10"/>
  <c r="AL273" i="10"/>
  <c r="X271" i="10"/>
  <c r="H271" i="10"/>
  <c r="L271" i="10" s="1"/>
  <c r="V272" i="10"/>
  <c r="D271" i="13"/>
  <c r="AO271" i="8" l="1"/>
  <c r="F271" i="9" s="1"/>
  <c r="H271" i="9" s="1"/>
  <c r="AX271" i="8"/>
  <c r="AI271" i="8"/>
  <c r="D271" i="12"/>
  <c r="P271" i="10"/>
  <c r="F272" i="13"/>
  <c r="AB272" i="10"/>
  <c r="J271" i="10"/>
  <c r="N271" i="10" s="1"/>
  <c r="H271" i="13"/>
  <c r="Z272" i="10"/>
  <c r="AV271" i="8"/>
  <c r="AM271" i="8"/>
  <c r="AS271" i="8" l="1"/>
  <c r="AC270" i="8"/>
  <c r="AI270" i="8" s="1"/>
  <c r="T270" i="10"/>
  <c r="D270" i="13" s="1"/>
  <c r="F271" i="12"/>
  <c r="R271" i="10"/>
  <c r="X270" i="10" s="1"/>
  <c r="AF272" i="10"/>
  <c r="AJ272" i="10"/>
  <c r="J272" i="13"/>
  <c r="AD272" i="10"/>
  <c r="AO270" i="8" l="1"/>
  <c r="F270" i="9" s="1"/>
  <c r="H270" i="9" s="1"/>
  <c r="AX270" i="8"/>
  <c r="AE270" i="8"/>
  <c r="AG270" i="8" s="1"/>
  <c r="AK270" i="8" s="1"/>
  <c r="AM270" i="8" s="1"/>
  <c r="H270" i="10"/>
  <c r="L270" i="10" s="1"/>
  <c r="D270" i="12" s="1"/>
  <c r="V271" i="10"/>
  <c r="F271" i="13" s="1"/>
  <c r="Z271" i="10"/>
  <c r="J270" i="10"/>
  <c r="N270" i="10" s="1"/>
  <c r="H270" i="13"/>
  <c r="AL272" i="10"/>
  <c r="AH272" i="10"/>
  <c r="AS270" i="8" l="1"/>
  <c r="AV270" i="8"/>
  <c r="P270" i="10"/>
  <c r="T269" i="10" s="1"/>
  <c r="AB271" i="10"/>
  <c r="AJ271" i="10" s="1"/>
  <c r="F270" i="12"/>
  <c r="R270" i="10"/>
  <c r="X269" i="10" s="1"/>
  <c r="AD271" i="10"/>
  <c r="J271" i="13"/>
  <c r="AC269" i="8"/>
  <c r="AF271" i="10" l="1"/>
  <c r="D269" i="13"/>
  <c r="V270" i="10"/>
  <c r="F270" i="13" s="1"/>
  <c r="H269" i="10"/>
  <c r="L269" i="10" s="1"/>
  <c r="D269" i="12" s="1"/>
  <c r="AL271" i="10"/>
  <c r="AH271" i="10"/>
  <c r="H269" i="13"/>
  <c r="Z270" i="10"/>
  <c r="J269" i="10"/>
  <c r="N269" i="10" s="1"/>
  <c r="AX269" i="8"/>
  <c r="AI269" i="8"/>
  <c r="AO269" i="8"/>
  <c r="AE269" i="8"/>
  <c r="AG269" i="8" s="1"/>
  <c r="AK269" i="8" s="1"/>
  <c r="AB270" i="10" l="1"/>
  <c r="AF270" i="10" s="1"/>
  <c r="P269" i="10"/>
  <c r="F269" i="9"/>
  <c r="H269" i="9" s="1"/>
  <c r="AS269" i="8"/>
  <c r="F269" i="12"/>
  <c r="R269" i="10"/>
  <c r="AM269" i="8"/>
  <c r="AV269" i="8"/>
  <c r="J270" i="13"/>
  <c r="AD270" i="10"/>
  <c r="AJ270" i="10" l="1"/>
  <c r="T268" i="10"/>
  <c r="H268" i="10" s="1"/>
  <c r="L268" i="10" s="1"/>
  <c r="AC268" i="8"/>
  <c r="AO268" i="8" s="1"/>
  <c r="AH270" i="10"/>
  <c r="AL270" i="10"/>
  <c r="X268" i="10"/>
  <c r="V269" i="10" l="1"/>
  <c r="F269" i="13" s="1"/>
  <c r="D268" i="13"/>
  <c r="AI268" i="8"/>
  <c r="AX268" i="8"/>
  <c r="AE268" i="8"/>
  <c r="AG268" i="8" s="1"/>
  <c r="AK268" i="8" s="1"/>
  <c r="AM268" i="8" s="1"/>
  <c r="J268" i="10"/>
  <c r="N268" i="10" s="1"/>
  <c r="H268" i="13"/>
  <c r="Z269" i="10"/>
  <c r="F268" i="9"/>
  <c r="H268" i="9" s="1"/>
  <c r="AS268" i="8"/>
  <c r="D268" i="12"/>
  <c r="P268" i="10"/>
  <c r="AB269" i="10" l="1"/>
  <c r="AJ269" i="10" s="1"/>
  <c r="AV268" i="8"/>
  <c r="T267" i="10"/>
  <c r="V268" i="10" s="1"/>
  <c r="J269" i="13"/>
  <c r="AD269" i="10"/>
  <c r="AC267" i="8"/>
  <c r="R268" i="10"/>
  <c r="X267" i="10" s="1"/>
  <c r="F268" i="12"/>
  <c r="AF269" i="10" l="1"/>
  <c r="D267" i="13"/>
  <c r="H267" i="10"/>
  <c r="L267" i="10" s="1"/>
  <c r="D267" i="12" s="1"/>
  <c r="F268" i="13"/>
  <c r="AB268" i="10"/>
  <c r="AX267" i="8"/>
  <c r="AO267" i="8"/>
  <c r="AE267" i="8"/>
  <c r="AG267" i="8" s="1"/>
  <c r="AK267" i="8" s="1"/>
  <c r="AI267" i="8"/>
  <c r="H267" i="13"/>
  <c r="J267" i="10"/>
  <c r="N267" i="10" s="1"/>
  <c r="Z268" i="10"/>
  <c r="AL269" i="10"/>
  <c r="AH269" i="10"/>
  <c r="P267" i="10" l="1"/>
  <c r="F267" i="9"/>
  <c r="H267" i="9" s="1"/>
  <c r="AS267" i="8"/>
  <c r="R267" i="10"/>
  <c r="F267" i="12"/>
  <c r="AF268" i="10"/>
  <c r="AJ268" i="10"/>
  <c r="J268" i="13"/>
  <c r="AD268" i="10"/>
  <c r="AV267" i="8"/>
  <c r="AM267" i="8"/>
  <c r="T266" i="10" l="1"/>
  <c r="D266" i="13" s="1"/>
  <c r="AC266" i="8"/>
  <c r="AO266" i="8" s="1"/>
  <c r="X266" i="10"/>
  <c r="H266" i="13" s="1"/>
  <c r="AL268" i="10"/>
  <c r="AH268" i="10"/>
  <c r="V267" i="10" l="1"/>
  <c r="F267" i="13" s="1"/>
  <c r="H266" i="10"/>
  <c r="L266" i="10" s="1"/>
  <c r="P266" i="10" s="1"/>
  <c r="AI266" i="8"/>
  <c r="AX266" i="8"/>
  <c r="J266" i="10"/>
  <c r="N266" i="10" s="1"/>
  <c r="F266" i="12" s="1"/>
  <c r="Z267" i="10"/>
  <c r="J267" i="13" s="1"/>
  <c r="AE266" i="8"/>
  <c r="AG266" i="8" s="1"/>
  <c r="AK266" i="8" s="1"/>
  <c r="AV266" i="8" s="1"/>
  <c r="AS266" i="8"/>
  <c r="F266" i="9"/>
  <c r="H266" i="9" s="1"/>
  <c r="AB267" i="10" l="1"/>
  <c r="AF267" i="10" s="1"/>
  <c r="D266" i="12"/>
  <c r="R266" i="10"/>
  <c r="X265" i="10" s="1"/>
  <c r="AD267" i="10"/>
  <c r="AL267" i="10" s="1"/>
  <c r="AM266" i="8"/>
  <c r="AC265" i="8" s="1"/>
  <c r="T265" i="10"/>
  <c r="AJ267" i="10" l="1"/>
  <c r="AH267" i="10"/>
  <c r="AI265" i="8"/>
  <c r="AE265" i="8"/>
  <c r="AG265" i="8" s="1"/>
  <c r="AK265" i="8" s="1"/>
  <c r="AX265" i="8"/>
  <c r="AO265" i="8"/>
  <c r="D265" i="13"/>
  <c r="V266" i="10"/>
  <c r="H265" i="10"/>
  <c r="L265" i="10" s="1"/>
  <c r="Z266" i="10"/>
  <c r="J265" i="10"/>
  <c r="N265" i="10" s="1"/>
  <c r="H265" i="13"/>
  <c r="D265" i="12" l="1"/>
  <c r="P265" i="10"/>
  <c r="F265" i="9"/>
  <c r="H265" i="9" s="1"/>
  <c r="AS265" i="8"/>
  <c r="F265" i="12"/>
  <c r="R265" i="10"/>
  <c r="AB266" i="10"/>
  <c r="F266" i="13"/>
  <c r="AM265" i="8"/>
  <c r="AV265" i="8"/>
  <c r="J266" i="13"/>
  <c r="AD266" i="10"/>
  <c r="AF266" i="10" l="1"/>
  <c r="AJ266" i="10"/>
  <c r="X264" i="10"/>
  <c r="T264" i="10"/>
  <c r="AH266" i="10"/>
  <c r="AL266" i="10"/>
  <c r="AC264" i="8"/>
  <c r="H264" i="10" l="1"/>
  <c r="L264" i="10" s="1"/>
  <c r="V265" i="10"/>
  <c r="D264" i="13"/>
  <c r="AI264" i="8"/>
  <c r="AO264" i="8"/>
  <c r="AX264" i="8"/>
  <c r="AE264" i="8"/>
  <c r="AG264" i="8" s="1"/>
  <c r="AK264" i="8" s="1"/>
  <c r="H264" i="13"/>
  <c r="Z265" i="10"/>
  <c r="J264" i="10"/>
  <c r="N264" i="10" s="1"/>
  <c r="AM264" i="8" l="1"/>
  <c r="AV264" i="8"/>
  <c r="AB265" i="10"/>
  <c r="F265" i="13"/>
  <c r="F264" i="12"/>
  <c r="R264" i="10"/>
  <c r="J265" i="13"/>
  <c r="AD265" i="10"/>
  <c r="F264" i="9"/>
  <c r="H264" i="9" s="1"/>
  <c r="AS264" i="8"/>
  <c r="D264" i="12"/>
  <c r="P264" i="10"/>
  <c r="T263" i="10" l="1"/>
  <c r="V264" i="10" s="1"/>
  <c r="AL265" i="10"/>
  <c r="AH265" i="10"/>
  <c r="AJ265" i="10"/>
  <c r="AF265" i="10"/>
  <c r="X263" i="10"/>
  <c r="AC263" i="8"/>
  <c r="D263" i="13" l="1"/>
  <c r="H263" i="10"/>
  <c r="L263" i="10" s="1"/>
  <c r="P263" i="10" s="1"/>
  <c r="AX263" i="8"/>
  <c r="AO263" i="8"/>
  <c r="AI263" i="8"/>
  <c r="AE263" i="8"/>
  <c r="AG263" i="8" s="1"/>
  <c r="AK263" i="8" s="1"/>
  <c r="H263" i="13"/>
  <c r="Z264" i="10"/>
  <c r="J263" i="10"/>
  <c r="N263" i="10" s="1"/>
  <c r="AB264" i="10"/>
  <c r="F264" i="13"/>
  <c r="D263" i="12" l="1"/>
  <c r="AM263" i="8"/>
  <c r="AV263" i="8"/>
  <c r="AF264" i="10"/>
  <c r="AJ264" i="10"/>
  <c r="J264" i="13"/>
  <c r="AD264" i="10"/>
  <c r="F263" i="9"/>
  <c r="H263" i="9" s="1"/>
  <c r="T262" i="10" s="1"/>
  <c r="AS263" i="8"/>
  <c r="F263" i="12"/>
  <c r="R263" i="10"/>
  <c r="V263" i="10" l="1"/>
  <c r="H262" i="10"/>
  <c r="L262" i="10" s="1"/>
  <c r="D262" i="13"/>
  <c r="X262" i="10"/>
  <c r="AH264" i="10"/>
  <c r="AL264" i="10"/>
  <c r="AC262" i="8"/>
  <c r="D262" i="12" l="1"/>
  <c r="P262" i="10"/>
  <c r="AX262" i="8"/>
  <c r="AO262" i="8"/>
  <c r="AE262" i="8"/>
  <c r="AG262" i="8" s="1"/>
  <c r="AK262" i="8" s="1"/>
  <c r="AI262" i="8"/>
  <c r="H262" i="13"/>
  <c r="Z263" i="10"/>
  <c r="J262" i="10"/>
  <c r="N262" i="10" s="1"/>
  <c r="F263" i="13"/>
  <c r="AB263" i="10"/>
  <c r="AJ263" i="10" l="1"/>
  <c r="AF263" i="10"/>
  <c r="F262" i="9"/>
  <c r="H262" i="9" s="1"/>
  <c r="T261" i="10" s="1"/>
  <c r="AS262" i="8"/>
  <c r="F262" i="12"/>
  <c r="R262" i="10"/>
  <c r="J263" i="13"/>
  <c r="AD263" i="10"/>
  <c r="AM262" i="8"/>
  <c r="AV262" i="8"/>
  <c r="D261" i="13" l="1"/>
  <c r="V262" i="10"/>
  <c r="H261" i="10"/>
  <c r="L261" i="10" s="1"/>
  <c r="AC261" i="8"/>
  <c r="X261" i="10"/>
  <c r="AL263" i="10"/>
  <c r="AH263" i="10"/>
  <c r="AE261" i="8" l="1"/>
  <c r="AG261" i="8" s="1"/>
  <c r="AK261" i="8" s="1"/>
  <c r="AO261" i="8"/>
  <c r="AI261" i="8"/>
  <c r="AX261" i="8"/>
  <c r="P261" i="10"/>
  <c r="D261" i="12"/>
  <c r="F262" i="13"/>
  <c r="AB262" i="10"/>
  <c r="H261" i="13"/>
  <c r="Z262" i="10"/>
  <c r="J261" i="10"/>
  <c r="N261" i="10" s="1"/>
  <c r="F261" i="12" l="1"/>
  <c r="R261" i="10"/>
  <c r="J262" i="13"/>
  <c r="AD262" i="10"/>
  <c r="AS261" i="8"/>
  <c r="F261" i="9"/>
  <c r="H261" i="9" s="1"/>
  <c r="T260" i="10" s="1"/>
  <c r="AF262" i="10"/>
  <c r="AJ262" i="10"/>
  <c r="AV261" i="8"/>
  <c r="AM261" i="8"/>
  <c r="AC260" i="8" l="1"/>
  <c r="AO260" i="8" s="1"/>
  <c r="AL262" i="10"/>
  <c r="AH262" i="10"/>
  <c r="X260" i="10"/>
  <c r="D260" i="13"/>
  <c r="V261" i="10"/>
  <c r="H260" i="10"/>
  <c r="L260" i="10" s="1"/>
  <c r="AI260" i="8" l="1"/>
  <c r="AE260" i="8"/>
  <c r="AG260" i="8" s="1"/>
  <c r="AK260" i="8" s="1"/>
  <c r="AM260" i="8" s="1"/>
  <c r="AX260" i="8"/>
  <c r="Z261" i="10"/>
  <c r="H260" i="13"/>
  <c r="J260" i="10"/>
  <c r="N260" i="10" s="1"/>
  <c r="D260" i="12"/>
  <c r="P260" i="10"/>
  <c r="F261" i="13"/>
  <c r="AB261" i="10"/>
  <c r="F260" i="9"/>
  <c r="H260" i="9" s="1"/>
  <c r="AS260" i="8"/>
  <c r="AV260" i="8" l="1"/>
  <c r="T259" i="10"/>
  <c r="H259" i="10" s="1"/>
  <c r="L259" i="10" s="1"/>
  <c r="F260" i="12"/>
  <c r="R260" i="10"/>
  <c r="X259" i="10" s="1"/>
  <c r="AF261" i="10"/>
  <c r="AJ261" i="10"/>
  <c r="AC259" i="8"/>
  <c r="J261" i="13"/>
  <c r="AD261" i="10"/>
  <c r="V260" i="10" l="1"/>
  <c r="F260" i="13" s="1"/>
  <c r="D259" i="13"/>
  <c r="AI259" i="8"/>
  <c r="AX259" i="8"/>
  <c r="AE259" i="8"/>
  <c r="AG259" i="8" s="1"/>
  <c r="AK259" i="8" s="1"/>
  <c r="AO259" i="8"/>
  <c r="AL261" i="10"/>
  <c r="AH261" i="10"/>
  <c r="H259" i="13"/>
  <c r="Z260" i="10"/>
  <c r="J259" i="10"/>
  <c r="N259" i="10" s="1"/>
  <c r="D259" i="12"/>
  <c r="P259" i="10"/>
  <c r="AB260" i="10" l="1"/>
  <c r="AF260" i="10" s="1"/>
  <c r="F259" i="9"/>
  <c r="H259" i="9" s="1"/>
  <c r="T258" i="10" s="1"/>
  <c r="AS259" i="8"/>
  <c r="AM259" i="8"/>
  <c r="AV259" i="8"/>
  <c r="J260" i="13"/>
  <c r="AD260" i="10"/>
  <c r="F259" i="12"/>
  <c r="R259" i="10"/>
  <c r="AJ260" i="10" l="1"/>
  <c r="X258" i="10"/>
  <c r="Z259" i="10" s="1"/>
  <c r="AC258" i="8"/>
  <c r="AE258" i="8" s="1"/>
  <c r="AG258" i="8" s="1"/>
  <c r="AK258" i="8" s="1"/>
  <c r="AH260" i="10"/>
  <c r="AL260" i="10"/>
  <c r="D258" i="13"/>
  <c r="V259" i="10"/>
  <c r="H258" i="10"/>
  <c r="L258" i="10" s="1"/>
  <c r="H258" i="13" l="1"/>
  <c r="J258" i="10"/>
  <c r="N258" i="10" s="1"/>
  <c r="F258" i="12" s="1"/>
  <c r="AX258" i="8"/>
  <c r="AO258" i="8"/>
  <c r="AS258" i="8" s="1"/>
  <c r="AI258" i="8"/>
  <c r="D258" i="12"/>
  <c r="P258" i="10"/>
  <c r="AM258" i="8"/>
  <c r="AV258" i="8"/>
  <c r="AB259" i="10"/>
  <c r="F259" i="13"/>
  <c r="J259" i="13"/>
  <c r="AD259" i="10"/>
  <c r="R258" i="10" l="1"/>
  <c r="F258" i="9"/>
  <c r="H258" i="9" s="1"/>
  <c r="AH259" i="10"/>
  <c r="AL259" i="10"/>
  <c r="AF259" i="10"/>
  <c r="AJ259" i="10"/>
  <c r="X257" i="10" l="1"/>
  <c r="H257" i="13" s="1"/>
  <c r="T257" i="10"/>
  <c r="V258" i="10" s="1"/>
  <c r="F258" i="13" s="1"/>
  <c r="AC257" i="8"/>
  <c r="AO257" i="8" s="1"/>
  <c r="Z258" i="10" l="1"/>
  <c r="J258" i="13" s="1"/>
  <c r="J257" i="10"/>
  <c r="N257" i="10" s="1"/>
  <c r="F257" i="12" s="1"/>
  <c r="AI257" i="8"/>
  <c r="AB258" i="10"/>
  <c r="AJ258" i="10" s="1"/>
  <c r="AE257" i="8"/>
  <c r="AG257" i="8" s="1"/>
  <c r="AK257" i="8" s="1"/>
  <c r="AM257" i="8" s="1"/>
  <c r="AX257" i="8"/>
  <c r="D257" i="13"/>
  <c r="H257" i="10"/>
  <c r="L257" i="10" s="1"/>
  <c r="F257" i="9"/>
  <c r="H257" i="9" s="1"/>
  <c r="AS257" i="8"/>
  <c r="AD258" i="10" l="1"/>
  <c r="AL258" i="10" s="1"/>
  <c r="R257" i="10"/>
  <c r="X256" i="10" s="1"/>
  <c r="H256" i="13" s="1"/>
  <c r="AF258" i="10"/>
  <c r="AV257" i="8"/>
  <c r="D257" i="12"/>
  <c r="P257" i="10"/>
  <c r="T256" i="10" s="1"/>
  <c r="AC256" i="8"/>
  <c r="AE256" i="8" s="1"/>
  <c r="AG256" i="8" s="1"/>
  <c r="AK256" i="8" s="1"/>
  <c r="AH258" i="10" l="1"/>
  <c r="J256" i="10"/>
  <c r="N256" i="10" s="1"/>
  <c r="F256" i="12" s="1"/>
  <c r="Z257" i="10"/>
  <c r="J257" i="13" s="1"/>
  <c r="AX256" i="8"/>
  <c r="D256" i="13"/>
  <c r="V257" i="10"/>
  <c r="F257" i="13" s="1"/>
  <c r="AO256" i="8"/>
  <c r="F256" i="9" s="1"/>
  <c r="H256" i="9" s="1"/>
  <c r="H256" i="10"/>
  <c r="L256" i="10" s="1"/>
  <c r="P256" i="10" s="1"/>
  <c r="AI256" i="8"/>
  <c r="AV256" i="8"/>
  <c r="AM256" i="8"/>
  <c r="R256" i="10" l="1"/>
  <c r="X255" i="10" s="1"/>
  <c r="J255" i="10" s="1"/>
  <c r="N255" i="10" s="1"/>
  <c r="AD257" i="10"/>
  <c r="AH257" i="10" s="1"/>
  <c r="AS256" i="8"/>
  <c r="AB257" i="10"/>
  <c r="AF257" i="10" s="1"/>
  <c r="D256" i="12"/>
  <c r="T255" i="10"/>
  <c r="V256" i="10" s="1"/>
  <c r="AC255" i="8"/>
  <c r="AI255" i="8" s="1"/>
  <c r="AL257" i="10" l="1"/>
  <c r="AJ257" i="10"/>
  <c r="H255" i="13"/>
  <c r="Z256" i="10"/>
  <c r="J256" i="13" s="1"/>
  <c r="D255" i="13"/>
  <c r="AE255" i="8"/>
  <c r="AG255" i="8" s="1"/>
  <c r="AK255" i="8" s="1"/>
  <c r="AV255" i="8" s="1"/>
  <c r="H255" i="10"/>
  <c r="L255" i="10" s="1"/>
  <c r="P255" i="10" s="1"/>
  <c r="AO255" i="8"/>
  <c r="F255" i="9" s="1"/>
  <c r="H255" i="9" s="1"/>
  <c r="AX255" i="8"/>
  <c r="AB256" i="10"/>
  <c r="F256" i="13"/>
  <c r="F255" i="12"/>
  <c r="R255" i="10"/>
  <c r="AD256" i="10" l="1"/>
  <c r="AH256" i="10" s="1"/>
  <c r="AM255" i="8"/>
  <c r="AC254" i="8" s="1"/>
  <c r="AI254" i="8" s="1"/>
  <c r="AS255" i="8"/>
  <c r="D255" i="12"/>
  <c r="X254" i="10"/>
  <c r="H254" i="13" s="1"/>
  <c r="AJ256" i="10"/>
  <c r="AF256" i="10"/>
  <c r="T254" i="10"/>
  <c r="AL256" i="10" l="1"/>
  <c r="Z255" i="10"/>
  <c r="J255" i="13" s="1"/>
  <c r="AX254" i="8"/>
  <c r="J254" i="10"/>
  <c r="N254" i="10" s="1"/>
  <c r="F254" i="12" s="1"/>
  <c r="AE254" i="8"/>
  <c r="AG254" i="8" s="1"/>
  <c r="AK254" i="8" s="1"/>
  <c r="AV254" i="8" s="1"/>
  <c r="AO254" i="8"/>
  <c r="F254" i="9" s="1"/>
  <c r="H254" i="9" s="1"/>
  <c r="D254" i="13"/>
  <c r="H254" i="10"/>
  <c r="L254" i="10" s="1"/>
  <c r="V255" i="10"/>
  <c r="AD255" i="10" l="1"/>
  <c r="AH255" i="10" s="1"/>
  <c r="AM254" i="8"/>
  <c r="AC253" i="8" s="1"/>
  <c r="AO253" i="8" s="1"/>
  <c r="R254" i="10"/>
  <c r="X253" i="10" s="1"/>
  <c r="AS254" i="8"/>
  <c r="D254" i="12"/>
  <c r="P254" i="10"/>
  <c r="T253" i="10" s="1"/>
  <c r="AB255" i="10"/>
  <c r="F255" i="13"/>
  <c r="AL255" i="10" l="1"/>
  <c r="AI253" i="8"/>
  <c r="AX253" i="8"/>
  <c r="AE253" i="8"/>
  <c r="AG253" i="8" s="1"/>
  <c r="AK253" i="8" s="1"/>
  <c r="AV253" i="8" s="1"/>
  <c r="H253" i="13"/>
  <c r="Z254" i="10"/>
  <c r="J253" i="10"/>
  <c r="N253" i="10" s="1"/>
  <c r="AJ255" i="10"/>
  <c r="AF255" i="10"/>
  <c r="D253" i="13"/>
  <c r="H253" i="10"/>
  <c r="L253" i="10" s="1"/>
  <c r="V254" i="10"/>
  <c r="F253" i="9"/>
  <c r="H253" i="9" s="1"/>
  <c r="AS253" i="8"/>
  <c r="AM253" i="8" l="1"/>
  <c r="AC252" i="8" s="1"/>
  <c r="F253" i="12"/>
  <c r="R253" i="10"/>
  <c r="X252" i="10" s="1"/>
  <c r="P253" i="10"/>
  <c r="T252" i="10" s="1"/>
  <c r="D253" i="12"/>
  <c r="F254" i="13"/>
  <c r="AB254" i="10"/>
  <c r="J254" i="13"/>
  <c r="AD254" i="10"/>
  <c r="H252" i="13" l="1"/>
  <c r="Z253" i="10"/>
  <c r="J252" i="10"/>
  <c r="N252" i="10" s="1"/>
  <c r="AF254" i="10"/>
  <c r="AJ254" i="10"/>
  <c r="D252" i="13"/>
  <c r="V253" i="10"/>
  <c r="H252" i="10"/>
  <c r="L252" i="10" s="1"/>
  <c r="AH254" i="10"/>
  <c r="AL254" i="10"/>
  <c r="AO252" i="8"/>
  <c r="AX252" i="8"/>
  <c r="AE252" i="8"/>
  <c r="AG252" i="8" s="1"/>
  <c r="AK252" i="8" s="1"/>
  <c r="AI252" i="8"/>
  <c r="AM252" i="8" l="1"/>
  <c r="AV252" i="8"/>
  <c r="F252" i="9"/>
  <c r="H252" i="9" s="1"/>
  <c r="AS252" i="8"/>
  <c r="F253" i="13"/>
  <c r="AB253" i="10"/>
  <c r="F252" i="12"/>
  <c r="R252" i="10"/>
  <c r="J253" i="13"/>
  <c r="AD253" i="10"/>
  <c r="D252" i="12"/>
  <c r="P252" i="10"/>
  <c r="X251" i="10" l="1"/>
  <c r="H251" i="13" s="1"/>
  <c r="AC251" i="8"/>
  <c r="AO251" i="8" s="1"/>
  <c r="AF253" i="10"/>
  <c r="AJ253" i="10"/>
  <c r="T251" i="10"/>
  <c r="AH253" i="10"/>
  <c r="AL253" i="10"/>
  <c r="Z252" i="10" l="1"/>
  <c r="J252" i="13" s="1"/>
  <c r="J251" i="10"/>
  <c r="N251" i="10" s="1"/>
  <c r="R251" i="10" s="1"/>
  <c r="AI251" i="8"/>
  <c r="AE251" i="8"/>
  <c r="AG251" i="8" s="1"/>
  <c r="AK251" i="8" s="1"/>
  <c r="AM251" i="8" s="1"/>
  <c r="AX251" i="8"/>
  <c r="F251" i="9"/>
  <c r="H251" i="9" s="1"/>
  <c r="AS251" i="8"/>
  <c r="D251" i="13"/>
  <c r="H251" i="10"/>
  <c r="L251" i="10" s="1"/>
  <c r="V252" i="10"/>
  <c r="AD252" i="10" l="1"/>
  <c r="AH252" i="10" s="1"/>
  <c r="F251" i="12"/>
  <c r="AV251" i="8"/>
  <c r="X250" i="10"/>
  <c r="H250" i="13" s="1"/>
  <c r="AC250" i="8"/>
  <c r="AO250" i="8" s="1"/>
  <c r="D251" i="12"/>
  <c r="P251" i="10"/>
  <c r="T250" i="10" s="1"/>
  <c r="F252" i="13"/>
  <c r="AB252" i="10"/>
  <c r="AL252" i="10" l="1"/>
  <c r="J250" i="10"/>
  <c r="N250" i="10" s="1"/>
  <c r="R250" i="10" s="1"/>
  <c r="AX250" i="8"/>
  <c r="AE250" i="8"/>
  <c r="AG250" i="8" s="1"/>
  <c r="AK250" i="8" s="1"/>
  <c r="AM250" i="8" s="1"/>
  <c r="AI250" i="8"/>
  <c r="Z251" i="10"/>
  <c r="J251" i="13" s="1"/>
  <c r="F250" i="9"/>
  <c r="H250" i="9" s="1"/>
  <c r="AS250" i="8"/>
  <c r="D250" i="13"/>
  <c r="H250" i="10"/>
  <c r="L250" i="10" s="1"/>
  <c r="V251" i="10"/>
  <c r="AF252" i="10"/>
  <c r="AJ252" i="10"/>
  <c r="F250" i="12" l="1"/>
  <c r="AV250" i="8"/>
  <c r="AD251" i="10"/>
  <c r="AH251" i="10" s="1"/>
  <c r="AC249" i="8"/>
  <c r="AE249" i="8" s="1"/>
  <c r="AG249" i="8" s="1"/>
  <c r="AK249" i="8" s="1"/>
  <c r="X249" i="10"/>
  <c r="H249" i="13" s="1"/>
  <c r="D250" i="12"/>
  <c r="P250" i="10"/>
  <c r="T249" i="10" s="1"/>
  <c r="F251" i="13"/>
  <c r="AB251" i="10"/>
  <c r="AO249" i="8" l="1"/>
  <c r="AS249" i="8" s="1"/>
  <c r="AL251" i="10"/>
  <c r="AI249" i="8"/>
  <c r="AX249" i="8"/>
  <c r="J249" i="10"/>
  <c r="N249" i="10" s="1"/>
  <c r="R249" i="10" s="1"/>
  <c r="Z250" i="10"/>
  <c r="J250" i="13" s="1"/>
  <c r="AM249" i="8"/>
  <c r="AV249" i="8"/>
  <c r="AF251" i="10"/>
  <c r="AJ251" i="10"/>
  <c r="H249" i="10"/>
  <c r="L249" i="10" s="1"/>
  <c r="D249" i="13"/>
  <c r="V250" i="10"/>
  <c r="F249" i="9" l="1"/>
  <c r="H249" i="9" s="1"/>
  <c r="X248" i="10" s="1"/>
  <c r="H248" i="13" s="1"/>
  <c r="AD250" i="10"/>
  <c r="AH250" i="10" s="1"/>
  <c r="F249" i="12"/>
  <c r="D249" i="12"/>
  <c r="P249" i="10"/>
  <c r="F250" i="13"/>
  <c r="AB250" i="10"/>
  <c r="T248" i="10" l="1"/>
  <c r="H248" i="10" s="1"/>
  <c r="L248" i="10" s="1"/>
  <c r="AC248" i="8"/>
  <c r="AX248" i="8" s="1"/>
  <c r="AL250" i="10"/>
  <c r="Z249" i="10"/>
  <c r="AD249" i="10" s="1"/>
  <c r="J248" i="10"/>
  <c r="N248" i="10" s="1"/>
  <c r="F248" i="12" s="1"/>
  <c r="AJ250" i="10"/>
  <c r="AF250" i="10"/>
  <c r="V249" i="10" l="1"/>
  <c r="F249" i="13" s="1"/>
  <c r="AI248" i="8"/>
  <c r="D248" i="13"/>
  <c r="AO248" i="8"/>
  <c r="F248" i="9" s="1"/>
  <c r="H248" i="9" s="1"/>
  <c r="AE248" i="8"/>
  <c r="AG248" i="8" s="1"/>
  <c r="AK248" i="8" s="1"/>
  <c r="AV248" i="8" s="1"/>
  <c r="J249" i="13"/>
  <c r="R248" i="10"/>
  <c r="D248" i="12"/>
  <c r="P248" i="10"/>
  <c r="AH249" i="10"/>
  <c r="AL249" i="10"/>
  <c r="AB249" i="10" l="1"/>
  <c r="AF249" i="10" s="1"/>
  <c r="AS248" i="8"/>
  <c r="AM248" i="8"/>
  <c r="AC247" i="8" s="1"/>
  <c r="AE247" i="8" s="1"/>
  <c r="AG247" i="8" s="1"/>
  <c r="AK247" i="8" s="1"/>
  <c r="X247" i="10"/>
  <c r="H247" i="13" s="1"/>
  <c r="T247" i="10"/>
  <c r="V248" i="10" s="1"/>
  <c r="AJ249" i="10" l="1"/>
  <c r="Z248" i="10"/>
  <c r="J248" i="13" s="1"/>
  <c r="J247" i="10"/>
  <c r="N247" i="10" s="1"/>
  <c r="F247" i="12" s="1"/>
  <c r="AO247" i="8"/>
  <c r="F247" i="9" s="1"/>
  <c r="H247" i="9" s="1"/>
  <c r="AX247" i="8"/>
  <c r="AI247" i="8"/>
  <c r="D247" i="13"/>
  <c r="H247" i="10"/>
  <c r="L247" i="10" s="1"/>
  <c r="D247" i="12" s="1"/>
  <c r="F248" i="13"/>
  <c r="AB248" i="10"/>
  <c r="AM247" i="8"/>
  <c r="AV247" i="8"/>
  <c r="AD248" i="10" l="1"/>
  <c r="AH248" i="10" s="1"/>
  <c r="R247" i="10"/>
  <c r="X246" i="10" s="1"/>
  <c r="H246" i="13" s="1"/>
  <c r="AS247" i="8"/>
  <c r="P247" i="10"/>
  <c r="T246" i="10" s="1"/>
  <c r="D246" i="13" s="1"/>
  <c r="AC246" i="8"/>
  <c r="AF248" i="10"/>
  <c r="AJ248" i="10"/>
  <c r="AL248" i="10" l="1"/>
  <c r="Z247" i="10"/>
  <c r="AD247" i="10" s="1"/>
  <c r="V247" i="10"/>
  <c r="AB247" i="10" s="1"/>
  <c r="J246" i="10"/>
  <c r="N246" i="10" s="1"/>
  <c r="R246" i="10" s="1"/>
  <c r="H246" i="10"/>
  <c r="L246" i="10" s="1"/>
  <c r="P246" i="10" s="1"/>
  <c r="AI246" i="8"/>
  <c r="AE246" i="8"/>
  <c r="AG246" i="8" s="1"/>
  <c r="AK246" i="8" s="1"/>
  <c r="AX246" i="8"/>
  <c r="AO246" i="8"/>
  <c r="J247" i="13" l="1"/>
  <c r="F247" i="13"/>
  <c r="F246" i="12"/>
  <c r="D246" i="12"/>
  <c r="AJ247" i="10"/>
  <c r="AF247" i="10"/>
  <c r="AV246" i="8"/>
  <c r="AM246" i="8"/>
  <c r="F246" i="9"/>
  <c r="H246" i="9" s="1"/>
  <c r="T245" i="10" s="1"/>
  <c r="AS246" i="8"/>
  <c r="AL247" i="10"/>
  <c r="AH247" i="10"/>
  <c r="X245" i="10" l="1"/>
  <c r="Z246" i="10" s="1"/>
  <c r="D245" i="13"/>
  <c r="H245" i="10"/>
  <c r="L245" i="10" s="1"/>
  <c r="V246" i="10"/>
  <c r="AC245" i="8"/>
  <c r="H245" i="13" l="1"/>
  <c r="J245" i="10"/>
  <c r="N245" i="10" s="1"/>
  <c r="F245" i="12" s="1"/>
  <c r="AD246" i="10"/>
  <c r="J246" i="13"/>
  <c r="P245" i="10"/>
  <c r="D245" i="12"/>
  <c r="F246" i="13"/>
  <c r="AB246" i="10"/>
  <c r="AO245" i="8"/>
  <c r="AE245" i="8"/>
  <c r="AG245" i="8" s="1"/>
  <c r="AK245" i="8" s="1"/>
  <c r="AI245" i="8"/>
  <c r="AX245" i="8"/>
  <c r="R245" i="10" l="1"/>
  <c r="AF246" i="10"/>
  <c r="AJ246" i="10"/>
  <c r="AH246" i="10"/>
  <c r="AL246" i="10"/>
  <c r="AM245" i="8"/>
  <c r="AV245" i="8"/>
  <c r="F245" i="9"/>
  <c r="H245" i="9" s="1"/>
  <c r="T244" i="10" s="1"/>
  <c r="AS245" i="8"/>
  <c r="AC244" i="8" l="1"/>
  <c r="AO244" i="8" s="1"/>
  <c r="H244" i="10"/>
  <c r="L244" i="10" s="1"/>
  <c r="D244" i="13"/>
  <c r="V245" i="10"/>
  <c r="X244" i="10"/>
  <c r="AX244" i="8" l="1"/>
  <c r="AE244" i="8"/>
  <c r="AG244" i="8" s="1"/>
  <c r="AK244" i="8" s="1"/>
  <c r="AM244" i="8" s="1"/>
  <c r="AI244" i="8"/>
  <c r="AB245" i="10"/>
  <c r="F245" i="13"/>
  <c r="F244" i="9"/>
  <c r="H244" i="9" s="1"/>
  <c r="AS244" i="8"/>
  <c r="H244" i="13"/>
  <c r="J244" i="10"/>
  <c r="N244" i="10" s="1"/>
  <c r="Z245" i="10"/>
  <c r="P244" i="10"/>
  <c r="D244" i="12"/>
  <c r="AV244" i="8" l="1"/>
  <c r="T243" i="10"/>
  <c r="D243" i="13" s="1"/>
  <c r="AC243" i="8"/>
  <c r="F244" i="12"/>
  <c r="R244" i="10"/>
  <c r="X243" i="10" s="1"/>
  <c r="J245" i="13"/>
  <c r="AD245" i="10"/>
  <c r="AF245" i="10"/>
  <c r="AJ245" i="10"/>
  <c r="H243" i="10" l="1"/>
  <c r="L243" i="10" s="1"/>
  <c r="P243" i="10" s="1"/>
  <c r="V244" i="10"/>
  <c r="AB244" i="10" s="1"/>
  <c r="AL245" i="10"/>
  <c r="AH245" i="10"/>
  <c r="AE243" i="8"/>
  <c r="AG243" i="8" s="1"/>
  <c r="AK243" i="8" s="1"/>
  <c r="AO243" i="8"/>
  <c r="AI243" i="8"/>
  <c r="AX243" i="8"/>
  <c r="J243" i="10"/>
  <c r="N243" i="10" s="1"/>
  <c r="H243" i="13"/>
  <c r="Z244" i="10"/>
  <c r="D243" i="12" l="1"/>
  <c r="F244" i="13"/>
  <c r="J244" i="13"/>
  <c r="AD244" i="10"/>
  <c r="AF244" i="10"/>
  <c r="AJ244" i="10"/>
  <c r="AS243" i="8"/>
  <c r="F243" i="9"/>
  <c r="H243" i="9" s="1"/>
  <c r="T242" i="10" s="1"/>
  <c r="F243" i="12"/>
  <c r="R243" i="10"/>
  <c r="AM243" i="8"/>
  <c r="AV243" i="8"/>
  <c r="D242" i="13" l="1"/>
  <c r="V243" i="10"/>
  <c r="H242" i="10"/>
  <c r="L242" i="10" s="1"/>
  <c r="AH244" i="10"/>
  <c r="AL244" i="10"/>
  <c r="AC242" i="8"/>
  <c r="X242" i="10"/>
  <c r="J242" i="10" l="1"/>
  <c r="N242" i="10" s="1"/>
  <c r="Z243" i="10"/>
  <c r="H242" i="13"/>
  <c r="AX242" i="8"/>
  <c r="AO242" i="8"/>
  <c r="AI242" i="8"/>
  <c r="AE242" i="8"/>
  <c r="AG242" i="8" s="1"/>
  <c r="AK242" i="8" s="1"/>
  <c r="D242" i="12"/>
  <c r="P242" i="10"/>
  <c r="F243" i="13"/>
  <c r="AB243" i="10"/>
  <c r="AF243" i="10" l="1"/>
  <c r="AJ243" i="10"/>
  <c r="J243" i="13"/>
  <c r="AD243" i="10"/>
  <c r="AM242" i="8"/>
  <c r="AV242" i="8"/>
  <c r="F242" i="9"/>
  <c r="H242" i="9" s="1"/>
  <c r="T241" i="10" s="1"/>
  <c r="AS242" i="8"/>
  <c r="F242" i="12"/>
  <c r="R242" i="10"/>
  <c r="D241" i="13" l="1"/>
  <c r="H241" i="10"/>
  <c r="L241" i="10" s="1"/>
  <c r="V242" i="10"/>
  <c r="AH243" i="10"/>
  <c r="AL243" i="10"/>
  <c r="X241" i="10"/>
  <c r="AC241" i="8"/>
  <c r="AO241" i="8" l="1"/>
  <c r="AX241" i="8"/>
  <c r="AE241" i="8"/>
  <c r="AG241" i="8" s="1"/>
  <c r="AK241" i="8" s="1"/>
  <c r="AI241" i="8"/>
  <c r="F242" i="13"/>
  <c r="AB242" i="10"/>
  <c r="J241" i="10"/>
  <c r="N241" i="10" s="1"/>
  <c r="Z242" i="10"/>
  <c r="H241" i="13"/>
  <c r="D241" i="12"/>
  <c r="P241" i="10"/>
  <c r="F241" i="12" l="1"/>
  <c r="R241" i="10"/>
  <c r="AF242" i="10"/>
  <c r="AJ242" i="10"/>
  <c r="AV241" i="8"/>
  <c r="AM241" i="8"/>
  <c r="J242" i="13"/>
  <c r="AD242" i="10"/>
  <c r="F241" i="9"/>
  <c r="H241" i="9" s="1"/>
  <c r="T240" i="10" s="1"/>
  <c r="AS241" i="8"/>
  <c r="AC240" i="8" l="1"/>
  <c r="X240" i="10"/>
  <c r="V241" i="10"/>
  <c r="H240" i="10"/>
  <c r="L240" i="10" s="1"/>
  <c r="D240" i="13"/>
  <c r="AH242" i="10"/>
  <c r="AL242" i="10"/>
  <c r="P240" i="10" l="1"/>
  <c r="D240" i="12"/>
  <c r="F241" i="13"/>
  <c r="AB241" i="10"/>
  <c r="H240" i="13"/>
  <c r="J240" i="10"/>
  <c r="N240" i="10" s="1"/>
  <c r="Z241" i="10"/>
  <c r="AE240" i="8"/>
  <c r="AG240" i="8" s="1"/>
  <c r="AK240" i="8" s="1"/>
  <c r="AX240" i="8"/>
  <c r="AI240" i="8"/>
  <c r="AO240" i="8"/>
  <c r="F240" i="9" l="1"/>
  <c r="H240" i="9" s="1"/>
  <c r="T239" i="10" s="1"/>
  <c r="AS240" i="8"/>
  <c r="AJ241" i="10"/>
  <c r="AF241" i="10"/>
  <c r="J241" i="13"/>
  <c r="AD241" i="10"/>
  <c r="F240" i="12"/>
  <c r="R240" i="10"/>
  <c r="AM240" i="8"/>
  <c r="AV240" i="8"/>
  <c r="AC239" i="8" l="1"/>
  <c r="AX239" i="8" s="1"/>
  <c r="X239" i="10"/>
  <c r="Z240" i="10" s="1"/>
  <c r="D239" i="13"/>
  <c r="V240" i="10"/>
  <c r="H239" i="10"/>
  <c r="L239" i="10" s="1"/>
  <c r="AL241" i="10"/>
  <c r="AH241" i="10"/>
  <c r="AI239" i="8" l="1"/>
  <c r="AE239" i="8"/>
  <c r="AG239" i="8" s="1"/>
  <c r="AK239" i="8" s="1"/>
  <c r="AV239" i="8" s="1"/>
  <c r="AO239" i="8"/>
  <c r="F239" i="9" s="1"/>
  <c r="H239" i="9" s="1"/>
  <c r="H239" i="13"/>
  <c r="J239" i="10"/>
  <c r="N239" i="10" s="1"/>
  <c r="F239" i="12" s="1"/>
  <c r="D239" i="12"/>
  <c r="P239" i="10"/>
  <c r="J240" i="13"/>
  <c r="AD240" i="10"/>
  <c r="AB240" i="10"/>
  <c r="F240" i="13"/>
  <c r="AM239" i="8" l="1"/>
  <c r="AC238" i="8" s="1"/>
  <c r="AS239" i="8"/>
  <c r="R239" i="10"/>
  <c r="X238" i="10" s="1"/>
  <c r="AJ240" i="10"/>
  <c r="AF240" i="10"/>
  <c r="AL240" i="10"/>
  <c r="AH240" i="10"/>
  <c r="T238" i="10"/>
  <c r="H238" i="13" l="1"/>
  <c r="Z239" i="10"/>
  <c r="J238" i="10"/>
  <c r="N238" i="10" s="1"/>
  <c r="D238" i="13"/>
  <c r="V239" i="10"/>
  <c r="H238" i="10"/>
  <c r="L238" i="10" s="1"/>
  <c r="AO238" i="8"/>
  <c r="AE238" i="8"/>
  <c r="AG238" i="8" s="1"/>
  <c r="AK238" i="8" s="1"/>
  <c r="AX238" i="8"/>
  <c r="AI238" i="8"/>
  <c r="AM238" i="8" l="1"/>
  <c r="AV238" i="8"/>
  <c r="F238" i="9"/>
  <c r="H238" i="9" s="1"/>
  <c r="AS238" i="8"/>
  <c r="F238" i="12"/>
  <c r="R238" i="10"/>
  <c r="D238" i="12"/>
  <c r="P238" i="10"/>
  <c r="J239" i="13"/>
  <c r="AD239" i="10"/>
  <c r="AB239" i="10"/>
  <c r="F239" i="13"/>
  <c r="T237" i="10" l="1"/>
  <c r="D237" i="13" s="1"/>
  <c r="AH239" i="10"/>
  <c r="AL239" i="10"/>
  <c r="X237" i="10"/>
  <c r="AF239" i="10"/>
  <c r="AJ239" i="10"/>
  <c r="AC237" i="8"/>
  <c r="V238" i="10" l="1"/>
  <c r="F238" i="13" s="1"/>
  <c r="H237" i="10"/>
  <c r="L237" i="10" s="1"/>
  <c r="D237" i="12" s="1"/>
  <c r="Z238" i="10"/>
  <c r="H237" i="13"/>
  <c r="J237" i="10"/>
  <c r="N237" i="10" s="1"/>
  <c r="AX237" i="8"/>
  <c r="AI237" i="8"/>
  <c r="AO237" i="8"/>
  <c r="AE237" i="8"/>
  <c r="AG237" i="8" s="1"/>
  <c r="AK237" i="8" s="1"/>
  <c r="AB238" i="10" l="1"/>
  <c r="AJ238" i="10" s="1"/>
  <c r="P237" i="10"/>
  <c r="F237" i="12"/>
  <c r="R237" i="10"/>
  <c r="AM237" i="8"/>
  <c r="AV237" i="8"/>
  <c r="F237" i="9"/>
  <c r="H237" i="9" s="1"/>
  <c r="AS237" i="8"/>
  <c r="J238" i="13"/>
  <c r="AD238" i="10"/>
  <c r="AF238" i="10" l="1"/>
  <c r="T236" i="10"/>
  <c r="D236" i="13" s="1"/>
  <c r="AC236" i="8"/>
  <c r="X236" i="10"/>
  <c r="AL238" i="10"/>
  <c r="AH238" i="10"/>
  <c r="V237" i="10" l="1"/>
  <c r="AB237" i="10" s="1"/>
  <c r="H236" i="10"/>
  <c r="L236" i="10" s="1"/>
  <c r="D236" i="12" s="1"/>
  <c r="AX236" i="8"/>
  <c r="AE236" i="8"/>
  <c r="AG236" i="8" s="1"/>
  <c r="AK236" i="8" s="1"/>
  <c r="AI236" i="8"/>
  <c r="AO236" i="8"/>
  <c r="J236" i="10"/>
  <c r="N236" i="10" s="1"/>
  <c r="H236" i="13"/>
  <c r="Z237" i="10"/>
  <c r="F237" i="13" l="1"/>
  <c r="P236" i="10"/>
  <c r="J237" i="13"/>
  <c r="AD237" i="10"/>
  <c r="F236" i="9"/>
  <c r="H236" i="9" s="1"/>
  <c r="AS236" i="8"/>
  <c r="AM236" i="8"/>
  <c r="AV236" i="8"/>
  <c r="F236" i="12"/>
  <c r="R236" i="10"/>
  <c r="AF237" i="10"/>
  <c r="AJ237" i="10"/>
  <c r="T235" i="10" l="1"/>
  <c r="V236" i="10" s="1"/>
  <c r="X235" i="10"/>
  <c r="Z236" i="10" s="1"/>
  <c r="AH237" i="10"/>
  <c r="AL237" i="10"/>
  <c r="AC235" i="8"/>
  <c r="H235" i="10" l="1"/>
  <c r="L235" i="10" s="1"/>
  <c r="P235" i="10" s="1"/>
  <c r="D235" i="13"/>
  <c r="J235" i="10"/>
  <c r="N235" i="10" s="1"/>
  <c r="R235" i="10" s="1"/>
  <c r="H235" i="13"/>
  <c r="AX235" i="8"/>
  <c r="AO235" i="8"/>
  <c r="AE235" i="8"/>
  <c r="AG235" i="8" s="1"/>
  <c r="AK235" i="8" s="1"/>
  <c r="AI235" i="8"/>
  <c r="F236" i="13"/>
  <c r="AB236" i="10"/>
  <c r="AD236" i="10"/>
  <c r="J236" i="13"/>
  <c r="D235" i="12" l="1"/>
  <c r="F235" i="12"/>
  <c r="AH236" i="10"/>
  <c r="AL236" i="10"/>
  <c r="AF236" i="10"/>
  <c r="AJ236" i="10"/>
  <c r="AM235" i="8"/>
  <c r="AV235" i="8"/>
  <c r="F235" i="9"/>
  <c r="H235" i="9" s="1"/>
  <c r="X234" i="10" s="1"/>
  <c r="AS235" i="8"/>
  <c r="T234" i="10" l="1"/>
  <c r="H234" i="10" s="1"/>
  <c r="L234" i="10" s="1"/>
  <c r="J234" i="10"/>
  <c r="N234" i="10" s="1"/>
  <c r="Z235" i="10"/>
  <c r="H234" i="13"/>
  <c r="AC234" i="8"/>
  <c r="V235" i="10" l="1"/>
  <c r="F235" i="13" s="1"/>
  <c r="D234" i="13"/>
  <c r="AO234" i="8"/>
  <c r="AI234" i="8"/>
  <c r="AE234" i="8"/>
  <c r="AG234" i="8" s="1"/>
  <c r="AK234" i="8" s="1"/>
  <c r="AX234" i="8"/>
  <c r="AD235" i="10"/>
  <c r="J235" i="13"/>
  <c r="D234" i="12"/>
  <c r="P234" i="10"/>
  <c r="F234" i="12"/>
  <c r="R234" i="10"/>
  <c r="AB235" i="10" l="1"/>
  <c r="AF235" i="10" s="1"/>
  <c r="AH235" i="10"/>
  <c r="AL235" i="10"/>
  <c r="AS234" i="8"/>
  <c r="F234" i="9"/>
  <c r="H234" i="9" s="1"/>
  <c r="T233" i="10" s="1"/>
  <c r="AM234" i="8"/>
  <c r="AV234" i="8"/>
  <c r="AJ235" i="10" l="1"/>
  <c r="AC233" i="8"/>
  <c r="AX233" i="8" s="1"/>
  <c r="H233" i="10"/>
  <c r="L233" i="10" s="1"/>
  <c r="D233" i="13"/>
  <c r="V234" i="10"/>
  <c r="X233" i="10"/>
  <c r="AO233" i="8" l="1"/>
  <c r="F233" i="9" s="1"/>
  <c r="H233" i="9" s="1"/>
  <c r="AI233" i="8"/>
  <c r="AE233" i="8"/>
  <c r="AG233" i="8" s="1"/>
  <c r="AK233" i="8" s="1"/>
  <c r="AV233" i="8" s="1"/>
  <c r="F234" i="13"/>
  <c r="AB234" i="10"/>
  <c r="Z234" i="10"/>
  <c r="H233" i="13"/>
  <c r="J233" i="10"/>
  <c r="N233" i="10" s="1"/>
  <c r="D233" i="12"/>
  <c r="P233" i="10"/>
  <c r="AS233" i="8" l="1"/>
  <c r="AM233" i="8"/>
  <c r="AC232" i="8" s="1"/>
  <c r="T232" i="10"/>
  <c r="V233" i="10" s="1"/>
  <c r="AJ234" i="10"/>
  <c r="AF234" i="10"/>
  <c r="J234" i="13"/>
  <c r="AD234" i="10"/>
  <c r="F233" i="12"/>
  <c r="R233" i="10"/>
  <c r="X232" i="10" s="1"/>
  <c r="AX232" i="8" l="1"/>
  <c r="AO232" i="8"/>
  <c r="AS232" i="8" s="1"/>
  <c r="AE232" i="8"/>
  <c r="AG232" i="8" s="1"/>
  <c r="AK232" i="8" s="1"/>
  <c r="AM232" i="8" s="1"/>
  <c r="H232" i="10"/>
  <c r="L232" i="10" s="1"/>
  <c r="D232" i="12" s="1"/>
  <c r="AI232" i="8"/>
  <c r="D232" i="13"/>
  <c r="AH234" i="10"/>
  <c r="AL234" i="10"/>
  <c r="F233" i="13"/>
  <c r="AB233" i="10"/>
  <c r="Z233" i="10"/>
  <c r="J232" i="10"/>
  <c r="N232" i="10" s="1"/>
  <c r="H232" i="13"/>
  <c r="F232" i="9" l="1"/>
  <c r="H232" i="9" s="1"/>
  <c r="AC231" i="8" s="1"/>
  <c r="AV232" i="8"/>
  <c r="P232" i="10"/>
  <c r="AF233" i="10"/>
  <c r="AJ233" i="10"/>
  <c r="F232" i="12"/>
  <c r="R232" i="10"/>
  <c r="J233" i="13"/>
  <c r="AD233" i="10"/>
  <c r="X231" i="10" l="1"/>
  <c r="Z232" i="10" s="1"/>
  <c r="T231" i="10"/>
  <c r="V232" i="10" s="1"/>
  <c r="AX231" i="8"/>
  <c r="AO231" i="8"/>
  <c r="AI231" i="8"/>
  <c r="AE231" i="8"/>
  <c r="AG231" i="8" s="1"/>
  <c r="AK231" i="8" s="1"/>
  <c r="AH233" i="10"/>
  <c r="AL233" i="10"/>
  <c r="H231" i="13" l="1"/>
  <c r="H231" i="10"/>
  <c r="L231" i="10" s="1"/>
  <c r="P231" i="10" s="1"/>
  <c r="J231" i="10"/>
  <c r="N231" i="10" s="1"/>
  <c r="R231" i="10" s="1"/>
  <c r="D231" i="13"/>
  <c r="F232" i="13"/>
  <c r="AB232" i="10"/>
  <c r="AV231" i="8"/>
  <c r="AM231" i="8"/>
  <c r="F231" i="9"/>
  <c r="H231" i="9" s="1"/>
  <c r="AS231" i="8"/>
  <c r="AD232" i="10"/>
  <c r="J232" i="13"/>
  <c r="D231" i="12" l="1"/>
  <c r="F231" i="12"/>
  <c r="AC230" i="8"/>
  <c r="AI230" i="8" s="1"/>
  <c r="X230" i="10"/>
  <c r="Z231" i="10" s="1"/>
  <c r="AL232" i="10"/>
  <c r="AH232" i="10"/>
  <c r="AJ232" i="10"/>
  <c r="AF232" i="10"/>
  <c r="T230" i="10"/>
  <c r="AX230" i="8" l="1"/>
  <c r="AE230" i="8"/>
  <c r="AG230" i="8" s="1"/>
  <c r="AK230" i="8" s="1"/>
  <c r="AV230" i="8" s="1"/>
  <c r="AO230" i="8"/>
  <c r="AS230" i="8" s="1"/>
  <c r="H230" i="13"/>
  <c r="J230" i="10"/>
  <c r="N230" i="10" s="1"/>
  <c r="R230" i="10" s="1"/>
  <c r="J231" i="13"/>
  <c r="AD231" i="10"/>
  <c r="D230" i="13"/>
  <c r="H230" i="10"/>
  <c r="L230" i="10" s="1"/>
  <c r="V231" i="10"/>
  <c r="F230" i="9" l="1"/>
  <c r="H230" i="9" s="1"/>
  <c r="X229" i="10" s="1"/>
  <c r="AM230" i="8"/>
  <c r="F230" i="12"/>
  <c r="AH231" i="10"/>
  <c r="AL231" i="10"/>
  <c r="F231" i="13"/>
  <c r="AB231" i="10"/>
  <c r="P230" i="10"/>
  <c r="D230" i="12"/>
  <c r="T229" i="10" l="1"/>
  <c r="D229" i="13" s="1"/>
  <c r="AC229" i="8"/>
  <c r="AX229" i="8" s="1"/>
  <c r="AF231" i="10"/>
  <c r="AJ231" i="10"/>
  <c r="H229" i="13"/>
  <c r="Z230" i="10"/>
  <c r="J229" i="10"/>
  <c r="N229" i="10" s="1"/>
  <c r="V230" i="10" l="1"/>
  <c r="AB230" i="10" s="1"/>
  <c r="H229" i="10"/>
  <c r="L229" i="10" s="1"/>
  <c r="P229" i="10" s="1"/>
  <c r="AI229" i="8"/>
  <c r="AE229" i="8"/>
  <c r="AG229" i="8" s="1"/>
  <c r="AK229" i="8" s="1"/>
  <c r="AV229" i="8" s="1"/>
  <c r="AO229" i="8"/>
  <c r="F229" i="9" s="1"/>
  <c r="H229" i="9" s="1"/>
  <c r="J230" i="13"/>
  <c r="AD230" i="10"/>
  <c r="F229" i="12"/>
  <c r="R229" i="10"/>
  <c r="F230" i="13" l="1"/>
  <c r="D229" i="12"/>
  <c r="AM229" i="8"/>
  <c r="AC228" i="8" s="1"/>
  <c r="AS229" i="8"/>
  <c r="T228" i="10"/>
  <c r="V229" i="10" s="1"/>
  <c r="AJ230" i="10"/>
  <c r="AF230" i="10"/>
  <c r="X228" i="10"/>
  <c r="AH230" i="10"/>
  <c r="AL230" i="10"/>
  <c r="H228" i="10" l="1"/>
  <c r="L228" i="10" s="1"/>
  <c r="D228" i="12" s="1"/>
  <c r="D228" i="13"/>
  <c r="H228" i="13"/>
  <c r="Z229" i="10"/>
  <c r="J228" i="10"/>
  <c r="N228" i="10" s="1"/>
  <c r="F229" i="13"/>
  <c r="AB229" i="10"/>
  <c r="AI228" i="8"/>
  <c r="AO228" i="8"/>
  <c r="AE228" i="8"/>
  <c r="AG228" i="8" s="1"/>
  <c r="AK228" i="8" s="1"/>
  <c r="AX228" i="8"/>
  <c r="P228" i="10" l="1"/>
  <c r="AM228" i="8"/>
  <c r="AV228" i="8"/>
  <c r="J229" i="13"/>
  <c r="AD229" i="10"/>
  <c r="F228" i="9"/>
  <c r="H228" i="9" s="1"/>
  <c r="AS228" i="8"/>
  <c r="AF229" i="10"/>
  <c r="AJ229" i="10"/>
  <c r="F228" i="12"/>
  <c r="R228" i="10"/>
  <c r="T227" i="10" l="1"/>
  <c r="H227" i="10" s="1"/>
  <c r="L227" i="10" s="1"/>
  <c r="X227" i="10"/>
  <c r="J227" i="10" s="1"/>
  <c r="N227" i="10" s="1"/>
  <c r="AL229" i="10"/>
  <c r="AH229" i="10"/>
  <c r="AC227" i="8"/>
  <c r="D227" i="13" l="1"/>
  <c r="V228" i="10"/>
  <c r="AB228" i="10" s="1"/>
  <c r="Z228" i="10"/>
  <c r="AD228" i="10" s="1"/>
  <c r="H227" i="13"/>
  <c r="P227" i="10"/>
  <c r="D227" i="12"/>
  <c r="AI227" i="8"/>
  <c r="AE227" i="8"/>
  <c r="AG227" i="8" s="1"/>
  <c r="AK227" i="8" s="1"/>
  <c r="AO227" i="8"/>
  <c r="AX227" i="8"/>
  <c r="F227" i="12"/>
  <c r="R227" i="10"/>
  <c r="F228" i="13" l="1"/>
  <c r="J228" i="13"/>
  <c r="AL228" i="10"/>
  <c r="AH228" i="10"/>
  <c r="AV227" i="8"/>
  <c r="AM227" i="8"/>
  <c r="AF228" i="10"/>
  <c r="AJ228" i="10"/>
  <c r="F227" i="9"/>
  <c r="H227" i="9" s="1"/>
  <c r="X226" i="10" s="1"/>
  <c r="AS227" i="8"/>
  <c r="T226" i="10" l="1"/>
  <c r="V227" i="10" s="1"/>
  <c r="J226" i="10"/>
  <c r="N226" i="10" s="1"/>
  <c r="H226" i="13"/>
  <c r="Z227" i="10"/>
  <c r="AC226" i="8"/>
  <c r="D226" i="13" l="1"/>
  <c r="H226" i="10"/>
  <c r="L226" i="10" s="1"/>
  <c r="D226" i="12" s="1"/>
  <c r="AO226" i="8"/>
  <c r="AE226" i="8"/>
  <c r="AG226" i="8" s="1"/>
  <c r="AK226" i="8" s="1"/>
  <c r="AI226" i="8"/>
  <c r="AX226" i="8"/>
  <c r="J227" i="13"/>
  <c r="AD227" i="10"/>
  <c r="F227" i="13"/>
  <c r="AB227" i="10"/>
  <c r="R226" i="10"/>
  <c r="F226" i="12"/>
  <c r="P226" i="10" l="1"/>
  <c r="AF227" i="10"/>
  <c r="AJ227" i="10"/>
  <c r="AL227" i="10"/>
  <c r="AH227" i="10"/>
  <c r="AM226" i="8"/>
  <c r="AV226" i="8"/>
  <c r="F226" i="9"/>
  <c r="H226" i="9" s="1"/>
  <c r="AS226" i="8"/>
  <c r="T225" i="10" l="1"/>
  <c r="V226" i="10" s="1"/>
  <c r="X225" i="10"/>
  <c r="AC225" i="8"/>
  <c r="D225" i="13" l="1"/>
  <c r="H225" i="10"/>
  <c r="L225" i="10" s="1"/>
  <c r="P225" i="10" s="1"/>
  <c r="AI225" i="8"/>
  <c r="AX225" i="8"/>
  <c r="AO225" i="8"/>
  <c r="AE225" i="8"/>
  <c r="AG225" i="8" s="1"/>
  <c r="AK225" i="8" s="1"/>
  <c r="H225" i="13"/>
  <c r="Z226" i="10"/>
  <c r="J225" i="10"/>
  <c r="N225" i="10" s="1"/>
  <c r="F226" i="13"/>
  <c r="AB226" i="10"/>
  <c r="D225" i="12" l="1"/>
  <c r="AF226" i="10"/>
  <c r="AJ226" i="10"/>
  <c r="AM225" i="8"/>
  <c r="AV225" i="8"/>
  <c r="F225" i="9"/>
  <c r="H225" i="9" s="1"/>
  <c r="T224" i="10" s="1"/>
  <c r="AS225" i="8"/>
  <c r="F225" i="12"/>
  <c r="R225" i="10"/>
  <c r="J226" i="13"/>
  <c r="AD226" i="10"/>
  <c r="X224" i="10" l="1"/>
  <c r="Z225" i="10" s="1"/>
  <c r="D224" i="13"/>
  <c r="H224" i="10"/>
  <c r="L224" i="10" s="1"/>
  <c r="V225" i="10"/>
  <c r="AH226" i="10"/>
  <c r="AL226" i="10"/>
  <c r="AC224" i="8"/>
  <c r="J224" i="10" l="1"/>
  <c r="N224" i="10" s="1"/>
  <c r="F224" i="12" s="1"/>
  <c r="H224" i="13"/>
  <c r="AE224" i="8"/>
  <c r="AG224" i="8" s="1"/>
  <c r="AK224" i="8" s="1"/>
  <c r="AI224" i="8"/>
  <c r="AO224" i="8"/>
  <c r="AX224" i="8"/>
  <c r="F225" i="13"/>
  <c r="AB225" i="10"/>
  <c r="J225" i="13"/>
  <c r="AD225" i="10"/>
  <c r="D224" i="12"/>
  <c r="P224" i="10"/>
  <c r="R224" i="10" l="1"/>
  <c r="AV224" i="8"/>
  <c r="AM224" i="8"/>
  <c r="AH225" i="10"/>
  <c r="AL225" i="10"/>
  <c r="AJ225" i="10"/>
  <c r="AF225" i="10"/>
  <c r="F224" i="9"/>
  <c r="H224" i="9" s="1"/>
  <c r="AS224" i="8"/>
  <c r="X223" i="10" l="1"/>
  <c r="H223" i="13" s="1"/>
  <c r="AC223" i="8"/>
  <c r="T223" i="10"/>
  <c r="J223" i="10" l="1"/>
  <c r="N223" i="10" s="1"/>
  <c r="F223" i="12" s="1"/>
  <c r="Z224" i="10"/>
  <c r="J224" i="13" s="1"/>
  <c r="H223" i="10"/>
  <c r="L223" i="10" s="1"/>
  <c r="D223" i="13"/>
  <c r="V224" i="10"/>
  <c r="AO223" i="8"/>
  <c r="AX223" i="8"/>
  <c r="AI223" i="8"/>
  <c r="AE223" i="8"/>
  <c r="AG223" i="8" s="1"/>
  <c r="AK223" i="8" s="1"/>
  <c r="R223" i="10" l="1"/>
  <c r="AD224" i="10"/>
  <c r="AL224" i="10" s="1"/>
  <c r="F223" i="9"/>
  <c r="H223" i="9" s="1"/>
  <c r="AS223" i="8"/>
  <c r="D223" i="12"/>
  <c r="P223" i="10"/>
  <c r="AM223" i="8"/>
  <c r="AV223" i="8"/>
  <c r="F224" i="13"/>
  <c r="AB224" i="10"/>
  <c r="X222" i="10" l="1"/>
  <c r="H222" i="13" s="1"/>
  <c r="AH224" i="10"/>
  <c r="AC222" i="8"/>
  <c r="AO222" i="8" s="1"/>
  <c r="T222" i="10"/>
  <c r="V223" i="10" s="1"/>
  <c r="AF224" i="10"/>
  <c r="AJ224" i="10"/>
  <c r="Z223" i="10" l="1"/>
  <c r="J223" i="13" s="1"/>
  <c r="J222" i="10"/>
  <c r="N222" i="10" s="1"/>
  <c r="R222" i="10" s="1"/>
  <c r="AX222" i="8"/>
  <c r="AE222" i="8"/>
  <c r="AG222" i="8" s="1"/>
  <c r="AK222" i="8" s="1"/>
  <c r="AM222" i="8" s="1"/>
  <c r="AI222" i="8"/>
  <c r="H222" i="10"/>
  <c r="L222" i="10" s="1"/>
  <c r="D222" i="12" s="1"/>
  <c r="D222" i="13"/>
  <c r="AD223" i="10"/>
  <c r="F222" i="9"/>
  <c r="H222" i="9" s="1"/>
  <c r="AS222" i="8"/>
  <c r="F223" i="13"/>
  <c r="AB223" i="10"/>
  <c r="F222" i="12" l="1"/>
  <c r="AV222" i="8"/>
  <c r="P222" i="10"/>
  <c r="T221" i="10" s="1"/>
  <c r="D221" i="13" s="1"/>
  <c r="AC221" i="8"/>
  <c r="AI221" i="8" s="1"/>
  <c r="X221" i="10"/>
  <c r="J221" i="10" s="1"/>
  <c r="N221" i="10" s="1"/>
  <c r="AJ223" i="10"/>
  <c r="AF223" i="10"/>
  <c r="AH223" i="10"/>
  <c r="AL223" i="10"/>
  <c r="H221" i="13" l="1"/>
  <c r="Z222" i="10"/>
  <c r="AD222" i="10" s="1"/>
  <c r="AX221" i="8"/>
  <c r="AE221" i="8"/>
  <c r="AG221" i="8" s="1"/>
  <c r="AK221" i="8" s="1"/>
  <c r="AV221" i="8" s="1"/>
  <c r="AO221" i="8"/>
  <c r="AS221" i="8" s="1"/>
  <c r="V222" i="10"/>
  <c r="AB222" i="10" s="1"/>
  <c r="H221" i="10"/>
  <c r="L221" i="10" s="1"/>
  <c r="D221" i="12" s="1"/>
  <c r="F221" i="12"/>
  <c r="R221" i="10"/>
  <c r="J222" i="13" l="1"/>
  <c r="AM221" i="8"/>
  <c r="F221" i="9"/>
  <c r="H221" i="9" s="1"/>
  <c r="F222" i="13"/>
  <c r="P221" i="10"/>
  <c r="AF222" i="10"/>
  <c r="AJ222" i="10"/>
  <c r="AL222" i="10"/>
  <c r="AH222" i="10"/>
  <c r="T220" i="10" l="1"/>
  <c r="V221" i="10" s="1"/>
  <c r="AC220" i="8"/>
  <c r="AE220" i="8" s="1"/>
  <c r="AG220" i="8" s="1"/>
  <c r="AK220" i="8" s="1"/>
  <c r="AM220" i="8" s="1"/>
  <c r="X220" i="10"/>
  <c r="J220" i="10" s="1"/>
  <c r="N220" i="10" s="1"/>
  <c r="D220" i="13" l="1"/>
  <c r="AI220" i="8"/>
  <c r="H220" i="10"/>
  <c r="L220" i="10" s="1"/>
  <c r="D220" i="12" s="1"/>
  <c r="Z221" i="10"/>
  <c r="J221" i="13" s="1"/>
  <c r="AX220" i="8"/>
  <c r="H220" i="13"/>
  <c r="AO220" i="8"/>
  <c r="AS220" i="8" s="1"/>
  <c r="AV220" i="8"/>
  <c r="F220" i="12"/>
  <c r="R220" i="10"/>
  <c r="F221" i="13"/>
  <c r="AB221" i="10"/>
  <c r="P220" i="10" l="1"/>
  <c r="AD221" i="10"/>
  <c r="AH221" i="10" s="1"/>
  <c r="F220" i="9"/>
  <c r="H220" i="9" s="1"/>
  <c r="AC219" i="8" s="1"/>
  <c r="AX219" i="8" s="1"/>
  <c r="AF221" i="10"/>
  <c r="AJ221" i="10"/>
  <c r="AL221" i="10" l="1"/>
  <c r="AO219" i="8"/>
  <c r="AS219" i="8" s="1"/>
  <c r="AI219" i="8"/>
  <c r="X219" i="10"/>
  <c r="AE219" i="8"/>
  <c r="AG219" i="8" s="1"/>
  <c r="AK219" i="8" s="1"/>
  <c r="AV219" i="8" s="1"/>
  <c r="T219" i="10"/>
  <c r="F219" i="9" l="1"/>
  <c r="H219" i="9" s="1"/>
  <c r="D219" i="13"/>
  <c r="H219" i="10"/>
  <c r="L219" i="10" s="1"/>
  <c r="V220" i="10"/>
  <c r="Z220" i="10"/>
  <c r="J219" i="10"/>
  <c r="N219" i="10" s="1"/>
  <c r="H219" i="13"/>
  <c r="AM219" i="8"/>
  <c r="AC218" i="8" l="1"/>
  <c r="AE218" i="8" s="1"/>
  <c r="AG218" i="8" s="1"/>
  <c r="AK218" i="8" s="1"/>
  <c r="AV218" i="8" s="1"/>
  <c r="J220" i="13"/>
  <c r="AD220" i="10"/>
  <c r="F220" i="13"/>
  <c r="AB220" i="10"/>
  <c r="D219" i="12"/>
  <c r="P219" i="10"/>
  <c r="T218" i="10" s="1"/>
  <c r="F219" i="12"/>
  <c r="R219" i="10"/>
  <c r="X218" i="10" s="1"/>
  <c r="H218" i="13" s="1"/>
  <c r="AM218" i="8" l="1"/>
  <c r="AO218" i="8"/>
  <c r="F218" i="9" s="1"/>
  <c r="H218" i="9" s="1"/>
  <c r="AX218" i="8"/>
  <c r="AI218" i="8"/>
  <c r="AF220" i="10"/>
  <c r="AJ220" i="10"/>
  <c r="Z219" i="10"/>
  <c r="AD219" i="10" s="1"/>
  <c r="AH219" i="10" s="1"/>
  <c r="AH220" i="10"/>
  <c r="AL220" i="10"/>
  <c r="D218" i="13"/>
  <c r="H218" i="10"/>
  <c r="L218" i="10" s="1"/>
  <c r="V219" i="10"/>
  <c r="J218" i="10"/>
  <c r="N218" i="10" s="1"/>
  <c r="AC217" i="8" l="1"/>
  <c r="AE217" i="8" s="1"/>
  <c r="AG217" i="8" s="1"/>
  <c r="AK217" i="8" s="1"/>
  <c r="AV217" i="8" s="1"/>
  <c r="AS218" i="8"/>
  <c r="J219" i="13"/>
  <c r="AL219" i="10"/>
  <c r="P218" i="10"/>
  <c r="T217" i="10" s="1"/>
  <c r="D217" i="13" s="1"/>
  <c r="D218" i="12"/>
  <c r="R218" i="10"/>
  <c r="X217" i="10" s="1"/>
  <c r="H217" i="13" s="1"/>
  <c r="F218" i="12"/>
  <c r="AB219" i="10"/>
  <c r="F219" i="13"/>
  <c r="AX217" i="8" l="1"/>
  <c r="AI217" i="8"/>
  <c r="AM217" i="8"/>
  <c r="AO217" i="8"/>
  <c r="F217" i="9" s="1"/>
  <c r="H217" i="9" s="1"/>
  <c r="V218" i="10"/>
  <c r="AB218" i="10" s="1"/>
  <c r="H217" i="10"/>
  <c r="L217" i="10" s="1"/>
  <c r="P217" i="10" s="1"/>
  <c r="AJ219" i="10"/>
  <c r="AF219" i="10"/>
  <c r="J217" i="10"/>
  <c r="N217" i="10" s="1"/>
  <c r="F217" i="12" s="1"/>
  <c r="Z218" i="10"/>
  <c r="AD218" i="10" s="1"/>
  <c r="AC216" i="8" l="1"/>
  <c r="AO216" i="8" s="1"/>
  <c r="AS216" i="8" s="1"/>
  <c r="T216" i="10"/>
  <c r="V217" i="10" s="1"/>
  <c r="AS217" i="8"/>
  <c r="F218" i="13"/>
  <c r="D217" i="12"/>
  <c r="J218" i="13"/>
  <c r="R217" i="10"/>
  <c r="X216" i="10" s="1"/>
  <c r="Z217" i="10" s="1"/>
  <c r="AE216" i="8"/>
  <c r="AG216" i="8" s="1"/>
  <c r="AK216" i="8" s="1"/>
  <c r="AM216" i="8" s="1"/>
  <c r="AI216" i="8"/>
  <c r="AF218" i="10"/>
  <c r="AJ218" i="10"/>
  <c r="AH218" i="10"/>
  <c r="AL218" i="10"/>
  <c r="F216" i="9"/>
  <c r="H216" i="9" s="1"/>
  <c r="AX216" i="8" l="1"/>
  <c r="H216" i="10"/>
  <c r="L216" i="10" s="1"/>
  <c r="D216" i="12" s="1"/>
  <c r="D216" i="13"/>
  <c r="J216" i="10"/>
  <c r="N216" i="10" s="1"/>
  <c r="R216" i="10" s="1"/>
  <c r="X215" i="10" s="1"/>
  <c r="H216" i="13"/>
  <c r="AV216" i="8"/>
  <c r="J217" i="13"/>
  <c r="AD217" i="10"/>
  <c r="F217" i="13"/>
  <c r="AB217" i="10"/>
  <c r="AC215" i="8"/>
  <c r="P216" i="10" l="1"/>
  <c r="T215" i="10" s="1"/>
  <c r="D215" i="13" s="1"/>
  <c r="F216" i="12"/>
  <c r="AJ217" i="10"/>
  <c r="AF217" i="10"/>
  <c r="AH217" i="10"/>
  <c r="AL217" i="10"/>
  <c r="H215" i="13"/>
  <c r="J215" i="10"/>
  <c r="N215" i="10" s="1"/>
  <c r="Z216" i="10"/>
  <c r="AX215" i="8"/>
  <c r="AI215" i="8"/>
  <c r="AE215" i="8"/>
  <c r="AG215" i="8" s="1"/>
  <c r="AK215" i="8" s="1"/>
  <c r="AO215" i="8"/>
  <c r="V216" i="10" l="1"/>
  <c r="AB216" i="10" s="1"/>
  <c r="H215" i="10"/>
  <c r="L215" i="10" s="1"/>
  <c r="D215" i="12" s="1"/>
  <c r="F215" i="9"/>
  <c r="H215" i="9" s="1"/>
  <c r="AS215" i="8"/>
  <c r="AV215" i="8"/>
  <c r="AM215" i="8"/>
  <c r="J216" i="13"/>
  <c r="AD216" i="10"/>
  <c r="F215" i="12"/>
  <c r="R215" i="10"/>
  <c r="F216" i="13" l="1"/>
  <c r="P215" i="10"/>
  <c r="T214" i="10" s="1"/>
  <c r="D214" i="13" s="1"/>
  <c r="X214" i="10"/>
  <c r="J214" i="10" s="1"/>
  <c r="N214" i="10" s="1"/>
  <c r="AC214" i="8"/>
  <c r="AX214" i="8" s="1"/>
  <c r="AH216" i="10"/>
  <c r="AL216" i="10"/>
  <c r="AF216" i="10"/>
  <c r="AJ216" i="10"/>
  <c r="V215" i="10" l="1"/>
  <c r="AB215" i="10" s="1"/>
  <c r="H214" i="10"/>
  <c r="L214" i="10" s="1"/>
  <c r="P214" i="10" s="1"/>
  <c r="Z215" i="10"/>
  <c r="J215" i="13" s="1"/>
  <c r="H214" i="13"/>
  <c r="AE214" i="8"/>
  <c r="AG214" i="8" s="1"/>
  <c r="AK214" i="8" s="1"/>
  <c r="AM214" i="8" s="1"/>
  <c r="AI214" i="8"/>
  <c r="AO214" i="8"/>
  <c r="F214" i="9" s="1"/>
  <c r="H214" i="9" s="1"/>
  <c r="R214" i="10"/>
  <c r="F214" i="12"/>
  <c r="F215" i="13" l="1"/>
  <c r="D214" i="12"/>
  <c r="AS214" i="8"/>
  <c r="AD215" i="10"/>
  <c r="AL215" i="10" s="1"/>
  <c r="AV214" i="8"/>
  <c r="T213" i="10"/>
  <c r="V214" i="10" s="1"/>
  <c r="X213" i="10"/>
  <c r="H213" i="13" s="1"/>
  <c r="AJ215" i="10"/>
  <c r="AF215" i="10"/>
  <c r="AC213" i="8"/>
  <c r="AH215" i="10" l="1"/>
  <c r="H213" i="10"/>
  <c r="L213" i="10" s="1"/>
  <c r="D213" i="12" s="1"/>
  <c r="D213" i="13"/>
  <c r="J213" i="10"/>
  <c r="N213" i="10" s="1"/>
  <c r="F213" i="12" s="1"/>
  <c r="Z214" i="10"/>
  <c r="J214" i="13" s="1"/>
  <c r="AX213" i="8"/>
  <c r="AE213" i="8"/>
  <c r="AG213" i="8" s="1"/>
  <c r="AK213" i="8" s="1"/>
  <c r="AO213" i="8"/>
  <c r="AI213" i="8"/>
  <c r="F214" i="13"/>
  <c r="AB214" i="10"/>
  <c r="P213" i="10" l="1"/>
  <c r="R213" i="10"/>
  <c r="AD214" i="10"/>
  <c r="AL214" i="10" s="1"/>
  <c r="AM213" i="8"/>
  <c r="AV213" i="8"/>
  <c r="AF214" i="10"/>
  <c r="AJ214" i="10"/>
  <c r="AS213" i="8"/>
  <c r="F213" i="9"/>
  <c r="H213" i="9" s="1"/>
  <c r="T212" i="10" l="1"/>
  <c r="H212" i="10" s="1"/>
  <c r="L212" i="10" s="1"/>
  <c r="AH214" i="10"/>
  <c r="X212" i="10"/>
  <c r="Z213" i="10" s="1"/>
  <c r="AC212" i="8"/>
  <c r="V213" i="10" l="1"/>
  <c r="F213" i="13" s="1"/>
  <c r="D212" i="13"/>
  <c r="H212" i="13"/>
  <c r="J212" i="10"/>
  <c r="N212" i="10" s="1"/>
  <c r="F212" i="12" s="1"/>
  <c r="P212" i="10"/>
  <c r="D212" i="12"/>
  <c r="AI212" i="8"/>
  <c r="AO212" i="8"/>
  <c r="AE212" i="8"/>
  <c r="AG212" i="8" s="1"/>
  <c r="AK212" i="8" s="1"/>
  <c r="AX212" i="8"/>
  <c r="J213" i="13"/>
  <c r="AD213" i="10"/>
  <c r="AB213" i="10" l="1"/>
  <c r="AJ213" i="10" s="1"/>
  <c r="R212" i="10"/>
  <c r="F212" i="9"/>
  <c r="H212" i="9" s="1"/>
  <c r="T211" i="10" s="1"/>
  <c r="AS212" i="8"/>
  <c r="AH213" i="10"/>
  <c r="AL213" i="10"/>
  <c r="AV212" i="8"/>
  <c r="AM212" i="8"/>
  <c r="AF213" i="10" l="1"/>
  <c r="X211" i="10"/>
  <c r="H211" i="13" s="1"/>
  <c r="AC211" i="8"/>
  <c r="AX211" i="8" s="1"/>
  <c r="D211" i="13"/>
  <c r="H211" i="10"/>
  <c r="L211" i="10" s="1"/>
  <c r="V212" i="10"/>
  <c r="J211" i="10" l="1"/>
  <c r="N211" i="10" s="1"/>
  <c r="F211" i="12" s="1"/>
  <c r="Z212" i="10"/>
  <c r="J212" i="13" s="1"/>
  <c r="AO211" i="8"/>
  <c r="F211" i="9" s="1"/>
  <c r="H211" i="9" s="1"/>
  <c r="AE211" i="8"/>
  <c r="AG211" i="8" s="1"/>
  <c r="AK211" i="8" s="1"/>
  <c r="AV211" i="8" s="1"/>
  <c r="AI211" i="8"/>
  <c r="F212" i="13"/>
  <c r="AB212" i="10"/>
  <c r="D211" i="12"/>
  <c r="P211" i="10"/>
  <c r="R211" i="10" l="1"/>
  <c r="X210" i="10" s="1"/>
  <c r="Z211" i="10" s="1"/>
  <c r="AD212" i="10"/>
  <c r="AH212" i="10" s="1"/>
  <c r="AS211" i="8"/>
  <c r="AM211" i="8"/>
  <c r="AC210" i="8" s="1"/>
  <c r="AX210" i="8" s="1"/>
  <c r="T210" i="10"/>
  <c r="H210" i="10" s="1"/>
  <c r="L210" i="10" s="1"/>
  <c r="AF212" i="10"/>
  <c r="AJ212" i="10"/>
  <c r="AL212" i="10" l="1"/>
  <c r="H210" i="13"/>
  <c r="J210" i="10"/>
  <c r="N210" i="10" s="1"/>
  <c r="R210" i="10" s="1"/>
  <c r="V211" i="10"/>
  <c r="F211" i="13" s="1"/>
  <c r="D210" i="13"/>
  <c r="AE210" i="8"/>
  <c r="AG210" i="8" s="1"/>
  <c r="AK210" i="8" s="1"/>
  <c r="AV210" i="8" s="1"/>
  <c r="AI210" i="8"/>
  <c r="AO210" i="8"/>
  <c r="AS210" i="8" s="1"/>
  <c r="D210" i="12"/>
  <c r="P210" i="10"/>
  <c r="J211" i="13"/>
  <c r="AD211" i="10"/>
  <c r="F210" i="12" l="1"/>
  <c r="AB211" i="10"/>
  <c r="AF211" i="10" s="1"/>
  <c r="AM210" i="8"/>
  <c r="F210" i="9"/>
  <c r="H210" i="9" s="1"/>
  <c r="X209" i="10" s="1"/>
  <c r="AH211" i="10"/>
  <c r="AL211" i="10"/>
  <c r="AJ211" i="10" l="1"/>
  <c r="T209" i="10"/>
  <c r="H209" i="10" s="1"/>
  <c r="L209" i="10" s="1"/>
  <c r="D209" i="12" s="1"/>
  <c r="H209" i="13"/>
  <c r="J209" i="10"/>
  <c r="N209" i="10" s="1"/>
  <c r="R209" i="10" s="1"/>
  <c r="AC209" i="8"/>
  <c r="Z210" i="10"/>
  <c r="J210" i="13" s="1"/>
  <c r="D209" i="13" l="1"/>
  <c r="P209" i="10"/>
  <c r="V210" i="10"/>
  <c r="F210" i="13" s="1"/>
  <c r="F209" i="12"/>
  <c r="AD210" i="10"/>
  <c r="AH210" i="10" s="1"/>
  <c r="AO209" i="8"/>
  <c r="AX209" i="8"/>
  <c r="AE209" i="8"/>
  <c r="AG209" i="8" s="1"/>
  <c r="AK209" i="8" s="1"/>
  <c r="AI209" i="8"/>
  <c r="AB210" i="10" l="1"/>
  <c r="AF210" i="10" s="1"/>
  <c r="AL210" i="10"/>
  <c r="F209" i="9"/>
  <c r="H209" i="9" s="1"/>
  <c r="AS209" i="8"/>
  <c r="AM209" i="8"/>
  <c r="AV209" i="8"/>
  <c r="AJ210" i="10" l="1"/>
  <c r="AC208" i="8"/>
  <c r="AI208" i="8" s="1"/>
  <c r="X208" i="10"/>
  <c r="T208" i="10"/>
  <c r="AX208" i="8" l="1"/>
  <c r="AE208" i="8"/>
  <c r="AG208" i="8" s="1"/>
  <c r="AK208" i="8" s="1"/>
  <c r="AM208" i="8" s="1"/>
  <c r="AO208" i="8"/>
  <c r="H208" i="13"/>
  <c r="J208" i="10"/>
  <c r="N208" i="10" s="1"/>
  <c r="Z209" i="10"/>
  <c r="H208" i="10"/>
  <c r="L208" i="10" s="1"/>
  <c r="D208" i="13"/>
  <c r="V209" i="10"/>
  <c r="AV208" i="8" l="1"/>
  <c r="AS208" i="8"/>
  <c r="F208" i="9"/>
  <c r="H208" i="9" s="1"/>
  <c r="AC207" i="8" s="1"/>
  <c r="AB209" i="10"/>
  <c r="F209" i="13"/>
  <c r="F208" i="12"/>
  <c r="R208" i="10"/>
  <c r="D208" i="12"/>
  <c r="P208" i="10"/>
  <c r="AD209" i="10"/>
  <c r="J209" i="13"/>
  <c r="X207" i="10" l="1"/>
  <c r="Z208" i="10" s="1"/>
  <c r="AX207" i="8"/>
  <c r="AO207" i="8"/>
  <c r="F207" i="9" s="1"/>
  <c r="H207" i="9" s="1"/>
  <c r="AE207" i="8"/>
  <c r="AG207" i="8" s="1"/>
  <c r="AK207" i="8" s="1"/>
  <c r="AV207" i="8" s="1"/>
  <c r="AI207" i="8"/>
  <c r="T207" i="10"/>
  <c r="V208" i="10" s="1"/>
  <c r="F208" i="13" s="1"/>
  <c r="AH209" i="10"/>
  <c r="AL209" i="10"/>
  <c r="AF209" i="10"/>
  <c r="AJ209" i="10"/>
  <c r="J207" i="10" l="1"/>
  <c r="N207" i="10" s="1"/>
  <c r="F207" i="12" s="1"/>
  <c r="H207" i="13"/>
  <c r="AS207" i="8"/>
  <c r="AB208" i="10"/>
  <c r="AF208" i="10" s="1"/>
  <c r="AM207" i="8"/>
  <c r="AC206" i="8" s="1"/>
  <c r="AI206" i="8" s="1"/>
  <c r="H207" i="10"/>
  <c r="L207" i="10" s="1"/>
  <c r="D207" i="13"/>
  <c r="J208" i="13"/>
  <c r="AD208" i="10"/>
  <c r="R207" i="10" l="1"/>
  <c r="X206" i="10" s="1"/>
  <c r="J206" i="10" s="1"/>
  <c r="N206" i="10" s="1"/>
  <c r="F206" i="12" s="1"/>
  <c r="AJ208" i="10"/>
  <c r="AO206" i="8"/>
  <c r="AS206" i="8" s="1"/>
  <c r="AE206" i="8"/>
  <c r="AG206" i="8" s="1"/>
  <c r="AK206" i="8" s="1"/>
  <c r="AV206" i="8" s="1"/>
  <c r="AX206" i="8"/>
  <c r="D207" i="12"/>
  <c r="P207" i="10"/>
  <c r="T206" i="10" s="1"/>
  <c r="AH208" i="10"/>
  <c r="AL208" i="10"/>
  <c r="Z207" i="10" l="1"/>
  <c r="J207" i="13" s="1"/>
  <c r="H206" i="13"/>
  <c r="F206" i="9"/>
  <c r="H206" i="9" s="1"/>
  <c r="AM206" i="8"/>
  <c r="R206" i="10"/>
  <c r="V207" i="10"/>
  <c r="H206" i="10"/>
  <c r="L206" i="10" s="1"/>
  <c r="D206" i="13"/>
  <c r="AD207" i="10" l="1"/>
  <c r="AH207" i="10" s="1"/>
  <c r="X205" i="10"/>
  <c r="J205" i="10" s="1"/>
  <c r="N205" i="10" s="1"/>
  <c r="F205" i="12" s="1"/>
  <c r="AC205" i="8"/>
  <c r="AE205" i="8" s="1"/>
  <c r="AG205" i="8" s="1"/>
  <c r="AK205" i="8" s="1"/>
  <c r="AV205" i="8" s="1"/>
  <c r="D206" i="12"/>
  <c r="P206" i="10"/>
  <c r="T205" i="10" s="1"/>
  <c r="AB207" i="10"/>
  <c r="F207" i="13"/>
  <c r="AL207" i="10" l="1"/>
  <c r="Z206" i="10"/>
  <c r="AD206" i="10" s="1"/>
  <c r="AL206" i="10" s="1"/>
  <c r="H205" i="13"/>
  <c r="R205" i="10"/>
  <c r="AM205" i="8"/>
  <c r="AI205" i="8"/>
  <c r="AX205" i="8"/>
  <c r="AO205" i="8"/>
  <c r="AF207" i="10"/>
  <c r="AJ207" i="10"/>
  <c r="V206" i="10"/>
  <c r="D205" i="13"/>
  <c r="H205" i="10"/>
  <c r="L205" i="10" s="1"/>
  <c r="AH206" i="10" l="1"/>
  <c r="J206" i="13"/>
  <c r="F205" i="9"/>
  <c r="H205" i="9" s="1"/>
  <c r="AS205" i="8"/>
  <c r="P205" i="10"/>
  <c r="D205" i="12"/>
  <c r="F206" i="13"/>
  <c r="AB206" i="10"/>
  <c r="T204" i="10" l="1"/>
  <c r="V205" i="10" s="1"/>
  <c r="X204" i="10"/>
  <c r="AC204" i="8"/>
  <c r="AJ206" i="10"/>
  <c r="AF206" i="10"/>
  <c r="H204" i="10" l="1"/>
  <c r="L204" i="10" s="1"/>
  <c r="D204" i="12" s="1"/>
  <c r="D204" i="13"/>
  <c r="AI204" i="8"/>
  <c r="AO204" i="8"/>
  <c r="AE204" i="8"/>
  <c r="AG204" i="8" s="1"/>
  <c r="AK204" i="8" s="1"/>
  <c r="AX204" i="8"/>
  <c r="J204" i="10"/>
  <c r="N204" i="10" s="1"/>
  <c r="Z205" i="10"/>
  <c r="H204" i="13"/>
  <c r="AB205" i="10"/>
  <c r="F205" i="13"/>
  <c r="P204" i="10" l="1"/>
  <c r="AM204" i="8"/>
  <c r="AV204" i="8"/>
  <c r="J205" i="13"/>
  <c r="AD205" i="10"/>
  <c r="AS204" i="8"/>
  <c r="F204" i="9"/>
  <c r="H204" i="9" s="1"/>
  <c r="F204" i="12"/>
  <c r="R204" i="10"/>
  <c r="AJ205" i="10"/>
  <c r="AF205" i="10"/>
  <c r="T203" i="10" l="1"/>
  <c r="D203" i="13" s="1"/>
  <c r="X203" i="10"/>
  <c r="Z204" i="10" s="1"/>
  <c r="AL205" i="10"/>
  <c r="AH205" i="10"/>
  <c r="AC203" i="8"/>
  <c r="V204" i="10" l="1"/>
  <c r="F204" i="13" s="1"/>
  <c r="H203" i="10"/>
  <c r="L203" i="10" s="1"/>
  <c r="D203" i="12" s="1"/>
  <c r="J203" i="10"/>
  <c r="N203" i="10" s="1"/>
  <c r="F203" i="12" s="1"/>
  <c r="H203" i="13"/>
  <c r="AE203" i="8"/>
  <c r="AG203" i="8" s="1"/>
  <c r="AK203" i="8" s="1"/>
  <c r="AX203" i="8"/>
  <c r="AO203" i="8"/>
  <c r="AI203" i="8"/>
  <c r="J204" i="13"/>
  <c r="AD204" i="10"/>
  <c r="AB204" i="10" l="1"/>
  <c r="AF204" i="10" s="1"/>
  <c r="R203" i="10"/>
  <c r="P203" i="10"/>
  <c r="AV203" i="8"/>
  <c r="AM203" i="8"/>
  <c r="F203" i="9"/>
  <c r="H203" i="9" s="1"/>
  <c r="AS203" i="8"/>
  <c r="AH204" i="10"/>
  <c r="AL204" i="10"/>
  <c r="AJ204" i="10" l="1"/>
  <c r="T202" i="10"/>
  <c r="V203" i="10" s="1"/>
  <c r="X202" i="10"/>
  <c r="H202" i="13" s="1"/>
  <c r="AC202" i="8"/>
  <c r="H202" i="10" l="1"/>
  <c r="L202" i="10" s="1"/>
  <c r="P202" i="10" s="1"/>
  <c r="D202" i="13"/>
  <c r="Z203" i="10"/>
  <c r="AD203" i="10" s="1"/>
  <c r="J202" i="10"/>
  <c r="N202" i="10" s="1"/>
  <c r="F202" i="12" s="1"/>
  <c r="AX202" i="8"/>
  <c r="AE202" i="8"/>
  <c r="AG202" i="8" s="1"/>
  <c r="AK202" i="8" s="1"/>
  <c r="AO202" i="8"/>
  <c r="AI202" i="8"/>
  <c r="AB203" i="10"/>
  <c r="F203" i="13"/>
  <c r="D202" i="12" l="1"/>
  <c r="J203" i="13"/>
  <c r="R202" i="10"/>
  <c r="AF203" i="10"/>
  <c r="AJ203" i="10"/>
  <c r="AL203" i="10"/>
  <c r="AH203" i="10"/>
  <c r="F202" i="9"/>
  <c r="H202" i="9" s="1"/>
  <c r="AS202" i="8"/>
  <c r="AV202" i="8"/>
  <c r="AM202" i="8"/>
  <c r="X201" i="10" l="1"/>
  <c r="J201" i="10" s="1"/>
  <c r="N201" i="10" s="1"/>
  <c r="T201" i="10"/>
  <c r="AC201" i="8"/>
  <c r="Z202" i="10" l="1"/>
  <c r="J202" i="13" s="1"/>
  <c r="H201" i="13"/>
  <c r="R201" i="10"/>
  <c r="F201" i="12"/>
  <c r="AI201" i="8"/>
  <c r="AX201" i="8"/>
  <c r="AO201" i="8"/>
  <c r="AE201" i="8"/>
  <c r="AG201" i="8" s="1"/>
  <c r="AK201" i="8" s="1"/>
  <c r="H201" i="10"/>
  <c r="L201" i="10" s="1"/>
  <c r="V202" i="10"/>
  <c r="D201" i="13"/>
  <c r="AD202" i="10" l="1"/>
  <c r="AH202" i="10" s="1"/>
  <c r="AV201" i="8"/>
  <c r="AM201" i="8"/>
  <c r="AB202" i="10"/>
  <c r="F202" i="13"/>
  <c r="AS201" i="8"/>
  <c r="F201" i="9"/>
  <c r="H201" i="9" s="1"/>
  <c r="X200" i="10" s="1"/>
  <c r="D201" i="12"/>
  <c r="P201" i="10"/>
  <c r="AL202" i="10" l="1"/>
  <c r="AJ202" i="10"/>
  <c r="AF202" i="10"/>
  <c r="Z201" i="10"/>
  <c r="H200" i="13"/>
  <c r="J200" i="10"/>
  <c r="N200" i="10" s="1"/>
  <c r="T200" i="10"/>
  <c r="AC200" i="8"/>
  <c r="AE200" i="8" l="1"/>
  <c r="AG200" i="8" s="1"/>
  <c r="AK200" i="8" s="1"/>
  <c r="AO200" i="8"/>
  <c r="AI200" i="8"/>
  <c r="AX200" i="8"/>
  <c r="J201" i="13"/>
  <c r="AD201" i="10"/>
  <c r="D200" i="13"/>
  <c r="V201" i="10"/>
  <c r="H200" i="10"/>
  <c r="L200" i="10" s="1"/>
  <c r="R200" i="10"/>
  <c r="F200" i="12"/>
  <c r="AB201" i="10" l="1"/>
  <c r="F201" i="13"/>
  <c r="AL201" i="10"/>
  <c r="AH201" i="10"/>
  <c r="P200" i="10"/>
  <c r="D200" i="12"/>
  <c r="AS200" i="8"/>
  <c r="F200" i="9"/>
  <c r="H200" i="9" s="1"/>
  <c r="X199" i="10" s="1"/>
  <c r="AV200" i="8"/>
  <c r="AM200" i="8"/>
  <c r="AC199" i="8" l="1"/>
  <c r="AE199" i="8" s="1"/>
  <c r="AG199" i="8" s="1"/>
  <c r="AK199" i="8" s="1"/>
  <c r="H199" i="13"/>
  <c r="J199" i="10"/>
  <c r="N199" i="10" s="1"/>
  <c r="Z200" i="10"/>
  <c r="T199" i="10"/>
  <c r="AJ201" i="10"/>
  <c r="AF201" i="10"/>
  <c r="AI199" i="8" l="1"/>
  <c r="AO199" i="8"/>
  <c r="F199" i="9" s="1"/>
  <c r="H199" i="9" s="1"/>
  <c r="AX199" i="8"/>
  <c r="AD200" i="10"/>
  <c r="J200" i="13"/>
  <c r="R199" i="10"/>
  <c r="F199" i="12"/>
  <c r="V200" i="10"/>
  <c r="H199" i="10"/>
  <c r="L199" i="10" s="1"/>
  <c r="D199" i="13"/>
  <c r="AM199" i="8"/>
  <c r="AV199" i="8"/>
  <c r="AS199" i="8" l="1"/>
  <c r="P199" i="10"/>
  <c r="T198" i="10" s="1"/>
  <c r="D199" i="12"/>
  <c r="F200" i="13"/>
  <c r="AB200" i="10"/>
  <c r="X198" i="10"/>
  <c r="AC198" i="8"/>
  <c r="AL200" i="10"/>
  <c r="AH200" i="10"/>
  <c r="AJ200" i="10" l="1"/>
  <c r="AF200" i="10"/>
  <c r="AX198" i="8"/>
  <c r="AE198" i="8"/>
  <c r="AG198" i="8" s="1"/>
  <c r="AK198" i="8" s="1"/>
  <c r="AI198" i="8"/>
  <c r="AO198" i="8"/>
  <c r="V199" i="10"/>
  <c r="D198" i="13"/>
  <c r="H198" i="10"/>
  <c r="L198" i="10" s="1"/>
  <c r="H198" i="13"/>
  <c r="Z199" i="10"/>
  <c r="J198" i="10"/>
  <c r="N198" i="10" s="1"/>
  <c r="AM198" i="8" l="1"/>
  <c r="AV198" i="8"/>
  <c r="AB199" i="10"/>
  <c r="F199" i="13"/>
  <c r="F198" i="12"/>
  <c r="R198" i="10"/>
  <c r="P198" i="10"/>
  <c r="D198" i="12"/>
  <c r="F198" i="9"/>
  <c r="H198" i="9" s="1"/>
  <c r="AS198" i="8"/>
  <c r="J199" i="13"/>
  <c r="AD199" i="10"/>
  <c r="T197" i="10" l="1"/>
  <c r="D197" i="13" s="1"/>
  <c r="AJ199" i="10"/>
  <c r="AF199" i="10"/>
  <c r="AH199" i="10"/>
  <c r="AL199" i="10"/>
  <c r="X197" i="10"/>
  <c r="AC197" i="8"/>
  <c r="H197" i="10" l="1"/>
  <c r="L197" i="10" s="1"/>
  <c r="D197" i="12" s="1"/>
  <c r="V198" i="10"/>
  <c r="AB198" i="10" s="1"/>
  <c r="J197" i="10"/>
  <c r="N197" i="10" s="1"/>
  <c r="Z198" i="10"/>
  <c r="H197" i="13"/>
  <c r="AI197" i="8"/>
  <c r="AX197" i="8"/>
  <c r="AE197" i="8"/>
  <c r="AG197" i="8" s="1"/>
  <c r="AK197" i="8" s="1"/>
  <c r="AO197" i="8"/>
  <c r="F198" i="13" l="1"/>
  <c r="P197" i="10"/>
  <c r="AF198" i="10"/>
  <c r="AJ198" i="10"/>
  <c r="AM197" i="8"/>
  <c r="AV197" i="8"/>
  <c r="J198" i="13"/>
  <c r="AD198" i="10"/>
  <c r="F197" i="9"/>
  <c r="H197" i="9" s="1"/>
  <c r="AS197" i="8"/>
  <c r="F197" i="12"/>
  <c r="R197" i="10"/>
  <c r="T196" i="10" l="1"/>
  <c r="D196" i="13" s="1"/>
  <c r="X196" i="10"/>
  <c r="AL198" i="10"/>
  <c r="AH198" i="10"/>
  <c r="AC196" i="8"/>
  <c r="H196" i="10" l="1"/>
  <c r="L196" i="10" s="1"/>
  <c r="P196" i="10" s="1"/>
  <c r="V197" i="10"/>
  <c r="AB197" i="10" s="1"/>
  <c r="H196" i="13"/>
  <c r="J196" i="10"/>
  <c r="N196" i="10" s="1"/>
  <c r="Z197" i="10"/>
  <c r="AE196" i="8"/>
  <c r="AG196" i="8" s="1"/>
  <c r="AK196" i="8" s="1"/>
  <c r="AO196" i="8"/>
  <c r="AX196" i="8"/>
  <c r="AI196" i="8"/>
  <c r="D196" i="12" l="1"/>
  <c r="F197" i="13"/>
  <c r="J197" i="13"/>
  <c r="AD197" i="10"/>
  <c r="AJ197" i="10"/>
  <c r="AF197" i="10"/>
  <c r="F196" i="12"/>
  <c r="R196" i="10"/>
  <c r="AV196" i="8"/>
  <c r="AM196" i="8"/>
  <c r="F196" i="9"/>
  <c r="H196" i="9" s="1"/>
  <c r="T195" i="10" s="1"/>
  <c r="AS196" i="8"/>
  <c r="AC195" i="8" l="1"/>
  <c r="AE195" i="8" s="1"/>
  <c r="AG195" i="8" s="1"/>
  <c r="AK195" i="8" s="1"/>
  <c r="D195" i="13"/>
  <c r="V196" i="10"/>
  <c r="H195" i="10"/>
  <c r="L195" i="10" s="1"/>
  <c r="X195" i="10"/>
  <c r="AH197" i="10"/>
  <c r="AL197" i="10"/>
  <c r="AI195" i="8" l="1"/>
  <c r="AO195" i="8"/>
  <c r="AS195" i="8" s="1"/>
  <c r="AX195" i="8"/>
  <c r="D195" i="12"/>
  <c r="P195" i="10"/>
  <c r="F196" i="13"/>
  <c r="AB196" i="10"/>
  <c r="AV195" i="8"/>
  <c r="AM195" i="8"/>
  <c r="Z196" i="10"/>
  <c r="H195" i="13"/>
  <c r="J195" i="10"/>
  <c r="N195" i="10" s="1"/>
  <c r="F195" i="9" l="1"/>
  <c r="H195" i="9" s="1"/>
  <c r="AC194" i="8" s="1"/>
  <c r="AX194" i="8" s="1"/>
  <c r="AF196" i="10"/>
  <c r="AJ196" i="10"/>
  <c r="R195" i="10"/>
  <c r="F195" i="12"/>
  <c r="AD196" i="10"/>
  <c r="J196" i="13"/>
  <c r="X194" i="10" l="1"/>
  <c r="J194" i="10" s="1"/>
  <c r="N194" i="10" s="1"/>
  <c r="T194" i="10"/>
  <c r="H194" i="10" s="1"/>
  <c r="L194" i="10" s="1"/>
  <c r="AE194" i="8"/>
  <c r="AG194" i="8" s="1"/>
  <c r="AK194" i="8" s="1"/>
  <c r="AM194" i="8" s="1"/>
  <c r="AO194" i="8"/>
  <c r="F194" i="9" s="1"/>
  <c r="H194" i="9" s="1"/>
  <c r="AI194" i="8"/>
  <c r="AH196" i="10"/>
  <c r="AL196" i="10"/>
  <c r="Z195" i="10"/>
  <c r="H194" i="13" l="1"/>
  <c r="V195" i="10"/>
  <c r="AB195" i="10" s="1"/>
  <c r="AV194" i="8"/>
  <c r="D194" i="13"/>
  <c r="AS194" i="8"/>
  <c r="AD195" i="10"/>
  <c r="J195" i="13"/>
  <c r="P194" i="10"/>
  <c r="T193" i="10" s="1"/>
  <c r="D194" i="12"/>
  <c r="AC193" i="8"/>
  <c r="R194" i="10"/>
  <c r="X193" i="10" s="1"/>
  <c r="F194" i="12"/>
  <c r="F195" i="13" l="1"/>
  <c r="AO193" i="8"/>
  <c r="AI193" i="8"/>
  <c r="AX193" i="8"/>
  <c r="AE193" i="8"/>
  <c r="AG193" i="8" s="1"/>
  <c r="AK193" i="8" s="1"/>
  <c r="AH195" i="10"/>
  <c r="AL195" i="10"/>
  <c r="AJ195" i="10"/>
  <c r="AF195" i="10"/>
  <c r="D193" i="13"/>
  <c r="H193" i="10"/>
  <c r="L193" i="10" s="1"/>
  <c r="V194" i="10"/>
  <c r="J193" i="10"/>
  <c r="N193" i="10" s="1"/>
  <c r="Z194" i="10"/>
  <c r="H193" i="13"/>
  <c r="AB194" i="10" l="1"/>
  <c r="F194" i="13"/>
  <c r="J194" i="13"/>
  <c r="AD194" i="10"/>
  <c r="F193" i="12"/>
  <c r="R193" i="10"/>
  <c r="AM193" i="8"/>
  <c r="AV193" i="8"/>
  <c r="P193" i="10"/>
  <c r="D193" i="12"/>
  <c r="AS193" i="8"/>
  <c r="F193" i="9"/>
  <c r="H193" i="9" s="1"/>
  <c r="X192" i="10" l="1"/>
  <c r="H192" i="13" s="1"/>
  <c r="AC192" i="8"/>
  <c r="AX192" i="8" s="1"/>
  <c r="AL194" i="10"/>
  <c r="AH194" i="10"/>
  <c r="T192" i="10"/>
  <c r="AF194" i="10"/>
  <c r="AJ194" i="10"/>
  <c r="J192" i="10" l="1"/>
  <c r="N192" i="10" s="1"/>
  <c r="F192" i="12" s="1"/>
  <c r="Z193" i="10"/>
  <c r="AD193" i="10" s="1"/>
  <c r="AO192" i="8"/>
  <c r="AS192" i="8" s="1"/>
  <c r="AI192" i="8"/>
  <c r="AE192" i="8"/>
  <c r="AG192" i="8" s="1"/>
  <c r="AK192" i="8" s="1"/>
  <c r="AM192" i="8" s="1"/>
  <c r="V193" i="10"/>
  <c r="H192" i="10"/>
  <c r="L192" i="10" s="1"/>
  <c r="D192" i="13"/>
  <c r="R192" i="10" l="1"/>
  <c r="J193" i="13"/>
  <c r="F192" i="9"/>
  <c r="H192" i="9" s="1"/>
  <c r="AC191" i="8" s="1"/>
  <c r="AO191" i="8" s="1"/>
  <c r="AV192" i="8"/>
  <c r="P192" i="10"/>
  <c r="D192" i="12"/>
  <c r="AB193" i="10"/>
  <c r="F193" i="13"/>
  <c r="AH193" i="10"/>
  <c r="AL193" i="10"/>
  <c r="X191" i="10" l="1"/>
  <c r="H191" i="13" s="1"/>
  <c r="T191" i="10"/>
  <c r="D191" i="13" s="1"/>
  <c r="AX191" i="8"/>
  <c r="AI191" i="8"/>
  <c r="AE191" i="8"/>
  <c r="AG191" i="8" s="1"/>
  <c r="AK191" i="8" s="1"/>
  <c r="AV191" i="8" s="1"/>
  <c r="AJ193" i="10"/>
  <c r="AF193" i="10"/>
  <c r="AS191" i="8"/>
  <c r="F191" i="9"/>
  <c r="H191" i="9" s="1"/>
  <c r="Z192" i="10" l="1"/>
  <c r="J192" i="13" s="1"/>
  <c r="J191" i="10"/>
  <c r="N191" i="10" s="1"/>
  <c r="V192" i="10"/>
  <c r="AB192" i="10" s="1"/>
  <c r="H191" i="10"/>
  <c r="L191" i="10" s="1"/>
  <c r="P191" i="10" s="1"/>
  <c r="T190" i="10" s="1"/>
  <c r="AM191" i="8"/>
  <c r="AC190" i="8" s="1"/>
  <c r="AD192" i="10" l="1"/>
  <c r="AH192" i="10" s="1"/>
  <c r="F192" i="13"/>
  <c r="R191" i="10"/>
  <c r="X190" i="10" s="1"/>
  <c r="J190" i="10" s="1"/>
  <c r="N190" i="10" s="1"/>
  <c r="F191" i="12"/>
  <c r="D191" i="12"/>
  <c r="AJ192" i="10"/>
  <c r="AF192" i="10"/>
  <c r="AE190" i="8"/>
  <c r="AG190" i="8" s="1"/>
  <c r="AK190" i="8" s="1"/>
  <c r="AI190" i="8"/>
  <c r="AO190" i="8"/>
  <c r="AX190" i="8"/>
  <c r="V191" i="10"/>
  <c r="H190" i="10"/>
  <c r="L190" i="10" s="1"/>
  <c r="D190" i="13"/>
  <c r="AL192" i="10" l="1"/>
  <c r="H190" i="13"/>
  <c r="Z191" i="10"/>
  <c r="AD191" i="10" s="1"/>
  <c r="AM190" i="8"/>
  <c r="AV190" i="8"/>
  <c r="F191" i="13"/>
  <c r="AB191" i="10"/>
  <c r="F190" i="12"/>
  <c r="R190" i="10"/>
  <c r="D190" i="12"/>
  <c r="P190" i="10"/>
  <c r="AS190" i="8"/>
  <c r="F190" i="9"/>
  <c r="H190" i="9" s="1"/>
  <c r="J191" i="13" l="1"/>
  <c r="T189" i="10"/>
  <c r="D189" i="13" s="1"/>
  <c r="X189" i="10"/>
  <c r="AF191" i="10"/>
  <c r="AJ191" i="10"/>
  <c r="AH191" i="10"/>
  <c r="AL191" i="10"/>
  <c r="AC189" i="8"/>
  <c r="H189" i="10" l="1"/>
  <c r="L189" i="10" s="1"/>
  <c r="P189" i="10" s="1"/>
  <c r="V190" i="10"/>
  <c r="AB190" i="10" s="1"/>
  <c r="AI189" i="8"/>
  <c r="AX189" i="8"/>
  <c r="AE189" i="8"/>
  <c r="AG189" i="8" s="1"/>
  <c r="AK189" i="8" s="1"/>
  <c r="AO189" i="8"/>
  <c r="Z190" i="10"/>
  <c r="H189" i="13"/>
  <c r="J189" i="10"/>
  <c r="N189" i="10" s="1"/>
  <c r="F190" i="13" l="1"/>
  <c r="D189" i="12"/>
  <c r="R189" i="10"/>
  <c r="F189" i="12"/>
  <c r="AF190" i="10"/>
  <c r="AJ190" i="10"/>
  <c r="J190" i="13"/>
  <c r="AD190" i="10"/>
  <c r="F189" i="9"/>
  <c r="H189" i="9" s="1"/>
  <c r="T188" i="10" s="1"/>
  <c r="AS189" i="8"/>
  <c r="AM189" i="8"/>
  <c r="AV189" i="8"/>
  <c r="AC188" i="8" l="1"/>
  <c r="AX188" i="8" s="1"/>
  <c r="X188" i="10"/>
  <c r="H188" i="13" s="1"/>
  <c r="V189" i="10"/>
  <c r="H188" i="10"/>
  <c r="L188" i="10" s="1"/>
  <c r="D188" i="13"/>
  <c r="AH190" i="10"/>
  <c r="AL190" i="10"/>
  <c r="AE188" i="8" l="1"/>
  <c r="AG188" i="8" s="1"/>
  <c r="AK188" i="8" s="1"/>
  <c r="AV188" i="8" s="1"/>
  <c r="AO188" i="8"/>
  <c r="F188" i="9" s="1"/>
  <c r="H188" i="9" s="1"/>
  <c r="AI188" i="8"/>
  <c r="J188" i="10"/>
  <c r="N188" i="10" s="1"/>
  <c r="F188" i="12" s="1"/>
  <c r="Z189" i="10"/>
  <c r="J189" i="13" s="1"/>
  <c r="D188" i="12"/>
  <c r="P188" i="10"/>
  <c r="F189" i="13"/>
  <c r="AB189" i="10"/>
  <c r="AM188" i="8" l="1"/>
  <c r="AC187" i="8" s="1"/>
  <c r="AE187" i="8" s="1"/>
  <c r="AG187" i="8" s="1"/>
  <c r="AK187" i="8" s="1"/>
  <c r="AS188" i="8"/>
  <c r="R188" i="10"/>
  <c r="X187" i="10" s="1"/>
  <c r="J187" i="10" s="1"/>
  <c r="N187" i="10" s="1"/>
  <c r="AD189" i="10"/>
  <c r="AH189" i="10" s="1"/>
  <c r="T187" i="10"/>
  <c r="V188" i="10" s="1"/>
  <c r="AF189" i="10"/>
  <c r="AJ189" i="10"/>
  <c r="AX187" i="8" l="1"/>
  <c r="AI187" i="8"/>
  <c r="AO187" i="8"/>
  <c r="F187" i="9" s="1"/>
  <c r="H187" i="9" s="1"/>
  <c r="AL189" i="10"/>
  <c r="H187" i="10"/>
  <c r="L187" i="10" s="1"/>
  <c r="P187" i="10" s="1"/>
  <c r="Z188" i="10"/>
  <c r="AD188" i="10" s="1"/>
  <c r="H187" i="13"/>
  <c r="D187" i="13"/>
  <c r="R187" i="10"/>
  <c r="F187" i="12"/>
  <c r="AB188" i="10"/>
  <c r="F188" i="13"/>
  <c r="AV187" i="8"/>
  <c r="AM187" i="8"/>
  <c r="AS187" i="8" l="1"/>
  <c r="D187" i="12"/>
  <c r="J188" i="13"/>
  <c r="AC186" i="8"/>
  <c r="AX186" i="8" s="1"/>
  <c r="AJ188" i="10"/>
  <c r="AF188" i="10"/>
  <c r="T186" i="10"/>
  <c r="AH188" i="10"/>
  <c r="AL188" i="10"/>
  <c r="X186" i="10"/>
  <c r="AE186" i="8" l="1"/>
  <c r="AG186" i="8" s="1"/>
  <c r="AK186" i="8" s="1"/>
  <c r="AV186" i="8" s="1"/>
  <c r="AI186" i="8"/>
  <c r="AO186" i="8"/>
  <c r="AS186" i="8" s="1"/>
  <c r="D186" i="13"/>
  <c r="H186" i="10"/>
  <c r="L186" i="10" s="1"/>
  <c r="V187" i="10"/>
  <c r="H186" i="13"/>
  <c r="J186" i="10"/>
  <c r="N186" i="10" s="1"/>
  <c r="Z187" i="10"/>
  <c r="AM186" i="8" l="1"/>
  <c r="F186" i="9"/>
  <c r="H186" i="9" s="1"/>
  <c r="J187" i="13"/>
  <c r="AD187" i="10"/>
  <c r="P186" i="10"/>
  <c r="D186" i="12"/>
  <c r="F187" i="13"/>
  <c r="AB187" i="10"/>
  <c r="F186" i="12"/>
  <c r="R186" i="10"/>
  <c r="AC185" i="8" l="1"/>
  <c r="AO185" i="8" s="1"/>
  <c r="F185" i="9" s="1"/>
  <c r="H185" i="9" s="1"/>
  <c r="X185" i="10"/>
  <c r="H185" i="13" s="1"/>
  <c r="T185" i="10"/>
  <c r="D185" i="13" s="1"/>
  <c r="AH187" i="10"/>
  <c r="AL187" i="10"/>
  <c r="AF187" i="10"/>
  <c r="AJ187" i="10"/>
  <c r="AS185" i="8" l="1"/>
  <c r="J185" i="10"/>
  <c r="N185" i="10" s="1"/>
  <c r="R185" i="10" s="1"/>
  <c r="X184" i="10" s="1"/>
  <c r="AI185" i="8"/>
  <c r="Z186" i="10"/>
  <c r="AD186" i="10" s="1"/>
  <c r="AE185" i="8"/>
  <c r="AG185" i="8" s="1"/>
  <c r="AK185" i="8" s="1"/>
  <c r="AM185" i="8" s="1"/>
  <c r="AC184" i="8" s="1"/>
  <c r="AO184" i="8" s="1"/>
  <c r="AS184" i="8" s="1"/>
  <c r="AX185" i="8"/>
  <c r="H185" i="10"/>
  <c r="L185" i="10" s="1"/>
  <c r="P185" i="10" s="1"/>
  <c r="T184" i="10" s="1"/>
  <c r="V186" i="10"/>
  <c r="F186" i="13" s="1"/>
  <c r="F185" i="12" l="1"/>
  <c r="J186" i="13"/>
  <c r="AV185" i="8"/>
  <c r="D185" i="12"/>
  <c r="AB186" i="10"/>
  <c r="AF186" i="10" s="1"/>
  <c r="AE184" i="8"/>
  <c r="AG184" i="8" s="1"/>
  <c r="AK184" i="8" s="1"/>
  <c r="AV184" i="8" s="1"/>
  <c r="AI184" i="8"/>
  <c r="AX184" i="8"/>
  <c r="F184" i="9"/>
  <c r="H184" i="9" s="1"/>
  <c r="D184" i="13"/>
  <c r="H184" i="10"/>
  <c r="L184" i="10" s="1"/>
  <c r="V185" i="10"/>
  <c r="H184" i="13"/>
  <c r="Z185" i="10"/>
  <c r="J184" i="10"/>
  <c r="N184" i="10" s="1"/>
  <c r="AH186" i="10"/>
  <c r="AL186" i="10"/>
  <c r="AJ186" i="10" l="1"/>
  <c r="AM184" i="8"/>
  <c r="AC183" i="8" s="1"/>
  <c r="AX183" i="8" s="1"/>
  <c r="F185" i="13"/>
  <c r="AB185" i="10"/>
  <c r="J185" i="13"/>
  <c r="AD185" i="10"/>
  <c r="P184" i="10"/>
  <c r="T183" i="10" s="1"/>
  <c r="D184" i="12"/>
  <c r="F184" i="12"/>
  <c r="R184" i="10"/>
  <c r="X183" i="10" s="1"/>
  <c r="AO183" i="8" l="1"/>
  <c r="AS183" i="8" s="1"/>
  <c r="AE183" i="8"/>
  <c r="AG183" i="8" s="1"/>
  <c r="AK183" i="8" s="1"/>
  <c r="AM183" i="8" s="1"/>
  <c r="AI183" i="8"/>
  <c r="AJ185" i="10"/>
  <c r="AF185" i="10"/>
  <c r="V184" i="10"/>
  <c r="D183" i="13"/>
  <c r="H183" i="10"/>
  <c r="L183" i="10" s="1"/>
  <c r="J183" i="10"/>
  <c r="N183" i="10" s="1"/>
  <c r="H183" i="13"/>
  <c r="Z184" i="10"/>
  <c r="AL185" i="10"/>
  <c r="AH185" i="10"/>
  <c r="AV183" i="8" l="1"/>
  <c r="F183" i="9"/>
  <c r="H183" i="9" s="1"/>
  <c r="AC182" i="8" s="1"/>
  <c r="AO182" i="8" s="1"/>
  <c r="F182" i="9" s="1"/>
  <c r="H182" i="9" s="1"/>
  <c r="AD184" i="10"/>
  <c r="J184" i="13"/>
  <c r="AB184" i="10"/>
  <c r="F184" i="13"/>
  <c r="R183" i="10"/>
  <c r="F183" i="12"/>
  <c r="P183" i="10"/>
  <c r="D183" i="12"/>
  <c r="X182" i="10" l="1"/>
  <c r="H182" i="13" s="1"/>
  <c r="T182" i="10"/>
  <c r="H182" i="10" s="1"/>
  <c r="L182" i="10" s="1"/>
  <c r="P182" i="10" s="1"/>
  <c r="T181" i="10" s="1"/>
  <c r="V182" i="10" s="1"/>
  <c r="AS182" i="8"/>
  <c r="AE182" i="8"/>
  <c r="AG182" i="8" s="1"/>
  <c r="AK182" i="8" s="1"/>
  <c r="AM182" i="8" s="1"/>
  <c r="AC181" i="8" s="1"/>
  <c r="AO181" i="8" s="1"/>
  <c r="AI182" i="8"/>
  <c r="AX182" i="8"/>
  <c r="AL184" i="10"/>
  <c r="AH184" i="10"/>
  <c r="Z183" i="10"/>
  <c r="AD183" i="10" s="1"/>
  <c r="AL183" i="10" s="1"/>
  <c r="AF184" i="10"/>
  <c r="AJ184" i="10"/>
  <c r="J182" i="10" l="1"/>
  <c r="N182" i="10" s="1"/>
  <c r="R182" i="10" s="1"/>
  <c r="X181" i="10" s="1"/>
  <c r="H181" i="13" s="1"/>
  <c r="D182" i="13"/>
  <c r="V183" i="10"/>
  <c r="AB183" i="10" s="1"/>
  <c r="AJ183" i="10" s="1"/>
  <c r="D182" i="12"/>
  <c r="AV182" i="8"/>
  <c r="AH183" i="10"/>
  <c r="J183" i="13"/>
  <c r="H181" i="10"/>
  <c r="L181" i="10" s="1"/>
  <c r="P181" i="10" s="1"/>
  <c r="D181" i="13"/>
  <c r="AI181" i="8"/>
  <c r="AX181" i="8"/>
  <c r="AE181" i="8"/>
  <c r="AG181" i="8" s="1"/>
  <c r="AK181" i="8" s="1"/>
  <c r="AM181" i="8" s="1"/>
  <c r="AB182" i="10"/>
  <c r="F182" i="13"/>
  <c r="F181" i="9"/>
  <c r="H181" i="9" s="1"/>
  <c r="AS181" i="8"/>
  <c r="F182" i="12" l="1"/>
  <c r="AF183" i="10"/>
  <c r="F183" i="13"/>
  <c r="J181" i="10"/>
  <c r="N181" i="10" s="1"/>
  <c r="Z182" i="10"/>
  <c r="D181" i="12"/>
  <c r="AV181" i="8"/>
  <c r="T180" i="10"/>
  <c r="AC180" i="8"/>
  <c r="AJ182" i="10"/>
  <c r="AF182" i="10"/>
  <c r="J182" i="13" l="1"/>
  <c r="AD182" i="10"/>
  <c r="R181" i="10"/>
  <c r="X180" i="10" s="1"/>
  <c r="H180" i="13" s="1"/>
  <c r="F181" i="12"/>
  <c r="AE180" i="8"/>
  <c r="AG180" i="8" s="1"/>
  <c r="AK180" i="8" s="1"/>
  <c r="AI180" i="8"/>
  <c r="AO180" i="8"/>
  <c r="AX180" i="8"/>
  <c r="D180" i="13"/>
  <c r="H180" i="10"/>
  <c r="L180" i="10" s="1"/>
  <c r="V181" i="10"/>
  <c r="Z181" i="10" l="1"/>
  <c r="AD181" i="10" s="1"/>
  <c r="AH182" i="10"/>
  <c r="AL182" i="10"/>
  <c r="J180" i="10"/>
  <c r="N180" i="10" s="1"/>
  <c r="F180" i="12" s="1"/>
  <c r="F180" i="9"/>
  <c r="H180" i="9" s="1"/>
  <c r="AS180" i="8"/>
  <c r="D180" i="12"/>
  <c r="P180" i="10"/>
  <c r="F181" i="13"/>
  <c r="AB181" i="10"/>
  <c r="AM180" i="8"/>
  <c r="AV180" i="8"/>
  <c r="J181" i="13" l="1"/>
  <c r="R180" i="10"/>
  <c r="X179" i="10" s="1"/>
  <c r="J179" i="10" s="1"/>
  <c r="N179" i="10" s="1"/>
  <c r="AC179" i="8"/>
  <c r="AI179" i="8" s="1"/>
  <c r="T179" i="10"/>
  <c r="H179" i="10" s="1"/>
  <c r="L179" i="10" s="1"/>
  <c r="AF181" i="10"/>
  <c r="AJ181" i="10"/>
  <c r="AH181" i="10"/>
  <c r="AL181" i="10"/>
  <c r="AX179" i="8" l="1"/>
  <c r="AE179" i="8"/>
  <c r="AG179" i="8" s="1"/>
  <c r="AK179" i="8" s="1"/>
  <c r="AM179" i="8" s="1"/>
  <c r="Z180" i="10"/>
  <c r="AD180" i="10" s="1"/>
  <c r="V180" i="10"/>
  <c r="F180" i="13" s="1"/>
  <c r="H179" i="13"/>
  <c r="D179" i="13"/>
  <c r="AO179" i="8"/>
  <c r="F179" i="9" s="1"/>
  <c r="H179" i="9" s="1"/>
  <c r="D179" i="12"/>
  <c r="P179" i="10"/>
  <c r="F179" i="12"/>
  <c r="R179" i="10"/>
  <c r="J180" i="13" l="1"/>
  <c r="AV179" i="8"/>
  <c r="AS179" i="8"/>
  <c r="AB180" i="10"/>
  <c r="AF180" i="10" s="1"/>
  <c r="X178" i="10"/>
  <c r="J178" i="10" s="1"/>
  <c r="N178" i="10" s="1"/>
  <c r="AC178" i="8"/>
  <c r="T178" i="10"/>
  <c r="AL180" i="10"/>
  <c r="AH180" i="10"/>
  <c r="Z179" i="10" l="1"/>
  <c r="AD179" i="10" s="1"/>
  <c r="AJ180" i="10"/>
  <c r="H178" i="13"/>
  <c r="V179" i="10"/>
  <c r="H178" i="10"/>
  <c r="L178" i="10" s="1"/>
  <c r="D178" i="13"/>
  <c r="R178" i="10"/>
  <c r="F178" i="12"/>
  <c r="AX178" i="8"/>
  <c r="AE178" i="8"/>
  <c r="AG178" i="8" s="1"/>
  <c r="AK178" i="8" s="1"/>
  <c r="AI178" i="8"/>
  <c r="AO178" i="8"/>
  <c r="J179" i="13" l="1"/>
  <c r="F179" i="13"/>
  <c r="AB179" i="10"/>
  <c r="D178" i="12"/>
  <c r="P178" i="10"/>
  <c r="F178" i="9"/>
  <c r="H178" i="9" s="1"/>
  <c r="X177" i="10" s="1"/>
  <c r="AS178" i="8"/>
  <c r="AV178" i="8"/>
  <c r="AM178" i="8"/>
  <c r="AH179" i="10"/>
  <c r="AL179" i="10"/>
  <c r="AC177" i="8" l="1"/>
  <c r="AX177" i="8" s="1"/>
  <c r="AJ179" i="10"/>
  <c r="AF179" i="10"/>
  <c r="H177" i="13"/>
  <c r="Z178" i="10"/>
  <c r="J177" i="10"/>
  <c r="N177" i="10" s="1"/>
  <c r="T177" i="10"/>
  <c r="AE177" i="8" l="1"/>
  <c r="AG177" i="8" s="1"/>
  <c r="AK177" i="8" s="1"/>
  <c r="AM177" i="8" s="1"/>
  <c r="AO177" i="8"/>
  <c r="F177" i="9" s="1"/>
  <c r="H177" i="9" s="1"/>
  <c r="AI177" i="8"/>
  <c r="V178" i="10"/>
  <c r="H177" i="10"/>
  <c r="L177" i="10" s="1"/>
  <c r="D177" i="13"/>
  <c r="AD178" i="10"/>
  <c r="J178" i="13"/>
  <c r="AV177" i="8"/>
  <c r="F177" i="12"/>
  <c r="R177" i="10"/>
  <c r="AS177" i="8" l="1"/>
  <c r="X176" i="10"/>
  <c r="J176" i="10" s="1"/>
  <c r="N176" i="10" s="1"/>
  <c r="AC176" i="8"/>
  <c r="AX176" i="8" s="1"/>
  <c r="P177" i="10"/>
  <c r="T176" i="10" s="1"/>
  <c r="D177" i="12"/>
  <c r="AH178" i="10"/>
  <c r="AL178" i="10"/>
  <c r="AB178" i="10"/>
  <c r="F178" i="13"/>
  <c r="H176" i="13" l="1"/>
  <c r="Z177" i="10"/>
  <c r="J177" i="13" s="1"/>
  <c r="AE176" i="8"/>
  <c r="AG176" i="8" s="1"/>
  <c r="AK176" i="8" s="1"/>
  <c r="AV176" i="8" s="1"/>
  <c r="AI176" i="8"/>
  <c r="AO176" i="8"/>
  <c r="F176" i="9" s="1"/>
  <c r="H176" i="9" s="1"/>
  <c r="AJ178" i="10"/>
  <c r="AF178" i="10"/>
  <c r="D176" i="13"/>
  <c r="H176" i="10"/>
  <c r="L176" i="10" s="1"/>
  <c r="V177" i="10"/>
  <c r="F176" i="12"/>
  <c r="R176" i="10"/>
  <c r="AD177" i="10" l="1"/>
  <c r="AL177" i="10" s="1"/>
  <c r="AM176" i="8"/>
  <c r="AC175" i="8" s="1"/>
  <c r="AO175" i="8" s="1"/>
  <c r="AS176" i="8"/>
  <c r="X175" i="10"/>
  <c r="H175" i="13" s="1"/>
  <c r="F177" i="13"/>
  <c r="AB177" i="10"/>
  <c r="P176" i="10"/>
  <c r="T175" i="10" s="1"/>
  <c r="D176" i="12"/>
  <c r="AH177" i="10" l="1"/>
  <c r="J175" i="10"/>
  <c r="N175" i="10" s="1"/>
  <c r="F175" i="12" s="1"/>
  <c r="AE175" i="8"/>
  <c r="AG175" i="8" s="1"/>
  <c r="AK175" i="8" s="1"/>
  <c r="AM175" i="8" s="1"/>
  <c r="AX175" i="8"/>
  <c r="AI175" i="8"/>
  <c r="Z176" i="10"/>
  <c r="AD176" i="10" s="1"/>
  <c r="H175" i="10"/>
  <c r="L175" i="10" s="1"/>
  <c r="D175" i="13"/>
  <c r="V176" i="10"/>
  <c r="AS175" i="8"/>
  <c r="F175" i="9"/>
  <c r="H175" i="9" s="1"/>
  <c r="AF177" i="10"/>
  <c r="AJ177" i="10"/>
  <c r="R175" i="10" l="1"/>
  <c r="X174" i="10" s="1"/>
  <c r="J174" i="10" s="1"/>
  <c r="N174" i="10" s="1"/>
  <c r="AV175" i="8"/>
  <c r="J176" i="13"/>
  <c r="AC174" i="8"/>
  <c r="D175" i="12"/>
  <c r="P175" i="10"/>
  <c r="T174" i="10" s="1"/>
  <c r="AB176" i="10"/>
  <c r="F176" i="13"/>
  <c r="AH176" i="10"/>
  <c r="AL176" i="10"/>
  <c r="Z175" i="10" l="1"/>
  <c r="J175" i="13" s="1"/>
  <c r="H174" i="13"/>
  <c r="AF176" i="10"/>
  <c r="AJ176" i="10"/>
  <c r="D174" i="13"/>
  <c r="V175" i="10"/>
  <c r="H174" i="10"/>
  <c r="L174" i="10" s="1"/>
  <c r="R174" i="10"/>
  <c r="F174" i="12"/>
  <c r="AE174" i="8"/>
  <c r="AG174" i="8" s="1"/>
  <c r="AK174" i="8" s="1"/>
  <c r="AX174" i="8"/>
  <c r="AO174" i="8"/>
  <c r="AI174" i="8"/>
  <c r="AD175" i="10" l="1"/>
  <c r="AH175" i="10" s="1"/>
  <c r="F174" i="9"/>
  <c r="H174" i="9" s="1"/>
  <c r="X173" i="10" s="1"/>
  <c r="AS174" i="8"/>
  <c r="D174" i="12"/>
  <c r="P174" i="10"/>
  <c r="F175" i="13"/>
  <c r="AB175" i="10"/>
  <c r="AM174" i="8"/>
  <c r="AV174" i="8"/>
  <c r="AL175" i="10" l="1"/>
  <c r="AC173" i="8"/>
  <c r="AO173" i="8" s="1"/>
  <c r="T173" i="10"/>
  <c r="H173" i="10" s="1"/>
  <c r="L173" i="10" s="1"/>
  <c r="AF175" i="10"/>
  <c r="AJ175" i="10"/>
  <c r="J173" i="10"/>
  <c r="N173" i="10" s="1"/>
  <c r="Z174" i="10"/>
  <c r="H173" i="13"/>
  <c r="D173" i="13" l="1"/>
  <c r="AE173" i="8"/>
  <c r="AG173" i="8" s="1"/>
  <c r="AK173" i="8" s="1"/>
  <c r="AV173" i="8" s="1"/>
  <c r="AI173" i="8"/>
  <c r="AX173" i="8"/>
  <c r="V174" i="10"/>
  <c r="F174" i="13" s="1"/>
  <c r="P173" i="10"/>
  <c r="D173" i="12"/>
  <c r="J174" i="13"/>
  <c r="AD174" i="10"/>
  <c r="F173" i="12"/>
  <c r="R173" i="10"/>
  <c r="F173" i="9"/>
  <c r="H173" i="9" s="1"/>
  <c r="AS173" i="8"/>
  <c r="AM173" i="8" l="1"/>
  <c r="AC172" i="8" s="1"/>
  <c r="AB174" i="10"/>
  <c r="AF174" i="10" s="1"/>
  <c r="X172" i="10"/>
  <c r="AH174" i="10"/>
  <c r="AL174" i="10"/>
  <c r="T172" i="10"/>
  <c r="AJ174" i="10" l="1"/>
  <c r="V173" i="10"/>
  <c r="H172" i="10"/>
  <c r="L172" i="10" s="1"/>
  <c r="D172" i="13"/>
  <c r="H172" i="13"/>
  <c r="Z173" i="10"/>
  <c r="J172" i="10"/>
  <c r="N172" i="10" s="1"/>
  <c r="AO172" i="8"/>
  <c r="AI172" i="8"/>
  <c r="AX172" i="8"/>
  <c r="AE172" i="8"/>
  <c r="AG172" i="8" s="1"/>
  <c r="AK172" i="8" s="1"/>
  <c r="F172" i="12" l="1"/>
  <c r="R172" i="10"/>
  <c r="AM172" i="8"/>
  <c r="AV172" i="8"/>
  <c r="J173" i="13"/>
  <c r="AD173" i="10"/>
  <c r="D172" i="12"/>
  <c r="P172" i="10"/>
  <c r="F172" i="9"/>
  <c r="H172" i="9" s="1"/>
  <c r="AS172" i="8"/>
  <c r="F173" i="13"/>
  <c r="AB173" i="10"/>
  <c r="T171" i="10" l="1"/>
  <c r="H171" i="10" s="1"/>
  <c r="L171" i="10" s="1"/>
  <c r="AC171" i="8"/>
  <c r="AE171" i="8" s="1"/>
  <c r="AG171" i="8" s="1"/>
  <c r="AK171" i="8" s="1"/>
  <c r="AF173" i="10"/>
  <c r="AJ173" i="10"/>
  <c r="AL173" i="10"/>
  <c r="AH173" i="10"/>
  <c r="X171" i="10"/>
  <c r="V172" i="10" l="1"/>
  <c r="F172" i="13" s="1"/>
  <c r="D171" i="13"/>
  <c r="AX171" i="8"/>
  <c r="AO171" i="8"/>
  <c r="AS171" i="8" s="1"/>
  <c r="AI171" i="8"/>
  <c r="P171" i="10"/>
  <c r="D171" i="12"/>
  <c r="AM171" i="8"/>
  <c r="AV171" i="8"/>
  <c r="H171" i="13"/>
  <c r="Z172" i="10"/>
  <c r="J171" i="10"/>
  <c r="N171" i="10" s="1"/>
  <c r="AB172" i="10" l="1"/>
  <c r="AJ172" i="10" s="1"/>
  <c r="F171" i="9"/>
  <c r="H171" i="9" s="1"/>
  <c r="AC170" i="8" s="1"/>
  <c r="AO170" i="8" s="1"/>
  <c r="J172" i="13"/>
  <c r="AD172" i="10"/>
  <c r="R171" i="10"/>
  <c r="F171" i="12"/>
  <c r="AF172" i="10" l="1"/>
  <c r="T170" i="10"/>
  <c r="H170" i="10" s="1"/>
  <c r="L170" i="10" s="1"/>
  <c r="X170" i="10"/>
  <c r="J170" i="10" s="1"/>
  <c r="N170" i="10" s="1"/>
  <c r="AX170" i="8"/>
  <c r="AE170" i="8"/>
  <c r="AG170" i="8" s="1"/>
  <c r="AK170" i="8" s="1"/>
  <c r="AM170" i="8" s="1"/>
  <c r="AI170" i="8"/>
  <c r="AH172" i="10"/>
  <c r="AL172" i="10"/>
  <c r="AS170" i="8"/>
  <c r="F170" i="9"/>
  <c r="H170" i="9" s="1"/>
  <c r="D170" i="13" l="1"/>
  <c r="V171" i="10"/>
  <c r="F171" i="13" s="1"/>
  <c r="Z171" i="10"/>
  <c r="AD171" i="10" s="1"/>
  <c r="H170" i="13"/>
  <c r="AV170" i="8"/>
  <c r="AC169" i="8"/>
  <c r="AO169" i="8" s="1"/>
  <c r="D170" i="12"/>
  <c r="P170" i="10"/>
  <c r="T169" i="10" s="1"/>
  <c r="F170" i="12"/>
  <c r="R170" i="10"/>
  <c r="X169" i="10" s="1"/>
  <c r="AB171" i="10" l="1"/>
  <c r="AF171" i="10" s="1"/>
  <c r="J171" i="13"/>
  <c r="AE169" i="8"/>
  <c r="AG169" i="8" s="1"/>
  <c r="AK169" i="8" s="1"/>
  <c r="AM169" i="8" s="1"/>
  <c r="AX169" i="8"/>
  <c r="AI169" i="8"/>
  <c r="J169" i="10"/>
  <c r="N169" i="10" s="1"/>
  <c r="H169" i="13"/>
  <c r="Z170" i="10"/>
  <c r="AH171" i="10"/>
  <c r="AL171" i="10"/>
  <c r="V170" i="10"/>
  <c r="D169" i="13"/>
  <c r="H169" i="10"/>
  <c r="L169" i="10" s="1"/>
  <c r="F169" i="9"/>
  <c r="H169" i="9" s="1"/>
  <c r="AS169" i="8"/>
  <c r="AJ171" i="10" l="1"/>
  <c r="AV169" i="8"/>
  <c r="J170" i="13"/>
  <c r="AD170" i="10"/>
  <c r="D169" i="12"/>
  <c r="P169" i="10"/>
  <c r="T168" i="10" s="1"/>
  <c r="F170" i="13"/>
  <c r="AB170" i="10"/>
  <c r="AC168" i="8"/>
  <c r="R169" i="10"/>
  <c r="X168" i="10" s="1"/>
  <c r="F169" i="12"/>
  <c r="V169" i="10" l="1"/>
  <c r="D168" i="13"/>
  <c r="H168" i="10"/>
  <c r="L168" i="10" s="1"/>
  <c r="AF170" i="10"/>
  <c r="AJ170" i="10"/>
  <c r="AH170" i="10"/>
  <c r="AL170" i="10"/>
  <c r="AE168" i="8"/>
  <c r="AG168" i="8" s="1"/>
  <c r="AK168" i="8" s="1"/>
  <c r="AO168" i="8"/>
  <c r="AX168" i="8"/>
  <c r="AI168" i="8"/>
  <c r="H168" i="13"/>
  <c r="Z169" i="10"/>
  <c r="J168" i="10"/>
  <c r="N168" i="10" s="1"/>
  <c r="P168" i="10" l="1"/>
  <c r="D168" i="12"/>
  <c r="F168" i="12"/>
  <c r="R168" i="10"/>
  <c r="J169" i="13"/>
  <c r="AD169" i="10"/>
  <c r="F168" i="9"/>
  <c r="H168" i="9" s="1"/>
  <c r="AS168" i="8"/>
  <c r="AV168" i="8"/>
  <c r="AM168" i="8"/>
  <c r="AB169" i="10"/>
  <c r="F169" i="13"/>
  <c r="AC167" i="8" l="1"/>
  <c r="AH169" i="10"/>
  <c r="AL169" i="10"/>
  <c r="X167" i="10"/>
  <c r="AJ169" i="10"/>
  <c r="AF169" i="10"/>
  <c r="T167" i="10"/>
  <c r="H167" i="13" l="1"/>
  <c r="J167" i="10"/>
  <c r="N167" i="10" s="1"/>
  <c r="Z168" i="10"/>
  <c r="D167" i="13"/>
  <c r="V168" i="10"/>
  <c r="H167" i="10"/>
  <c r="L167" i="10" s="1"/>
  <c r="AE167" i="8"/>
  <c r="AG167" i="8" s="1"/>
  <c r="AK167" i="8" s="1"/>
  <c r="AI167" i="8"/>
  <c r="AO167" i="8"/>
  <c r="AX167" i="8"/>
  <c r="J168" i="13" l="1"/>
  <c r="AD168" i="10"/>
  <c r="AM167" i="8"/>
  <c r="AV167" i="8"/>
  <c r="F167" i="9"/>
  <c r="H167" i="9" s="1"/>
  <c r="AS167" i="8"/>
  <c r="D167" i="12"/>
  <c r="P167" i="10"/>
  <c r="F167" i="12"/>
  <c r="R167" i="10"/>
  <c r="F168" i="13"/>
  <c r="AB168" i="10"/>
  <c r="AC166" i="8" l="1"/>
  <c r="AI166" i="8" s="1"/>
  <c r="T166" i="10"/>
  <c r="H166" i="10" s="1"/>
  <c r="L166" i="10" s="1"/>
  <c r="X166" i="10"/>
  <c r="J166" i="10" s="1"/>
  <c r="N166" i="10" s="1"/>
  <c r="AJ168" i="10"/>
  <c r="AF168" i="10"/>
  <c r="AH168" i="10"/>
  <c r="AL168" i="10"/>
  <c r="AO166" i="8" l="1"/>
  <c r="AS166" i="8" s="1"/>
  <c r="AE166" i="8"/>
  <c r="AG166" i="8" s="1"/>
  <c r="AK166" i="8" s="1"/>
  <c r="AV166" i="8" s="1"/>
  <c r="AX166" i="8"/>
  <c r="D166" i="13"/>
  <c r="Z167" i="10"/>
  <c r="AD167" i="10" s="1"/>
  <c r="H166" i="13"/>
  <c r="V167" i="10"/>
  <c r="F167" i="13" s="1"/>
  <c r="D166" i="12"/>
  <c r="P166" i="10"/>
  <c r="R166" i="10"/>
  <c r="F166" i="12"/>
  <c r="F166" i="9"/>
  <c r="H166" i="9" s="1"/>
  <c r="AM166" i="8" l="1"/>
  <c r="AC165" i="8" s="1"/>
  <c r="J167" i="13"/>
  <c r="AB167" i="10"/>
  <c r="AF167" i="10" s="1"/>
  <c r="X165" i="10"/>
  <c r="T165" i="10"/>
  <c r="AH167" i="10"/>
  <c r="AL167" i="10"/>
  <c r="AJ167" i="10" l="1"/>
  <c r="H165" i="10"/>
  <c r="L165" i="10" s="1"/>
  <c r="V166" i="10"/>
  <c r="D165" i="13"/>
  <c r="AX165" i="8"/>
  <c r="AE165" i="8"/>
  <c r="AG165" i="8" s="1"/>
  <c r="AK165" i="8" s="1"/>
  <c r="AO165" i="8"/>
  <c r="AI165" i="8"/>
  <c r="Z166" i="10"/>
  <c r="J165" i="10"/>
  <c r="N165" i="10" s="1"/>
  <c r="H165" i="13"/>
  <c r="R165" i="10" l="1"/>
  <c r="F165" i="12"/>
  <c r="AS165" i="8"/>
  <c r="F165" i="9"/>
  <c r="H165" i="9" s="1"/>
  <c r="F166" i="13"/>
  <c r="AB166" i="10"/>
  <c r="J166" i="13"/>
  <c r="AD166" i="10"/>
  <c r="AV165" i="8"/>
  <c r="AM165" i="8"/>
  <c r="P165" i="10"/>
  <c r="D165" i="12"/>
  <c r="AH166" i="10" l="1"/>
  <c r="AL166" i="10"/>
  <c r="T164" i="10"/>
  <c r="AC164" i="8"/>
  <c r="AJ166" i="10"/>
  <c r="AF166" i="10"/>
  <c r="X164" i="10"/>
  <c r="AO164" i="8" l="1"/>
  <c r="AX164" i="8"/>
  <c r="AI164" i="8"/>
  <c r="AE164" i="8"/>
  <c r="AG164" i="8" s="1"/>
  <c r="AK164" i="8" s="1"/>
  <c r="J164" i="10"/>
  <c r="N164" i="10" s="1"/>
  <c r="H164" i="13"/>
  <c r="Z165" i="10"/>
  <c r="D164" i="13"/>
  <c r="V165" i="10"/>
  <c r="H164" i="10"/>
  <c r="L164" i="10" s="1"/>
  <c r="J165" i="13" l="1"/>
  <c r="AD165" i="10"/>
  <c r="AM164" i="8"/>
  <c r="AV164" i="8"/>
  <c r="D164" i="12"/>
  <c r="P164" i="10"/>
  <c r="AB165" i="10"/>
  <c r="F165" i="13"/>
  <c r="R164" i="10"/>
  <c r="F164" i="12"/>
  <c r="F164" i="9"/>
  <c r="H164" i="9" s="1"/>
  <c r="AS164" i="8"/>
  <c r="AC163" i="8" l="1"/>
  <c r="AF165" i="10"/>
  <c r="AJ165" i="10"/>
  <c r="T163" i="10"/>
  <c r="AL165" i="10"/>
  <c r="AH165" i="10"/>
  <c r="X163" i="10"/>
  <c r="D163" i="13" l="1"/>
  <c r="V164" i="10"/>
  <c r="H163" i="10"/>
  <c r="L163" i="10" s="1"/>
  <c r="Z164" i="10"/>
  <c r="H163" i="13"/>
  <c r="J163" i="10"/>
  <c r="N163" i="10" s="1"/>
  <c r="AI163" i="8"/>
  <c r="AO163" i="8"/>
  <c r="AE163" i="8"/>
  <c r="AG163" i="8" s="1"/>
  <c r="AK163" i="8" s="1"/>
  <c r="AX163" i="8"/>
  <c r="P163" i="10" l="1"/>
  <c r="D163" i="12"/>
  <c r="AV163" i="8"/>
  <c r="AM163" i="8"/>
  <c r="F164" i="13"/>
  <c r="AB164" i="10"/>
  <c r="R163" i="10"/>
  <c r="F163" i="12"/>
  <c r="AS163" i="8"/>
  <c r="F163" i="9"/>
  <c r="H163" i="9" s="1"/>
  <c r="AD164" i="10"/>
  <c r="J164" i="13"/>
  <c r="AC162" i="8" l="1"/>
  <c r="AX162" i="8" s="1"/>
  <c r="X162" i="10"/>
  <c r="H162" i="13" s="1"/>
  <c r="AF164" i="10"/>
  <c r="AJ164" i="10"/>
  <c r="AH164" i="10"/>
  <c r="AL164" i="10"/>
  <c r="T162" i="10"/>
  <c r="AI162" i="8" l="1"/>
  <c r="AE162" i="8"/>
  <c r="AG162" i="8" s="1"/>
  <c r="AK162" i="8" s="1"/>
  <c r="AM162" i="8" s="1"/>
  <c r="AO162" i="8"/>
  <c r="F162" i="9" s="1"/>
  <c r="H162" i="9" s="1"/>
  <c r="J162" i="10"/>
  <c r="N162" i="10" s="1"/>
  <c r="R162" i="10" s="1"/>
  <c r="Z163" i="10"/>
  <c r="AD163" i="10" s="1"/>
  <c r="D162" i="13"/>
  <c r="V163" i="10"/>
  <c r="H162" i="10"/>
  <c r="L162" i="10" s="1"/>
  <c r="AV162" i="8" l="1"/>
  <c r="AS162" i="8"/>
  <c r="F162" i="12"/>
  <c r="J163" i="13"/>
  <c r="AC161" i="8"/>
  <c r="AE161" i="8" s="1"/>
  <c r="AG161" i="8" s="1"/>
  <c r="AK161" i="8" s="1"/>
  <c r="X161" i="10"/>
  <c r="Z162" i="10" s="1"/>
  <c r="AB163" i="10"/>
  <c r="F163" i="13"/>
  <c r="AH163" i="10"/>
  <c r="AL163" i="10"/>
  <c r="P162" i="10"/>
  <c r="T161" i="10" s="1"/>
  <c r="D162" i="12"/>
  <c r="AO161" i="8" l="1"/>
  <c r="F161" i="9" s="1"/>
  <c r="H161" i="9" s="1"/>
  <c r="J161" i="10"/>
  <c r="N161" i="10" s="1"/>
  <c r="F161" i="12" s="1"/>
  <c r="AI161" i="8"/>
  <c r="AX161" i="8"/>
  <c r="H161" i="13"/>
  <c r="V162" i="10"/>
  <c r="H161" i="10"/>
  <c r="L161" i="10" s="1"/>
  <c r="D161" i="13"/>
  <c r="AV161" i="8"/>
  <c r="AM161" i="8"/>
  <c r="J162" i="13"/>
  <c r="AD162" i="10"/>
  <c r="AF163" i="10"/>
  <c r="AJ163" i="10"/>
  <c r="AS161" i="8" l="1"/>
  <c r="R161" i="10"/>
  <c r="X160" i="10" s="1"/>
  <c r="AH162" i="10"/>
  <c r="AL162" i="10"/>
  <c r="AC160" i="8"/>
  <c r="P161" i="10"/>
  <c r="T160" i="10" s="1"/>
  <c r="D161" i="12"/>
  <c r="F162" i="13"/>
  <c r="AB162" i="10"/>
  <c r="Z161" i="10" l="1"/>
  <c r="AD161" i="10" s="1"/>
  <c r="H160" i="13"/>
  <c r="J160" i="10"/>
  <c r="N160" i="10" s="1"/>
  <c r="F160" i="12" s="1"/>
  <c r="V161" i="10"/>
  <c r="H160" i="10"/>
  <c r="L160" i="10" s="1"/>
  <c r="D160" i="13"/>
  <c r="AF162" i="10"/>
  <c r="AJ162" i="10"/>
  <c r="AI160" i="8"/>
  <c r="AX160" i="8"/>
  <c r="AE160" i="8"/>
  <c r="AG160" i="8" s="1"/>
  <c r="AK160" i="8" s="1"/>
  <c r="AO160" i="8"/>
  <c r="J161" i="13" l="1"/>
  <c r="R160" i="10"/>
  <c r="D160" i="12"/>
  <c r="P160" i="10"/>
  <c r="AH161" i="10"/>
  <c r="AL161" i="10"/>
  <c r="F161" i="13"/>
  <c r="AB161" i="10"/>
  <c r="AV160" i="8"/>
  <c r="AM160" i="8"/>
  <c r="AS160" i="8"/>
  <c r="F160" i="9"/>
  <c r="H160" i="9" s="1"/>
  <c r="X159" i="10" l="1"/>
  <c r="Z160" i="10" s="1"/>
  <c r="AC159" i="8"/>
  <c r="AO159" i="8" s="1"/>
  <c r="AF161" i="10"/>
  <c r="AJ161" i="10"/>
  <c r="T159" i="10"/>
  <c r="H159" i="13" l="1"/>
  <c r="J159" i="10"/>
  <c r="N159" i="10" s="1"/>
  <c r="R159" i="10" s="1"/>
  <c r="AI159" i="8"/>
  <c r="AE159" i="8"/>
  <c r="AG159" i="8" s="1"/>
  <c r="AK159" i="8" s="1"/>
  <c r="AM159" i="8" s="1"/>
  <c r="AX159" i="8"/>
  <c r="J160" i="13"/>
  <c r="AD160" i="10"/>
  <c r="H159" i="10"/>
  <c r="L159" i="10" s="1"/>
  <c r="D159" i="13"/>
  <c r="V160" i="10"/>
  <c r="F159" i="9"/>
  <c r="H159" i="9" s="1"/>
  <c r="AS159" i="8"/>
  <c r="F159" i="12" l="1"/>
  <c r="AV159" i="8"/>
  <c r="X158" i="10"/>
  <c r="Z159" i="10" s="1"/>
  <c r="AC158" i="8"/>
  <c r="AE158" i="8" s="1"/>
  <c r="AG158" i="8" s="1"/>
  <c r="AK158" i="8" s="1"/>
  <c r="AB160" i="10"/>
  <c r="F160" i="13"/>
  <c r="AH160" i="10"/>
  <c r="AL160" i="10"/>
  <c r="P159" i="10"/>
  <c r="T158" i="10" s="1"/>
  <c r="D159" i="12"/>
  <c r="H158" i="13" l="1"/>
  <c r="J158" i="10"/>
  <c r="N158" i="10" s="1"/>
  <c r="R158" i="10" s="1"/>
  <c r="AO158" i="8"/>
  <c r="F158" i="9" s="1"/>
  <c r="H158" i="9" s="1"/>
  <c r="AI158" i="8"/>
  <c r="AX158" i="8"/>
  <c r="J159" i="13"/>
  <c r="AD159" i="10"/>
  <c r="AM158" i="8"/>
  <c r="AV158" i="8"/>
  <c r="AF160" i="10"/>
  <c r="AJ160" i="10"/>
  <c r="H158" i="10"/>
  <c r="L158" i="10" s="1"/>
  <c r="D158" i="13"/>
  <c r="V159" i="10"/>
  <c r="F158" i="12" l="1"/>
  <c r="AS158" i="8"/>
  <c r="X157" i="10"/>
  <c r="Z158" i="10" s="1"/>
  <c r="AC157" i="8"/>
  <c r="AI157" i="8" s="1"/>
  <c r="D158" i="12"/>
  <c r="P158" i="10"/>
  <c r="T157" i="10" s="1"/>
  <c r="F159" i="13"/>
  <c r="AB159" i="10"/>
  <c r="AH159" i="10"/>
  <c r="AL159" i="10"/>
  <c r="J157" i="10" l="1"/>
  <c r="N157" i="10" s="1"/>
  <c r="F157" i="12" s="1"/>
  <c r="H157" i="13"/>
  <c r="AO157" i="8"/>
  <c r="AS157" i="8" s="1"/>
  <c r="AE157" i="8"/>
  <c r="AG157" i="8" s="1"/>
  <c r="AK157" i="8" s="1"/>
  <c r="AV157" i="8" s="1"/>
  <c r="AX157" i="8"/>
  <c r="AJ159" i="10"/>
  <c r="AF159" i="10"/>
  <c r="J158" i="13"/>
  <c r="AD158" i="10"/>
  <c r="D157" i="13"/>
  <c r="V158" i="10"/>
  <c r="H157" i="10"/>
  <c r="L157" i="10" s="1"/>
  <c r="R157" i="10" l="1"/>
  <c r="F157" i="9"/>
  <c r="H157" i="9" s="1"/>
  <c r="AM157" i="8"/>
  <c r="AB158" i="10"/>
  <c r="F158" i="13"/>
  <c r="AH158" i="10"/>
  <c r="AL158" i="10"/>
  <c r="P157" i="10"/>
  <c r="D157" i="12"/>
  <c r="X156" i="10" l="1"/>
  <c r="H156" i="13" s="1"/>
  <c r="T156" i="10"/>
  <c r="D156" i="13" s="1"/>
  <c r="AC156" i="8"/>
  <c r="AX156" i="8" s="1"/>
  <c r="AF158" i="10"/>
  <c r="AJ158" i="10"/>
  <c r="Z157" i="10" l="1"/>
  <c r="J157" i="13" s="1"/>
  <c r="J156" i="10"/>
  <c r="N156" i="10" s="1"/>
  <c r="F156" i="12" s="1"/>
  <c r="V157" i="10"/>
  <c r="AB157" i="10" s="1"/>
  <c r="H156" i="10"/>
  <c r="L156" i="10" s="1"/>
  <c r="D156" i="12" s="1"/>
  <c r="AE156" i="8"/>
  <c r="AG156" i="8" s="1"/>
  <c r="AK156" i="8" s="1"/>
  <c r="AM156" i="8" s="1"/>
  <c r="AO156" i="8"/>
  <c r="AS156" i="8" s="1"/>
  <c r="AI156" i="8"/>
  <c r="AD157" i="10"/>
  <c r="F157" i="13" l="1"/>
  <c r="R156" i="10"/>
  <c r="P156" i="10"/>
  <c r="AV156" i="8"/>
  <c r="F156" i="9"/>
  <c r="H156" i="9" s="1"/>
  <c r="AC155" i="8" s="1"/>
  <c r="AI155" i="8" s="1"/>
  <c r="AH157" i="10"/>
  <c r="AL157" i="10"/>
  <c r="AJ157" i="10"/>
  <c r="AF157" i="10"/>
  <c r="AO155" i="8" l="1"/>
  <c r="AS155" i="8" s="1"/>
  <c r="AE155" i="8"/>
  <c r="AG155" i="8" s="1"/>
  <c r="AK155" i="8" s="1"/>
  <c r="AV155" i="8" s="1"/>
  <c r="X155" i="10"/>
  <c r="H155" i="13" s="1"/>
  <c r="T155" i="10"/>
  <c r="D155" i="13" s="1"/>
  <c r="AX155" i="8"/>
  <c r="F155" i="9" l="1"/>
  <c r="H155" i="9" s="1"/>
  <c r="AM155" i="8"/>
  <c r="Z156" i="10"/>
  <c r="J156" i="13" s="1"/>
  <c r="H155" i="10"/>
  <c r="L155" i="10" s="1"/>
  <c r="P155" i="10" s="1"/>
  <c r="V156" i="10"/>
  <c r="AB156" i="10" s="1"/>
  <c r="AJ156" i="10" s="1"/>
  <c r="J155" i="10"/>
  <c r="N155" i="10" s="1"/>
  <c r="R155" i="10" s="1"/>
  <c r="X154" i="10" l="1"/>
  <c r="Z155" i="10" s="1"/>
  <c r="J155" i="13" s="1"/>
  <c r="T154" i="10"/>
  <c r="V155" i="10" s="1"/>
  <c r="F155" i="13" s="1"/>
  <c r="AC154" i="8"/>
  <c r="AO154" i="8" s="1"/>
  <c r="AS154" i="8" s="1"/>
  <c r="AD156" i="10"/>
  <c r="AL156" i="10" s="1"/>
  <c r="AF156" i="10"/>
  <c r="F155" i="12"/>
  <c r="D155" i="12"/>
  <c r="F156" i="13"/>
  <c r="J154" i="10" l="1"/>
  <c r="N154" i="10" s="1"/>
  <c r="R154" i="10" s="1"/>
  <c r="AX154" i="8"/>
  <c r="H154" i="10"/>
  <c r="L154" i="10" s="1"/>
  <c r="P154" i="10" s="1"/>
  <c r="AE154" i="8"/>
  <c r="AG154" i="8" s="1"/>
  <c r="AK154" i="8" s="1"/>
  <c r="AM154" i="8" s="1"/>
  <c r="F154" i="9"/>
  <c r="H154" i="9" s="1"/>
  <c r="AI154" i="8"/>
  <c r="AB155" i="10"/>
  <c r="AF155" i="10" s="1"/>
  <c r="D154" i="13"/>
  <c r="AD155" i="10"/>
  <c r="AH155" i="10" s="1"/>
  <c r="H154" i="13"/>
  <c r="AH156" i="10"/>
  <c r="F154" i="12" l="1"/>
  <c r="X153" i="10"/>
  <c r="Z154" i="10" s="1"/>
  <c r="AV154" i="8"/>
  <c r="AJ155" i="10"/>
  <c r="D154" i="12"/>
  <c r="AC153" i="8"/>
  <c r="AE153" i="8" s="1"/>
  <c r="AG153" i="8" s="1"/>
  <c r="AK153" i="8" s="1"/>
  <c r="T153" i="10"/>
  <c r="V154" i="10" s="1"/>
  <c r="AL155" i="10"/>
  <c r="H153" i="13" l="1"/>
  <c r="J153" i="10"/>
  <c r="N153" i="10" s="1"/>
  <c r="R153" i="10" s="1"/>
  <c r="AO153" i="8"/>
  <c r="F153" i="9" s="1"/>
  <c r="H153" i="9" s="1"/>
  <c r="AX153" i="8"/>
  <c r="AI153" i="8"/>
  <c r="H153" i="10"/>
  <c r="L153" i="10" s="1"/>
  <c r="P153" i="10" s="1"/>
  <c r="D153" i="13"/>
  <c r="F154" i="13"/>
  <c r="AB154" i="10"/>
  <c r="AD154" i="10"/>
  <c r="J154" i="13"/>
  <c r="AM153" i="8"/>
  <c r="AV153" i="8"/>
  <c r="F153" i="12" l="1"/>
  <c r="AS153" i="8"/>
  <c r="D153" i="12"/>
  <c r="AC152" i="8"/>
  <c r="AI152" i="8" s="1"/>
  <c r="X152" i="10"/>
  <c r="Z153" i="10" s="1"/>
  <c r="AF154" i="10"/>
  <c r="AJ154" i="10"/>
  <c r="AH154" i="10"/>
  <c r="AL154" i="10"/>
  <c r="T152" i="10"/>
  <c r="AO152" i="8" l="1"/>
  <c r="F152" i="9" s="1"/>
  <c r="H152" i="9" s="1"/>
  <c r="H152" i="13"/>
  <c r="J152" i="10"/>
  <c r="N152" i="10" s="1"/>
  <c r="F152" i="12" s="1"/>
  <c r="AE152" i="8"/>
  <c r="AG152" i="8" s="1"/>
  <c r="AK152" i="8" s="1"/>
  <c r="AM152" i="8" s="1"/>
  <c r="AX152" i="8"/>
  <c r="J153" i="13"/>
  <c r="AD153" i="10"/>
  <c r="H152" i="10"/>
  <c r="L152" i="10" s="1"/>
  <c r="D152" i="13"/>
  <c r="V153" i="10"/>
  <c r="AS152" i="8" l="1"/>
  <c r="AV152" i="8"/>
  <c r="R152" i="10"/>
  <c r="X151" i="10" s="1"/>
  <c r="J151" i="10" s="1"/>
  <c r="N151" i="10" s="1"/>
  <c r="AC151" i="8"/>
  <c r="AO151" i="8" s="1"/>
  <c r="D152" i="12"/>
  <c r="P152" i="10"/>
  <c r="T151" i="10" s="1"/>
  <c r="AH153" i="10"/>
  <c r="AL153" i="10"/>
  <c r="F153" i="13"/>
  <c r="AB153" i="10"/>
  <c r="AE151" i="8" l="1"/>
  <c r="AG151" i="8" s="1"/>
  <c r="AK151" i="8" s="1"/>
  <c r="AV151" i="8" s="1"/>
  <c r="AX151" i="8"/>
  <c r="Z152" i="10"/>
  <c r="J152" i="13" s="1"/>
  <c r="AI151" i="8"/>
  <c r="H151" i="13"/>
  <c r="H151" i="10"/>
  <c r="L151" i="10" s="1"/>
  <c r="D151" i="13"/>
  <c r="V152" i="10"/>
  <c r="F151" i="12"/>
  <c r="R151" i="10"/>
  <c r="AF153" i="10"/>
  <c r="AJ153" i="10"/>
  <c r="F151" i="9"/>
  <c r="H151" i="9" s="1"/>
  <c r="AS151" i="8"/>
  <c r="AM151" i="8" l="1"/>
  <c r="AC150" i="8" s="1"/>
  <c r="AI150" i="8" s="1"/>
  <c r="AD152" i="10"/>
  <c r="AH152" i="10" s="1"/>
  <c r="X150" i="10"/>
  <c r="H150" i="13" s="1"/>
  <c r="AB152" i="10"/>
  <c r="F152" i="13"/>
  <c r="P151" i="10"/>
  <c r="T150" i="10" s="1"/>
  <c r="D151" i="12"/>
  <c r="AL152" i="10" l="1"/>
  <c r="J150" i="10"/>
  <c r="N150" i="10" s="1"/>
  <c r="R150" i="10" s="1"/>
  <c r="AO150" i="8"/>
  <c r="AS150" i="8" s="1"/>
  <c r="AE150" i="8"/>
  <c r="AG150" i="8" s="1"/>
  <c r="AK150" i="8" s="1"/>
  <c r="AV150" i="8" s="1"/>
  <c r="Z151" i="10"/>
  <c r="AD151" i="10" s="1"/>
  <c r="AX150" i="8"/>
  <c r="D150" i="13"/>
  <c r="V151" i="10"/>
  <c r="H150" i="10"/>
  <c r="L150" i="10" s="1"/>
  <c r="AF152" i="10"/>
  <c r="AJ152" i="10"/>
  <c r="F150" i="12" l="1"/>
  <c r="F150" i="9"/>
  <c r="H150" i="9" s="1"/>
  <c r="X149" i="10" s="1"/>
  <c r="H149" i="13" s="1"/>
  <c r="AM150" i="8"/>
  <c r="J151" i="13"/>
  <c r="F151" i="13"/>
  <c r="AB151" i="10"/>
  <c r="AL151" i="10"/>
  <c r="AH151" i="10"/>
  <c r="D150" i="12"/>
  <c r="P150" i="10"/>
  <c r="T149" i="10" l="1"/>
  <c r="D149" i="13" s="1"/>
  <c r="AC149" i="8"/>
  <c r="AE149" i="8" s="1"/>
  <c r="AG149" i="8" s="1"/>
  <c r="AK149" i="8" s="1"/>
  <c r="AM149" i="8" s="1"/>
  <c r="J149" i="10"/>
  <c r="N149" i="10" s="1"/>
  <c r="R149" i="10" s="1"/>
  <c r="Z150" i="10"/>
  <c r="J150" i="13" s="1"/>
  <c r="AJ151" i="10"/>
  <c r="AF151" i="10"/>
  <c r="H149" i="10" l="1"/>
  <c r="L149" i="10" s="1"/>
  <c r="P149" i="10" s="1"/>
  <c r="V150" i="10"/>
  <c r="F150" i="13" s="1"/>
  <c r="AV149" i="8"/>
  <c r="F149" i="12"/>
  <c r="AI149" i="8"/>
  <c r="AO149" i="8"/>
  <c r="F149" i="9" s="1"/>
  <c r="H149" i="9" s="1"/>
  <c r="AC148" i="8" s="1"/>
  <c r="AI148" i="8" s="1"/>
  <c r="AX149" i="8"/>
  <c r="AD150" i="10"/>
  <c r="AH150" i="10" s="1"/>
  <c r="D149" i="12" l="1"/>
  <c r="AB150" i="10"/>
  <c r="AF150" i="10" s="1"/>
  <c r="AS149" i="8"/>
  <c r="X148" i="10"/>
  <c r="H148" i="13" s="1"/>
  <c r="T148" i="10"/>
  <c r="V149" i="10" s="1"/>
  <c r="AL150" i="10"/>
  <c r="AX148" i="8"/>
  <c r="AO148" i="8"/>
  <c r="AS148" i="8" s="1"/>
  <c r="AE148" i="8"/>
  <c r="AG148" i="8" s="1"/>
  <c r="AK148" i="8" s="1"/>
  <c r="AM148" i="8" s="1"/>
  <c r="AJ150" i="10" l="1"/>
  <c r="F148" i="9"/>
  <c r="H148" i="9" s="1"/>
  <c r="AC147" i="8" s="1"/>
  <c r="AI147" i="8" s="1"/>
  <c r="J148" i="10"/>
  <c r="N148" i="10" s="1"/>
  <c r="R148" i="10" s="1"/>
  <c r="H148" i="10"/>
  <c r="L148" i="10" s="1"/>
  <c r="D148" i="12" s="1"/>
  <c r="D148" i="13"/>
  <c r="Z149" i="10"/>
  <c r="AD149" i="10" s="1"/>
  <c r="AV148" i="8"/>
  <c r="F149" i="13"/>
  <c r="AB149" i="10"/>
  <c r="X147" i="10" l="1"/>
  <c r="Z148" i="10" s="1"/>
  <c r="F148" i="12"/>
  <c r="P148" i="10"/>
  <c r="T147" i="10" s="1"/>
  <c r="V148" i="10" s="1"/>
  <c r="J149" i="13"/>
  <c r="AO147" i="8"/>
  <c r="AS147" i="8" s="1"/>
  <c r="AE147" i="8"/>
  <c r="AG147" i="8" s="1"/>
  <c r="AK147" i="8" s="1"/>
  <c r="AV147" i="8" s="1"/>
  <c r="AX147" i="8"/>
  <c r="H147" i="13"/>
  <c r="AL149" i="10"/>
  <c r="AH149" i="10"/>
  <c r="AF149" i="10"/>
  <c r="AJ149" i="10"/>
  <c r="J147" i="10" l="1"/>
  <c r="N147" i="10" s="1"/>
  <c r="R147" i="10" s="1"/>
  <c r="H147" i="10"/>
  <c r="L147" i="10" s="1"/>
  <c r="D147" i="12" s="1"/>
  <c r="D147" i="13"/>
  <c r="F147" i="9"/>
  <c r="H147" i="9" s="1"/>
  <c r="AM147" i="8"/>
  <c r="AD148" i="10"/>
  <c r="J148" i="13"/>
  <c r="F148" i="13"/>
  <c r="AB148" i="10"/>
  <c r="F147" i="12" l="1"/>
  <c r="P147" i="10"/>
  <c r="T146" i="10" s="1"/>
  <c r="H146" i="10" s="1"/>
  <c r="L146" i="10" s="1"/>
  <c r="X146" i="10"/>
  <c r="H146" i="13" s="1"/>
  <c r="AC146" i="8"/>
  <c r="AX146" i="8" s="1"/>
  <c r="AH148" i="10"/>
  <c r="AL148" i="10"/>
  <c r="AF148" i="10"/>
  <c r="AJ148" i="10"/>
  <c r="D146" i="13" l="1"/>
  <c r="Z147" i="10"/>
  <c r="J147" i="13" s="1"/>
  <c r="J146" i="10"/>
  <c r="N146" i="10" s="1"/>
  <c r="F146" i="12" s="1"/>
  <c r="V147" i="10"/>
  <c r="F147" i="13" s="1"/>
  <c r="AO146" i="8"/>
  <c r="AS146" i="8" s="1"/>
  <c r="AI146" i="8"/>
  <c r="AE146" i="8"/>
  <c r="AG146" i="8" s="1"/>
  <c r="AK146" i="8" s="1"/>
  <c r="D146" i="12"/>
  <c r="P146" i="10"/>
  <c r="AD147" i="10" l="1"/>
  <c r="AL147" i="10" s="1"/>
  <c r="R146" i="10"/>
  <c r="AB147" i="10"/>
  <c r="AF147" i="10" s="1"/>
  <c r="F146" i="9"/>
  <c r="H146" i="9" s="1"/>
  <c r="AV146" i="8"/>
  <c r="AM146" i="8"/>
  <c r="AH147" i="10" l="1"/>
  <c r="X145" i="10"/>
  <c r="Z146" i="10" s="1"/>
  <c r="AD146" i="10" s="1"/>
  <c r="AJ147" i="10"/>
  <c r="AC145" i="8"/>
  <c r="AE145" i="8" s="1"/>
  <c r="AG145" i="8" s="1"/>
  <c r="AK145" i="8" s="1"/>
  <c r="AM145" i="8" s="1"/>
  <c r="T145" i="10"/>
  <c r="D145" i="13" s="1"/>
  <c r="J145" i="10" l="1"/>
  <c r="N145" i="10" s="1"/>
  <c r="F145" i="12" s="1"/>
  <c r="H145" i="13"/>
  <c r="AI145" i="8"/>
  <c r="AO145" i="8"/>
  <c r="AS145" i="8" s="1"/>
  <c r="AX145" i="8"/>
  <c r="J146" i="13"/>
  <c r="AV145" i="8"/>
  <c r="V146" i="10"/>
  <c r="H145" i="10"/>
  <c r="L145" i="10" s="1"/>
  <c r="AH146" i="10"/>
  <c r="AL146" i="10"/>
  <c r="R145" i="10" l="1"/>
  <c r="F145" i="9"/>
  <c r="H145" i="9" s="1"/>
  <c r="AC144" i="8" s="1"/>
  <c r="AE144" i="8" s="1"/>
  <c r="AG144" i="8" s="1"/>
  <c r="AK144" i="8" s="1"/>
  <c r="AV144" i="8" s="1"/>
  <c r="P145" i="10"/>
  <c r="D145" i="12"/>
  <c r="F146" i="13"/>
  <c r="AB146" i="10"/>
  <c r="T144" i="10" l="1"/>
  <c r="D144" i="13" s="1"/>
  <c r="X144" i="10"/>
  <c r="Z145" i="10" s="1"/>
  <c r="J145" i="13" s="1"/>
  <c r="AM144" i="8"/>
  <c r="AX144" i="8"/>
  <c r="AO144" i="8"/>
  <c r="F144" i="9" s="1"/>
  <c r="H144" i="9" s="1"/>
  <c r="AI144" i="8"/>
  <c r="AF146" i="10"/>
  <c r="AJ146" i="10"/>
  <c r="H144" i="10" l="1"/>
  <c r="L144" i="10" s="1"/>
  <c r="D144" i="12" s="1"/>
  <c r="V145" i="10"/>
  <c r="F145" i="13" s="1"/>
  <c r="AC143" i="8"/>
  <c r="AX143" i="8" s="1"/>
  <c r="J144" i="10"/>
  <c r="N144" i="10" s="1"/>
  <c r="F144" i="12" s="1"/>
  <c r="H144" i="13"/>
  <c r="AD145" i="10"/>
  <c r="AH145" i="10" s="1"/>
  <c r="AS144" i="8"/>
  <c r="P144" i="10" l="1"/>
  <c r="T143" i="10" s="1"/>
  <c r="V144" i="10" s="1"/>
  <c r="AB144" i="10" s="1"/>
  <c r="AJ144" i="10" s="1"/>
  <c r="AB145" i="10"/>
  <c r="AJ145" i="10" s="1"/>
  <c r="AE143" i="8"/>
  <c r="AG143" i="8" s="1"/>
  <c r="AK143" i="8" s="1"/>
  <c r="AM143" i="8" s="1"/>
  <c r="AO143" i="8"/>
  <c r="F143" i="9" s="1"/>
  <c r="H143" i="9" s="1"/>
  <c r="AI143" i="8"/>
  <c r="R144" i="10"/>
  <c r="X143" i="10" s="1"/>
  <c r="J143" i="10" s="1"/>
  <c r="N143" i="10" s="1"/>
  <c r="F143" i="12" s="1"/>
  <c r="AL145" i="10"/>
  <c r="D143" i="13"/>
  <c r="H143" i="10"/>
  <c r="L143" i="10" s="1"/>
  <c r="D143" i="12" s="1"/>
  <c r="F144" i="13" l="1"/>
  <c r="AF144" i="10"/>
  <c r="AF145" i="10"/>
  <c r="AC142" i="8"/>
  <c r="AX142" i="8" s="1"/>
  <c r="AV143" i="8"/>
  <c r="AS143" i="8"/>
  <c r="Z144" i="10"/>
  <c r="J144" i="13" s="1"/>
  <c r="H143" i="13"/>
  <c r="R143" i="10"/>
  <c r="X142" i="10" s="1"/>
  <c r="J142" i="10" s="1"/>
  <c r="N142" i="10" s="1"/>
  <c r="P143" i="10"/>
  <c r="T142" i="10" s="1"/>
  <c r="V143" i="10" s="1"/>
  <c r="AI142" i="8" l="1"/>
  <c r="AE142" i="8"/>
  <c r="AG142" i="8" s="1"/>
  <c r="AK142" i="8" s="1"/>
  <c r="AV142" i="8" s="1"/>
  <c r="AO142" i="8"/>
  <c r="F142" i="9" s="1"/>
  <c r="H142" i="9" s="1"/>
  <c r="AD144" i="10"/>
  <c r="AH144" i="10" s="1"/>
  <c r="Z143" i="10"/>
  <c r="AD143" i="10" s="1"/>
  <c r="H142" i="13"/>
  <c r="H142" i="10"/>
  <c r="L142" i="10" s="1"/>
  <c r="D142" i="12" s="1"/>
  <c r="D142" i="13"/>
  <c r="R142" i="10"/>
  <c r="F142" i="12"/>
  <c r="F143" i="13"/>
  <c r="AB143" i="10"/>
  <c r="X141" i="10" l="1"/>
  <c r="H141" i="13" s="1"/>
  <c r="AM142" i="8"/>
  <c r="AC141" i="8" s="1"/>
  <c r="AS142" i="8"/>
  <c r="AL144" i="10"/>
  <c r="J143" i="13"/>
  <c r="P142" i="10"/>
  <c r="T141" i="10" s="1"/>
  <c r="H141" i="10" s="1"/>
  <c r="L141" i="10" s="1"/>
  <c r="AF143" i="10"/>
  <c r="AJ143" i="10"/>
  <c r="J141" i="10"/>
  <c r="N141" i="10" s="1"/>
  <c r="AH143" i="10"/>
  <c r="AL143" i="10"/>
  <c r="Z142" i="10" l="1"/>
  <c r="AD142" i="10" s="1"/>
  <c r="AO141" i="8"/>
  <c r="F141" i="9" s="1"/>
  <c r="H141" i="9" s="1"/>
  <c r="AI141" i="8"/>
  <c r="AE141" i="8"/>
  <c r="AG141" i="8" s="1"/>
  <c r="AK141" i="8" s="1"/>
  <c r="AV141" i="8" s="1"/>
  <c r="AX141" i="8"/>
  <c r="D141" i="13"/>
  <c r="V142" i="10"/>
  <c r="AB142" i="10" s="1"/>
  <c r="F141" i="12"/>
  <c r="R141" i="10"/>
  <c r="D141" i="12"/>
  <c r="P141" i="10"/>
  <c r="J142" i="13" l="1"/>
  <c r="AS141" i="8"/>
  <c r="AM141" i="8"/>
  <c r="AC140" i="8" s="1"/>
  <c r="AO140" i="8" s="1"/>
  <c r="F142" i="13"/>
  <c r="T140" i="10"/>
  <c r="H140" i="10" s="1"/>
  <c r="L140" i="10" s="1"/>
  <c r="X140" i="10"/>
  <c r="Z141" i="10" s="1"/>
  <c r="AJ142" i="10"/>
  <c r="AF142" i="10"/>
  <c r="AH142" i="10"/>
  <c r="AL142" i="10"/>
  <c r="V141" i="10" l="1"/>
  <c r="AB141" i="10" s="1"/>
  <c r="D140" i="13"/>
  <c r="AE140" i="8"/>
  <c r="AG140" i="8" s="1"/>
  <c r="AK140" i="8" s="1"/>
  <c r="AM140" i="8" s="1"/>
  <c r="AX140" i="8"/>
  <c r="J140" i="10"/>
  <c r="N140" i="10" s="1"/>
  <c r="R140" i="10" s="1"/>
  <c r="H140" i="13"/>
  <c r="AI140" i="8"/>
  <c r="F140" i="9"/>
  <c r="H140" i="9" s="1"/>
  <c r="AS140" i="8"/>
  <c r="J141" i="13"/>
  <c r="AD141" i="10"/>
  <c r="P140" i="10"/>
  <c r="D140" i="12"/>
  <c r="F141" i="13" l="1"/>
  <c r="AV140" i="8"/>
  <c r="F140" i="12"/>
  <c r="T139" i="10"/>
  <c r="V140" i="10" s="1"/>
  <c r="AC139" i="8"/>
  <c r="AI139" i="8" s="1"/>
  <c r="X139" i="10"/>
  <c r="AH141" i="10"/>
  <c r="AL141" i="10"/>
  <c r="AJ141" i="10"/>
  <c r="AF141" i="10"/>
  <c r="D139" i="13" l="1"/>
  <c r="H139" i="10"/>
  <c r="L139" i="10" s="1"/>
  <c r="P139" i="10" s="1"/>
  <c r="AE139" i="8"/>
  <c r="AG139" i="8" s="1"/>
  <c r="AK139" i="8" s="1"/>
  <c r="AM139" i="8" s="1"/>
  <c r="AO139" i="8"/>
  <c r="AS139" i="8" s="1"/>
  <c r="AX139" i="8"/>
  <c r="F140" i="13"/>
  <c r="AB140" i="10"/>
  <c r="H139" i="13"/>
  <c r="Z140" i="10"/>
  <c r="J139" i="10"/>
  <c r="N139" i="10" s="1"/>
  <c r="D139" i="12" l="1"/>
  <c r="AV139" i="8"/>
  <c r="F139" i="9"/>
  <c r="H139" i="9" s="1"/>
  <c r="T138" i="10" s="1"/>
  <c r="H138" i="10" s="1"/>
  <c r="L138" i="10" s="1"/>
  <c r="AJ140" i="10"/>
  <c r="AF140" i="10"/>
  <c r="AD140" i="10"/>
  <c r="J140" i="13"/>
  <c r="R139" i="10"/>
  <c r="F139" i="12"/>
  <c r="AC138" i="8" l="1"/>
  <c r="AX138" i="8" s="1"/>
  <c r="X138" i="10"/>
  <c r="J138" i="10" s="1"/>
  <c r="N138" i="10" s="1"/>
  <c r="D138" i="13"/>
  <c r="V139" i="10"/>
  <c r="AB139" i="10" s="1"/>
  <c r="P138" i="10"/>
  <c r="D138" i="12"/>
  <c r="AH140" i="10"/>
  <c r="AL140" i="10"/>
  <c r="AE138" i="8" l="1"/>
  <c r="AG138" i="8" s="1"/>
  <c r="AK138" i="8" s="1"/>
  <c r="AM138" i="8" s="1"/>
  <c r="AO138" i="8"/>
  <c r="AS138" i="8" s="1"/>
  <c r="AI138" i="8"/>
  <c r="Z139" i="10"/>
  <c r="AD139" i="10" s="1"/>
  <c r="H138" i="13"/>
  <c r="F139" i="13"/>
  <c r="R138" i="10"/>
  <c r="F138" i="12"/>
  <c r="AF139" i="10"/>
  <c r="AJ139" i="10"/>
  <c r="F138" i="9" l="1"/>
  <c r="H138" i="9" s="1"/>
  <c r="T137" i="10" s="1"/>
  <c r="H137" i="10" s="1"/>
  <c r="L137" i="10" s="1"/>
  <c r="AV138" i="8"/>
  <c r="J139" i="13"/>
  <c r="AH139" i="10"/>
  <c r="AL139" i="10"/>
  <c r="AC137" i="8" l="1"/>
  <c r="AX137" i="8" s="1"/>
  <c r="V138" i="10"/>
  <c r="AB138" i="10" s="1"/>
  <c r="X137" i="10"/>
  <c r="H137" i="13" s="1"/>
  <c r="D137" i="13"/>
  <c r="D137" i="12"/>
  <c r="P137" i="10"/>
  <c r="AI137" i="8" l="1"/>
  <c r="AO137" i="8"/>
  <c r="F137" i="9" s="1"/>
  <c r="H137" i="9" s="1"/>
  <c r="T136" i="10" s="1"/>
  <c r="AE137" i="8"/>
  <c r="AG137" i="8" s="1"/>
  <c r="AK137" i="8" s="1"/>
  <c r="AM137" i="8" s="1"/>
  <c r="F138" i="13"/>
  <c r="J137" i="10"/>
  <c r="N137" i="10" s="1"/>
  <c r="F137" i="12" s="1"/>
  <c r="Z138" i="10"/>
  <c r="AD138" i="10" s="1"/>
  <c r="AF138" i="10"/>
  <c r="AJ138" i="10"/>
  <c r="AS137" i="8" l="1"/>
  <c r="AC136" i="8"/>
  <c r="AX136" i="8" s="1"/>
  <c r="AV137" i="8"/>
  <c r="R137" i="10"/>
  <c r="X136" i="10" s="1"/>
  <c r="H136" i="13" s="1"/>
  <c r="J138" i="13"/>
  <c r="D136" i="13"/>
  <c r="V137" i="10"/>
  <c r="H136" i="10"/>
  <c r="L136" i="10" s="1"/>
  <c r="AH138" i="10"/>
  <c r="AL138" i="10"/>
  <c r="AO136" i="8" l="1"/>
  <c r="F136" i="9" s="1"/>
  <c r="H136" i="9" s="1"/>
  <c r="AE136" i="8"/>
  <c r="AG136" i="8" s="1"/>
  <c r="AK136" i="8" s="1"/>
  <c r="AV136" i="8" s="1"/>
  <c r="AI136" i="8"/>
  <c r="Z137" i="10"/>
  <c r="J137" i="13" s="1"/>
  <c r="J136" i="10"/>
  <c r="N136" i="10" s="1"/>
  <c r="F136" i="12" s="1"/>
  <c r="P136" i="10"/>
  <c r="D136" i="12"/>
  <c r="F137" i="13"/>
  <c r="AB137" i="10"/>
  <c r="AM136" i="8" l="1"/>
  <c r="AC135" i="8" s="1"/>
  <c r="AS136" i="8"/>
  <c r="AD137" i="10"/>
  <c r="AH137" i="10" s="1"/>
  <c r="R136" i="10"/>
  <c r="X135" i="10" s="1"/>
  <c r="T135" i="10"/>
  <c r="AF137" i="10"/>
  <c r="AJ137" i="10"/>
  <c r="AL137" i="10" l="1"/>
  <c r="H135" i="13"/>
  <c r="J135" i="10"/>
  <c r="N135" i="10" s="1"/>
  <c r="Z136" i="10"/>
  <c r="AE135" i="8"/>
  <c r="AG135" i="8" s="1"/>
  <c r="AK135" i="8" s="1"/>
  <c r="AI135" i="8"/>
  <c r="AX135" i="8"/>
  <c r="AO135" i="8"/>
  <c r="D135" i="13"/>
  <c r="H135" i="10"/>
  <c r="L135" i="10" s="1"/>
  <c r="V136" i="10"/>
  <c r="F136" i="13" l="1"/>
  <c r="AB136" i="10"/>
  <c r="AS135" i="8"/>
  <c r="F135" i="9"/>
  <c r="H135" i="9" s="1"/>
  <c r="D135" i="12"/>
  <c r="P135" i="10"/>
  <c r="J136" i="13"/>
  <c r="AD136" i="10"/>
  <c r="F135" i="12"/>
  <c r="R135" i="10"/>
  <c r="AM135" i="8"/>
  <c r="AV135" i="8"/>
  <c r="AC134" i="8" l="1"/>
  <c r="AH136" i="10"/>
  <c r="AL136" i="10"/>
  <c r="X134" i="10"/>
  <c r="T134" i="10"/>
  <c r="AJ136" i="10"/>
  <c r="AF136" i="10"/>
  <c r="H134" i="13" l="1"/>
  <c r="Z135" i="10"/>
  <c r="J134" i="10"/>
  <c r="N134" i="10" s="1"/>
  <c r="D134" i="13"/>
  <c r="V135" i="10"/>
  <c r="H134" i="10"/>
  <c r="L134" i="10" s="1"/>
  <c r="AI134" i="8"/>
  <c r="AO134" i="8"/>
  <c r="AE134" i="8"/>
  <c r="AG134" i="8" s="1"/>
  <c r="AK134" i="8" s="1"/>
  <c r="AX134" i="8"/>
  <c r="F134" i="9" l="1"/>
  <c r="H134" i="9" s="1"/>
  <c r="AS134" i="8"/>
  <c r="F134" i="12"/>
  <c r="R134" i="10"/>
  <c r="P134" i="10"/>
  <c r="D134" i="12"/>
  <c r="J135" i="13"/>
  <c r="AD135" i="10"/>
  <c r="AM134" i="8"/>
  <c r="AV134" i="8"/>
  <c r="F135" i="13"/>
  <c r="AB135" i="10"/>
  <c r="AC133" i="8" l="1"/>
  <c r="AI133" i="8" s="1"/>
  <c r="T133" i="10"/>
  <c r="V134" i="10" s="1"/>
  <c r="X133" i="10"/>
  <c r="Z134" i="10" s="1"/>
  <c r="AJ135" i="10"/>
  <c r="AF135" i="10"/>
  <c r="AL135" i="10"/>
  <c r="AH135" i="10"/>
  <c r="AX133" i="8" l="1"/>
  <c r="AE133" i="8"/>
  <c r="AG133" i="8" s="1"/>
  <c r="AK133" i="8" s="1"/>
  <c r="AV133" i="8" s="1"/>
  <c r="AO133" i="8"/>
  <c r="F133" i="9" s="1"/>
  <c r="H133" i="9" s="1"/>
  <c r="D133" i="13"/>
  <c r="H133" i="10"/>
  <c r="L133" i="10" s="1"/>
  <c r="P133" i="10" s="1"/>
  <c r="H133" i="13"/>
  <c r="J133" i="10"/>
  <c r="N133" i="10" s="1"/>
  <c r="R133" i="10" s="1"/>
  <c r="AD134" i="10"/>
  <c r="J134" i="13"/>
  <c r="F134" i="13"/>
  <c r="AB134" i="10"/>
  <c r="AM133" i="8" l="1"/>
  <c r="AC132" i="8" s="1"/>
  <c r="AX132" i="8" s="1"/>
  <c r="AS133" i="8"/>
  <c r="D133" i="12"/>
  <c r="T132" i="10"/>
  <c r="V133" i="10" s="1"/>
  <c r="F133" i="12"/>
  <c r="X132" i="10"/>
  <c r="Z133" i="10" s="1"/>
  <c r="AF134" i="10"/>
  <c r="AJ134" i="10"/>
  <c r="AH134" i="10"/>
  <c r="AL134" i="10"/>
  <c r="D132" i="13" l="1"/>
  <c r="H132" i="10"/>
  <c r="L132" i="10" s="1"/>
  <c r="P132" i="10" s="1"/>
  <c r="AI132" i="8"/>
  <c r="AO132" i="8"/>
  <c r="F132" i="9" s="1"/>
  <c r="H132" i="9" s="1"/>
  <c r="AE132" i="8"/>
  <c r="AG132" i="8" s="1"/>
  <c r="AK132" i="8" s="1"/>
  <c r="AV132" i="8" s="1"/>
  <c r="H132" i="13"/>
  <c r="J132" i="10"/>
  <c r="N132" i="10" s="1"/>
  <c r="F132" i="12" s="1"/>
  <c r="J133" i="13"/>
  <c r="AD133" i="10"/>
  <c r="F133" i="13"/>
  <c r="AB133" i="10"/>
  <c r="D132" i="12" l="1"/>
  <c r="AS132" i="8"/>
  <c r="AM132" i="8"/>
  <c r="AC131" i="8" s="1"/>
  <c r="AO131" i="8" s="1"/>
  <c r="R132" i="10"/>
  <c r="X131" i="10" s="1"/>
  <c r="AJ133" i="10"/>
  <c r="AF133" i="10"/>
  <c r="AH133" i="10"/>
  <c r="AL133" i="10"/>
  <c r="T131" i="10"/>
  <c r="AX131" i="8" l="1"/>
  <c r="AE131" i="8"/>
  <c r="AG131" i="8" s="1"/>
  <c r="AK131" i="8" s="1"/>
  <c r="AM131" i="8" s="1"/>
  <c r="AI131" i="8"/>
  <c r="D131" i="13"/>
  <c r="V132" i="10"/>
  <c r="H131" i="10"/>
  <c r="L131" i="10" s="1"/>
  <c r="Z132" i="10"/>
  <c r="J131" i="10"/>
  <c r="N131" i="10" s="1"/>
  <c r="H131" i="13"/>
  <c r="F131" i="9"/>
  <c r="H131" i="9" s="1"/>
  <c r="AS131" i="8"/>
  <c r="AV131" i="8" l="1"/>
  <c r="AC130" i="8"/>
  <c r="AX130" i="8" s="1"/>
  <c r="F131" i="12"/>
  <c r="R131" i="10"/>
  <c r="X130" i="10" s="1"/>
  <c r="P131" i="10"/>
  <c r="T130" i="10" s="1"/>
  <c r="D131" i="12"/>
  <c r="AD132" i="10"/>
  <c r="J132" i="13"/>
  <c r="AB132" i="10"/>
  <c r="F132" i="13"/>
  <c r="AE130" i="8" l="1"/>
  <c r="AG130" i="8" s="1"/>
  <c r="AK130" i="8" s="1"/>
  <c r="AM130" i="8" s="1"/>
  <c r="AI130" i="8"/>
  <c r="AO130" i="8"/>
  <c r="AS130" i="8" s="1"/>
  <c r="V131" i="10"/>
  <c r="H130" i="10"/>
  <c r="L130" i="10" s="1"/>
  <c r="D130" i="13"/>
  <c r="Z131" i="10"/>
  <c r="H130" i="13"/>
  <c r="J130" i="10"/>
  <c r="N130" i="10" s="1"/>
  <c r="AJ132" i="10"/>
  <c r="AF132" i="10"/>
  <c r="AH132" i="10"/>
  <c r="AL132" i="10"/>
  <c r="AV130" i="8" l="1"/>
  <c r="F130" i="9"/>
  <c r="H130" i="9" s="1"/>
  <c r="AC129" i="8" s="1"/>
  <c r="F131" i="13"/>
  <c r="AB131" i="10"/>
  <c r="J131" i="13"/>
  <c r="AD131" i="10"/>
  <c r="P130" i="10"/>
  <c r="D130" i="12"/>
  <c r="F130" i="12"/>
  <c r="R130" i="10"/>
  <c r="X129" i="10" l="1"/>
  <c r="Z130" i="10" s="1"/>
  <c r="T129" i="10"/>
  <c r="H129" i="10" s="1"/>
  <c r="L129" i="10" s="1"/>
  <c r="AJ131" i="10"/>
  <c r="AF131" i="10"/>
  <c r="AH131" i="10"/>
  <c r="AL131" i="10"/>
  <c r="AI129" i="8"/>
  <c r="AO129" i="8"/>
  <c r="AE129" i="8"/>
  <c r="AG129" i="8" s="1"/>
  <c r="AK129" i="8" s="1"/>
  <c r="AX129" i="8"/>
  <c r="H129" i="13" l="1"/>
  <c r="J129" i="10"/>
  <c r="N129" i="10" s="1"/>
  <c r="R129" i="10" s="1"/>
  <c r="D129" i="13"/>
  <c r="V130" i="10"/>
  <c r="F130" i="13" s="1"/>
  <c r="J130" i="13"/>
  <c r="AD130" i="10"/>
  <c r="D129" i="12"/>
  <c r="P129" i="10"/>
  <c r="AM129" i="8"/>
  <c r="AV129" i="8"/>
  <c r="F129" i="9"/>
  <c r="H129" i="9" s="1"/>
  <c r="AS129" i="8"/>
  <c r="F129" i="12" l="1"/>
  <c r="AB130" i="10"/>
  <c r="AF130" i="10" s="1"/>
  <c r="X128" i="10"/>
  <c r="H128" i="13" s="1"/>
  <c r="AC128" i="8"/>
  <c r="AX128" i="8" s="1"/>
  <c r="T128" i="10"/>
  <c r="H128" i="10" s="1"/>
  <c r="L128" i="10" s="1"/>
  <c r="AH130" i="10"/>
  <c r="AL130" i="10"/>
  <c r="AJ130" i="10" l="1"/>
  <c r="J128" i="10"/>
  <c r="N128" i="10" s="1"/>
  <c r="R128" i="10" s="1"/>
  <c r="AI128" i="8"/>
  <c r="Z129" i="10"/>
  <c r="J129" i="13" s="1"/>
  <c r="AE128" i="8"/>
  <c r="AG128" i="8" s="1"/>
  <c r="AK128" i="8" s="1"/>
  <c r="AM128" i="8" s="1"/>
  <c r="AO128" i="8"/>
  <c r="AS128" i="8" s="1"/>
  <c r="V129" i="10"/>
  <c r="F129" i="13" s="1"/>
  <c r="D128" i="13"/>
  <c r="P128" i="10"/>
  <c r="D128" i="12"/>
  <c r="F128" i="12" l="1"/>
  <c r="AV128" i="8"/>
  <c r="AD129" i="10"/>
  <c r="AL129" i="10" s="1"/>
  <c r="F128" i="9"/>
  <c r="H128" i="9" s="1"/>
  <c r="AC127" i="8" s="1"/>
  <c r="AX127" i="8" s="1"/>
  <c r="AB129" i="10"/>
  <c r="AF129" i="10" s="1"/>
  <c r="AH129" i="10" l="1"/>
  <c r="T127" i="10"/>
  <c r="D127" i="13" s="1"/>
  <c r="X127" i="10"/>
  <c r="J127" i="10" s="1"/>
  <c r="N127" i="10" s="1"/>
  <c r="AJ129" i="10"/>
  <c r="AO127" i="8"/>
  <c r="F127" i="9" s="1"/>
  <c r="H127" i="9" s="1"/>
  <c r="AI127" i="8"/>
  <c r="AE127" i="8"/>
  <c r="AG127" i="8" s="1"/>
  <c r="AK127" i="8" s="1"/>
  <c r="AM127" i="8" s="1"/>
  <c r="V128" i="10" l="1"/>
  <c r="AB128" i="10" s="1"/>
  <c r="H127" i="10"/>
  <c r="L127" i="10" s="1"/>
  <c r="D127" i="12" s="1"/>
  <c r="Z128" i="10"/>
  <c r="J128" i="13" s="1"/>
  <c r="H127" i="13"/>
  <c r="AS127" i="8"/>
  <c r="AC126" i="8"/>
  <c r="AE126" i="8" s="1"/>
  <c r="AG126" i="8" s="1"/>
  <c r="AK126" i="8" s="1"/>
  <c r="AV127" i="8"/>
  <c r="F127" i="12"/>
  <c r="R127" i="10"/>
  <c r="X126" i="10" s="1"/>
  <c r="F128" i="13" l="1"/>
  <c r="P127" i="10"/>
  <c r="T126" i="10" s="1"/>
  <c r="V127" i="10" s="1"/>
  <c r="AD128" i="10"/>
  <c r="AH128" i="10" s="1"/>
  <c r="AI126" i="8"/>
  <c r="AX126" i="8"/>
  <c r="AO126" i="8"/>
  <c r="F126" i="9" s="1"/>
  <c r="H126" i="9" s="1"/>
  <c r="AM126" i="8"/>
  <c r="AV126" i="8"/>
  <c r="AJ128" i="10"/>
  <c r="AF128" i="10"/>
  <c r="Z127" i="10"/>
  <c r="J126" i="10"/>
  <c r="N126" i="10" s="1"/>
  <c r="H126" i="13"/>
  <c r="AL128" i="10" l="1"/>
  <c r="D126" i="13"/>
  <c r="H126" i="10"/>
  <c r="L126" i="10" s="1"/>
  <c r="D126" i="12" s="1"/>
  <c r="AS126" i="8"/>
  <c r="F127" i="13"/>
  <c r="AB127" i="10"/>
  <c r="F126" i="12"/>
  <c r="R126" i="10"/>
  <c r="X125" i="10" s="1"/>
  <c r="AD127" i="10"/>
  <c r="J127" i="13"/>
  <c r="AC125" i="8"/>
  <c r="P126" i="10" l="1"/>
  <c r="T125" i="10" s="1"/>
  <c r="V126" i="10" s="1"/>
  <c r="AH127" i="10"/>
  <c r="AL127" i="10"/>
  <c r="J125" i="10"/>
  <c r="N125" i="10" s="1"/>
  <c r="H125" i="13"/>
  <c r="Z126" i="10"/>
  <c r="AF127" i="10"/>
  <c r="AJ127" i="10"/>
  <c r="AI125" i="8"/>
  <c r="AX125" i="8"/>
  <c r="AO125" i="8"/>
  <c r="AE125" i="8"/>
  <c r="AG125" i="8" s="1"/>
  <c r="AK125" i="8" s="1"/>
  <c r="D125" i="13" l="1"/>
  <c r="H125" i="10"/>
  <c r="L125" i="10" s="1"/>
  <c r="D125" i="12" s="1"/>
  <c r="J126" i="13"/>
  <c r="AD126" i="10"/>
  <c r="F125" i="9"/>
  <c r="H125" i="9" s="1"/>
  <c r="AS125" i="8"/>
  <c r="AV125" i="8"/>
  <c r="AM125" i="8"/>
  <c r="F125" i="12"/>
  <c r="R125" i="10"/>
  <c r="F126" i="13"/>
  <c r="AB126" i="10"/>
  <c r="P125" i="10" l="1"/>
  <c r="T124" i="10" s="1"/>
  <c r="D124" i="13" s="1"/>
  <c r="AJ126" i="10"/>
  <c r="AF126" i="10"/>
  <c r="AC124" i="8"/>
  <c r="AL126" i="10"/>
  <c r="AH126" i="10"/>
  <c r="X124" i="10"/>
  <c r="H124" i="10" l="1"/>
  <c r="L124" i="10" s="1"/>
  <c r="D124" i="12" s="1"/>
  <c r="V125" i="10"/>
  <c r="F125" i="13" s="1"/>
  <c r="Z125" i="10"/>
  <c r="J124" i="10"/>
  <c r="N124" i="10" s="1"/>
  <c r="H124" i="13"/>
  <c r="AO124" i="8"/>
  <c r="AE124" i="8"/>
  <c r="AG124" i="8" s="1"/>
  <c r="AK124" i="8" s="1"/>
  <c r="AI124" i="8"/>
  <c r="AX124" i="8"/>
  <c r="P124" i="10" l="1"/>
  <c r="AB125" i="10"/>
  <c r="AF125" i="10" s="1"/>
  <c r="AS124" i="8"/>
  <c r="F124" i="9"/>
  <c r="H124" i="9" s="1"/>
  <c r="F124" i="12"/>
  <c r="R124" i="10"/>
  <c r="AV124" i="8"/>
  <c r="AM124" i="8"/>
  <c r="AD125" i="10"/>
  <c r="J125" i="13"/>
  <c r="AJ125" i="10" l="1"/>
  <c r="T123" i="10"/>
  <c r="D123" i="13" s="1"/>
  <c r="AC123" i="8"/>
  <c r="AI123" i="8" s="1"/>
  <c r="X123" i="10"/>
  <c r="H123" i="13" s="1"/>
  <c r="AH125" i="10"/>
  <c r="AL125" i="10"/>
  <c r="V124" i="10" l="1"/>
  <c r="AB124" i="10" s="1"/>
  <c r="H123" i="10"/>
  <c r="L123" i="10" s="1"/>
  <c r="D123" i="12" s="1"/>
  <c r="AO123" i="8"/>
  <c r="F123" i="9" s="1"/>
  <c r="H123" i="9" s="1"/>
  <c r="AE123" i="8"/>
  <c r="AG123" i="8" s="1"/>
  <c r="AK123" i="8" s="1"/>
  <c r="AM123" i="8" s="1"/>
  <c r="AX123" i="8"/>
  <c r="J123" i="10"/>
  <c r="N123" i="10" s="1"/>
  <c r="R123" i="10" s="1"/>
  <c r="Z124" i="10"/>
  <c r="AD124" i="10" s="1"/>
  <c r="F124" i="13" l="1"/>
  <c r="P123" i="10"/>
  <c r="T122" i="10" s="1"/>
  <c r="AS123" i="8"/>
  <c r="AV123" i="8"/>
  <c r="F123" i="12"/>
  <c r="J124" i="13"/>
  <c r="X122" i="10"/>
  <c r="J122" i="10" s="1"/>
  <c r="N122" i="10" s="1"/>
  <c r="AC122" i="8"/>
  <c r="AE122" i="8" s="1"/>
  <c r="AG122" i="8" s="1"/>
  <c r="AK122" i="8" s="1"/>
  <c r="AL124" i="10"/>
  <c r="AH124" i="10"/>
  <c r="AJ124" i="10"/>
  <c r="AF124" i="10"/>
  <c r="AI122" i="8" l="1"/>
  <c r="AO122" i="8"/>
  <c r="F122" i="9" s="1"/>
  <c r="H122" i="9" s="1"/>
  <c r="Z123" i="10"/>
  <c r="J123" i="13" s="1"/>
  <c r="AX122" i="8"/>
  <c r="H122" i="13"/>
  <c r="AM122" i="8"/>
  <c r="AV122" i="8"/>
  <c r="V123" i="10"/>
  <c r="H122" i="10"/>
  <c r="L122" i="10" s="1"/>
  <c r="D122" i="13"/>
  <c r="F122" i="12"/>
  <c r="R122" i="10"/>
  <c r="AS122" i="8" l="1"/>
  <c r="AD123" i="10"/>
  <c r="AH123" i="10" s="1"/>
  <c r="X121" i="10"/>
  <c r="J121" i="10" s="1"/>
  <c r="N121" i="10" s="1"/>
  <c r="AC121" i="8"/>
  <c r="AI121" i="8" s="1"/>
  <c r="P122" i="10"/>
  <c r="T121" i="10" s="1"/>
  <c r="D122" i="12"/>
  <c r="AB123" i="10"/>
  <c r="F123" i="13"/>
  <c r="Z122" i="10" l="1"/>
  <c r="J122" i="13" s="1"/>
  <c r="AL123" i="10"/>
  <c r="AO121" i="8"/>
  <c r="F121" i="9" s="1"/>
  <c r="H121" i="9" s="1"/>
  <c r="H121" i="13"/>
  <c r="AX121" i="8"/>
  <c r="AE121" i="8"/>
  <c r="AG121" i="8" s="1"/>
  <c r="AK121" i="8" s="1"/>
  <c r="AV121" i="8" s="1"/>
  <c r="AF123" i="10"/>
  <c r="AJ123" i="10"/>
  <c r="D121" i="13"/>
  <c r="V122" i="10"/>
  <c r="H121" i="10"/>
  <c r="L121" i="10" s="1"/>
  <c r="F121" i="12"/>
  <c r="R121" i="10"/>
  <c r="AD122" i="10" l="1"/>
  <c r="AH122" i="10" s="1"/>
  <c r="AS121" i="8"/>
  <c r="AM121" i="8"/>
  <c r="AC120" i="8" s="1"/>
  <c r="F122" i="13"/>
  <c r="AB122" i="10"/>
  <c r="D121" i="12"/>
  <c r="P121" i="10"/>
  <c r="T120" i="10" s="1"/>
  <c r="X120" i="10"/>
  <c r="AL122" i="10" l="1"/>
  <c r="AE120" i="8"/>
  <c r="AG120" i="8" s="1"/>
  <c r="AK120" i="8" s="1"/>
  <c r="AO120" i="8"/>
  <c r="AI120" i="8"/>
  <c r="AX120" i="8"/>
  <c r="J120" i="10"/>
  <c r="N120" i="10" s="1"/>
  <c r="H120" i="13"/>
  <c r="Z121" i="10"/>
  <c r="AF122" i="10"/>
  <c r="AJ122" i="10"/>
  <c r="V121" i="10"/>
  <c r="H120" i="10"/>
  <c r="L120" i="10" s="1"/>
  <c r="D120" i="13"/>
  <c r="P120" i="10" l="1"/>
  <c r="D120" i="12"/>
  <c r="F121" i="13"/>
  <c r="AB121" i="10"/>
  <c r="J121" i="13"/>
  <c r="AD121" i="10"/>
  <c r="F120" i="9"/>
  <c r="H120" i="9" s="1"/>
  <c r="AS120" i="8"/>
  <c r="F120" i="12"/>
  <c r="R120" i="10"/>
  <c r="AV120" i="8"/>
  <c r="AM120" i="8"/>
  <c r="AC119" i="8" l="1"/>
  <c r="AI119" i="8" s="1"/>
  <c r="X119" i="10"/>
  <c r="H119" i="13" s="1"/>
  <c r="T119" i="10"/>
  <c r="V120" i="10" s="1"/>
  <c r="AF121" i="10"/>
  <c r="AJ121" i="10"/>
  <c r="AH121" i="10"/>
  <c r="AL121" i="10"/>
  <c r="AE119" i="8" l="1"/>
  <c r="AG119" i="8" s="1"/>
  <c r="AK119" i="8" s="1"/>
  <c r="AM119" i="8" s="1"/>
  <c r="AO119" i="8"/>
  <c r="AS119" i="8" s="1"/>
  <c r="J119" i="10"/>
  <c r="N119" i="10" s="1"/>
  <c r="F119" i="12" s="1"/>
  <c r="Z120" i="10"/>
  <c r="AD120" i="10" s="1"/>
  <c r="D119" i="13"/>
  <c r="H119" i="10"/>
  <c r="L119" i="10" s="1"/>
  <c r="P119" i="10" s="1"/>
  <c r="AX119" i="8"/>
  <c r="F120" i="13"/>
  <c r="AB120" i="10"/>
  <c r="F119" i="9" l="1"/>
  <c r="H119" i="9" s="1"/>
  <c r="T118" i="10" s="1"/>
  <c r="AV119" i="8"/>
  <c r="R119" i="10"/>
  <c r="J120" i="13"/>
  <c r="D119" i="12"/>
  <c r="AH120" i="10"/>
  <c r="AL120" i="10"/>
  <c r="AF120" i="10"/>
  <c r="AJ120" i="10"/>
  <c r="X118" i="10" l="1"/>
  <c r="Z119" i="10" s="1"/>
  <c r="J119" i="13" s="1"/>
  <c r="AC118" i="8"/>
  <c r="AO118" i="8" s="1"/>
  <c r="D118" i="13"/>
  <c r="V119" i="10"/>
  <c r="H118" i="10"/>
  <c r="L118" i="10" s="1"/>
  <c r="AE118" i="8" l="1"/>
  <c r="AG118" i="8" s="1"/>
  <c r="AK118" i="8" s="1"/>
  <c r="AV118" i="8" s="1"/>
  <c r="AI118" i="8"/>
  <c r="H118" i="13"/>
  <c r="J118" i="10"/>
  <c r="N118" i="10" s="1"/>
  <c r="R118" i="10" s="1"/>
  <c r="AD119" i="10"/>
  <c r="AH119" i="10" s="1"/>
  <c r="AX118" i="8"/>
  <c r="AS118" i="8"/>
  <c r="F118" i="9"/>
  <c r="H118" i="9" s="1"/>
  <c r="D118" i="12"/>
  <c r="P118" i="10"/>
  <c r="AB119" i="10"/>
  <c r="F119" i="13"/>
  <c r="AM118" i="8"/>
  <c r="AL119" i="10" l="1"/>
  <c r="X117" i="10"/>
  <c r="H117" i="13" s="1"/>
  <c r="F118" i="12"/>
  <c r="T117" i="10"/>
  <c r="H117" i="10" s="1"/>
  <c r="L117" i="10" s="1"/>
  <c r="AC117" i="8"/>
  <c r="AI117" i="8" s="1"/>
  <c r="AF119" i="10"/>
  <c r="AJ119" i="10"/>
  <c r="J117" i="10" l="1"/>
  <c r="N117" i="10" s="1"/>
  <c r="Z118" i="10"/>
  <c r="AD118" i="10" s="1"/>
  <c r="D117" i="13"/>
  <c r="V118" i="10"/>
  <c r="AB118" i="10" s="1"/>
  <c r="AX117" i="8"/>
  <c r="AO117" i="8"/>
  <c r="F117" i="9" s="1"/>
  <c r="H117" i="9" s="1"/>
  <c r="AE117" i="8"/>
  <c r="AG117" i="8" s="1"/>
  <c r="AK117" i="8" s="1"/>
  <c r="AM117" i="8" s="1"/>
  <c r="F117" i="12"/>
  <c r="R117" i="10"/>
  <c r="D117" i="12"/>
  <c r="P117" i="10"/>
  <c r="J118" i="13"/>
  <c r="F118" i="13" l="1"/>
  <c r="AV117" i="8"/>
  <c r="AS117" i="8"/>
  <c r="T116" i="10"/>
  <c r="D116" i="13" s="1"/>
  <c r="AF118" i="10"/>
  <c r="AJ118" i="10"/>
  <c r="AL118" i="10"/>
  <c r="AH118" i="10"/>
  <c r="X116" i="10"/>
  <c r="AC116" i="8"/>
  <c r="H116" i="10" l="1"/>
  <c r="L116" i="10" s="1"/>
  <c r="D116" i="12" s="1"/>
  <c r="V117" i="10"/>
  <c r="F117" i="13" s="1"/>
  <c r="Z117" i="10"/>
  <c r="J116" i="10"/>
  <c r="N116" i="10" s="1"/>
  <c r="H116" i="13"/>
  <c r="AE116" i="8"/>
  <c r="AG116" i="8" s="1"/>
  <c r="AK116" i="8" s="1"/>
  <c r="AO116" i="8"/>
  <c r="AX116" i="8"/>
  <c r="AI116" i="8"/>
  <c r="AB117" i="10" l="1"/>
  <c r="AF117" i="10" s="1"/>
  <c r="P116" i="10"/>
  <c r="AM116" i="8"/>
  <c r="AV116" i="8"/>
  <c r="F116" i="12"/>
  <c r="R116" i="10"/>
  <c r="AS116" i="8"/>
  <c r="F116" i="9"/>
  <c r="H116" i="9" s="1"/>
  <c r="J117" i="13"/>
  <c r="AD117" i="10"/>
  <c r="AJ117" i="10" l="1"/>
  <c r="X115" i="10"/>
  <c r="Z116" i="10" s="1"/>
  <c r="AL117" i="10"/>
  <c r="AH117" i="10"/>
  <c r="T115" i="10"/>
  <c r="AC115" i="8"/>
  <c r="H115" i="13" l="1"/>
  <c r="J115" i="10"/>
  <c r="N115" i="10" s="1"/>
  <c r="F115" i="12" s="1"/>
  <c r="D115" i="13"/>
  <c r="V116" i="10"/>
  <c r="H115" i="10"/>
  <c r="L115" i="10" s="1"/>
  <c r="AX115" i="8"/>
  <c r="AO115" i="8"/>
  <c r="AE115" i="8"/>
  <c r="AG115" i="8" s="1"/>
  <c r="AK115" i="8" s="1"/>
  <c r="AI115" i="8"/>
  <c r="J116" i="13"/>
  <c r="AD116" i="10"/>
  <c r="R115" i="10" l="1"/>
  <c r="AM115" i="8"/>
  <c r="AV115" i="8"/>
  <c r="D115" i="12"/>
  <c r="P115" i="10"/>
  <c r="F115" i="9"/>
  <c r="H115" i="9" s="1"/>
  <c r="AS115" i="8"/>
  <c r="F116" i="13"/>
  <c r="AB116" i="10"/>
  <c r="AL116" i="10"/>
  <c r="AH116" i="10"/>
  <c r="X114" i="10" l="1"/>
  <c r="J114" i="10" s="1"/>
  <c r="N114" i="10" s="1"/>
  <c r="T114" i="10"/>
  <c r="H114" i="10" s="1"/>
  <c r="L114" i="10" s="1"/>
  <c r="AJ116" i="10"/>
  <c r="AF116" i="10"/>
  <c r="AC114" i="8"/>
  <c r="H114" i="13" l="1"/>
  <c r="Z115" i="10"/>
  <c r="J115" i="13" s="1"/>
  <c r="D114" i="13"/>
  <c r="V115" i="10"/>
  <c r="AB115" i="10" s="1"/>
  <c r="F114" i="12"/>
  <c r="R114" i="10"/>
  <c r="P114" i="10"/>
  <c r="D114" i="12"/>
  <c r="AX114" i="8"/>
  <c r="AE114" i="8"/>
  <c r="AG114" i="8" s="1"/>
  <c r="AK114" i="8" s="1"/>
  <c r="AO114" i="8"/>
  <c r="AI114" i="8"/>
  <c r="AD115" i="10" l="1"/>
  <c r="AL115" i="10" s="1"/>
  <c r="F115" i="13"/>
  <c r="AF115" i="10"/>
  <c r="AJ115" i="10"/>
  <c r="F114" i="9"/>
  <c r="H114" i="9" s="1"/>
  <c r="X113" i="10" s="1"/>
  <c r="AS114" i="8"/>
  <c r="AM114" i="8"/>
  <c r="AV114" i="8"/>
  <c r="AH115" i="10" l="1"/>
  <c r="T113" i="10"/>
  <c r="H113" i="10" s="1"/>
  <c r="L113" i="10" s="1"/>
  <c r="AC113" i="8"/>
  <c r="AX113" i="8" s="1"/>
  <c r="H113" i="13"/>
  <c r="Z114" i="10"/>
  <c r="J113" i="10"/>
  <c r="N113" i="10" s="1"/>
  <c r="V114" i="10" l="1"/>
  <c r="F114" i="13" s="1"/>
  <c r="AO113" i="8"/>
  <c r="AS113" i="8" s="1"/>
  <c r="AI113" i="8"/>
  <c r="D113" i="13"/>
  <c r="AE113" i="8"/>
  <c r="AG113" i="8" s="1"/>
  <c r="AK113" i="8" s="1"/>
  <c r="AV113" i="8" s="1"/>
  <c r="D113" i="12"/>
  <c r="P113" i="10"/>
  <c r="F113" i="12"/>
  <c r="R113" i="10"/>
  <c r="J114" i="13"/>
  <c r="AD114" i="10"/>
  <c r="AB114" i="10" l="1"/>
  <c r="AF114" i="10" s="1"/>
  <c r="F113" i="9"/>
  <c r="H113" i="9" s="1"/>
  <c r="X112" i="10" s="1"/>
  <c r="AM113" i="8"/>
  <c r="AH114" i="10"/>
  <c r="AL114" i="10"/>
  <c r="AJ114" i="10" l="1"/>
  <c r="T112" i="10"/>
  <c r="D112" i="13" s="1"/>
  <c r="AC112" i="8"/>
  <c r="AX112" i="8" s="1"/>
  <c r="J112" i="10"/>
  <c r="N112" i="10" s="1"/>
  <c r="H112" i="13"/>
  <c r="Z113" i="10"/>
  <c r="H112" i="10" l="1"/>
  <c r="L112" i="10" s="1"/>
  <c r="D112" i="12" s="1"/>
  <c r="V113" i="10"/>
  <c r="F113" i="13" s="1"/>
  <c r="AO112" i="8"/>
  <c r="F112" i="9" s="1"/>
  <c r="H112" i="9" s="1"/>
  <c r="AE112" i="8"/>
  <c r="AG112" i="8" s="1"/>
  <c r="AK112" i="8" s="1"/>
  <c r="AM112" i="8" s="1"/>
  <c r="AI112" i="8"/>
  <c r="J113" i="13"/>
  <c r="AD113" i="10"/>
  <c r="F112" i="12"/>
  <c r="R112" i="10"/>
  <c r="P112" i="10" l="1"/>
  <c r="T111" i="10" s="1"/>
  <c r="V112" i="10" s="1"/>
  <c r="AB113" i="10"/>
  <c r="AJ113" i="10" s="1"/>
  <c r="AC111" i="8"/>
  <c r="AI111" i="8" s="1"/>
  <c r="X111" i="10"/>
  <c r="Z112" i="10" s="1"/>
  <c r="AS112" i="8"/>
  <c r="AV112" i="8"/>
  <c r="AH113" i="10"/>
  <c r="AL113" i="10"/>
  <c r="AF113" i="10" l="1"/>
  <c r="D111" i="13"/>
  <c r="AE111" i="8"/>
  <c r="AG111" i="8" s="1"/>
  <c r="AK111" i="8" s="1"/>
  <c r="AV111" i="8" s="1"/>
  <c r="H111" i="10"/>
  <c r="L111" i="10" s="1"/>
  <c r="D111" i="12" s="1"/>
  <c r="H111" i="13"/>
  <c r="AO111" i="8"/>
  <c r="F111" i="9" s="1"/>
  <c r="H111" i="9" s="1"/>
  <c r="J111" i="10"/>
  <c r="N111" i="10" s="1"/>
  <c r="F111" i="12" s="1"/>
  <c r="AX111" i="8"/>
  <c r="F112" i="13"/>
  <c r="AB112" i="10"/>
  <c r="J112" i="13"/>
  <c r="AD112" i="10"/>
  <c r="AM111" i="8" l="1"/>
  <c r="AC110" i="8" s="1"/>
  <c r="AO110" i="8" s="1"/>
  <c r="F110" i="9" s="1"/>
  <c r="H110" i="9" s="1"/>
  <c r="P111" i="10"/>
  <c r="T110" i="10" s="1"/>
  <c r="H110" i="10" s="1"/>
  <c r="L110" i="10" s="1"/>
  <c r="AS111" i="8"/>
  <c r="R111" i="10"/>
  <c r="X110" i="10" s="1"/>
  <c r="Z111" i="10" s="1"/>
  <c r="AH112" i="10"/>
  <c r="AL112" i="10"/>
  <c r="AF112" i="10"/>
  <c r="AJ112" i="10"/>
  <c r="D110" i="13" l="1"/>
  <c r="V111" i="10"/>
  <c r="F111" i="13" s="1"/>
  <c r="J110" i="10"/>
  <c r="N110" i="10" s="1"/>
  <c r="R110" i="10" s="1"/>
  <c r="X109" i="10" s="1"/>
  <c r="H110" i="13"/>
  <c r="AI110" i="8"/>
  <c r="AS110" i="8"/>
  <c r="AE110" i="8"/>
  <c r="AG110" i="8" s="1"/>
  <c r="AK110" i="8" s="1"/>
  <c r="AM110" i="8" s="1"/>
  <c r="AC109" i="8" s="1"/>
  <c r="AX110" i="8"/>
  <c r="J111" i="13"/>
  <c r="AD111" i="10"/>
  <c r="D110" i="12"/>
  <c r="P110" i="10"/>
  <c r="T109" i="10" s="1"/>
  <c r="AB111" i="10" l="1"/>
  <c r="AF111" i="10" s="1"/>
  <c r="F110" i="12"/>
  <c r="AV110" i="8"/>
  <c r="AI109" i="8"/>
  <c r="AX109" i="8"/>
  <c r="AE109" i="8"/>
  <c r="AG109" i="8" s="1"/>
  <c r="AK109" i="8" s="1"/>
  <c r="AO109" i="8"/>
  <c r="AL111" i="10"/>
  <c r="AH111" i="10"/>
  <c r="H109" i="10"/>
  <c r="L109" i="10" s="1"/>
  <c r="D109" i="13"/>
  <c r="V110" i="10"/>
  <c r="J109" i="10"/>
  <c r="N109" i="10" s="1"/>
  <c r="H109" i="13"/>
  <c r="Z110" i="10"/>
  <c r="AJ111" i="10" l="1"/>
  <c r="AV109" i="8"/>
  <c r="AM109" i="8"/>
  <c r="F110" i="13"/>
  <c r="AB110" i="10"/>
  <c r="D109" i="12"/>
  <c r="P109" i="10"/>
  <c r="F109" i="12"/>
  <c r="R109" i="10"/>
  <c r="J110" i="13"/>
  <c r="AD110" i="10"/>
  <c r="F109" i="9"/>
  <c r="H109" i="9" s="1"/>
  <c r="AS109" i="8"/>
  <c r="X108" i="10" l="1"/>
  <c r="H108" i="13" s="1"/>
  <c r="AF110" i="10"/>
  <c r="AJ110" i="10"/>
  <c r="AH110" i="10"/>
  <c r="AL110" i="10"/>
  <c r="T108" i="10"/>
  <c r="AC108" i="8"/>
  <c r="Z109" i="10" l="1"/>
  <c r="AD109" i="10" s="1"/>
  <c r="J108" i="10"/>
  <c r="N108" i="10" s="1"/>
  <c r="R108" i="10" s="1"/>
  <c r="V109" i="10"/>
  <c r="D108" i="13"/>
  <c r="H108" i="10"/>
  <c r="L108" i="10" s="1"/>
  <c r="AI108" i="8"/>
  <c r="AX108" i="8"/>
  <c r="AO108" i="8"/>
  <c r="AE108" i="8"/>
  <c r="AG108" i="8" s="1"/>
  <c r="AK108" i="8" s="1"/>
  <c r="J109" i="13" l="1"/>
  <c r="F108" i="12"/>
  <c r="AH109" i="10"/>
  <c r="AL109" i="10"/>
  <c r="AM108" i="8"/>
  <c r="AV108" i="8"/>
  <c r="D108" i="12"/>
  <c r="P108" i="10"/>
  <c r="AS108" i="8"/>
  <c r="F108" i="9"/>
  <c r="H108" i="9" s="1"/>
  <c r="X107" i="10" s="1"/>
  <c r="F109" i="13"/>
  <c r="AB109" i="10"/>
  <c r="J107" i="10" l="1"/>
  <c r="N107" i="10" s="1"/>
  <c r="H107" i="13"/>
  <c r="Z108" i="10"/>
  <c r="AJ109" i="10"/>
  <c r="AF109" i="10"/>
  <c r="AC107" i="8"/>
  <c r="T107" i="10"/>
  <c r="V108" i="10" l="1"/>
  <c r="H107" i="10"/>
  <c r="L107" i="10" s="1"/>
  <c r="D107" i="13"/>
  <c r="J108" i="13"/>
  <c r="AD108" i="10"/>
  <c r="AE107" i="8"/>
  <c r="AG107" i="8" s="1"/>
  <c r="AK107" i="8" s="1"/>
  <c r="AO107" i="8"/>
  <c r="AI107" i="8"/>
  <c r="AX107" i="8"/>
  <c r="R107" i="10"/>
  <c r="F107" i="12"/>
  <c r="AS107" i="8" l="1"/>
  <c r="F107" i="9"/>
  <c r="H107" i="9" s="1"/>
  <c r="X106" i="10" s="1"/>
  <c r="AM107" i="8"/>
  <c r="AV107" i="8"/>
  <c r="P107" i="10"/>
  <c r="D107" i="12"/>
  <c r="AL108" i="10"/>
  <c r="AH108" i="10"/>
  <c r="F108" i="13"/>
  <c r="AB108" i="10"/>
  <c r="AC106" i="8" l="1"/>
  <c r="AE106" i="8" s="1"/>
  <c r="AG106" i="8" s="1"/>
  <c r="AK106" i="8" s="1"/>
  <c r="T106" i="10"/>
  <c r="V107" i="10" s="1"/>
  <c r="AF108" i="10"/>
  <c r="AJ108" i="10"/>
  <c r="H106" i="13"/>
  <c r="Z107" i="10"/>
  <c r="J106" i="10"/>
  <c r="N106" i="10" s="1"/>
  <c r="AO106" i="8" l="1"/>
  <c r="F106" i="9" s="1"/>
  <c r="H106" i="9" s="1"/>
  <c r="D106" i="13"/>
  <c r="AX106" i="8"/>
  <c r="AI106" i="8"/>
  <c r="H106" i="10"/>
  <c r="L106" i="10" s="1"/>
  <c r="D106" i="12" s="1"/>
  <c r="R106" i="10"/>
  <c r="F106" i="12"/>
  <c r="AD107" i="10"/>
  <c r="J107" i="13"/>
  <c r="AB107" i="10"/>
  <c r="F107" i="13"/>
  <c r="AM106" i="8"/>
  <c r="AV106" i="8"/>
  <c r="AS106" i="8" l="1"/>
  <c r="AC105" i="8"/>
  <c r="AO105" i="8" s="1"/>
  <c r="P106" i="10"/>
  <c r="T105" i="10" s="1"/>
  <c r="X105" i="10"/>
  <c r="J105" i="10" s="1"/>
  <c r="N105" i="10" s="1"/>
  <c r="AH107" i="10"/>
  <c r="AL107" i="10"/>
  <c r="AF107" i="10"/>
  <c r="AJ107" i="10"/>
  <c r="AX105" i="8" l="1"/>
  <c r="AI105" i="8"/>
  <c r="AE105" i="8"/>
  <c r="AG105" i="8" s="1"/>
  <c r="AK105" i="8" s="1"/>
  <c r="AM105" i="8" s="1"/>
  <c r="H105" i="13"/>
  <c r="Z106" i="10"/>
  <c r="AD106" i="10" s="1"/>
  <c r="D105" i="13"/>
  <c r="V106" i="10"/>
  <c r="H105" i="10"/>
  <c r="L105" i="10" s="1"/>
  <c r="F105" i="12"/>
  <c r="R105" i="10"/>
  <c r="F105" i="9"/>
  <c r="H105" i="9" s="1"/>
  <c r="AS105" i="8"/>
  <c r="AV105" i="8" l="1"/>
  <c r="J106" i="13"/>
  <c r="D105" i="12"/>
  <c r="P105" i="10"/>
  <c r="T104" i="10" s="1"/>
  <c r="AL106" i="10"/>
  <c r="AH106" i="10"/>
  <c r="AC104" i="8"/>
  <c r="AB106" i="10"/>
  <c r="F106" i="13"/>
  <c r="X104" i="10"/>
  <c r="H104" i="13" l="1"/>
  <c r="Z105" i="10"/>
  <c r="J104" i="10"/>
  <c r="N104" i="10" s="1"/>
  <c r="AF106" i="10"/>
  <c r="AJ106" i="10"/>
  <c r="D104" i="13"/>
  <c r="V105" i="10"/>
  <c r="H104" i="10"/>
  <c r="L104" i="10" s="1"/>
  <c r="AI104" i="8"/>
  <c r="AX104" i="8"/>
  <c r="AO104" i="8"/>
  <c r="AE104" i="8"/>
  <c r="AG104" i="8" s="1"/>
  <c r="AK104" i="8" s="1"/>
  <c r="F105" i="13" l="1"/>
  <c r="AB105" i="10"/>
  <c r="F104" i="12"/>
  <c r="R104" i="10"/>
  <c r="AM104" i="8"/>
  <c r="AV104" i="8"/>
  <c r="J105" i="13"/>
  <c r="AD105" i="10"/>
  <c r="D104" i="12"/>
  <c r="P104" i="10"/>
  <c r="F104" i="9"/>
  <c r="H104" i="9" s="1"/>
  <c r="AS104" i="8"/>
  <c r="X103" i="10" l="1"/>
  <c r="H103" i="13" s="1"/>
  <c r="AH105" i="10"/>
  <c r="AL105" i="10"/>
  <c r="T103" i="10"/>
  <c r="AF105" i="10"/>
  <c r="AJ105" i="10"/>
  <c r="AC103" i="8"/>
  <c r="Z104" i="10" l="1"/>
  <c r="J104" i="13" s="1"/>
  <c r="J103" i="10"/>
  <c r="N103" i="10" s="1"/>
  <c r="R103" i="10" s="1"/>
  <c r="H103" i="10"/>
  <c r="L103" i="10" s="1"/>
  <c r="V104" i="10"/>
  <c r="D103" i="13"/>
  <c r="AI103" i="8"/>
  <c r="AE103" i="8"/>
  <c r="AG103" i="8" s="1"/>
  <c r="AK103" i="8" s="1"/>
  <c r="AX103" i="8"/>
  <c r="AO103" i="8"/>
  <c r="AD104" i="10" l="1"/>
  <c r="AH104" i="10" s="1"/>
  <c r="F103" i="12"/>
  <c r="P103" i="10"/>
  <c r="D103" i="12"/>
  <c r="AB104" i="10"/>
  <c r="F104" i="13"/>
  <c r="AV103" i="8"/>
  <c r="AM103" i="8"/>
  <c r="F103" i="9"/>
  <c r="H103" i="9" s="1"/>
  <c r="X102" i="10" s="1"/>
  <c r="AS103" i="8"/>
  <c r="AL104" i="10" l="1"/>
  <c r="H102" i="13"/>
  <c r="J102" i="10"/>
  <c r="N102" i="10" s="1"/>
  <c r="Z103" i="10"/>
  <c r="AF104" i="10"/>
  <c r="AJ104" i="10"/>
  <c r="AC102" i="8"/>
  <c r="T102" i="10"/>
  <c r="D102" i="13" l="1"/>
  <c r="V103" i="10"/>
  <c r="H102" i="10"/>
  <c r="L102" i="10" s="1"/>
  <c r="AI102" i="8"/>
  <c r="AE102" i="8"/>
  <c r="AG102" i="8" s="1"/>
  <c r="AK102" i="8" s="1"/>
  <c r="AO102" i="8"/>
  <c r="AX102" i="8"/>
  <c r="AD103" i="10"/>
  <c r="J103" i="13"/>
  <c r="F102" i="12"/>
  <c r="R102" i="10"/>
  <c r="F102" i="9" l="1"/>
  <c r="H102" i="9" s="1"/>
  <c r="X101" i="10" s="1"/>
  <c r="AS102" i="8"/>
  <c r="D102" i="12"/>
  <c r="P102" i="10"/>
  <c r="AB103" i="10"/>
  <c r="F103" i="13"/>
  <c r="AM102" i="8"/>
  <c r="AV102" i="8"/>
  <c r="AL103" i="10"/>
  <c r="AH103" i="10"/>
  <c r="T101" i="10" l="1"/>
  <c r="H101" i="10" s="1"/>
  <c r="L101" i="10" s="1"/>
  <c r="AC101" i="8"/>
  <c r="AX101" i="8" s="1"/>
  <c r="H101" i="13"/>
  <c r="Z102" i="10"/>
  <c r="J101" i="10"/>
  <c r="N101" i="10" s="1"/>
  <c r="AF103" i="10"/>
  <c r="AJ103" i="10"/>
  <c r="V102" i="10" l="1"/>
  <c r="F102" i="13" s="1"/>
  <c r="D101" i="13"/>
  <c r="AO101" i="8"/>
  <c r="AS101" i="8" s="1"/>
  <c r="AE101" i="8"/>
  <c r="AG101" i="8" s="1"/>
  <c r="AK101" i="8" s="1"/>
  <c r="AV101" i="8" s="1"/>
  <c r="AI101" i="8"/>
  <c r="F101" i="12"/>
  <c r="R101" i="10"/>
  <c r="P101" i="10"/>
  <c r="D101" i="12"/>
  <c r="AD102" i="10"/>
  <c r="J102" i="13"/>
  <c r="AB102" i="10" l="1"/>
  <c r="AJ102" i="10" s="1"/>
  <c r="F101" i="9"/>
  <c r="H101" i="9" s="1"/>
  <c r="X100" i="10" s="1"/>
  <c r="AM101" i="8"/>
  <c r="AH102" i="10"/>
  <c r="AL102" i="10"/>
  <c r="AF102" i="10" l="1"/>
  <c r="T100" i="10"/>
  <c r="D100" i="13" s="1"/>
  <c r="AC100" i="8"/>
  <c r="AI100" i="8" s="1"/>
  <c r="Z101" i="10"/>
  <c r="J100" i="10"/>
  <c r="N100" i="10" s="1"/>
  <c r="H100" i="13"/>
  <c r="V101" i="10" l="1"/>
  <c r="F101" i="13" s="1"/>
  <c r="H100" i="10"/>
  <c r="L100" i="10" s="1"/>
  <c r="D100" i="12" s="1"/>
  <c r="AE100" i="8"/>
  <c r="AG100" i="8" s="1"/>
  <c r="AK100" i="8" s="1"/>
  <c r="AV100" i="8" s="1"/>
  <c r="AO100" i="8"/>
  <c r="F100" i="9" s="1"/>
  <c r="H100" i="9" s="1"/>
  <c r="AX100" i="8"/>
  <c r="F100" i="12"/>
  <c r="R100" i="10"/>
  <c r="AD101" i="10"/>
  <c r="J101" i="13"/>
  <c r="AB101" i="10" l="1"/>
  <c r="AJ101" i="10" s="1"/>
  <c r="AM100" i="8"/>
  <c r="AC99" i="8" s="1"/>
  <c r="P100" i="10"/>
  <c r="T99" i="10" s="1"/>
  <c r="AS100" i="8"/>
  <c r="AH101" i="10"/>
  <c r="AL101" i="10"/>
  <c r="X99" i="10"/>
  <c r="AF101" i="10" l="1"/>
  <c r="AO99" i="8"/>
  <c r="AI99" i="8"/>
  <c r="AE99" i="8"/>
  <c r="AG99" i="8" s="1"/>
  <c r="AK99" i="8" s="1"/>
  <c r="AX99" i="8"/>
  <c r="H99" i="10"/>
  <c r="L99" i="10" s="1"/>
  <c r="D99" i="13"/>
  <c r="V100" i="10"/>
  <c r="H99" i="13"/>
  <c r="Z100" i="10"/>
  <c r="J99" i="10"/>
  <c r="N99" i="10" s="1"/>
  <c r="AB100" i="10" l="1"/>
  <c r="F100" i="13"/>
  <c r="AM99" i="8"/>
  <c r="AV99" i="8"/>
  <c r="R99" i="10"/>
  <c r="F99" i="12"/>
  <c r="AD100" i="10"/>
  <c r="J100" i="13"/>
  <c r="D99" i="12"/>
  <c r="P99" i="10"/>
  <c r="F99" i="9"/>
  <c r="H99" i="9" s="1"/>
  <c r="AS99" i="8"/>
  <c r="AH100" i="10" l="1"/>
  <c r="AL100" i="10"/>
  <c r="AC98" i="8"/>
  <c r="T98" i="10"/>
  <c r="X98" i="10"/>
  <c r="AJ100" i="10"/>
  <c r="AF100" i="10"/>
  <c r="D98" i="13" l="1"/>
  <c r="V99" i="10"/>
  <c r="H98" i="10"/>
  <c r="L98" i="10" s="1"/>
  <c r="AO98" i="8"/>
  <c r="AX98" i="8"/>
  <c r="AE98" i="8"/>
  <c r="AG98" i="8" s="1"/>
  <c r="AK98" i="8" s="1"/>
  <c r="AI98" i="8"/>
  <c r="H98" i="13"/>
  <c r="Z99" i="10"/>
  <c r="J98" i="10"/>
  <c r="N98" i="10" s="1"/>
  <c r="D98" i="12" l="1"/>
  <c r="P98" i="10"/>
  <c r="R98" i="10"/>
  <c r="F98" i="12"/>
  <c r="F99" i="13"/>
  <c r="AB99" i="10"/>
  <c r="AV98" i="8"/>
  <c r="AM98" i="8"/>
  <c r="AD99" i="10"/>
  <c r="J99" i="13"/>
  <c r="AS98" i="8"/>
  <c r="F98" i="9"/>
  <c r="H98" i="9" s="1"/>
  <c r="X97" i="10" l="1"/>
  <c r="AC97" i="8"/>
  <c r="AJ99" i="10"/>
  <c r="AF99" i="10"/>
  <c r="T97" i="10"/>
  <c r="AH99" i="10"/>
  <c r="AL99" i="10"/>
  <c r="AX97" i="8" l="1"/>
  <c r="AE97" i="8"/>
  <c r="AG97" i="8" s="1"/>
  <c r="AK97" i="8" s="1"/>
  <c r="AI97" i="8"/>
  <c r="AO97" i="8"/>
  <c r="V98" i="10"/>
  <c r="H97" i="10"/>
  <c r="L97" i="10" s="1"/>
  <c r="D97" i="13"/>
  <c r="J97" i="10"/>
  <c r="N97" i="10" s="1"/>
  <c r="H97" i="13"/>
  <c r="Z98" i="10"/>
  <c r="F97" i="9" l="1"/>
  <c r="H97" i="9" s="1"/>
  <c r="AS97" i="8"/>
  <c r="AD98" i="10"/>
  <c r="J98" i="13"/>
  <c r="P97" i="10"/>
  <c r="D97" i="12"/>
  <c r="F98" i="13"/>
  <c r="AB98" i="10"/>
  <c r="AV97" i="8"/>
  <c r="AM97" i="8"/>
  <c r="F97" i="12"/>
  <c r="R97" i="10"/>
  <c r="AC96" i="8" l="1"/>
  <c r="AX96" i="8" s="1"/>
  <c r="X96" i="10"/>
  <c r="Z97" i="10" s="1"/>
  <c r="T96" i="10"/>
  <c r="H96" i="10" s="1"/>
  <c r="L96" i="10" s="1"/>
  <c r="AJ98" i="10"/>
  <c r="AF98" i="10"/>
  <c r="AL98" i="10"/>
  <c r="AH98" i="10"/>
  <c r="AE96" i="8" l="1"/>
  <c r="AG96" i="8" s="1"/>
  <c r="AK96" i="8" s="1"/>
  <c r="AM96" i="8" s="1"/>
  <c r="AO96" i="8"/>
  <c r="AS96" i="8" s="1"/>
  <c r="V97" i="10"/>
  <c r="AB97" i="10" s="1"/>
  <c r="H96" i="13"/>
  <c r="AI96" i="8"/>
  <c r="D96" i="13"/>
  <c r="J96" i="10"/>
  <c r="N96" i="10" s="1"/>
  <c r="F96" i="12" s="1"/>
  <c r="P96" i="10"/>
  <c r="D96" i="12"/>
  <c r="J97" i="13"/>
  <c r="AD97" i="10"/>
  <c r="AV96" i="8" l="1"/>
  <c r="F96" i="9"/>
  <c r="H96" i="9" s="1"/>
  <c r="AC95" i="8" s="1"/>
  <c r="F97" i="13"/>
  <c r="R96" i="10"/>
  <c r="AF97" i="10"/>
  <c r="AJ97" i="10"/>
  <c r="AL97" i="10"/>
  <c r="AH97" i="10"/>
  <c r="T95" i="10" l="1"/>
  <c r="D95" i="13" s="1"/>
  <c r="X95" i="10"/>
  <c r="H95" i="13" s="1"/>
  <c r="AO95" i="8"/>
  <c r="AI95" i="8"/>
  <c r="AX95" i="8"/>
  <c r="AE95" i="8"/>
  <c r="AG95" i="8" s="1"/>
  <c r="AK95" i="8" s="1"/>
  <c r="H95" i="10" l="1"/>
  <c r="L95" i="10" s="1"/>
  <c r="P95" i="10" s="1"/>
  <c r="J95" i="10"/>
  <c r="N95" i="10" s="1"/>
  <c r="R95" i="10" s="1"/>
  <c r="V96" i="10"/>
  <c r="AB96" i="10" s="1"/>
  <c r="Z96" i="10"/>
  <c r="AD96" i="10" s="1"/>
  <c r="AV95" i="8"/>
  <c r="AM95" i="8"/>
  <c r="AS95" i="8"/>
  <c r="F95" i="9"/>
  <c r="H95" i="9" s="1"/>
  <c r="D95" i="12" l="1"/>
  <c r="F95" i="12"/>
  <c r="F96" i="13"/>
  <c r="J96" i="13"/>
  <c r="AC94" i="8"/>
  <c r="AO94" i="8" s="1"/>
  <c r="AL96" i="10"/>
  <c r="AH96" i="10"/>
  <c r="AF96" i="10"/>
  <c r="AJ96" i="10"/>
  <c r="T94" i="10"/>
  <c r="X94" i="10"/>
  <c r="AI94" i="8" l="1"/>
  <c r="AX94" i="8"/>
  <c r="AE94" i="8"/>
  <c r="AG94" i="8" s="1"/>
  <c r="AK94" i="8" s="1"/>
  <c r="AM94" i="8" s="1"/>
  <c r="Z95" i="10"/>
  <c r="J94" i="10"/>
  <c r="N94" i="10" s="1"/>
  <c r="H94" i="13"/>
  <c r="D94" i="13"/>
  <c r="V95" i="10"/>
  <c r="H94" i="10"/>
  <c r="L94" i="10" s="1"/>
  <c r="AS94" i="8"/>
  <c r="F94" i="9"/>
  <c r="H94" i="9" s="1"/>
  <c r="AV94" i="8" l="1"/>
  <c r="F94" i="12"/>
  <c r="R94" i="10"/>
  <c r="X93" i="10" s="1"/>
  <c r="F95" i="13"/>
  <c r="AB95" i="10"/>
  <c r="D94" i="12"/>
  <c r="P94" i="10"/>
  <c r="T93" i="10" s="1"/>
  <c r="AC93" i="8"/>
  <c r="J95" i="13"/>
  <c r="AD95" i="10"/>
  <c r="AO93" i="8" l="1"/>
  <c r="AI93" i="8"/>
  <c r="AX93" i="8"/>
  <c r="AE93" i="8"/>
  <c r="AG93" i="8" s="1"/>
  <c r="AK93" i="8" s="1"/>
  <c r="D93" i="13"/>
  <c r="V94" i="10"/>
  <c r="H93" i="10"/>
  <c r="L93" i="10" s="1"/>
  <c r="H93" i="13"/>
  <c r="Z94" i="10"/>
  <c r="J93" i="10"/>
  <c r="N93" i="10" s="1"/>
  <c r="AF95" i="10"/>
  <c r="AJ95" i="10"/>
  <c r="AH95" i="10"/>
  <c r="AL95" i="10"/>
  <c r="F93" i="12" l="1"/>
  <c r="R93" i="10"/>
  <c r="AM93" i="8"/>
  <c r="AV93" i="8"/>
  <c r="J94" i="13"/>
  <c r="AD94" i="10"/>
  <c r="F94" i="13"/>
  <c r="AB94" i="10"/>
  <c r="D93" i="12"/>
  <c r="P93" i="10"/>
  <c r="F93" i="9"/>
  <c r="H93" i="9" s="1"/>
  <c r="AS93" i="8"/>
  <c r="AJ94" i="10" l="1"/>
  <c r="AF94" i="10"/>
  <c r="AC92" i="8"/>
  <c r="X92" i="10"/>
  <c r="T92" i="10"/>
  <c r="AH94" i="10"/>
  <c r="AL94" i="10"/>
  <c r="Z93" i="10" l="1"/>
  <c r="J92" i="10"/>
  <c r="N92" i="10" s="1"/>
  <c r="H92" i="13"/>
  <c r="AI92" i="8"/>
  <c r="AX92" i="8"/>
  <c r="AO92" i="8"/>
  <c r="AE92" i="8"/>
  <c r="AG92" i="8" s="1"/>
  <c r="AK92" i="8" s="1"/>
  <c r="D92" i="13"/>
  <c r="V93" i="10"/>
  <c r="H92" i="10"/>
  <c r="L92" i="10" s="1"/>
  <c r="AV92" i="8" l="1"/>
  <c r="AM92" i="8"/>
  <c r="F92" i="9"/>
  <c r="H92" i="9" s="1"/>
  <c r="AS92" i="8"/>
  <c r="D92" i="12"/>
  <c r="P92" i="10"/>
  <c r="F92" i="12"/>
  <c r="R92" i="10"/>
  <c r="F93" i="13"/>
  <c r="AB93" i="10"/>
  <c r="J93" i="13"/>
  <c r="AD93" i="10"/>
  <c r="X91" i="10" l="1"/>
  <c r="J91" i="10" s="1"/>
  <c r="N91" i="10" s="1"/>
  <c r="AL93" i="10"/>
  <c r="AH93" i="10"/>
  <c r="AJ93" i="10"/>
  <c r="AF93" i="10"/>
  <c r="T91" i="10"/>
  <c r="AC91" i="8"/>
  <c r="Z92" i="10" l="1"/>
  <c r="J92" i="13" s="1"/>
  <c r="H91" i="13"/>
  <c r="AX91" i="8"/>
  <c r="AE91" i="8"/>
  <c r="AG91" i="8" s="1"/>
  <c r="AK91" i="8" s="1"/>
  <c r="AO91" i="8"/>
  <c r="AI91" i="8"/>
  <c r="F91" i="12"/>
  <c r="R91" i="10"/>
  <c r="V92" i="10"/>
  <c r="D91" i="13"/>
  <c r="H91" i="10"/>
  <c r="L91" i="10" s="1"/>
  <c r="AD92" i="10" l="1"/>
  <c r="AH92" i="10" s="1"/>
  <c r="AM91" i="8"/>
  <c r="AV91" i="8"/>
  <c r="D91" i="12"/>
  <c r="P91" i="10"/>
  <c r="F92" i="13"/>
  <c r="AB92" i="10"/>
  <c r="F91" i="9"/>
  <c r="H91" i="9" s="1"/>
  <c r="X90" i="10" s="1"/>
  <c r="AS91" i="8"/>
  <c r="AL92" i="10" l="1"/>
  <c r="H90" i="13"/>
  <c r="Z91" i="10"/>
  <c r="J90" i="10"/>
  <c r="N90" i="10" s="1"/>
  <c r="AJ92" i="10"/>
  <c r="AF92" i="10"/>
  <c r="T90" i="10"/>
  <c r="AC90" i="8"/>
  <c r="AE90" i="8" l="1"/>
  <c r="AG90" i="8" s="1"/>
  <c r="AK90" i="8" s="1"/>
  <c r="AX90" i="8"/>
  <c r="AO90" i="8"/>
  <c r="AI90" i="8"/>
  <c r="F90" i="12"/>
  <c r="R90" i="10"/>
  <c r="D90" i="13"/>
  <c r="V91" i="10"/>
  <c r="H90" i="10"/>
  <c r="L90" i="10" s="1"/>
  <c r="J91" i="13"/>
  <c r="AD91" i="10"/>
  <c r="F91" i="13" l="1"/>
  <c r="AB91" i="10"/>
  <c r="F90" i="9"/>
  <c r="H90" i="9" s="1"/>
  <c r="X89" i="10" s="1"/>
  <c r="AS90" i="8"/>
  <c r="AH91" i="10"/>
  <c r="AL91" i="10"/>
  <c r="D90" i="12"/>
  <c r="P90" i="10"/>
  <c r="AM90" i="8"/>
  <c r="AV90" i="8"/>
  <c r="AC89" i="8" l="1"/>
  <c r="AX89" i="8" s="1"/>
  <c r="T89" i="10"/>
  <c r="D89" i="13" s="1"/>
  <c r="H89" i="13"/>
  <c r="Z90" i="10"/>
  <c r="J89" i="10"/>
  <c r="N89" i="10" s="1"/>
  <c r="AF91" i="10"/>
  <c r="AJ91" i="10"/>
  <c r="AI89" i="8" l="1"/>
  <c r="AO89" i="8"/>
  <c r="AS89" i="8" s="1"/>
  <c r="V90" i="10"/>
  <c r="AB90" i="10" s="1"/>
  <c r="H89" i="10"/>
  <c r="L89" i="10" s="1"/>
  <c r="P89" i="10" s="1"/>
  <c r="AE89" i="8"/>
  <c r="AG89" i="8" s="1"/>
  <c r="AK89" i="8" s="1"/>
  <c r="AV89" i="8" s="1"/>
  <c r="F89" i="12"/>
  <c r="R89" i="10"/>
  <c r="AD90" i="10"/>
  <c r="J90" i="13"/>
  <c r="F89" i="9" l="1"/>
  <c r="H89" i="9" s="1"/>
  <c r="X88" i="10" s="1"/>
  <c r="J88" i="10" s="1"/>
  <c r="N88" i="10" s="1"/>
  <c r="F90" i="13"/>
  <c r="D89" i="12"/>
  <c r="AM89" i="8"/>
  <c r="AF90" i="10"/>
  <c r="AJ90" i="10"/>
  <c r="AL90" i="10"/>
  <c r="AH90" i="10"/>
  <c r="T88" i="10" l="1"/>
  <c r="V89" i="10" s="1"/>
  <c r="AB89" i="10" s="1"/>
  <c r="AC88" i="8"/>
  <c r="AI88" i="8" s="1"/>
  <c r="H88" i="13"/>
  <c r="Z89" i="10"/>
  <c r="J89" i="13" s="1"/>
  <c r="F88" i="12"/>
  <c r="R88" i="10"/>
  <c r="D88" i="13" l="1"/>
  <c r="F89" i="13"/>
  <c r="H88" i="10"/>
  <c r="L88" i="10" s="1"/>
  <c r="D88" i="12" s="1"/>
  <c r="AE88" i="8"/>
  <c r="AG88" i="8" s="1"/>
  <c r="AK88" i="8" s="1"/>
  <c r="AM88" i="8" s="1"/>
  <c r="AO88" i="8"/>
  <c r="AS88" i="8" s="1"/>
  <c r="AX88" i="8"/>
  <c r="AD89" i="10"/>
  <c r="AL89" i="10" s="1"/>
  <c r="AJ89" i="10"/>
  <c r="AF89" i="10"/>
  <c r="P88" i="10" l="1"/>
  <c r="AV88" i="8"/>
  <c r="F88" i="9"/>
  <c r="H88" i="9" s="1"/>
  <c r="AH89" i="10"/>
  <c r="T87" i="10" l="1"/>
  <c r="D87" i="13" s="1"/>
  <c r="X87" i="10"/>
  <c r="AC87" i="8"/>
  <c r="V88" i="10" l="1"/>
  <c r="F88" i="13" s="1"/>
  <c r="H87" i="10"/>
  <c r="L87" i="10" s="1"/>
  <c r="D87" i="12" s="1"/>
  <c r="AO87" i="8"/>
  <c r="AE87" i="8"/>
  <c r="AG87" i="8" s="1"/>
  <c r="AK87" i="8" s="1"/>
  <c r="AI87" i="8"/>
  <c r="AX87" i="8"/>
  <c r="J87" i="10"/>
  <c r="N87" i="10" s="1"/>
  <c r="H87" i="13"/>
  <c r="Z88" i="10"/>
  <c r="AB88" i="10" l="1"/>
  <c r="AJ88" i="10" s="1"/>
  <c r="P87" i="10"/>
  <c r="AD88" i="10"/>
  <c r="J88" i="13"/>
  <c r="AV87" i="8"/>
  <c r="AM87" i="8"/>
  <c r="R87" i="10"/>
  <c r="F87" i="12"/>
  <c r="AS87" i="8"/>
  <c r="F87" i="9"/>
  <c r="H87" i="9" s="1"/>
  <c r="AF88" i="10" l="1"/>
  <c r="T86" i="10"/>
  <c r="V87" i="10" s="1"/>
  <c r="X86" i="10"/>
  <c r="Z87" i="10" s="1"/>
  <c r="AL88" i="10"/>
  <c r="AH88" i="10"/>
  <c r="AC86" i="8"/>
  <c r="H86" i="10" l="1"/>
  <c r="L86" i="10" s="1"/>
  <c r="P86" i="10" s="1"/>
  <c r="D86" i="13"/>
  <c r="H86" i="13"/>
  <c r="J86" i="10"/>
  <c r="N86" i="10" s="1"/>
  <c r="R86" i="10" s="1"/>
  <c r="AD87" i="10"/>
  <c r="J87" i="13"/>
  <c r="AE86" i="8"/>
  <c r="AG86" i="8" s="1"/>
  <c r="AK86" i="8" s="1"/>
  <c r="AI86" i="8"/>
  <c r="AO86" i="8"/>
  <c r="AX86" i="8"/>
  <c r="F87" i="13"/>
  <c r="AB87" i="10"/>
  <c r="D86" i="12" l="1"/>
  <c r="F86" i="12"/>
  <c r="AF87" i="10"/>
  <c r="AJ87" i="10"/>
  <c r="F86" i="9"/>
  <c r="H86" i="9" s="1"/>
  <c r="X85" i="10" s="1"/>
  <c r="AS86" i="8"/>
  <c r="AH87" i="10"/>
  <c r="AL87" i="10"/>
  <c r="AM86" i="8"/>
  <c r="AV86" i="8"/>
  <c r="AC85" i="8" l="1"/>
  <c r="AI85" i="8" s="1"/>
  <c r="T85" i="10"/>
  <c r="D85" i="13" s="1"/>
  <c r="Z86" i="10"/>
  <c r="J85" i="10"/>
  <c r="N85" i="10" s="1"/>
  <c r="H85" i="13"/>
  <c r="AO85" i="8" l="1"/>
  <c r="F85" i="9" s="1"/>
  <c r="H85" i="9" s="1"/>
  <c r="AX85" i="8"/>
  <c r="AE85" i="8"/>
  <c r="AG85" i="8" s="1"/>
  <c r="AK85" i="8" s="1"/>
  <c r="AV85" i="8" s="1"/>
  <c r="H85" i="10"/>
  <c r="L85" i="10" s="1"/>
  <c r="D85" i="12" s="1"/>
  <c r="V86" i="10"/>
  <c r="F86" i="13" s="1"/>
  <c r="F85" i="12"/>
  <c r="R85" i="10"/>
  <c r="J86" i="13"/>
  <c r="AD86" i="10"/>
  <c r="AS85" i="8" l="1"/>
  <c r="AM85" i="8"/>
  <c r="AC84" i="8" s="1"/>
  <c r="AO84" i="8" s="1"/>
  <c r="X84" i="10"/>
  <c r="Z85" i="10" s="1"/>
  <c r="AB86" i="10"/>
  <c r="AJ86" i="10" s="1"/>
  <c r="P85" i="10"/>
  <c r="T84" i="10" s="1"/>
  <c r="AL86" i="10"/>
  <c r="AH86" i="10"/>
  <c r="J84" i="10" l="1"/>
  <c r="N84" i="10" s="1"/>
  <c r="F84" i="12" s="1"/>
  <c r="H84" i="13"/>
  <c r="AF86" i="10"/>
  <c r="H84" i="10"/>
  <c r="L84" i="10" s="1"/>
  <c r="P84" i="10" s="1"/>
  <c r="V85" i="10"/>
  <c r="F85" i="13" s="1"/>
  <c r="AX84" i="8"/>
  <c r="D84" i="13"/>
  <c r="AI84" i="8"/>
  <c r="AE84" i="8"/>
  <c r="AG84" i="8" s="1"/>
  <c r="AK84" i="8" s="1"/>
  <c r="AM84" i="8" s="1"/>
  <c r="AD85" i="10"/>
  <c r="J85" i="13"/>
  <c r="AS84" i="8"/>
  <c r="F84" i="9"/>
  <c r="H84" i="9" s="1"/>
  <c r="R84" i="10" l="1"/>
  <c r="X83" i="10" s="1"/>
  <c r="H83" i="13" s="1"/>
  <c r="D84" i="12"/>
  <c r="AB85" i="10"/>
  <c r="AJ85" i="10" s="1"/>
  <c r="AV84" i="8"/>
  <c r="T83" i="10"/>
  <c r="D83" i="13" s="1"/>
  <c r="AC83" i="8"/>
  <c r="AH85" i="10"/>
  <c r="AL85" i="10"/>
  <c r="AF85" i="10" l="1"/>
  <c r="V84" i="10"/>
  <c r="AB84" i="10" s="1"/>
  <c r="AF84" i="10" s="1"/>
  <c r="Z84" i="10"/>
  <c r="AD84" i="10" s="1"/>
  <c r="H83" i="10"/>
  <c r="L83" i="10" s="1"/>
  <c r="D83" i="12" s="1"/>
  <c r="J83" i="10"/>
  <c r="N83" i="10" s="1"/>
  <c r="R83" i="10" s="1"/>
  <c r="AI83" i="8"/>
  <c r="AX83" i="8"/>
  <c r="AO83" i="8"/>
  <c r="AE83" i="8"/>
  <c r="AG83" i="8" s="1"/>
  <c r="AK83" i="8" s="1"/>
  <c r="F84" i="13" l="1"/>
  <c r="AJ84" i="10"/>
  <c r="J84" i="13"/>
  <c r="F83" i="12"/>
  <c r="P83" i="10"/>
  <c r="AV83" i="8"/>
  <c r="AM83" i="8"/>
  <c r="AS83" i="8"/>
  <c r="F83" i="9"/>
  <c r="H83" i="9" s="1"/>
  <c r="T82" i="10" s="1"/>
  <c r="AL84" i="10"/>
  <c r="AH84" i="10"/>
  <c r="X82" i="10" l="1"/>
  <c r="H82" i="13" s="1"/>
  <c r="AC82" i="8"/>
  <c r="H82" i="10"/>
  <c r="L82" i="10" s="1"/>
  <c r="D82" i="13"/>
  <c r="V83" i="10"/>
  <c r="J82" i="10" l="1"/>
  <c r="N82" i="10" s="1"/>
  <c r="R82" i="10" s="1"/>
  <c r="Z83" i="10"/>
  <c r="J83" i="13" s="1"/>
  <c r="AX82" i="8"/>
  <c r="AE82" i="8"/>
  <c r="AG82" i="8" s="1"/>
  <c r="AK82" i="8" s="1"/>
  <c r="AI82" i="8"/>
  <c r="AO82" i="8"/>
  <c r="AB83" i="10"/>
  <c r="F83" i="13"/>
  <c r="D82" i="12"/>
  <c r="P82" i="10"/>
  <c r="AD83" i="10" l="1"/>
  <c r="AL83" i="10" s="1"/>
  <c r="F82" i="12"/>
  <c r="AJ83" i="10"/>
  <c r="AF83" i="10"/>
  <c r="AS82" i="8"/>
  <c r="F82" i="9"/>
  <c r="H82" i="9" s="1"/>
  <c r="T81" i="10" s="1"/>
  <c r="AM82" i="8"/>
  <c r="AV82" i="8"/>
  <c r="AH83" i="10" l="1"/>
  <c r="AC81" i="8"/>
  <c r="AE81" i="8" s="1"/>
  <c r="AG81" i="8" s="1"/>
  <c r="AK81" i="8" s="1"/>
  <c r="X81" i="10"/>
  <c r="J81" i="10" s="1"/>
  <c r="N81" i="10" s="1"/>
  <c r="V82" i="10"/>
  <c r="D81" i="13"/>
  <c r="H81" i="10"/>
  <c r="L81" i="10" s="1"/>
  <c r="AI81" i="8" l="1"/>
  <c r="AO81" i="8"/>
  <c r="F81" i="9" s="1"/>
  <c r="H81" i="9" s="1"/>
  <c r="H81" i="13"/>
  <c r="Z82" i="10"/>
  <c r="AD82" i="10" s="1"/>
  <c r="AX81" i="8"/>
  <c r="AM81" i="8"/>
  <c r="AV81" i="8"/>
  <c r="R81" i="10"/>
  <c r="F81" i="12"/>
  <c r="P81" i="10"/>
  <c r="D81" i="12"/>
  <c r="F82" i="13"/>
  <c r="AB82" i="10"/>
  <c r="AS81" i="8" l="1"/>
  <c r="J82" i="13"/>
  <c r="AH82" i="10"/>
  <c r="AL82" i="10"/>
  <c r="X80" i="10"/>
  <c r="AF82" i="10"/>
  <c r="AJ82" i="10"/>
  <c r="T80" i="10"/>
  <c r="AC80" i="8"/>
  <c r="H80" i="13" l="1"/>
  <c r="Z81" i="10"/>
  <c r="J80" i="10"/>
  <c r="N80" i="10" s="1"/>
  <c r="D80" i="13"/>
  <c r="V81" i="10"/>
  <c r="H80" i="10"/>
  <c r="L80" i="10" s="1"/>
  <c r="AO80" i="8"/>
  <c r="AE80" i="8"/>
  <c r="AG80" i="8" s="1"/>
  <c r="AK80" i="8" s="1"/>
  <c r="AX80" i="8"/>
  <c r="AI80" i="8"/>
  <c r="AS80" i="8" l="1"/>
  <c r="F80" i="9"/>
  <c r="H80" i="9" s="1"/>
  <c r="R80" i="10"/>
  <c r="F80" i="12"/>
  <c r="AM80" i="8"/>
  <c r="AV80" i="8"/>
  <c r="D80" i="12"/>
  <c r="P80" i="10"/>
  <c r="J81" i="13"/>
  <c r="AD81" i="10"/>
  <c r="F81" i="13"/>
  <c r="AB81" i="10"/>
  <c r="T79" i="10" l="1"/>
  <c r="D79" i="13" s="1"/>
  <c r="X79" i="10"/>
  <c r="J79" i="10" s="1"/>
  <c r="N79" i="10" s="1"/>
  <c r="AL81" i="10"/>
  <c r="AH81" i="10"/>
  <c r="AJ81" i="10"/>
  <c r="AF81" i="10"/>
  <c r="AC79" i="8"/>
  <c r="H79" i="10" l="1"/>
  <c r="L79" i="10" s="1"/>
  <c r="D79" i="12" s="1"/>
  <c r="V80" i="10"/>
  <c r="F80" i="13" s="1"/>
  <c r="H79" i="13"/>
  <c r="Z80" i="10"/>
  <c r="J80" i="13" s="1"/>
  <c r="AE79" i="8"/>
  <c r="AG79" i="8" s="1"/>
  <c r="AK79" i="8" s="1"/>
  <c r="AO79" i="8"/>
  <c r="AI79" i="8"/>
  <c r="AX79" i="8"/>
  <c r="R79" i="10"/>
  <c r="F79" i="12"/>
  <c r="P79" i="10" l="1"/>
  <c r="AB80" i="10"/>
  <c r="AF80" i="10" s="1"/>
  <c r="AD80" i="10"/>
  <c r="AH80" i="10" s="1"/>
  <c r="AS79" i="8"/>
  <c r="F79" i="9"/>
  <c r="H79" i="9" s="1"/>
  <c r="T78" i="10" s="1"/>
  <c r="AV79" i="8"/>
  <c r="AM79" i="8"/>
  <c r="AJ80" i="10" l="1"/>
  <c r="AL80" i="10"/>
  <c r="X78" i="10"/>
  <c r="J78" i="10" s="1"/>
  <c r="N78" i="10" s="1"/>
  <c r="AC78" i="8"/>
  <c r="AI78" i="8" s="1"/>
  <c r="D78" i="13"/>
  <c r="H78" i="10"/>
  <c r="L78" i="10" s="1"/>
  <c r="V79" i="10"/>
  <c r="H78" i="13" l="1"/>
  <c r="Z79" i="10"/>
  <c r="AD79" i="10" s="1"/>
  <c r="AX78" i="8"/>
  <c r="AE78" i="8"/>
  <c r="AG78" i="8" s="1"/>
  <c r="AK78" i="8" s="1"/>
  <c r="AV78" i="8" s="1"/>
  <c r="AO78" i="8"/>
  <c r="AS78" i="8" s="1"/>
  <c r="AB79" i="10"/>
  <c r="F79" i="13"/>
  <c r="D78" i="12"/>
  <c r="P78" i="10"/>
  <c r="R78" i="10"/>
  <c r="F78" i="12"/>
  <c r="J79" i="13" l="1"/>
  <c r="AM78" i="8"/>
  <c r="F78" i="9"/>
  <c r="H78" i="9" s="1"/>
  <c r="AH79" i="10"/>
  <c r="AL79" i="10"/>
  <c r="AJ79" i="10"/>
  <c r="AF79" i="10"/>
  <c r="AC77" i="8" l="1"/>
  <c r="AE77" i="8" s="1"/>
  <c r="AG77" i="8" s="1"/>
  <c r="AK77" i="8" s="1"/>
  <c r="AM77" i="8" s="1"/>
  <c r="T77" i="10"/>
  <c r="H77" i="10" s="1"/>
  <c r="L77" i="10" s="1"/>
  <c r="X77" i="10"/>
  <c r="H77" i="13" s="1"/>
  <c r="AX77" i="8" l="1"/>
  <c r="AI77" i="8"/>
  <c r="AV77" i="8"/>
  <c r="AO77" i="8"/>
  <c r="AS77" i="8" s="1"/>
  <c r="V78" i="10"/>
  <c r="F78" i="13" s="1"/>
  <c r="D77" i="13"/>
  <c r="Z78" i="10"/>
  <c r="J78" i="13" s="1"/>
  <c r="J77" i="10"/>
  <c r="N77" i="10" s="1"/>
  <c r="F77" i="12" s="1"/>
  <c r="P77" i="10"/>
  <c r="D77" i="12"/>
  <c r="F77" i="9" l="1"/>
  <c r="H77" i="9" s="1"/>
  <c r="AC76" i="8" s="1"/>
  <c r="AE76" i="8" s="1"/>
  <c r="AG76" i="8" s="1"/>
  <c r="AK76" i="8" s="1"/>
  <c r="AM76" i="8" s="1"/>
  <c r="AB78" i="10"/>
  <c r="AF78" i="10" s="1"/>
  <c r="AD78" i="10"/>
  <c r="AL78" i="10" s="1"/>
  <c r="R77" i="10"/>
  <c r="T76" i="10" l="1"/>
  <c r="H76" i="10" s="1"/>
  <c r="L76" i="10" s="1"/>
  <c r="D76" i="12" s="1"/>
  <c r="AJ78" i="10"/>
  <c r="AV76" i="8"/>
  <c r="AO76" i="8"/>
  <c r="F76" i="9" s="1"/>
  <c r="H76" i="9" s="1"/>
  <c r="AC75" i="8" s="1"/>
  <c r="AI75" i="8" s="1"/>
  <c r="AI76" i="8"/>
  <c r="X76" i="10"/>
  <c r="Z77" i="10" s="1"/>
  <c r="AD77" i="10" s="1"/>
  <c r="AX76" i="8"/>
  <c r="AH78" i="10"/>
  <c r="V77" i="10" l="1"/>
  <c r="AB77" i="10" s="1"/>
  <c r="AF77" i="10" s="1"/>
  <c r="P76" i="10"/>
  <c r="T75" i="10" s="1"/>
  <c r="H75" i="10" s="1"/>
  <c r="L75" i="10" s="1"/>
  <c r="D76" i="13"/>
  <c r="AS76" i="8"/>
  <c r="J77" i="13"/>
  <c r="H76" i="13"/>
  <c r="J76" i="10"/>
  <c r="N76" i="10" s="1"/>
  <c r="F76" i="12" s="1"/>
  <c r="AX75" i="8"/>
  <c r="AO75" i="8"/>
  <c r="AS75" i="8" s="1"/>
  <c r="AE75" i="8"/>
  <c r="AG75" i="8" s="1"/>
  <c r="AK75" i="8" s="1"/>
  <c r="AM75" i="8" s="1"/>
  <c r="AL77" i="10"/>
  <c r="AH77" i="10"/>
  <c r="F77" i="13" l="1"/>
  <c r="AJ77" i="10"/>
  <c r="D75" i="13"/>
  <c r="V76" i="10"/>
  <c r="F76" i="13" s="1"/>
  <c r="R76" i="10"/>
  <c r="X75" i="10" s="1"/>
  <c r="H75" i="13" s="1"/>
  <c r="F75" i="9"/>
  <c r="H75" i="9" s="1"/>
  <c r="AC74" i="8" s="1"/>
  <c r="AX74" i="8" s="1"/>
  <c r="AV75" i="8"/>
  <c r="P75" i="10"/>
  <c r="D75" i="12"/>
  <c r="AB76" i="10" l="1"/>
  <c r="AJ76" i="10" s="1"/>
  <c r="Z76" i="10"/>
  <c r="AD76" i="10" s="1"/>
  <c r="AL76" i="10" s="1"/>
  <c r="J75" i="10"/>
  <c r="N75" i="10" s="1"/>
  <c r="F75" i="12" s="1"/>
  <c r="T74" i="10"/>
  <c r="D74" i="13" s="1"/>
  <c r="AO74" i="8"/>
  <c r="F74" i="9" s="1"/>
  <c r="H74" i="9" s="1"/>
  <c r="AE74" i="8"/>
  <c r="AG74" i="8" s="1"/>
  <c r="AK74" i="8" s="1"/>
  <c r="AM74" i="8" s="1"/>
  <c r="AI74" i="8"/>
  <c r="AF76" i="10" l="1"/>
  <c r="J76" i="13"/>
  <c r="AH76" i="10"/>
  <c r="R75" i="10"/>
  <c r="X74" i="10" s="1"/>
  <c r="J74" i="10" s="1"/>
  <c r="N74" i="10" s="1"/>
  <c r="R74" i="10" s="1"/>
  <c r="X73" i="10" s="1"/>
  <c r="V75" i="10"/>
  <c r="AB75" i="10" s="1"/>
  <c r="H74" i="10"/>
  <c r="L74" i="10" s="1"/>
  <c r="P74" i="10" s="1"/>
  <c r="T73" i="10" s="1"/>
  <c r="AS74" i="8"/>
  <c r="AC73" i="8"/>
  <c r="AX73" i="8" s="1"/>
  <c r="AV74" i="8"/>
  <c r="F74" i="12" l="1"/>
  <c r="H74" i="13"/>
  <c r="Z75" i="10"/>
  <c r="J75" i="13" s="1"/>
  <c r="F75" i="13"/>
  <c r="D74" i="12"/>
  <c r="AI73" i="8"/>
  <c r="AE73" i="8"/>
  <c r="AG73" i="8" s="1"/>
  <c r="AK73" i="8" s="1"/>
  <c r="AV73" i="8" s="1"/>
  <c r="AO73" i="8"/>
  <c r="AS73" i="8" s="1"/>
  <c r="AF75" i="10"/>
  <c r="AJ75" i="10"/>
  <c r="Z74" i="10"/>
  <c r="H73" i="13"/>
  <c r="J73" i="10"/>
  <c r="N73" i="10" s="1"/>
  <c r="V74" i="10"/>
  <c r="D73" i="13"/>
  <c r="H73" i="10"/>
  <c r="L73" i="10" s="1"/>
  <c r="AD75" i="10" l="1"/>
  <c r="AM73" i="8"/>
  <c r="F73" i="9"/>
  <c r="H73" i="9" s="1"/>
  <c r="F73" i="12"/>
  <c r="R73" i="10"/>
  <c r="AB74" i="10"/>
  <c r="F74" i="13"/>
  <c r="P73" i="10"/>
  <c r="D73" i="12"/>
  <c r="J74" i="13"/>
  <c r="AD74" i="10"/>
  <c r="AH75" i="10" l="1"/>
  <c r="AL75" i="10"/>
  <c r="AC72" i="8"/>
  <c r="AE72" i="8" s="1"/>
  <c r="AG72" i="8" s="1"/>
  <c r="AK72" i="8" s="1"/>
  <c r="X72" i="10"/>
  <c r="Z73" i="10" s="1"/>
  <c r="T72" i="10"/>
  <c r="H72" i="10" s="1"/>
  <c r="L72" i="10" s="1"/>
  <c r="AJ74" i="10"/>
  <c r="AF74" i="10"/>
  <c r="AH74" i="10"/>
  <c r="AL74" i="10"/>
  <c r="AX72" i="8" l="1"/>
  <c r="AO72" i="8"/>
  <c r="F72" i="9" s="1"/>
  <c r="H72" i="9" s="1"/>
  <c r="AI72" i="8"/>
  <c r="J72" i="10"/>
  <c r="N72" i="10" s="1"/>
  <c r="R72" i="10" s="1"/>
  <c r="V73" i="10"/>
  <c r="AB73" i="10" s="1"/>
  <c r="D72" i="13"/>
  <c r="H72" i="13"/>
  <c r="AM72" i="8"/>
  <c r="AV72" i="8"/>
  <c r="J73" i="13"/>
  <c r="AD73" i="10"/>
  <c r="D72" i="12"/>
  <c r="P72" i="10"/>
  <c r="AS72" i="8" l="1"/>
  <c r="F73" i="13"/>
  <c r="F72" i="12"/>
  <c r="AC71" i="8"/>
  <c r="T71" i="10"/>
  <c r="AL73" i="10"/>
  <c r="AH73" i="10"/>
  <c r="X71" i="10"/>
  <c r="AF73" i="10"/>
  <c r="AJ73" i="10"/>
  <c r="D71" i="13" l="1"/>
  <c r="H71" i="10"/>
  <c r="L71" i="10" s="1"/>
  <c r="V72" i="10"/>
  <c r="J71" i="10"/>
  <c r="N71" i="10" s="1"/>
  <c r="H71" i="13"/>
  <c r="Z72" i="10"/>
  <c r="AI71" i="8"/>
  <c r="AE71" i="8"/>
  <c r="AG71" i="8" s="1"/>
  <c r="AK71" i="8" s="1"/>
  <c r="AX71" i="8"/>
  <c r="AO71" i="8"/>
  <c r="AB72" i="10" l="1"/>
  <c r="F72" i="13"/>
  <c r="F71" i="9"/>
  <c r="H71" i="9" s="1"/>
  <c r="AS71" i="8"/>
  <c r="D71" i="12"/>
  <c r="P71" i="10"/>
  <c r="R71" i="10"/>
  <c r="F71" i="12"/>
  <c r="J72" i="13"/>
  <c r="AD72" i="10"/>
  <c r="AM71" i="8"/>
  <c r="AV71" i="8"/>
  <c r="AC70" i="8" l="1"/>
  <c r="AE70" i="8" s="1"/>
  <c r="AG70" i="8" s="1"/>
  <c r="AK70" i="8" s="1"/>
  <c r="X70" i="10"/>
  <c r="H70" i="13" s="1"/>
  <c r="AH72" i="10"/>
  <c r="AL72" i="10"/>
  <c r="T70" i="10"/>
  <c r="AJ72" i="10"/>
  <c r="AF72" i="10"/>
  <c r="AI70" i="8" l="1"/>
  <c r="AO70" i="8"/>
  <c r="F70" i="9" s="1"/>
  <c r="H70" i="9" s="1"/>
  <c r="AX70" i="8"/>
  <c r="J70" i="10"/>
  <c r="N70" i="10" s="1"/>
  <c r="F70" i="12" s="1"/>
  <c r="Z71" i="10"/>
  <c r="AD71" i="10" s="1"/>
  <c r="AV70" i="8"/>
  <c r="AM70" i="8"/>
  <c r="D70" i="13"/>
  <c r="H70" i="10"/>
  <c r="L70" i="10" s="1"/>
  <c r="V71" i="10"/>
  <c r="AS70" i="8" l="1"/>
  <c r="R70" i="10"/>
  <c r="X69" i="10" s="1"/>
  <c r="J69" i="10" s="1"/>
  <c r="N69" i="10" s="1"/>
  <c r="J71" i="13"/>
  <c r="AC69" i="8"/>
  <c r="AE69" i="8" s="1"/>
  <c r="AG69" i="8" s="1"/>
  <c r="AK69" i="8" s="1"/>
  <c r="AL71" i="10"/>
  <c r="AH71" i="10"/>
  <c r="P70" i="10"/>
  <c r="T69" i="10" s="1"/>
  <c r="D70" i="12"/>
  <c r="AB71" i="10"/>
  <c r="F71" i="13"/>
  <c r="H69" i="13" l="1"/>
  <c r="Z70" i="10"/>
  <c r="AD70" i="10" s="1"/>
  <c r="AX69" i="8"/>
  <c r="AI69" i="8"/>
  <c r="AO69" i="8"/>
  <c r="AS69" i="8" s="1"/>
  <c r="AJ71" i="10"/>
  <c r="AF71" i="10"/>
  <c r="V70" i="10"/>
  <c r="D69" i="13"/>
  <c r="H69" i="10"/>
  <c r="L69" i="10" s="1"/>
  <c r="AM69" i="8"/>
  <c r="AV69" i="8"/>
  <c r="F69" i="12"/>
  <c r="R69" i="10"/>
  <c r="J70" i="13" l="1"/>
  <c r="F69" i="9"/>
  <c r="H69" i="9" s="1"/>
  <c r="AC68" i="8" s="1"/>
  <c r="AB70" i="10"/>
  <c r="F70" i="13"/>
  <c r="AL70" i="10"/>
  <c r="AH70" i="10"/>
  <c r="D69" i="12"/>
  <c r="P69" i="10"/>
  <c r="T68" i="10" l="1"/>
  <c r="H68" i="10" s="1"/>
  <c r="L68" i="10" s="1"/>
  <c r="X68" i="10"/>
  <c r="H68" i="13" s="1"/>
  <c r="AE68" i="8"/>
  <c r="AG68" i="8" s="1"/>
  <c r="AK68" i="8" s="1"/>
  <c r="AO68" i="8"/>
  <c r="AX68" i="8"/>
  <c r="AI68" i="8"/>
  <c r="AJ70" i="10"/>
  <c r="AF70" i="10"/>
  <c r="D68" i="13" l="1"/>
  <c r="V69" i="10"/>
  <c r="F69" i="13" s="1"/>
  <c r="J68" i="10"/>
  <c r="N68" i="10" s="1"/>
  <c r="R68" i="10" s="1"/>
  <c r="Z69" i="10"/>
  <c r="AD69" i="10" s="1"/>
  <c r="D68" i="12"/>
  <c r="P68" i="10"/>
  <c r="F68" i="9"/>
  <c r="H68" i="9" s="1"/>
  <c r="AS68" i="8"/>
  <c r="AV68" i="8"/>
  <c r="AM68" i="8"/>
  <c r="AB69" i="10" l="1"/>
  <c r="AF69" i="10" s="1"/>
  <c r="F68" i="12"/>
  <c r="J69" i="13"/>
  <c r="X67" i="10"/>
  <c r="Z68" i="10" s="1"/>
  <c r="T67" i="10"/>
  <c r="AC67" i="8"/>
  <c r="AL69" i="10"/>
  <c r="AH69" i="10"/>
  <c r="AJ69" i="10" l="1"/>
  <c r="J67" i="10"/>
  <c r="N67" i="10" s="1"/>
  <c r="R67" i="10" s="1"/>
  <c r="H67" i="13"/>
  <c r="AO67" i="8"/>
  <c r="AX67" i="8"/>
  <c r="AE67" i="8"/>
  <c r="AG67" i="8" s="1"/>
  <c r="AK67" i="8" s="1"/>
  <c r="AI67" i="8"/>
  <c r="H67" i="10"/>
  <c r="L67" i="10" s="1"/>
  <c r="V68" i="10"/>
  <c r="D67" i="13"/>
  <c r="AD68" i="10"/>
  <c r="J68" i="13"/>
  <c r="F67" i="12" l="1"/>
  <c r="AB68" i="10"/>
  <c r="F68" i="13"/>
  <c r="P67" i="10"/>
  <c r="D67" i="12"/>
  <c r="AL68" i="10"/>
  <c r="AH68" i="10"/>
  <c r="F67" i="9"/>
  <c r="H67" i="9" s="1"/>
  <c r="X66" i="10" s="1"/>
  <c r="AS67" i="8"/>
  <c r="AM67" i="8"/>
  <c r="AV67" i="8"/>
  <c r="T66" i="10" l="1"/>
  <c r="V67" i="10" s="1"/>
  <c r="Z67" i="10"/>
  <c r="J66" i="10"/>
  <c r="N66" i="10" s="1"/>
  <c r="H66" i="13"/>
  <c r="AC66" i="8"/>
  <c r="AJ68" i="10"/>
  <c r="AF68" i="10"/>
  <c r="H66" i="10" l="1"/>
  <c r="L66" i="10" s="1"/>
  <c r="D66" i="12" s="1"/>
  <c r="D66" i="13"/>
  <c r="AX66" i="8"/>
  <c r="AO66" i="8"/>
  <c r="AE66" i="8"/>
  <c r="AG66" i="8" s="1"/>
  <c r="AK66" i="8" s="1"/>
  <c r="AI66" i="8"/>
  <c r="R66" i="10"/>
  <c r="F66" i="12"/>
  <c r="F67" i="13"/>
  <c r="AB67" i="10"/>
  <c r="J67" i="13"/>
  <c r="AD67" i="10"/>
  <c r="P66" i="10" l="1"/>
  <c r="AS66" i="8"/>
  <c r="F66" i="9"/>
  <c r="H66" i="9" s="1"/>
  <c r="AF67" i="10"/>
  <c r="AJ67" i="10"/>
  <c r="AH67" i="10"/>
  <c r="AL67" i="10"/>
  <c r="AV66" i="8"/>
  <c r="AM66" i="8"/>
  <c r="T65" i="10" l="1"/>
  <c r="V66" i="10" s="1"/>
  <c r="X65" i="10"/>
  <c r="Z66" i="10" s="1"/>
  <c r="AC65" i="8"/>
  <c r="AX65" i="8" s="1"/>
  <c r="H65" i="10" l="1"/>
  <c r="L65" i="10" s="1"/>
  <c r="D65" i="13"/>
  <c r="AI65" i="8"/>
  <c r="J65" i="10"/>
  <c r="N65" i="10" s="1"/>
  <c r="R65" i="10" s="1"/>
  <c r="H65" i="13"/>
  <c r="AO65" i="8"/>
  <c r="F65" i="9" s="1"/>
  <c r="H65" i="9" s="1"/>
  <c r="AE65" i="8"/>
  <c r="AG65" i="8" s="1"/>
  <c r="AK65" i="8" s="1"/>
  <c r="AV65" i="8" s="1"/>
  <c r="D65" i="12"/>
  <c r="P65" i="10"/>
  <c r="F66" i="13"/>
  <c r="AB66" i="10"/>
  <c r="AD66" i="10"/>
  <c r="J66" i="13"/>
  <c r="F65" i="12" l="1"/>
  <c r="AS65" i="8"/>
  <c r="AM65" i="8"/>
  <c r="AC64" i="8" s="1"/>
  <c r="AI64" i="8" s="1"/>
  <c r="X64" i="10"/>
  <c r="H64" i="13" s="1"/>
  <c r="T64" i="10"/>
  <c r="AJ66" i="10"/>
  <c r="AF66" i="10"/>
  <c r="AL66" i="10"/>
  <c r="AH66" i="10"/>
  <c r="Z65" i="10" l="1"/>
  <c r="J65" i="13" s="1"/>
  <c r="J64" i="10"/>
  <c r="N64" i="10" s="1"/>
  <c r="F64" i="12" s="1"/>
  <c r="AX64" i="8"/>
  <c r="AE64" i="8"/>
  <c r="AG64" i="8" s="1"/>
  <c r="AK64" i="8" s="1"/>
  <c r="AV64" i="8" s="1"/>
  <c r="AO64" i="8"/>
  <c r="AS64" i="8" s="1"/>
  <c r="V65" i="10"/>
  <c r="D64" i="13"/>
  <c r="H64" i="10"/>
  <c r="L64" i="10" s="1"/>
  <c r="AD65" i="10" l="1"/>
  <c r="AH65" i="10" s="1"/>
  <c r="F64" i="9"/>
  <c r="H64" i="9" s="1"/>
  <c r="R64" i="10"/>
  <c r="AM64" i="8"/>
  <c r="D64" i="12"/>
  <c r="P64" i="10"/>
  <c r="F65" i="13"/>
  <c r="AB65" i="10"/>
  <c r="AL65" i="10" l="1"/>
  <c r="X63" i="10"/>
  <c r="Z64" i="10" s="1"/>
  <c r="AC63" i="8"/>
  <c r="AI63" i="8" s="1"/>
  <c r="T63" i="10"/>
  <c r="H63" i="10" s="1"/>
  <c r="L63" i="10" s="1"/>
  <c r="AF65" i="10"/>
  <c r="AJ65" i="10"/>
  <c r="J63" i="10" l="1"/>
  <c r="N63" i="10" s="1"/>
  <c r="F63" i="12" s="1"/>
  <c r="H63" i="13"/>
  <c r="AO63" i="8"/>
  <c r="F63" i="9" s="1"/>
  <c r="H63" i="9" s="1"/>
  <c r="V64" i="10"/>
  <c r="AB64" i="10" s="1"/>
  <c r="D63" i="13"/>
  <c r="AX63" i="8"/>
  <c r="AE63" i="8"/>
  <c r="AG63" i="8" s="1"/>
  <c r="AK63" i="8" s="1"/>
  <c r="AM63" i="8" s="1"/>
  <c r="P63" i="10"/>
  <c r="D63" i="12"/>
  <c r="J64" i="13"/>
  <c r="AD64" i="10"/>
  <c r="R63" i="10" l="1"/>
  <c r="X62" i="10" s="1"/>
  <c r="AS63" i="8"/>
  <c r="F64" i="13"/>
  <c r="AV63" i="8"/>
  <c r="T62" i="10"/>
  <c r="H62" i="10" s="1"/>
  <c r="L62" i="10" s="1"/>
  <c r="AC62" i="8"/>
  <c r="AH64" i="10"/>
  <c r="AL64" i="10"/>
  <c r="AF64" i="10"/>
  <c r="AJ64" i="10"/>
  <c r="V63" i="10" l="1"/>
  <c r="F63" i="13" s="1"/>
  <c r="D62" i="13"/>
  <c r="J62" i="10"/>
  <c r="N62" i="10" s="1"/>
  <c r="Z63" i="10"/>
  <c r="H62" i="13"/>
  <c r="P62" i="10"/>
  <c r="D62" i="12"/>
  <c r="AI62" i="8"/>
  <c r="AX62" i="8"/>
  <c r="AO62" i="8"/>
  <c r="AE62" i="8"/>
  <c r="AG62" i="8" s="1"/>
  <c r="AK62" i="8" s="1"/>
  <c r="AB63" i="10" l="1"/>
  <c r="AF63" i="10" s="1"/>
  <c r="F62" i="12"/>
  <c r="R62" i="10"/>
  <c r="J63" i="13"/>
  <c r="AD63" i="10"/>
  <c r="AM62" i="8"/>
  <c r="AV62" i="8"/>
  <c r="F62" i="9"/>
  <c r="H62" i="9" s="1"/>
  <c r="T61" i="10" s="1"/>
  <c r="AS62" i="8"/>
  <c r="AJ63" i="10" l="1"/>
  <c r="AC61" i="8"/>
  <c r="AX61" i="8" s="1"/>
  <c r="AL63" i="10"/>
  <c r="AH63" i="10"/>
  <c r="X61" i="10"/>
  <c r="V62" i="10"/>
  <c r="D61" i="13"/>
  <c r="H61" i="10"/>
  <c r="L61" i="10" s="1"/>
  <c r="AI61" i="8" l="1"/>
  <c r="AO61" i="8"/>
  <c r="F61" i="9" s="1"/>
  <c r="H61" i="9" s="1"/>
  <c r="AE61" i="8"/>
  <c r="AG61" i="8" s="1"/>
  <c r="AK61" i="8" s="1"/>
  <c r="AM61" i="8" s="1"/>
  <c r="P61" i="10"/>
  <c r="D61" i="12"/>
  <c r="F62" i="13"/>
  <c r="AB62" i="10"/>
  <c r="J61" i="10"/>
  <c r="N61" i="10" s="1"/>
  <c r="H61" i="13"/>
  <c r="Z62" i="10"/>
  <c r="AS61" i="8" l="1"/>
  <c r="AV61" i="8"/>
  <c r="AF62" i="10"/>
  <c r="AJ62" i="10"/>
  <c r="AC60" i="8"/>
  <c r="J62" i="13"/>
  <c r="AD62" i="10"/>
  <c r="R61" i="10"/>
  <c r="X60" i="10" s="1"/>
  <c r="F61" i="12"/>
  <c r="T60" i="10"/>
  <c r="D60" i="13" l="1"/>
  <c r="H60" i="10"/>
  <c r="L60" i="10" s="1"/>
  <c r="V61" i="10"/>
  <c r="AI60" i="8"/>
  <c r="AO60" i="8"/>
  <c r="AX60" i="8"/>
  <c r="AE60" i="8"/>
  <c r="AG60" i="8" s="1"/>
  <c r="AK60" i="8" s="1"/>
  <c r="J60" i="10"/>
  <c r="N60" i="10" s="1"/>
  <c r="H60" i="13"/>
  <c r="Z61" i="10"/>
  <c r="AH62" i="10"/>
  <c r="AL62" i="10"/>
  <c r="AV60" i="8" l="1"/>
  <c r="AM60" i="8"/>
  <c r="P60" i="10"/>
  <c r="D60" i="12"/>
  <c r="J61" i="13"/>
  <c r="AD61" i="10"/>
  <c r="AB61" i="10"/>
  <c r="F61" i="13"/>
  <c r="F60" i="12"/>
  <c r="R60" i="10"/>
  <c r="F60" i="9"/>
  <c r="H60" i="9" s="1"/>
  <c r="AS60" i="8"/>
  <c r="AF61" i="10" l="1"/>
  <c r="AJ61" i="10"/>
  <c r="AH61" i="10"/>
  <c r="AL61" i="10"/>
  <c r="T59" i="10"/>
  <c r="X59" i="10"/>
  <c r="AC59" i="8"/>
  <c r="AE59" i="8" l="1"/>
  <c r="AG59" i="8" s="1"/>
  <c r="AK59" i="8" s="1"/>
  <c r="AO59" i="8"/>
  <c r="AI59" i="8"/>
  <c r="AX59" i="8"/>
  <c r="J59" i="10"/>
  <c r="N59" i="10" s="1"/>
  <c r="H59" i="13"/>
  <c r="Z60" i="10"/>
  <c r="D59" i="13"/>
  <c r="H59" i="10"/>
  <c r="L59" i="10" s="1"/>
  <c r="V60" i="10"/>
  <c r="J60" i="13" l="1"/>
  <c r="AD60" i="10"/>
  <c r="F60" i="13"/>
  <c r="AB60" i="10"/>
  <c r="R59" i="10"/>
  <c r="F59" i="12"/>
  <c r="F59" i="9"/>
  <c r="H59" i="9" s="1"/>
  <c r="AS59" i="8"/>
  <c r="P59" i="10"/>
  <c r="D59" i="12"/>
  <c r="AV59" i="8"/>
  <c r="AM59" i="8"/>
  <c r="AC58" i="8" l="1"/>
  <c r="AE58" i="8" s="1"/>
  <c r="AG58" i="8" s="1"/>
  <c r="AK58" i="8" s="1"/>
  <c r="AJ60" i="10"/>
  <c r="AF60" i="10"/>
  <c r="AL60" i="10"/>
  <c r="AH60" i="10"/>
  <c r="T58" i="10"/>
  <c r="X58" i="10"/>
  <c r="AI58" i="8" l="1"/>
  <c r="AO58" i="8"/>
  <c r="AS58" i="8" s="1"/>
  <c r="AX58" i="8"/>
  <c r="J58" i="10"/>
  <c r="N58" i="10" s="1"/>
  <c r="H58" i="13"/>
  <c r="Z59" i="10"/>
  <c r="D58" i="13"/>
  <c r="V59" i="10"/>
  <c r="H58" i="10"/>
  <c r="L58" i="10" s="1"/>
  <c r="AM58" i="8"/>
  <c r="AV58" i="8"/>
  <c r="F58" i="9" l="1"/>
  <c r="H58" i="9" s="1"/>
  <c r="AC57" i="8" s="1"/>
  <c r="R58" i="10"/>
  <c r="F58" i="12"/>
  <c r="F59" i="13"/>
  <c r="AB59" i="10"/>
  <c r="D58" i="12"/>
  <c r="P58" i="10"/>
  <c r="AD59" i="10"/>
  <c r="J59" i="13"/>
  <c r="T57" i="10" l="1"/>
  <c r="D57" i="13" s="1"/>
  <c r="X57" i="10"/>
  <c r="Z58" i="10" s="1"/>
  <c r="AI57" i="8"/>
  <c r="AE57" i="8"/>
  <c r="AG57" i="8" s="1"/>
  <c r="AK57" i="8" s="1"/>
  <c r="AM57" i="8" s="1"/>
  <c r="AX57" i="8"/>
  <c r="AO57" i="8"/>
  <c r="F57" i="9" s="1"/>
  <c r="H57" i="9" s="1"/>
  <c r="AH59" i="10"/>
  <c r="AL59" i="10"/>
  <c r="AF59" i="10"/>
  <c r="AJ59" i="10"/>
  <c r="V58" i="10" l="1"/>
  <c r="F58" i="13" s="1"/>
  <c r="H57" i="10"/>
  <c r="L57" i="10" s="1"/>
  <c r="P57" i="10" s="1"/>
  <c r="T56" i="10" s="1"/>
  <c r="J57" i="10"/>
  <c r="N57" i="10" s="1"/>
  <c r="R57" i="10" s="1"/>
  <c r="X56" i="10" s="1"/>
  <c r="H57" i="13"/>
  <c r="AV57" i="8"/>
  <c r="AS57" i="8"/>
  <c r="AC56" i="8"/>
  <c r="J58" i="13"/>
  <c r="AD58" i="10"/>
  <c r="AB58" i="10" l="1"/>
  <c r="D57" i="12"/>
  <c r="F57" i="12"/>
  <c r="H56" i="13"/>
  <c r="Z57" i="10"/>
  <c r="J56" i="10"/>
  <c r="N56" i="10" s="1"/>
  <c r="AH58" i="10"/>
  <c r="AL58" i="10"/>
  <c r="AO56" i="8"/>
  <c r="AX56" i="8"/>
  <c r="AE56" i="8"/>
  <c r="AG56" i="8" s="1"/>
  <c r="AK56" i="8" s="1"/>
  <c r="AI56" i="8"/>
  <c r="AF58" i="10"/>
  <c r="AJ58" i="10"/>
  <c r="D56" i="13"/>
  <c r="V57" i="10"/>
  <c r="H56" i="10"/>
  <c r="L56" i="10" s="1"/>
  <c r="AB57" i="10" l="1"/>
  <c r="F57" i="13"/>
  <c r="AS56" i="8"/>
  <c r="F56" i="9"/>
  <c r="H56" i="9" s="1"/>
  <c r="R56" i="10"/>
  <c r="F56" i="12"/>
  <c r="P56" i="10"/>
  <c r="D56" i="12"/>
  <c r="J57" i="13"/>
  <c r="AD57" i="10"/>
  <c r="AM56" i="8"/>
  <c r="AV56" i="8"/>
  <c r="AC55" i="8" l="1"/>
  <c r="T55" i="10"/>
  <c r="AH57" i="10"/>
  <c r="AL57" i="10"/>
  <c r="X55" i="10"/>
  <c r="AF57" i="10"/>
  <c r="AJ57" i="10"/>
  <c r="V56" i="10" l="1"/>
  <c r="H55" i="10"/>
  <c r="L55" i="10" s="1"/>
  <c r="D55" i="13"/>
  <c r="H55" i="13"/>
  <c r="J55" i="10"/>
  <c r="N55" i="10" s="1"/>
  <c r="Z56" i="10"/>
  <c r="AX55" i="8"/>
  <c r="AO55" i="8"/>
  <c r="AE55" i="8"/>
  <c r="AG55" i="8" s="1"/>
  <c r="AK55" i="8" s="1"/>
  <c r="AI55" i="8"/>
  <c r="J56" i="13" l="1"/>
  <c r="AD56" i="10"/>
  <c r="AV55" i="8"/>
  <c r="AM55" i="8"/>
  <c r="F55" i="12"/>
  <c r="R55" i="10"/>
  <c r="D55" i="12"/>
  <c r="P55" i="10"/>
  <c r="AS55" i="8"/>
  <c r="F55" i="9"/>
  <c r="H55" i="9" s="1"/>
  <c r="AB56" i="10"/>
  <c r="F56" i="13"/>
  <c r="AC54" i="8" l="1"/>
  <c r="AE54" i="8" s="1"/>
  <c r="AG54" i="8" s="1"/>
  <c r="AK54" i="8" s="1"/>
  <c r="X54" i="10"/>
  <c r="J54" i="10" s="1"/>
  <c r="N54" i="10" s="1"/>
  <c r="T54" i="10"/>
  <c r="H54" i="10" s="1"/>
  <c r="L54" i="10" s="1"/>
  <c r="AH56" i="10"/>
  <c r="AL56" i="10"/>
  <c r="AJ56" i="10"/>
  <c r="AF56" i="10"/>
  <c r="AO54" i="8" l="1"/>
  <c r="AS54" i="8" s="1"/>
  <c r="AX54" i="8"/>
  <c r="AI54" i="8"/>
  <c r="H54" i="13"/>
  <c r="Z55" i="10"/>
  <c r="AD55" i="10" s="1"/>
  <c r="V55" i="10"/>
  <c r="F55" i="13" s="1"/>
  <c r="D54" i="13"/>
  <c r="AV54" i="8"/>
  <c r="AM54" i="8"/>
  <c r="F54" i="12"/>
  <c r="R54" i="10"/>
  <c r="P54" i="10"/>
  <c r="D54" i="12"/>
  <c r="F54" i="9" l="1"/>
  <c r="H54" i="9" s="1"/>
  <c r="AC53" i="8" s="1"/>
  <c r="J55" i="13"/>
  <c r="AB55" i="10"/>
  <c r="AF55" i="10" s="1"/>
  <c r="AL55" i="10"/>
  <c r="AH55" i="10"/>
  <c r="T53" i="10" l="1"/>
  <c r="V54" i="10" s="1"/>
  <c r="X53" i="10"/>
  <c r="H53" i="13" s="1"/>
  <c r="AJ55" i="10"/>
  <c r="AX53" i="8"/>
  <c r="AI53" i="8"/>
  <c r="AO53" i="8"/>
  <c r="AE53" i="8"/>
  <c r="AG53" i="8" s="1"/>
  <c r="AK53" i="8" s="1"/>
  <c r="D53" i="13" l="1"/>
  <c r="H53" i="10"/>
  <c r="L53" i="10" s="1"/>
  <c r="P53" i="10" s="1"/>
  <c r="Z54" i="10"/>
  <c r="AD54" i="10" s="1"/>
  <c r="AH54" i="10" s="1"/>
  <c r="J53" i="10"/>
  <c r="N53" i="10" s="1"/>
  <c r="R53" i="10" s="1"/>
  <c r="F53" i="9"/>
  <c r="H53" i="9" s="1"/>
  <c r="AS53" i="8"/>
  <c r="AV53" i="8"/>
  <c r="AM53" i="8"/>
  <c r="AB54" i="10"/>
  <c r="F54" i="13"/>
  <c r="D53" i="12" l="1"/>
  <c r="AL54" i="10"/>
  <c r="J54" i="13"/>
  <c r="X52" i="10"/>
  <c r="J52" i="10" s="1"/>
  <c r="N52" i="10" s="1"/>
  <c r="F53" i="12"/>
  <c r="AC52" i="8"/>
  <c r="AX52" i="8" s="1"/>
  <c r="AF54" i="10"/>
  <c r="AJ54" i="10"/>
  <c r="T52" i="10"/>
  <c r="H52" i="13" l="1"/>
  <c r="Z53" i="10"/>
  <c r="AD53" i="10" s="1"/>
  <c r="AE52" i="8"/>
  <c r="AG52" i="8" s="1"/>
  <c r="AK52" i="8" s="1"/>
  <c r="AV52" i="8" s="1"/>
  <c r="AO52" i="8"/>
  <c r="F52" i="9" s="1"/>
  <c r="H52" i="9" s="1"/>
  <c r="AI52" i="8"/>
  <c r="F52" i="12"/>
  <c r="R52" i="10"/>
  <c r="H52" i="10"/>
  <c r="L52" i="10" s="1"/>
  <c r="V53" i="10"/>
  <c r="D52" i="13"/>
  <c r="J53" i="13" l="1"/>
  <c r="AS52" i="8"/>
  <c r="AM52" i="8"/>
  <c r="AC51" i="8" s="1"/>
  <c r="AL53" i="10"/>
  <c r="AH53" i="10"/>
  <c r="AB53" i="10"/>
  <c r="F53" i="13"/>
  <c r="X51" i="10"/>
  <c r="P52" i="10"/>
  <c r="T51" i="10" s="1"/>
  <c r="D52" i="12"/>
  <c r="V52" i="10" l="1"/>
  <c r="H51" i="10"/>
  <c r="L51" i="10" s="1"/>
  <c r="D51" i="13"/>
  <c r="Z52" i="10"/>
  <c r="H51" i="13"/>
  <c r="J51" i="10"/>
  <c r="N51" i="10" s="1"/>
  <c r="AJ53" i="10"/>
  <c r="AF53" i="10"/>
  <c r="AX51" i="8"/>
  <c r="AO51" i="8"/>
  <c r="AI51" i="8"/>
  <c r="AE51" i="8"/>
  <c r="AG51" i="8" s="1"/>
  <c r="AK51" i="8" s="1"/>
  <c r="AM51" i="8" l="1"/>
  <c r="AV51" i="8"/>
  <c r="AD52" i="10"/>
  <c r="J52" i="13"/>
  <c r="F51" i="9"/>
  <c r="H51" i="9" s="1"/>
  <c r="AS51" i="8"/>
  <c r="F51" i="12"/>
  <c r="R51" i="10"/>
  <c r="D51" i="12"/>
  <c r="P51" i="10"/>
  <c r="AB52" i="10"/>
  <c r="F52" i="13"/>
  <c r="X50" i="10" l="1"/>
  <c r="J50" i="10" s="1"/>
  <c r="N50" i="10" s="1"/>
  <c r="AL52" i="10"/>
  <c r="AH52" i="10"/>
  <c r="AJ52" i="10"/>
  <c r="AF52" i="10"/>
  <c r="T50" i="10"/>
  <c r="AC50" i="8"/>
  <c r="H50" i="13" l="1"/>
  <c r="Z51" i="10"/>
  <c r="J51" i="13" s="1"/>
  <c r="H50" i="10"/>
  <c r="L50" i="10" s="1"/>
  <c r="V51" i="10"/>
  <c r="D50" i="13"/>
  <c r="AX50" i="8"/>
  <c r="AO50" i="8"/>
  <c r="AE50" i="8"/>
  <c r="AG50" i="8" s="1"/>
  <c r="AK50" i="8" s="1"/>
  <c r="AI50" i="8"/>
  <c r="R50" i="10"/>
  <c r="F50" i="12"/>
  <c r="AD51" i="10" l="1"/>
  <c r="AH51" i="10" s="1"/>
  <c r="AS50" i="8"/>
  <c r="F50" i="9"/>
  <c r="H50" i="9" s="1"/>
  <c r="X49" i="10" s="1"/>
  <c r="F51" i="13"/>
  <c r="AB51" i="10"/>
  <c r="AM50" i="8"/>
  <c r="AV50" i="8"/>
  <c r="P50" i="10"/>
  <c r="D50" i="12"/>
  <c r="AL51" i="10" l="1"/>
  <c r="T49" i="10"/>
  <c r="V50" i="10" s="1"/>
  <c r="AJ51" i="10"/>
  <c r="AF51" i="10"/>
  <c r="J49" i="10"/>
  <c r="N49" i="10" s="1"/>
  <c r="H49" i="13"/>
  <c r="Z50" i="10"/>
  <c r="AC49" i="8"/>
  <c r="D49" i="13" l="1"/>
  <c r="H49" i="10"/>
  <c r="L49" i="10" s="1"/>
  <c r="D49" i="12" s="1"/>
  <c r="F49" i="12"/>
  <c r="R49" i="10"/>
  <c r="F50" i="13"/>
  <c r="AB50" i="10"/>
  <c r="AO49" i="8"/>
  <c r="AI49" i="8"/>
  <c r="AE49" i="8"/>
  <c r="AG49" i="8" s="1"/>
  <c r="AK49" i="8" s="1"/>
  <c r="AX49" i="8"/>
  <c r="AD50" i="10"/>
  <c r="J50" i="13"/>
  <c r="P49" i="10" l="1"/>
  <c r="AS49" i="8"/>
  <c r="F49" i="9"/>
  <c r="H49" i="9" s="1"/>
  <c r="X48" i="10" s="1"/>
  <c r="AH50" i="10"/>
  <c r="AL50" i="10"/>
  <c r="AJ50" i="10"/>
  <c r="AF50" i="10"/>
  <c r="AM49" i="8"/>
  <c r="AV49" i="8"/>
  <c r="AC48" i="8" l="1"/>
  <c r="AO48" i="8" s="1"/>
  <c r="Z49" i="10"/>
  <c r="H48" i="13"/>
  <c r="J48" i="10"/>
  <c r="N48" i="10" s="1"/>
  <c r="T48" i="10"/>
  <c r="AX48" i="8" l="1"/>
  <c r="AI48" i="8"/>
  <c r="AE48" i="8"/>
  <c r="AG48" i="8" s="1"/>
  <c r="AK48" i="8" s="1"/>
  <c r="AV48" i="8" s="1"/>
  <c r="H48" i="10"/>
  <c r="L48" i="10" s="1"/>
  <c r="D48" i="13"/>
  <c r="V49" i="10"/>
  <c r="R48" i="10"/>
  <c r="F48" i="12"/>
  <c r="AD49" i="10"/>
  <c r="J49" i="13"/>
  <c r="AS48" i="8"/>
  <c r="F48" i="9"/>
  <c r="H48" i="9" s="1"/>
  <c r="AM48" i="8" l="1"/>
  <c r="AC47" i="8" s="1"/>
  <c r="X47" i="10"/>
  <c r="H47" i="13" s="1"/>
  <c r="P48" i="10"/>
  <c r="T47" i="10" s="1"/>
  <c r="D48" i="12"/>
  <c r="AL49" i="10"/>
  <c r="AH49" i="10"/>
  <c r="AB49" i="10"/>
  <c r="F49" i="13"/>
  <c r="Z48" i="10" l="1"/>
  <c r="J48" i="13" s="1"/>
  <c r="J47" i="10"/>
  <c r="N47" i="10" s="1"/>
  <c r="F47" i="12" s="1"/>
  <c r="AJ49" i="10"/>
  <c r="AF49" i="10"/>
  <c r="AI47" i="8"/>
  <c r="AX47" i="8"/>
  <c r="AE47" i="8"/>
  <c r="AG47" i="8" s="1"/>
  <c r="AK47" i="8" s="1"/>
  <c r="AO47" i="8"/>
  <c r="D47" i="13"/>
  <c r="V48" i="10"/>
  <c r="H47" i="10"/>
  <c r="L47" i="10" s="1"/>
  <c r="AD48" i="10" l="1"/>
  <c r="AL48" i="10" s="1"/>
  <c r="R47" i="10"/>
  <c r="F48" i="13"/>
  <c r="AB48" i="10"/>
  <c r="AM47" i="8"/>
  <c r="AV47" i="8"/>
  <c r="F47" i="9"/>
  <c r="H47" i="9" s="1"/>
  <c r="AS47" i="8"/>
  <c r="P47" i="10"/>
  <c r="D47" i="12"/>
  <c r="AH48" i="10" l="1"/>
  <c r="X46" i="10"/>
  <c r="J46" i="10" s="1"/>
  <c r="N46" i="10" s="1"/>
  <c r="AC46" i="8"/>
  <c r="AJ48" i="10"/>
  <c r="AF48" i="10"/>
  <c r="T46" i="10"/>
  <c r="Z47" i="10" l="1"/>
  <c r="AD47" i="10" s="1"/>
  <c r="H46" i="13"/>
  <c r="D46" i="13"/>
  <c r="V47" i="10"/>
  <c r="H46" i="10"/>
  <c r="L46" i="10" s="1"/>
  <c r="AO46" i="8"/>
  <c r="AI46" i="8"/>
  <c r="AX46" i="8"/>
  <c r="AE46" i="8"/>
  <c r="AG46" i="8" s="1"/>
  <c r="AK46" i="8" s="1"/>
  <c r="F46" i="12"/>
  <c r="R46" i="10"/>
  <c r="J47" i="13" l="1"/>
  <c r="P46" i="10"/>
  <c r="D46" i="12"/>
  <c r="AL47" i="10"/>
  <c r="AH47" i="10"/>
  <c r="F46" i="9"/>
  <c r="H46" i="9" s="1"/>
  <c r="X45" i="10" s="1"/>
  <c r="AS46" i="8"/>
  <c r="AM46" i="8"/>
  <c r="AV46" i="8"/>
  <c r="F47" i="13"/>
  <c r="AB47" i="10"/>
  <c r="AC45" i="8" l="1"/>
  <c r="AO45" i="8" s="1"/>
  <c r="AJ47" i="10"/>
  <c r="AF47" i="10"/>
  <c r="Z46" i="10"/>
  <c r="H45" i="13"/>
  <c r="J45" i="10"/>
  <c r="N45" i="10" s="1"/>
  <c r="T45" i="10"/>
  <c r="AX45" i="8" l="1"/>
  <c r="AI45" i="8"/>
  <c r="AE45" i="8"/>
  <c r="AG45" i="8" s="1"/>
  <c r="AK45" i="8" s="1"/>
  <c r="AV45" i="8" s="1"/>
  <c r="AD46" i="10"/>
  <c r="J46" i="13"/>
  <c r="D45" i="13"/>
  <c r="H45" i="10"/>
  <c r="L45" i="10" s="1"/>
  <c r="V46" i="10"/>
  <c r="R45" i="10"/>
  <c r="F45" i="12"/>
  <c r="AS45" i="8"/>
  <c r="F45" i="9"/>
  <c r="H45" i="9" s="1"/>
  <c r="AM45" i="8" l="1"/>
  <c r="AC44" i="8" s="1"/>
  <c r="F46" i="13"/>
  <c r="AB46" i="10"/>
  <c r="AH46" i="10"/>
  <c r="AL46" i="10"/>
  <c r="P45" i="10"/>
  <c r="T44" i="10" s="1"/>
  <c r="D45" i="12"/>
  <c r="X44" i="10"/>
  <c r="AO44" i="8" l="1"/>
  <c r="AI44" i="8"/>
  <c r="AX44" i="8"/>
  <c r="AE44" i="8"/>
  <c r="AG44" i="8" s="1"/>
  <c r="AK44" i="8" s="1"/>
  <c r="AF46" i="10"/>
  <c r="AJ46" i="10"/>
  <c r="J44" i="10"/>
  <c r="N44" i="10" s="1"/>
  <c r="H44" i="13"/>
  <c r="Z45" i="10"/>
  <c r="V45" i="10"/>
  <c r="H44" i="10"/>
  <c r="L44" i="10" s="1"/>
  <c r="D44" i="13"/>
  <c r="R44" i="10" l="1"/>
  <c r="F44" i="12"/>
  <c r="F45" i="13"/>
  <c r="AB45" i="10"/>
  <c r="AM44" i="8"/>
  <c r="AV44" i="8"/>
  <c r="D44" i="12"/>
  <c r="P44" i="10"/>
  <c r="J45" i="13"/>
  <c r="AD45" i="10"/>
  <c r="F44" i="9"/>
  <c r="H44" i="9" s="1"/>
  <c r="AS44" i="8"/>
  <c r="X43" i="10" l="1"/>
  <c r="Z44" i="10" s="1"/>
  <c r="T43" i="10"/>
  <c r="D43" i="13" s="1"/>
  <c r="AF45" i="10"/>
  <c r="AJ45" i="10"/>
  <c r="AH45" i="10"/>
  <c r="AL45" i="10"/>
  <c r="AC43" i="8"/>
  <c r="J43" i="10" l="1"/>
  <c r="N43" i="10" s="1"/>
  <c r="F43" i="12" s="1"/>
  <c r="H43" i="13"/>
  <c r="V44" i="10"/>
  <c r="AB44" i="10" s="1"/>
  <c r="H43" i="10"/>
  <c r="L43" i="10" s="1"/>
  <c r="J44" i="13"/>
  <c r="AD44" i="10"/>
  <c r="AI43" i="8"/>
  <c r="AX43" i="8"/>
  <c r="AO43" i="8"/>
  <c r="AE43" i="8"/>
  <c r="AG43" i="8" s="1"/>
  <c r="AK43" i="8" s="1"/>
  <c r="R43" i="10" l="1"/>
  <c r="F44" i="13"/>
  <c r="D43" i="12"/>
  <c r="P43" i="10"/>
  <c r="AH44" i="10"/>
  <c r="AL44" i="10"/>
  <c r="F43" i="9"/>
  <c r="H43" i="9" s="1"/>
  <c r="AS43" i="8"/>
  <c r="AJ44" i="10"/>
  <c r="AF44" i="10"/>
  <c r="AM43" i="8"/>
  <c r="AV43" i="8"/>
  <c r="T42" i="10" l="1"/>
  <c r="H42" i="10" s="1"/>
  <c r="L42" i="10" s="1"/>
  <c r="AC42" i="8"/>
  <c r="AX42" i="8" s="1"/>
  <c r="X42" i="10"/>
  <c r="D42" i="13" l="1"/>
  <c r="V43" i="10"/>
  <c r="AB43" i="10" s="1"/>
  <c r="AE42" i="8"/>
  <c r="AG42" i="8" s="1"/>
  <c r="AK42" i="8" s="1"/>
  <c r="AM42" i="8" s="1"/>
  <c r="AI42" i="8"/>
  <c r="AO42" i="8"/>
  <c r="AS42" i="8" s="1"/>
  <c r="D42" i="12"/>
  <c r="P42" i="10"/>
  <c r="Z43" i="10"/>
  <c r="H42" i="13"/>
  <c r="J42" i="10"/>
  <c r="N42" i="10" s="1"/>
  <c r="F43" i="13" l="1"/>
  <c r="AV42" i="8"/>
  <c r="F42" i="9"/>
  <c r="H42" i="9" s="1"/>
  <c r="T41" i="10" s="1"/>
  <c r="F42" i="12"/>
  <c r="R42" i="10"/>
  <c r="AJ43" i="10"/>
  <c r="AF43" i="10"/>
  <c r="J43" i="13"/>
  <c r="AD43" i="10"/>
  <c r="X41" i="10" l="1"/>
  <c r="Z42" i="10" s="1"/>
  <c r="AC41" i="8"/>
  <c r="AE41" i="8" s="1"/>
  <c r="AG41" i="8" s="1"/>
  <c r="AK41" i="8" s="1"/>
  <c r="AM41" i="8" s="1"/>
  <c r="D41" i="13"/>
  <c r="V42" i="10"/>
  <c r="AB42" i="10" s="1"/>
  <c r="H41" i="10"/>
  <c r="L41" i="10" s="1"/>
  <c r="D41" i="12" s="1"/>
  <c r="AL43" i="10"/>
  <c r="AH43" i="10"/>
  <c r="J41" i="10" l="1"/>
  <c r="N41" i="10" s="1"/>
  <c r="F41" i="12" s="1"/>
  <c r="H41" i="13"/>
  <c r="AI41" i="8"/>
  <c r="AX41" i="8"/>
  <c r="AO41" i="8"/>
  <c r="AS41" i="8" s="1"/>
  <c r="AV41" i="8"/>
  <c r="F42" i="13"/>
  <c r="P41" i="10"/>
  <c r="J42" i="13"/>
  <c r="AD42" i="10"/>
  <c r="AF42" i="10"/>
  <c r="AJ42" i="10"/>
  <c r="R41" i="10" l="1"/>
  <c r="F41" i="9"/>
  <c r="H41" i="9" s="1"/>
  <c r="AC40" i="8" s="1"/>
  <c r="AI40" i="8" s="1"/>
  <c r="AH42" i="10"/>
  <c r="AL42" i="10"/>
  <c r="AE40" i="8" l="1"/>
  <c r="AG40" i="8" s="1"/>
  <c r="AK40" i="8" s="1"/>
  <c r="AM40" i="8" s="1"/>
  <c r="AX40" i="8"/>
  <c r="AO40" i="8"/>
  <c r="AS40" i="8" s="1"/>
  <c r="T40" i="10"/>
  <c r="V41" i="10" s="1"/>
  <c r="F41" i="13" s="1"/>
  <c r="X40" i="10"/>
  <c r="F40" i="9" l="1"/>
  <c r="H40" i="9" s="1"/>
  <c r="AC39" i="8" s="1"/>
  <c r="AI39" i="8" s="1"/>
  <c r="AV40" i="8"/>
  <c r="H40" i="10"/>
  <c r="L40" i="10" s="1"/>
  <c r="AB41" i="10"/>
  <c r="AJ41" i="10" s="1"/>
  <c r="D40" i="13"/>
  <c r="Z41" i="10"/>
  <c r="J40" i="10"/>
  <c r="N40" i="10" s="1"/>
  <c r="H40" i="13"/>
  <c r="AX39" i="8" l="1"/>
  <c r="AE39" i="8"/>
  <c r="AG39" i="8" s="1"/>
  <c r="AK39" i="8" s="1"/>
  <c r="AV39" i="8" s="1"/>
  <c r="AO39" i="8"/>
  <c r="F39" i="9" s="1"/>
  <c r="H39" i="9" s="1"/>
  <c r="AD41" i="10"/>
  <c r="J41" i="13"/>
  <c r="AF41" i="10"/>
  <c r="F40" i="12"/>
  <c r="R40" i="10"/>
  <c r="X39" i="10" s="1"/>
  <c r="H39" i="13" s="1"/>
  <c r="D40" i="12"/>
  <c r="P40" i="10"/>
  <c r="T39" i="10" s="1"/>
  <c r="V40" i="10" s="1"/>
  <c r="F40" i="13" s="1"/>
  <c r="AS39" i="8" l="1"/>
  <c r="Z40" i="10"/>
  <c r="J40" i="13" s="1"/>
  <c r="AM39" i="8"/>
  <c r="AC38" i="8" s="1"/>
  <c r="AO38" i="8" s="1"/>
  <c r="J39" i="10"/>
  <c r="N39" i="10" s="1"/>
  <c r="R39" i="10" s="1"/>
  <c r="X38" i="10" s="1"/>
  <c r="H38" i="13" s="1"/>
  <c r="D39" i="13"/>
  <c r="AB40" i="10"/>
  <c r="AF40" i="10" s="1"/>
  <c r="H39" i="10"/>
  <c r="L39" i="10" s="1"/>
  <c r="D39" i="12" s="1"/>
  <c r="AH41" i="10"/>
  <c r="AL41" i="10"/>
  <c r="AD40" i="10" l="1"/>
  <c r="AH40" i="10" s="1"/>
  <c r="AJ40" i="10"/>
  <c r="F39" i="12"/>
  <c r="AX38" i="8"/>
  <c r="AI38" i="8"/>
  <c r="AE38" i="8"/>
  <c r="AG38" i="8" s="1"/>
  <c r="AK38" i="8" s="1"/>
  <c r="AV38" i="8" s="1"/>
  <c r="P39" i="10"/>
  <c r="T38" i="10" s="1"/>
  <c r="D38" i="13" s="1"/>
  <c r="J38" i="10"/>
  <c r="N38" i="10" s="1"/>
  <c r="R38" i="10" s="1"/>
  <c r="Z39" i="10"/>
  <c r="AD39" i="10" s="1"/>
  <c r="F38" i="9"/>
  <c r="H38" i="9" s="1"/>
  <c r="AS38" i="8"/>
  <c r="AL40" i="10" l="1"/>
  <c r="AM38" i="8"/>
  <c r="AC37" i="8" s="1"/>
  <c r="V39" i="10"/>
  <c r="F39" i="13" s="1"/>
  <c r="H38" i="10"/>
  <c r="L38" i="10" s="1"/>
  <c r="P38" i="10" s="1"/>
  <c r="T37" i="10" s="1"/>
  <c r="D37" i="13" s="1"/>
  <c r="F38" i="12"/>
  <c r="J39" i="13"/>
  <c r="X37" i="10"/>
  <c r="J37" i="10" s="1"/>
  <c r="N37" i="10" s="1"/>
  <c r="AL39" i="10"/>
  <c r="AH39" i="10"/>
  <c r="D38" i="12" l="1"/>
  <c r="AB39" i="10"/>
  <c r="H37" i="10"/>
  <c r="L37" i="10" s="1"/>
  <c r="P37" i="10" s="1"/>
  <c r="V38" i="10"/>
  <c r="AB38" i="10" s="1"/>
  <c r="Z38" i="10"/>
  <c r="J38" i="13" s="1"/>
  <c r="H37" i="13"/>
  <c r="AO37" i="8"/>
  <c r="AE37" i="8"/>
  <c r="AG37" i="8" s="1"/>
  <c r="AK37" i="8" s="1"/>
  <c r="AX37" i="8"/>
  <c r="AI37" i="8"/>
  <c r="R37" i="10"/>
  <c r="F37" i="12"/>
  <c r="D37" i="12" l="1"/>
  <c r="AJ39" i="10"/>
  <c r="AF39" i="10"/>
  <c r="AD38" i="10"/>
  <c r="AH38" i="10" s="1"/>
  <c r="F38" i="13"/>
  <c r="AM37" i="8"/>
  <c r="AV37" i="8"/>
  <c r="F37" i="9"/>
  <c r="H37" i="9" s="1"/>
  <c r="X36" i="10" s="1"/>
  <c r="AS37" i="8"/>
  <c r="AJ38" i="10"/>
  <c r="AF38" i="10"/>
  <c r="AL38" i="10" l="1"/>
  <c r="T36" i="10"/>
  <c r="D36" i="13" s="1"/>
  <c r="H36" i="13"/>
  <c r="Z37" i="10"/>
  <c r="AD37" i="10" s="1"/>
  <c r="J36" i="10"/>
  <c r="N36" i="10" s="1"/>
  <c r="R36" i="10" s="1"/>
  <c r="AC36" i="8"/>
  <c r="J37" i="13" l="1"/>
  <c r="V37" i="10"/>
  <c r="H36" i="10"/>
  <c r="L36" i="10" s="1"/>
  <c r="F36" i="12"/>
  <c r="AI36" i="8"/>
  <c r="AE36" i="8"/>
  <c r="AG36" i="8" s="1"/>
  <c r="AK36" i="8" s="1"/>
  <c r="AX36" i="8"/>
  <c r="AO36" i="8"/>
  <c r="AL37" i="10"/>
  <c r="AH37" i="10"/>
  <c r="P36" i="10" l="1"/>
  <c r="D36" i="12"/>
  <c r="F37" i="13"/>
  <c r="AB37" i="10"/>
  <c r="F36" i="9"/>
  <c r="H36" i="9" s="1"/>
  <c r="AS36" i="8"/>
  <c r="AV36" i="8"/>
  <c r="AM36" i="8"/>
  <c r="AC35" i="8" l="1"/>
  <c r="AX35" i="8" s="1"/>
  <c r="AJ37" i="10"/>
  <c r="AF37" i="10"/>
  <c r="X35" i="10"/>
  <c r="T35" i="10"/>
  <c r="AO35" i="8" l="1"/>
  <c r="F35" i="9" s="1"/>
  <c r="H35" i="9" s="1"/>
  <c r="AE35" i="8"/>
  <c r="AG35" i="8" s="1"/>
  <c r="AK35" i="8" s="1"/>
  <c r="AM35" i="8" s="1"/>
  <c r="AI35" i="8"/>
  <c r="H35" i="10"/>
  <c r="L35" i="10" s="1"/>
  <c r="V36" i="10"/>
  <c r="D35" i="13"/>
  <c r="Z36" i="10"/>
  <c r="H35" i="13"/>
  <c r="J35" i="10"/>
  <c r="N35" i="10" s="1"/>
  <c r="AS35" i="8" l="1"/>
  <c r="AV35" i="8"/>
  <c r="AC34" i="8"/>
  <c r="AO34" i="8" s="1"/>
  <c r="AB36" i="10"/>
  <c r="F36" i="13"/>
  <c r="P35" i="10"/>
  <c r="T34" i="10" s="1"/>
  <c r="D35" i="12"/>
  <c r="R35" i="10"/>
  <c r="X34" i="10" s="1"/>
  <c r="F35" i="12"/>
  <c r="J36" i="13"/>
  <c r="AD36" i="10"/>
  <c r="AE34" i="8" l="1"/>
  <c r="AG34" i="8" s="1"/>
  <c r="AK34" i="8" s="1"/>
  <c r="AV34" i="8" s="1"/>
  <c r="AI34" i="8"/>
  <c r="AX34" i="8"/>
  <c r="AH36" i="10"/>
  <c r="AL36" i="10"/>
  <c r="H34" i="10"/>
  <c r="L34" i="10" s="1"/>
  <c r="D34" i="13"/>
  <c r="V35" i="10"/>
  <c r="AS34" i="8"/>
  <c r="F34" i="9"/>
  <c r="H34" i="9" s="1"/>
  <c r="Z35" i="10"/>
  <c r="J34" i="10"/>
  <c r="N34" i="10" s="1"/>
  <c r="H34" i="13"/>
  <c r="AF36" i="10"/>
  <c r="AJ36" i="10"/>
  <c r="AM34" i="8" l="1"/>
  <c r="AC33" i="8" s="1"/>
  <c r="AI33" i="8" s="1"/>
  <c r="R34" i="10"/>
  <c r="X33" i="10" s="1"/>
  <c r="F34" i="12"/>
  <c r="P34" i="10"/>
  <c r="T33" i="10" s="1"/>
  <c r="D34" i="12"/>
  <c r="AD35" i="10"/>
  <c r="J35" i="13"/>
  <c r="F35" i="13"/>
  <c r="AB35" i="10"/>
  <c r="AX33" i="8" l="1"/>
  <c r="AO33" i="8"/>
  <c r="AS33" i="8" s="1"/>
  <c r="AE33" i="8"/>
  <c r="AG33" i="8" s="1"/>
  <c r="AK33" i="8" s="1"/>
  <c r="AM33" i="8" s="1"/>
  <c r="D33" i="13"/>
  <c r="V34" i="10"/>
  <c r="H33" i="10"/>
  <c r="L33" i="10" s="1"/>
  <c r="AF35" i="10"/>
  <c r="AJ35" i="10"/>
  <c r="AL35" i="10"/>
  <c r="AH35" i="10"/>
  <c r="J33" i="10"/>
  <c r="N33" i="10" s="1"/>
  <c r="Z34" i="10"/>
  <c r="H33" i="13"/>
  <c r="F33" i="9" l="1"/>
  <c r="H33" i="9" s="1"/>
  <c r="AC32" i="8" s="1"/>
  <c r="AV33" i="8"/>
  <c r="D33" i="12"/>
  <c r="P33" i="10"/>
  <c r="J34" i="13"/>
  <c r="AD34" i="10"/>
  <c r="F34" i="13"/>
  <c r="AB34" i="10"/>
  <c r="F33" i="12"/>
  <c r="R33" i="10"/>
  <c r="T32" i="10" l="1"/>
  <c r="D32" i="13" s="1"/>
  <c r="X32" i="10"/>
  <c r="H32" i="13" s="1"/>
  <c r="AH34" i="10"/>
  <c r="AL34" i="10"/>
  <c r="AJ34" i="10"/>
  <c r="AF34" i="10"/>
  <c r="AI32" i="8"/>
  <c r="AX32" i="8"/>
  <c r="AO32" i="8"/>
  <c r="AE32" i="8"/>
  <c r="AG32" i="8" s="1"/>
  <c r="AK32" i="8" s="1"/>
  <c r="H32" i="10" l="1"/>
  <c r="L32" i="10" s="1"/>
  <c r="D32" i="12" s="1"/>
  <c r="V33" i="10"/>
  <c r="F33" i="13" s="1"/>
  <c r="J32" i="10"/>
  <c r="N32" i="10" s="1"/>
  <c r="R32" i="10" s="1"/>
  <c r="Z33" i="10"/>
  <c r="J33" i="13" s="1"/>
  <c r="F32" i="9"/>
  <c r="H32" i="9" s="1"/>
  <c r="AS32" i="8"/>
  <c r="AV32" i="8"/>
  <c r="AM32" i="8"/>
  <c r="P32" i="10" l="1"/>
  <c r="T31" i="10" s="1"/>
  <c r="D31" i="13" s="1"/>
  <c r="AB33" i="10"/>
  <c r="AJ33" i="10" s="1"/>
  <c r="F32" i="12"/>
  <c r="AD33" i="10"/>
  <c r="AH33" i="10" s="1"/>
  <c r="AC31" i="8"/>
  <c r="AI31" i="8" s="1"/>
  <c r="X31" i="10"/>
  <c r="AF33" i="10" l="1"/>
  <c r="AL33" i="10"/>
  <c r="V32" i="10"/>
  <c r="AB32" i="10" s="1"/>
  <c r="H31" i="10"/>
  <c r="L31" i="10" s="1"/>
  <c r="D31" i="12" s="1"/>
  <c r="AX31" i="8"/>
  <c r="AO31" i="8"/>
  <c r="AS31" i="8" s="1"/>
  <c r="AE31" i="8"/>
  <c r="AG31" i="8" s="1"/>
  <c r="AK31" i="8" s="1"/>
  <c r="AM31" i="8" s="1"/>
  <c r="J31" i="10"/>
  <c r="N31" i="10" s="1"/>
  <c r="Z32" i="10"/>
  <c r="H31" i="13"/>
  <c r="F32" i="13" l="1"/>
  <c r="P31" i="10"/>
  <c r="F31" i="9"/>
  <c r="H31" i="9" s="1"/>
  <c r="AC30" i="8" s="1"/>
  <c r="AE30" i="8" s="1"/>
  <c r="AG30" i="8" s="1"/>
  <c r="AK30" i="8" s="1"/>
  <c r="AM30" i="8" s="1"/>
  <c r="AV31" i="8"/>
  <c r="AD32" i="10"/>
  <c r="J32" i="13"/>
  <c r="AJ32" i="10"/>
  <c r="AF32" i="10"/>
  <c r="R31" i="10"/>
  <c r="F31" i="12"/>
  <c r="T30" i="10" l="1"/>
  <c r="D30" i="13" s="1"/>
  <c r="X30" i="10"/>
  <c r="H30" i="13" s="1"/>
  <c r="AO30" i="8"/>
  <c r="F30" i="9" s="1"/>
  <c r="H30" i="9" s="1"/>
  <c r="AC29" i="8" s="1"/>
  <c r="AV30" i="8"/>
  <c r="AI30" i="8"/>
  <c r="AX30" i="8"/>
  <c r="AH32" i="10"/>
  <c r="AL32" i="10"/>
  <c r="H30" i="10" l="1"/>
  <c r="L30" i="10" s="1"/>
  <c r="P30" i="10" s="1"/>
  <c r="T29" i="10" s="1"/>
  <c r="V31" i="10"/>
  <c r="F31" i="13" s="1"/>
  <c r="Z31" i="10"/>
  <c r="J31" i="13" s="1"/>
  <c r="J30" i="10"/>
  <c r="N30" i="10" s="1"/>
  <c r="F30" i="12" s="1"/>
  <c r="AS30" i="8"/>
  <c r="AE29" i="8"/>
  <c r="AG29" i="8" s="1"/>
  <c r="AK29" i="8" s="1"/>
  <c r="AO29" i="8"/>
  <c r="AX29" i="8"/>
  <c r="AI29" i="8"/>
  <c r="AB31" i="10" l="1"/>
  <c r="AF31" i="10" s="1"/>
  <c r="D30" i="12"/>
  <c r="AD31" i="10"/>
  <c r="AL31" i="10" s="1"/>
  <c r="R30" i="10"/>
  <c r="X29" i="10" s="1"/>
  <c r="J29" i="10" s="1"/>
  <c r="N29" i="10" s="1"/>
  <c r="F29" i="12" s="1"/>
  <c r="D29" i="13"/>
  <c r="V30" i="10"/>
  <c r="H29" i="10"/>
  <c r="L29" i="10" s="1"/>
  <c r="F29" i="9"/>
  <c r="H29" i="9" s="1"/>
  <c r="AS29" i="8"/>
  <c r="AM29" i="8"/>
  <c r="AV29" i="8"/>
  <c r="AJ31" i="10" l="1"/>
  <c r="AH31" i="10"/>
  <c r="R29" i="10"/>
  <c r="X28" i="10" s="1"/>
  <c r="H28" i="13" s="1"/>
  <c r="Z30" i="10"/>
  <c r="J30" i="13" s="1"/>
  <c r="H29" i="13"/>
  <c r="P29" i="10"/>
  <c r="T28" i="10" s="1"/>
  <c r="D29" i="12"/>
  <c r="F30" i="13"/>
  <c r="AB30" i="10"/>
  <c r="AC28" i="8"/>
  <c r="AE28" i="8" s="1"/>
  <c r="AG28" i="8" s="1"/>
  <c r="AK28" i="8" s="1"/>
  <c r="AD30" i="10" l="1"/>
  <c r="AH30" i="10" s="1"/>
  <c r="V29" i="10"/>
  <c r="F29" i="13" s="1"/>
  <c r="H28" i="10"/>
  <c r="L28" i="10" s="1"/>
  <c r="P28" i="10" s="1"/>
  <c r="D28" i="13"/>
  <c r="AJ30" i="10"/>
  <c r="AF30" i="10"/>
  <c r="AI28" i="8"/>
  <c r="AO28" i="8"/>
  <c r="AS28" i="8" s="1"/>
  <c r="Z29" i="10"/>
  <c r="J29" i="13" s="1"/>
  <c r="J28" i="10"/>
  <c r="N28" i="10" s="1"/>
  <c r="F28" i="12" s="1"/>
  <c r="AX28" i="8"/>
  <c r="AM28" i="8"/>
  <c r="AV28" i="8"/>
  <c r="AL30" i="10" l="1"/>
  <c r="AB29" i="10"/>
  <c r="AJ29" i="10" s="1"/>
  <c r="D28" i="12"/>
  <c r="F28" i="9"/>
  <c r="H28" i="9" s="1"/>
  <c r="R28" i="10"/>
  <c r="AD29" i="10"/>
  <c r="AH29" i="10" s="1"/>
  <c r="AF29" i="10" l="1"/>
  <c r="X27" i="10"/>
  <c r="Z28" i="10" s="1"/>
  <c r="AD28" i="10" s="1"/>
  <c r="AC27" i="8"/>
  <c r="AX27" i="8" s="1"/>
  <c r="T27" i="10"/>
  <c r="H27" i="10" s="1"/>
  <c r="L27" i="10" s="1"/>
  <c r="D27" i="12" s="1"/>
  <c r="AL29" i="10"/>
  <c r="H27" i="13" l="1"/>
  <c r="J28" i="13"/>
  <c r="J27" i="10"/>
  <c r="N27" i="10" s="1"/>
  <c r="R27" i="10" s="1"/>
  <c r="AI27" i="8"/>
  <c r="AO27" i="8"/>
  <c r="F27" i="9" s="1"/>
  <c r="H27" i="9" s="1"/>
  <c r="AE27" i="8"/>
  <c r="AG27" i="8" s="1"/>
  <c r="AK27" i="8" s="1"/>
  <c r="AM27" i="8" s="1"/>
  <c r="D27" i="13"/>
  <c r="P27" i="10"/>
  <c r="V28" i="10"/>
  <c r="F28" i="13" s="1"/>
  <c r="AL28" i="10"/>
  <c r="AH28" i="10"/>
  <c r="T26" i="10" l="1"/>
  <c r="H26" i="10" s="1"/>
  <c r="L26" i="10" s="1"/>
  <c r="AV27" i="8"/>
  <c r="AS27" i="8"/>
  <c r="F27" i="12"/>
  <c r="AB28" i="10"/>
  <c r="AJ28" i="10" s="1"/>
  <c r="X26" i="10"/>
  <c r="AC26" i="8"/>
  <c r="V27" i="10" l="1"/>
  <c r="F27" i="13" s="1"/>
  <c r="D26" i="13"/>
  <c r="AF28" i="10"/>
  <c r="Z27" i="10"/>
  <c r="H26" i="13"/>
  <c r="J26" i="10"/>
  <c r="N26" i="10" s="1"/>
  <c r="AO26" i="8"/>
  <c r="AE26" i="8"/>
  <c r="AG26" i="8" s="1"/>
  <c r="AK26" i="8" s="1"/>
  <c r="AI26" i="8"/>
  <c r="AX26" i="8"/>
  <c r="P26" i="10"/>
  <c r="D26" i="12"/>
  <c r="AB27" i="10" l="1"/>
  <c r="AF27" i="10" s="1"/>
  <c r="AD27" i="10"/>
  <c r="J27" i="13"/>
  <c r="AM26" i="8"/>
  <c r="AV26" i="8"/>
  <c r="F26" i="9"/>
  <c r="H26" i="9" s="1"/>
  <c r="T25" i="10" s="1"/>
  <c r="AS26" i="8"/>
  <c r="F26" i="12"/>
  <c r="R26" i="10"/>
  <c r="AJ27" i="10" l="1"/>
  <c r="D25" i="13"/>
  <c r="V26" i="10"/>
  <c r="H25" i="10"/>
  <c r="L25" i="10" s="1"/>
  <c r="X25" i="10"/>
  <c r="AC25" i="8"/>
  <c r="AH27" i="10"/>
  <c r="AL27" i="10"/>
  <c r="P25" i="10" l="1"/>
  <c r="D25" i="12"/>
  <c r="AE25" i="8"/>
  <c r="AG25" i="8" s="1"/>
  <c r="AK25" i="8" s="1"/>
  <c r="AX25" i="8"/>
  <c r="AO25" i="8"/>
  <c r="AI25" i="8"/>
  <c r="AB26" i="10"/>
  <c r="F26" i="13"/>
  <c r="Z26" i="10"/>
  <c r="J25" i="10"/>
  <c r="N25" i="10" s="1"/>
  <c r="H25" i="13"/>
  <c r="AF26" i="10" l="1"/>
  <c r="AJ26" i="10"/>
  <c r="R25" i="10"/>
  <c r="F25" i="12"/>
  <c r="AM25" i="8"/>
  <c r="AV25" i="8"/>
  <c r="AD26" i="10"/>
  <c r="J26" i="13"/>
  <c r="F25" i="9"/>
  <c r="H25" i="9" s="1"/>
  <c r="T24" i="10" s="1"/>
  <c r="AS25" i="8"/>
  <c r="AC24" i="8" l="1"/>
  <c r="AE24" i="8" s="1"/>
  <c r="AG24" i="8" s="1"/>
  <c r="AK24" i="8" s="1"/>
  <c r="V25" i="10"/>
  <c r="H24" i="10"/>
  <c r="L24" i="10" s="1"/>
  <c r="D24" i="13"/>
  <c r="X24" i="10"/>
  <c r="AH26" i="10"/>
  <c r="AL26" i="10"/>
  <c r="AX24" i="8" l="1"/>
  <c r="AO24" i="8"/>
  <c r="F24" i="9" s="1"/>
  <c r="H24" i="9" s="1"/>
  <c r="AI24" i="8"/>
  <c r="J24" i="10"/>
  <c r="N24" i="10" s="1"/>
  <c r="H24" i="13"/>
  <c r="Z25" i="10"/>
  <c r="D24" i="12"/>
  <c r="P24" i="10"/>
  <c r="AM24" i="8"/>
  <c r="AV24" i="8"/>
  <c r="F25" i="13"/>
  <c r="AB25" i="10"/>
  <c r="AS24" i="8" l="1"/>
  <c r="AC23" i="8"/>
  <c r="AE23" i="8" s="1"/>
  <c r="AG23" i="8" s="1"/>
  <c r="AK23" i="8" s="1"/>
  <c r="T23" i="10"/>
  <c r="D23" i="13" s="1"/>
  <c r="J25" i="13"/>
  <c r="AD25" i="10"/>
  <c r="AF25" i="10"/>
  <c r="AJ25" i="10"/>
  <c r="F24" i="12"/>
  <c r="R24" i="10"/>
  <c r="X23" i="10" s="1"/>
  <c r="AO23" i="8" l="1"/>
  <c r="AS23" i="8" s="1"/>
  <c r="AX23" i="8"/>
  <c r="AI23" i="8"/>
  <c r="H23" i="10"/>
  <c r="L23" i="10" s="1"/>
  <c r="P23" i="10" s="1"/>
  <c r="V24" i="10"/>
  <c r="F24" i="13" s="1"/>
  <c r="H23" i="13"/>
  <c r="J23" i="10"/>
  <c r="N23" i="10" s="1"/>
  <c r="Z24" i="10"/>
  <c r="AL25" i="10"/>
  <c r="AH25" i="10"/>
  <c r="AV23" i="8"/>
  <c r="AM23" i="8"/>
  <c r="F23" i="9" l="1"/>
  <c r="H23" i="9" s="1"/>
  <c r="AC22" i="8" s="1"/>
  <c r="AI22" i="8" s="1"/>
  <c r="AB24" i="10"/>
  <c r="AJ24" i="10" s="1"/>
  <c r="D23" i="12"/>
  <c r="AD24" i="10"/>
  <c r="J24" i="13"/>
  <c r="R23" i="10"/>
  <c r="F23" i="12"/>
  <c r="X22" i="10" l="1"/>
  <c r="H22" i="13" s="1"/>
  <c r="T22" i="10"/>
  <c r="D22" i="13" s="1"/>
  <c r="AF24" i="10"/>
  <c r="AE22" i="8"/>
  <c r="AG22" i="8" s="1"/>
  <c r="AK22" i="8" s="1"/>
  <c r="AV22" i="8" s="1"/>
  <c r="AO22" i="8"/>
  <c r="F22" i="9" s="1"/>
  <c r="H22" i="9" s="1"/>
  <c r="AX22" i="8"/>
  <c r="AH24" i="10"/>
  <c r="AL24" i="10"/>
  <c r="V23" i="10" l="1"/>
  <c r="AB23" i="10" s="1"/>
  <c r="AF23" i="10" s="1"/>
  <c r="J22" i="10"/>
  <c r="N22" i="10" s="1"/>
  <c r="R22" i="10" s="1"/>
  <c r="X21" i="10" s="1"/>
  <c r="H22" i="10"/>
  <c r="L22" i="10" s="1"/>
  <c r="D22" i="12" s="1"/>
  <c r="Z23" i="10"/>
  <c r="J23" i="13" s="1"/>
  <c r="AM22" i="8"/>
  <c r="AC21" i="8" s="1"/>
  <c r="AS22" i="8"/>
  <c r="AJ23" i="10" l="1"/>
  <c r="F23" i="13"/>
  <c r="F22" i="12"/>
  <c r="P22" i="10"/>
  <c r="T21" i="10" s="1"/>
  <c r="D21" i="13" s="1"/>
  <c r="AD23" i="10"/>
  <c r="AH23" i="10" s="1"/>
  <c r="H21" i="13"/>
  <c r="Z22" i="10"/>
  <c r="J21" i="10"/>
  <c r="N21" i="10" s="1"/>
  <c r="AI21" i="8"/>
  <c r="AO21" i="8"/>
  <c r="AX21" i="8"/>
  <c r="AE21" i="8"/>
  <c r="AG21" i="8" s="1"/>
  <c r="AK21" i="8" s="1"/>
  <c r="V22" i="10" l="1"/>
  <c r="F22" i="13" s="1"/>
  <c r="H21" i="10"/>
  <c r="L21" i="10" s="1"/>
  <c r="D21" i="12" s="1"/>
  <c r="AL23" i="10"/>
  <c r="AM21" i="8"/>
  <c r="AV21" i="8"/>
  <c r="J22" i="13"/>
  <c r="AD22" i="10"/>
  <c r="F21" i="12"/>
  <c r="R21" i="10"/>
  <c r="F21" i="9"/>
  <c r="H21" i="9" s="1"/>
  <c r="AS21" i="8"/>
  <c r="AB22" i="10" l="1"/>
  <c r="AJ22" i="10" s="1"/>
  <c r="P21" i="10"/>
  <c r="T20" i="10" s="1"/>
  <c r="D20" i="13" s="1"/>
  <c r="X20" i="10"/>
  <c r="J20" i="10" s="1"/>
  <c r="N20" i="10" s="1"/>
  <c r="AC20" i="8"/>
  <c r="AE20" i="8" s="1"/>
  <c r="AG20" i="8" s="1"/>
  <c r="AK20" i="8" s="1"/>
  <c r="AF22" i="10"/>
  <c r="AH22" i="10"/>
  <c r="AL22" i="10"/>
  <c r="H20" i="13" l="1"/>
  <c r="Z21" i="10"/>
  <c r="AD21" i="10" s="1"/>
  <c r="AX20" i="8"/>
  <c r="AI20" i="8"/>
  <c r="AO20" i="8"/>
  <c r="AS20" i="8" s="1"/>
  <c r="H20" i="10"/>
  <c r="L20" i="10" s="1"/>
  <c r="P20" i="10" s="1"/>
  <c r="V21" i="10"/>
  <c r="F21" i="13" s="1"/>
  <c r="AM20" i="8"/>
  <c r="AV20" i="8"/>
  <c r="F20" i="12"/>
  <c r="R20" i="10"/>
  <c r="J21" i="13" l="1"/>
  <c r="F20" i="9"/>
  <c r="H20" i="9" s="1"/>
  <c r="X19" i="10" s="1"/>
  <c r="AB21" i="10"/>
  <c r="AF21" i="10" s="1"/>
  <c r="D20" i="12"/>
  <c r="AH21" i="10"/>
  <c r="AL21" i="10"/>
  <c r="AC19" i="8" l="1"/>
  <c r="AX19" i="8" s="1"/>
  <c r="T19" i="10"/>
  <c r="H19" i="10" s="1"/>
  <c r="L19" i="10" s="1"/>
  <c r="D19" i="12" s="1"/>
  <c r="AJ21" i="10"/>
  <c r="H19" i="13"/>
  <c r="J19" i="10"/>
  <c r="N19" i="10" s="1"/>
  <c r="Z20" i="10"/>
  <c r="V20" i="10" l="1"/>
  <c r="F20" i="13" s="1"/>
  <c r="AE19" i="8"/>
  <c r="AG19" i="8" s="1"/>
  <c r="AK19" i="8" s="1"/>
  <c r="AM19" i="8" s="1"/>
  <c r="P19" i="10"/>
  <c r="D19" i="13"/>
  <c r="AO19" i="8"/>
  <c r="AI19" i="8"/>
  <c r="F19" i="12"/>
  <c r="R19" i="10"/>
  <c r="J20" i="13"/>
  <c r="AD20" i="10"/>
  <c r="AB20" i="10" l="1"/>
  <c r="AJ20" i="10" s="1"/>
  <c r="AV19" i="8"/>
  <c r="F19" i="9"/>
  <c r="H19" i="9" s="1"/>
  <c r="X18" i="10" s="1"/>
  <c r="Z19" i="10" s="1"/>
  <c r="AS19" i="8"/>
  <c r="AH20" i="10"/>
  <c r="AL20" i="10"/>
  <c r="AF20" i="10" l="1"/>
  <c r="H18" i="13"/>
  <c r="J18" i="10"/>
  <c r="N18" i="10" s="1"/>
  <c r="F18" i="12" s="1"/>
  <c r="AC18" i="8"/>
  <c r="T18" i="10"/>
  <c r="J19" i="13"/>
  <c r="AD19" i="10"/>
  <c r="R18" i="10" l="1"/>
  <c r="D18" i="13"/>
  <c r="H18" i="10"/>
  <c r="L18" i="10" s="1"/>
  <c r="V19" i="10"/>
  <c r="AI18" i="8"/>
  <c r="AO18" i="8"/>
  <c r="AE18" i="8"/>
  <c r="AG18" i="8" s="1"/>
  <c r="AK18" i="8" s="1"/>
  <c r="AX18" i="8"/>
  <c r="AL19" i="10"/>
  <c r="AH19" i="10"/>
  <c r="AM18" i="8" l="1"/>
  <c r="AV18" i="8"/>
  <c r="AB19" i="10"/>
  <c r="F19" i="13"/>
  <c r="P18" i="10"/>
  <c r="D18" i="12"/>
  <c r="F18" i="9"/>
  <c r="H18" i="9" s="1"/>
  <c r="AS18" i="8"/>
  <c r="T17" i="10" l="1"/>
  <c r="X17" i="10"/>
  <c r="AF19" i="10"/>
  <c r="AJ19" i="10"/>
  <c r="AC17" i="8"/>
  <c r="H17" i="13" l="1"/>
  <c r="Z18" i="10"/>
  <c r="J17" i="10"/>
  <c r="N17" i="10" s="1"/>
  <c r="AX17" i="8"/>
  <c r="AE17" i="8"/>
  <c r="AG17" i="8" s="1"/>
  <c r="AK17" i="8" s="1"/>
  <c r="AO17" i="8"/>
  <c r="AI17" i="8"/>
  <c r="H17" i="10"/>
  <c r="L17" i="10" s="1"/>
  <c r="D17" i="13"/>
  <c r="V18" i="10"/>
  <c r="D17" i="12" l="1"/>
  <c r="P17" i="10"/>
  <c r="F17" i="12"/>
  <c r="R17" i="10"/>
  <c r="AB18" i="10"/>
  <c r="F18" i="13"/>
  <c r="AD18" i="10"/>
  <c r="J18" i="13"/>
  <c r="AS17" i="8"/>
  <c r="F17" i="9"/>
  <c r="H17" i="9" s="1"/>
  <c r="AV17" i="8"/>
  <c r="AM17" i="8"/>
  <c r="T16" i="10" l="1"/>
  <c r="V17" i="10" s="1"/>
  <c r="AC16" i="8"/>
  <c r="AX16" i="8" s="1"/>
  <c r="X16" i="10"/>
  <c r="AL18" i="10"/>
  <c r="AH18" i="10"/>
  <c r="AF18" i="10"/>
  <c r="AJ18" i="10"/>
  <c r="D16" i="13" l="1"/>
  <c r="H16" i="10"/>
  <c r="L16" i="10" s="1"/>
  <c r="P16" i="10" s="1"/>
  <c r="AE16" i="8"/>
  <c r="AG16" i="8" s="1"/>
  <c r="AK16" i="8" s="1"/>
  <c r="AM16" i="8" s="1"/>
  <c r="AI16" i="8"/>
  <c r="AO16" i="8"/>
  <c r="F16" i="9" s="1"/>
  <c r="H16" i="9" s="1"/>
  <c r="F17" i="13"/>
  <c r="AB17" i="10"/>
  <c r="Z17" i="10"/>
  <c r="J16" i="10"/>
  <c r="N16" i="10" s="1"/>
  <c r="H16" i="13"/>
  <c r="D16" i="12" l="1"/>
  <c r="AV16" i="8"/>
  <c r="AS16" i="8"/>
  <c r="T15" i="10"/>
  <c r="V16" i="10" s="1"/>
  <c r="AC15" i="8"/>
  <c r="AI15" i="8" s="1"/>
  <c r="F16" i="12"/>
  <c r="R16" i="10"/>
  <c r="X15" i="10" s="1"/>
  <c r="AJ17" i="10"/>
  <c r="AF17" i="10"/>
  <c r="J17" i="13"/>
  <c r="AD17" i="10"/>
  <c r="D15" i="13" l="1"/>
  <c r="H15" i="10"/>
  <c r="L15" i="10" s="1"/>
  <c r="D15" i="12" s="1"/>
  <c r="AE15" i="8"/>
  <c r="AG15" i="8" s="1"/>
  <c r="AK15" i="8" s="1"/>
  <c r="AX15" i="8"/>
  <c r="AO15" i="8"/>
  <c r="J15" i="10"/>
  <c r="N15" i="10" s="1"/>
  <c r="Z16" i="10"/>
  <c r="H15" i="13"/>
  <c r="AH17" i="10"/>
  <c r="AL17" i="10"/>
  <c r="AB16" i="10"/>
  <c r="F16" i="13"/>
  <c r="P15" i="10" l="1"/>
  <c r="AS15" i="8"/>
  <c r="F15" i="9"/>
  <c r="H15" i="9" s="1"/>
  <c r="AM15" i="8"/>
  <c r="AV15" i="8"/>
  <c r="J16" i="13"/>
  <c r="AD16" i="10"/>
  <c r="R15" i="10"/>
  <c r="F15" i="12"/>
  <c r="AF16" i="10"/>
  <c r="AJ16" i="10"/>
  <c r="T14" i="10" l="1"/>
  <c r="D14" i="13" s="1"/>
  <c r="AC14" i="8"/>
  <c r="AO14" i="8" s="1"/>
  <c r="AS14" i="8" s="1"/>
  <c r="X14" i="10"/>
  <c r="H14" i="13" s="1"/>
  <c r="AH16" i="10"/>
  <c r="AL16" i="10"/>
  <c r="V15" i="10" l="1"/>
  <c r="F15" i="13" s="1"/>
  <c r="H14" i="10"/>
  <c r="L14" i="10" s="1"/>
  <c r="P14" i="10" s="1"/>
  <c r="F14" i="9"/>
  <c r="H14" i="9" s="1"/>
  <c r="AI14" i="8"/>
  <c r="AX14" i="8"/>
  <c r="AE14" i="8"/>
  <c r="AG14" i="8" s="1"/>
  <c r="AK14" i="8" s="1"/>
  <c r="AV14" i="8" s="1"/>
  <c r="Z15" i="10"/>
  <c r="J15" i="13" s="1"/>
  <c r="J14" i="10"/>
  <c r="N14" i="10" s="1"/>
  <c r="F14" i="12" s="1"/>
  <c r="AB15" i="10" l="1"/>
  <c r="AJ15" i="10" s="1"/>
  <c r="T13" i="10"/>
  <c r="D13" i="13" s="1"/>
  <c r="D14" i="12"/>
  <c r="AM14" i="8"/>
  <c r="AC13" i="8" s="1"/>
  <c r="AO13" i="8" s="1"/>
  <c r="AS13" i="8" s="1"/>
  <c r="AD15" i="10"/>
  <c r="AH15" i="10" s="1"/>
  <c r="R14" i="10"/>
  <c r="X13" i="10" s="1"/>
  <c r="H13" i="13" s="1"/>
  <c r="AF15" i="10" l="1"/>
  <c r="V14" i="10"/>
  <c r="F14" i="13" s="1"/>
  <c r="H13" i="10"/>
  <c r="L13" i="10" s="1"/>
  <c r="D13" i="12" s="1"/>
  <c r="F13" i="9"/>
  <c r="H13" i="9" s="1"/>
  <c r="AX13" i="8"/>
  <c r="AI13" i="8"/>
  <c r="AE13" i="8"/>
  <c r="AG13" i="8" s="1"/>
  <c r="AK13" i="8" s="1"/>
  <c r="AM13" i="8" s="1"/>
  <c r="AL15" i="10"/>
  <c r="J13" i="10"/>
  <c r="N13" i="10" s="1"/>
  <c r="R13" i="10" s="1"/>
  <c r="Z14" i="10"/>
  <c r="J14" i="13" s="1"/>
  <c r="P13" i="10" l="1"/>
  <c r="T12" i="10" s="1"/>
  <c r="H12" i="10" s="1"/>
  <c r="L12" i="10" s="1"/>
  <c r="AB14" i="10"/>
  <c r="AJ14" i="10" s="1"/>
  <c r="AC12" i="8"/>
  <c r="AE12" i="8" s="1"/>
  <c r="AG12" i="8" s="1"/>
  <c r="AK12" i="8" s="1"/>
  <c r="X12" i="10"/>
  <c r="J12" i="10" s="1"/>
  <c r="N12" i="10" s="1"/>
  <c r="AV13" i="8"/>
  <c r="AD14" i="10"/>
  <c r="AL14" i="10" s="1"/>
  <c r="F13" i="12"/>
  <c r="AF14" i="10" l="1"/>
  <c r="V13" i="10"/>
  <c r="F13" i="13" s="1"/>
  <c r="D12" i="13"/>
  <c r="H12" i="13"/>
  <c r="AX12" i="8"/>
  <c r="AO12" i="8"/>
  <c r="F12" i="9" s="1"/>
  <c r="H12" i="9" s="1"/>
  <c r="AI12" i="8"/>
  <c r="Z13" i="10"/>
  <c r="AD13" i="10" s="1"/>
  <c r="AH14" i="10"/>
  <c r="AM12" i="8"/>
  <c r="AV12" i="8"/>
  <c r="F12" i="12"/>
  <c r="R12" i="10"/>
  <c r="D12" i="12"/>
  <c r="P12" i="10"/>
  <c r="AB13" i="10" l="1"/>
  <c r="AF13" i="10" s="1"/>
  <c r="AS12" i="8"/>
  <c r="J13" i="13"/>
  <c r="T11" i="10"/>
  <c r="H11" i="10" s="1"/>
  <c r="L11" i="10" s="1"/>
  <c r="X11" i="10"/>
  <c r="Z12" i="10" s="1"/>
  <c r="AH13" i="10"/>
  <c r="AL13" i="10"/>
  <c r="AC11" i="8"/>
  <c r="AJ13" i="10" l="1"/>
  <c r="D11" i="13"/>
  <c r="V12" i="10"/>
  <c r="F12" i="13" s="1"/>
  <c r="H11" i="13"/>
  <c r="J11" i="10"/>
  <c r="N11" i="10" s="1"/>
  <c r="F11" i="12" s="1"/>
  <c r="AO11" i="8"/>
  <c r="AX11" i="8"/>
  <c r="AI11" i="8"/>
  <c r="AE11" i="8"/>
  <c r="AG11" i="8" s="1"/>
  <c r="AK11" i="8" s="1"/>
  <c r="J12" i="13"/>
  <c r="AD12" i="10"/>
  <c r="D11" i="12"/>
  <c r="P11" i="10"/>
  <c r="AB12" i="10" l="1"/>
  <c r="AJ12" i="10" s="1"/>
  <c r="R11" i="10"/>
  <c r="F11" i="9"/>
  <c r="H11" i="9" s="1"/>
  <c r="T10" i="10" s="1"/>
  <c r="AS11" i="8"/>
  <c r="AH12" i="10"/>
  <c r="AL12" i="10"/>
  <c r="AV11" i="8"/>
  <c r="AM11" i="8"/>
  <c r="AF12" i="10" l="1"/>
  <c r="X10" i="10"/>
  <c r="Z11" i="10" s="1"/>
  <c r="D10" i="13"/>
  <c r="V11" i="10"/>
  <c r="H10" i="10"/>
  <c r="L10" i="10" s="1"/>
  <c r="AC10" i="8"/>
  <c r="H10" i="13" l="1"/>
  <c r="J10" i="10"/>
  <c r="N10" i="10" s="1"/>
  <c r="F10" i="12" s="1"/>
  <c r="D10" i="12"/>
  <c r="P10" i="10"/>
  <c r="AX10" i="8"/>
  <c r="AE10" i="8"/>
  <c r="AG10" i="8" s="1"/>
  <c r="AK10" i="8" s="1"/>
  <c r="AI10" i="8"/>
  <c r="AO10" i="8"/>
  <c r="F11" i="13"/>
  <c r="AB11" i="10"/>
  <c r="J11" i="13"/>
  <c r="AD11" i="10"/>
  <c r="R10" i="10" l="1"/>
  <c r="AM10" i="8"/>
  <c r="AV10" i="8"/>
  <c r="AL11" i="10"/>
  <c r="AH11" i="10"/>
  <c r="AF11" i="10"/>
  <c r="AJ11" i="10"/>
  <c r="F10" i="9"/>
  <c r="H10" i="9" s="1"/>
  <c r="T9" i="10" s="1"/>
  <c r="AS10" i="8"/>
  <c r="X9" i="10" l="1"/>
  <c r="J9" i="10" s="1"/>
  <c r="N9" i="10" s="1"/>
  <c r="D9" i="13"/>
  <c r="V10" i="10"/>
  <c r="H9" i="10"/>
  <c r="L9" i="10" s="1"/>
  <c r="AC9" i="8"/>
  <c r="Z10" i="10" l="1"/>
  <c r="J10" i="13" s="1"/>
  <c r="H9" i="13"/>
  <c r="D9" i="12"/>
  <c r="P9" i="10"/>
  <c r="AB10" i="10"/>
  <c r="F10" i="13"/>
  <c r="AO9" i="8"/>
  <c r="AI9" i="8"/>
  <c r="AE9" i="8"/>
  <c r="AG9" i="8" s="1"/>
  <c r="AK9" i="8" s="1"/>
  <c r="AX9" i="8"/>
  <c r="R9" i="10"/>
  <c r="F9" i="12"/>
  <c r="AD10" i="10" l="1"/>
  <c r="AH10" i="10" s="1"/>
  <c r="F9" i="9"/>
  <c r="H9" i="9" s="1"/>
  <c r="X8" i="10" s="1"/>
  <c r="AS9" i="8"/>
  <c r="AM9" i="8"/>
  <c r="AV9" i="8"/>
  <c r="AJ10" i="10"/>
  <c r="AF10" i="10"/>
  <c r="AL10" i="10" l="1"/>
  <c r="T8" i="10"/>
  <c r="D8" i="13" s="1"/>
  <c r="AC8" i="8"/>
  <c r="AI8" i="8" s="1"/>
  <c r="Z9" i="10"/>
  <c r="J8" i="10"/>
  <c r="N8" i="10" s="1"/>
  <c r="H8" i="13"/>
  <c r="V9" i="10" l="1"/>
  <c r="AB9" i="10" s="1"/>
  <c r="H8" i="10"/>
  <c r="L8" i="10" s="1"/>
  <c r="D8" i="12" s="1"/>
  <c r="AO8" i="8"/>
  <c r="AS8" i="8" s="1"/>
  <c r="AX8" i="8"/>
  <c r="AE8" i="8"/>
  <c r="AG8" i="8" s="1"/>
  <c r="AK8" i="8" s="1"/>
  <c r="AV8" i="8" s="1"/>
  <c r="R8" i="10"/>
  <c r="F8" i="12"/>
  <c r="AD9" i="10"/>
  <c r="J9" i="13"/>
  <c r="F9" i="13" l="1"/>
  <c r="P8" i="10"/>
  <c r="F8" i="9"/>
  <c r="H8" i="9" s="1"/>
  <c r="AM8" i="8"/>
  <c r="AF9" i="10"/>
  <c r="AJ9" i="10"/>
  <c r="AL9" i="10"/>
  <c r="AH9" i="10"/>
  <c r="T7" i="10" l="1"/>
  <c r="H7" i="10" s="1"/>
  <c r="L7" i="10" s="1"/>
  <c r="D7" i="12" s="1"/>
  <c r="AC7" i="8"/>
  <c r="AX7" i="8" s="1"/>
  <c r="X7" i="10"/>
  <c r="H7" i="13" s="1"/>
  <c r="D7" i="13" l="1"/>
  <c r="V8" i="10"/>
  <c r="F8" i="13" s="1"/>
  <c r="P7" i="10"/>
  <c r="AE7" i="8"/>
  <c r="AG7" i="8" s="1"/>
  <c r="AK7" i="8" s="1"/>
  <c r="AV7" i="8" s="1"/>
  <c r="AO7" i="8"/>
  <c r="F7" i="9" s="1"/>
  <c r="H7" i="9" s="1"/>
  <c r="AI7" i="8"/>
  <c r="Z8" i="10"/>
  <c r="AD8" i="10" s="1"/>
  <c r="AH8" i="10" s="1"/>
  <c r="J7" i="10"/>
  <c r="N7" i="10" s="1"/>
  <c r="F7" i="12" s="1"/>
  <c r="AB8" i="10" l="1"/>
  <c r="AF8" i="10" s="1"/>
  <c r="T6" i="10"/>
  <c r="D6" i="13" s="1"/>
  <c r="AM7" i="8"/>
  <c r="AC6" i="8" s="1"/>
  <c r="AI6" i="8" s="1"/>
  <c r="AS7" i="8"/>
  <c r="AL8" i="10"/>
  <c r="J8" i="13"/>
  <c r="R7" i="10"/>
  <c r="X6" i="10" s="1"/>
  <c r="H6" i="13" s="1"/>
  <c r="AJ8" i="10" l="1"/>
  <c r="V7" i="10"/>
  <c r="F7" i="13" s="1"/>
  <c r="H6" i="10"/>
  <c r="L6" i="10" s="1"/>
  <c r="P6" i="10" s="1"/>
  <c r="AX6" i="8"/>
  <c r="AE6" i="8"/>
  <c r="AG6" i="8" s="1"/>
  <c r="AK6" i="8" s="1"/>
  <c r="AV6" i="8" s="1"/>
  <c r="AO6" i="8"/>
  <c r="F6" i="9" s="1"/>
  <c r="H6" i="9" s="1"/>
  <c r="Z7" i="10"/>
  <c r="J7" i="13" s="1"/>
  <c r="J6" i="10"/>
  <c r="N6" i="10" s="1"/>
  <c r="F6" i="12" s="1"/>
  <c r="AB7" i="10" l="1"/>
  <c r="AJ7" i="10" s="1"/>
  <c r="D6" i="12"/>
  <c r="T5" i="10"/>
  <c r="H5" i="10" s="1"/>
  <c r="L5" i="10" s="1"/>
  <c r="D5" i="12" s="1"/>
  <c r="AS6" i="8"/>
  <c r="AM6" i="8"/>
  <c r="AC5" i="8" s="1"/>
  <c r="AD7" i="10"/>
  <c r="AH7" i="10" s="1"/>
  <c r="R6" i="10"/>
  <c r="X5" i="10" s="1"/>
  <c r="H5" i="13" s="1"/>
  <c r="AF7" i="10" l="1"/>
  <c r="V6" i="10"/>
  <c r="F6" i="13" s="1"/>
  <c r="P5" i="10"/>
  <c r="D5" i="13"/>
  <c r="AO5" i="8"/>
  <c r="AX5" i="8"/>
  <c r="AE5" i="8"/>
  <c r="AG5" i="8" s="1"/>
  <c r="AK5" i="8" s="1"/>
  <c r="AM5" i="8" s="1"/>
  <c r="AI5" i="8"/>
  <c r="Z6" i="10"/>
  <c r="AD6" i="10" s="1"/>
  <c r="AH6" i="10" s="1"/>
  <c r="AL7" i="10"/>
  <c r="J5" i="10"/>
  <c r="N5" i="10" s="1"/>
  <c r="F5" i="12" s="1"/>
  <c r="AB6" i="10" l="1"/>
  <c r="AJ6" i="10" s="1"/>
  <c r="AV5" i="8"/>
  <c r="AS5" i="8"/>
  <c r="F5" i="9"/>
  <c r="H5" i="9" s="1"/>
  <c r="T4" i="10" s="1"/>
  <c r="V5" i="10" s="1"/>
  <c r="F5" i="13" s="1"/>
  <c r="AL6" i="10"/>
  <c r="J6" i="13"/>
  <c r="R5" i="10"/>
  <c r="AF6" i="10" l="1"/>
  <c r="X4" i="10"/>
  <c r="H4" i="13" s="1"/>
  <c r="AB5" i="10"/>
  <c r="AF5" i="10" s="1"/>
  <c r="H4" i="10"/>
  <c r="L4" i="10" s="1"/>
  <c r="P4" i="10" s="1"/>
  <c r="D4" i="13"/>
  <c r="AC4" i="8"/>
  <c r="AJ5" i="10" l="1"/>
  <c r="J4" i="10"/>
  <c r="N4" i="10" s="1"/>
  <c r="F4" i="12" s="1"/>
  <c r="Z5" i="10"/>
  <c r="AD5" i="10" s="1"/>
  <c r="AH5" i="10" s="1"/>
  <c r="D4" i="12"/>
  <c r="AO4" i="8"/>
  <c r="AX4" i="8"/>
  <c r="AI4" i="8"/>
  <c r="AE4" i="8"/>
  <c r="AG4" i="8" s="1"/>
  <c r="AK4" i="8" s="1"/>
  <c r="R4" i="10" l="1"/>
  <c r="J5" i="13"/>
  <c r="AL5" i="10"/>
  <c r="AV4" i="8"/>
  <c r="AM4" i="8"/>
  <c r="AS4" i="8"/>
  <c r="F4" i="9"/>
  <c r="H4" i="9" s="1"/>
  <c r="T3" i="10" s="1"/>
  <c r="AC3" i="8" l="1"/>
  <c r="D3" i="13"/>
  <c r="H3" i="10"/>
  <c r="L3" i="10" s="1"/>
  <c r="V4" i="10"/>
  <c r="X3" i="10"/>
  <c r="AX3" i="8" l="1"/>
  <c r="AO3" i="8"/>
  <c r="AE3" i="8"/>
  <c r="AG3" i="8" s="1"/>
  <c r="AK3" i="8" s="1"/>
  <c r="AI3" i="8"/>
  <c r="Z4" i="10"/>
  <c r="H3" i="13"/>
  <c r="J3" i="10"/>
  <c r="N3" i="10" s="1"/>
  <c r="F4" i="13"/>
  <c r="AB4" i="10"/>
  <c r="P3" i="10"/>
  <c r="D3" i="12"/>
  <c r="D2" i="12" s="1"/>
  <c r="D1" i="12" s="1"/>
  <c r="AV3" i="8" l="1"/>
  <c r="AM3" i="8"/>
  <c r="AS3" i="8"/>
  <c r="F3" i="9"/>
  <c r="H3" i="9" s="1"/>
  <c r="T2" i="10" s="1"/>
  <c r="R3" i="10"/>
  <c r="F3" i="12"/>
  <c r="F2" i="12" s="1"/>
  <c r="F1" i="12" s="1"/>
  <c r="AF4" i="10"/>
  <c r="AJ4" i="10"/>
  <c r="AD4" i="10"/>
  <c r="J4" i="13"/>
  <c r="X2" i="10" l="1"/>
  <c r="Z3" i="10" s="1"/>
  <c r="V3" i="10"/>
  <c r="F3" i="13" s="1"/>
  <c r="F2" i="13" s="1"/>
  <c r="H2" i="10"/>
  <c r="L2" i="10" s="1"/>
  <c r="P2" i="10" s="1"/>
  <c r="AC2" i="8"/>
  <c r="AX2" i="8" s="1"/>
  <c r="D2" i="13"/>
  <c r="D1" i="13" s="1"/>
  <c r="AL4" i="10"/>
  <c r="AH4" i="10"/>
  <c r="J2" i="10" l="1"/>
  <c r="N2" i="10" s="1"/>
  <c r="R2" i="10" s="1"/>
  <c r="H2" i="13"/>
  <c r="H1" i="13" s="1"/>
  <c r="F1" i="13"/>
  <c r="AB3" i="10"/>
  <c r="AE2" i="8"/>
  <c r="AG2" i="8" s="1"/>
  <c r="AK2" i="8" s="1"/>
  <c r="AM2" i="8" s="1"/>
  <c r="AO2" i="8"/>
  <c r="AI2" i="8"/>
  <c r="J3" i="13"/>
  <c r="J2" i="13" s="1"/>
  <c r="J1" i="13" s="1"/>
  <c r="AD3" i="10"/>
  <c r="AV2" i="8" l="1"/>
  <c r="AF3" i="10"/>
  <c r="AJ3" i="10"/>
  <c r="AS2" i="8"/>
  <c r="F2" i="9"/>
  <c r="H2" i="9" s="1"/>
  <c r="AH3" i="10"/>
  <c r="AL3" i="10"/>
  <c r="AC1" i="8" l="1"/>
  <c r="X1" i="10"/>
  <c r="T1" i="10"/>
  <c r="V1" i="10" l="1"/>
  <c r="V2" i="10"/>
  <c r="AB2" i="10" s="1"/>
  <c r="H1" i="10"/>
  <c r="L1" i="10" s="1"/>
  <c r="P1" i="10" s="1"/>
  <c r="J1" i="10"/>
  <c r="N1" i="10" s="1"/>
  <c r="R1" i="10" s="1"/>
  <c r="Z1" i="10"/>
  <c r="Z2" i="10"/>
  <c r="AD2" i="10" s="1"/>
  <c r="AX1" i="8"/>
  <c r="AI1" i="8"/>
  <c r="AO1" i="8"/>
  <c r="AE1" i="8"/>
  <c r="AG1" i="8" s="1"/>
  <c r="AK1" i="8" s="1"/>
  <c r="AF2" i="10" l="1"/>
  <c r="AJ2" i="10"/>
  <c r="AJ1" i="10" s="1"/>
  <c r="AV1" i="8"/>
  <c r="AZ1" i="8" s="1"/>
  <c r="AM1" i="8"/>
  <c r="AL2" i="10"/>
  <c r="AL1" i="10" s="1"/>
  <c r="AH2" i="10"/>
  <c r="F1" i="9"/>
  <c r="H1" i="9" s="1"/>
  <c r="AS1" i="8"/>
  <c r="AR4" i="8" s="1"/>
  <c r="B13" i="1" s="1"/>
  <c r="B14" i="1" s="1"/>
  <c r="G441" i="15"/>
  <c r="G443" i="15"/>
  <c r="G445" i="15"/>
  <c r="G447" i="15"/>
  <c r="G449" i="15"/>
  <c r="G451" i="15"/>
  <c r="G440" i="15"/>
  <c r="G442" i="15"/>
  <c r="G444" i="15"/>
  <c r="G446" i="15"/>
  <c r="G448" i="15"/>
  <c r="G450" i="15"/>
  <c r="G437" i="15"/>
  <c r="G432" i="15"/>
  <c r="G304" i="15"/>
  <c r="G350" i="15"/>
  <c r="G397" i="15"/>
  <c r="G374" i="15"/>
  <c r="G290" i="15"/>
  <c r="G297" i="15"/>
  <c r="G369" i="15"/>
  <c r="G308" i="15"/>
  <c r="G402" i="15"/>
  <c r="G333" i="15"/>
  <c r="G418" i="15"/>
  <c r="G421" i="15"/>
  <c r="G303" i="15"/>
  <c r="G328" i="15"/>
  <c r="G416" i="15"/>
  <c r="G372" i="15"/>
  <c r="G409" i="15"/>
  <c r="G364" i="15"/>
  <c r="G324" i="15"/>
  <c r="G423" i="15"/>
  <c r="G292" i="15"/>
  <c r="G420" i="15"/>
  <c r="G295" i="15"/>
  <c r="G370" i="15"/>
  <c r="G335" i="15"/>
  <c r="G426" i="15"/>
  <c r="G321" i="15"/>
  <c r="G322" i="15"/>
  <c r="G312" i="15"/>
  <c r="G345" i="15"/>
  <c r="G306" i="15"/>
  <c r="G405" i="15"/>
  <c r="G319" i="15"/>
  <c r="G380" i="15"/>
  <c r="G327" i="15"/>
  <c r="G348" i="15"/>
  <c r="G412" i="15"/>
  <c r="G439" i="15"/>
  <c r="G438" i="15"/>
  <c r="G434" i="15"/>
  <c r="G332" i="15"/>
  <c r="G338" i="15"/>
  <c r="G373" i="15"/>
  <c r="G339" i="15"/>
  <c r="G368" i="15"/>
  <c r="G340" i="15"/>
  <c r="G354" i="15"/>
  <c r="G360" i="15"/>
  <c r="G311" i="15"/>
  <c r="G366" i="15"/>
  <c r="G396" i="15"/>
  <c r="G408" i="15"/>
  <c r="G388" i="15"/>
  <c r="G296" i="15"/>
  <c r="G317" i="15"/>
  <c r="G395" i="15"/>
  <c r="G365" i="15"/>
  <c r="G352" i="15"/>
  <c r="G391" i="15"/>
  <c r="G357" i="15"/>
  <c r="G356" i="15"/>
  <c r="G293" i="15"/>
  <c r="G346" i="15"/>
  <c r="G393" i="15"/>
  <c r="G387" i="15"/>
  <c r="G404" i="15"/>
  <c r="G401" i="15"/>
  <c r="G400" i="15"/>
  <c r="G394" i="15"/>
  <c r="G422" i="15"/>
  <c r="G361" i="15"/>
  <c r="G355" i="15"/>
  <c r="G429" i="15"/>
  <c r="G410" i="15"/>
  <c r="G291" i="15"/>
  <c r="G431" i="15"/>
  <c r="G433" i="15"/>
  <c r="G382" i="15"/>
  <c r="G298" i="15"/>
  <c r="G331" i="15"/>
  <c r="G362" i="15"/>
  <c r="G330" i="15"/>
  <c r="G325" i="15"/>
  <c r="G377" i="15"/>
  <c r="G301" i="15"/>
  <c r="G367" i="15"/>
  <c r="G313" i="15"/>
  <c r="G419" i="15"/>
  <c r="G381" i="15"/>
  <c r="G392" i="15"/>
  <c r="G349" i="15"/>
  <c r="G302" i="15"/>
  <c r="G417" i="15"/>
  <c r="G378" i="15"/>
  <c r="G351" i="15"/>
  <c r="G385" i="15"/>
  <c r="G342" i="15"/>
  <c r="G359" i="15"/>
  <c r="G318" i="15"/>
  <c r="G427" i="15"/>
  <c r="G343" i="15"/>
  <c r="G399" i="15"/>
  <c r="G309" i="15"/>
  <c r="G435" i="15"/>
  <c r="G436" i="15"/>
  <c r="G307" i="15"/>
  <c r="G347" i="15"/>
  <c r="G316" i="15"/>
  <c r="G334" i="15"/>
  <c r="G326" i="15"/>
  <c r="G323" i="15"/>
  <c r="G379" i="15"/>
  <c r="G383" i="15"/>
  <c r="G389" i="15"/>
  <c r="G425" i="15"/>
  <c r="G337" i="15"/>
  <c r="G363" i="15"/>
  <c r="G310" i="15"/>
  <c r="G384" i="15"/>
  <c r="G294" i="15"/>
  <c r="G386" i="15"/>
  <c r="G406" i="15"/>
  <c r="G341" i="15"/>
  <c r="G428" i="15"/>
  <c r="G375" i="15"/>
  <c r="G358" i="15"/>
  <c r="G403" i="15"/>
  <c r="G430" i="15"/>
  <c r="G411" i="15"/>
  <c r="G413" i="15"/>
  <c r="G407" i="15"/>
  <c r="G376" i="15"/>
  <c r="G398" i="15"/>
  <c r="G424" i="15"/>
  <c r="G390" i="15"/>
  <c r="G353" i="15"/>
  <c r="G300" i="15"/>
  <c r="G320" i="15"/>
  <c r="G371" i="15"/>
  <c r="G414" i="15"/>
  <c r="G305" i="15"/>
  <c r="G314" i="15"/>
  <c r="G299" i="15"/>
  <c r="G315" i="15"/>
  <c r="G336" i="15"/>
  <c r="G329" i="15"/>
  <c r="G344" i="15"/>
  <c r="G415" i="15"/>
  <c r="D441" i="15"/>
  <c r="D443" i="15"/>
  <c r="D445" i="15"/>
  <c r="D447" i="15"/>
  <c r="D449" i="15"/>
  <c r="D451" i="15"/>
  <c r="D440" i="15"/>
  <c r="D442" i="15"/>
  <c r="D444" i="15"/>
  <c r="D446" i="15"/>
  <c r="D448" i="15"/>
  <c r="D450" i="15"/>
  <c r="D438" i="15"/>
  <c r="D431" i="15"/>
  <c r="D333" i="15"/>
  <c r="D428" i="15"/>
  <c r="D422" i="15"/>
  <c r="D399" i="15"/>
  <c r="D328" i="15"/>
  <c r="D387" i="15"/>
  <c r="D348" i="15"/>
  <c r="D382" i="15"/>
  <c r="D370" i="15"/>
  <c r="D352" i="15"/>
  <c r="D411" i="15"/>
  <c r="D375" i="15"/>
  <c r="D345" i="15"/>
  <c r="D311" i="15"/>
  <c r="D366" i="15"/>
  <c r="D406" i="15"/>
  <c r="D337" i="15"/>
  <c r="D409" i="15"/>
  <c r="D321" i="15"/>
  <c r="D413" i="15"/>
  <c r="D361" i="15"/>
  <c r="D407" i="15"/>
  <c r="D355" i="15"/>
  <c r="D429" i="15"/>
  <c r="D317" i="15"/>
  <c r="D325" i="15"/>
  <c r="D347" i="15"/>
  <c r="D349" i="15"/>
  <c r="D394" i="15"/>
  <c r="D423" i="15"/>
  <c r="D297" i="15"/>
  <c r="D420" i="15"/>
  <c r="D296" i="15"/>
  <c r="D331" i="15"/>
  <c r="D403" i="15"/>
  <c r="D404" i="15"/>
  <c r="D308" i="15"/>
  <c r="D386" i="15"/>
  <c r="D437" i="15"/>
  <c r="D439" i="15"/>
  <c r="D295" i="15"/>
  <c r="D396" i="15"/>
  <c r="D418" i="15"/>
  <c r="D324" i="15"/>
  <c r="D356" i="15"/>
  <c r="D292" i="15"/>
  <c r="D313" i="15"/>
  <c r="D358" i="15"/>
  <c r="D390" i="15"/>
  <c r="D380" i="15"/>
  <c r="D332" i="15"/>
  <c r="D392" i="15"/>
  <c r="D400" i="15"/>
  <c r="D298" i="15"/>
  <c r="D340" i="15"/>
  <c r="D318" i="15"/>
  <c r="D343" i="15"/>
  <c r="D430" i="15"/>
  <c r="D316" i="15"/>
  <c r="D326" i="15"/>
  <c r="D312" i="15"/>
  <c r="D363" i="15"/>
  <c r="D421" i="15"/>
  <c r="D405" i="15"/>
  <c r="D330" i="15"/>
  <c r="D350" i="15"/>
  <c r="D402" i="15"/>
  <c r="D364" i="15"/>
  <c r="D360" i="15"/>
  <c r="D303" i="15"/>
  <c r="D416" i="15"/>
  <c r="D436" i="15"/>
  <c r="D433" i="15"/>
  <c r="D432" i="15"/>
  <c r="D373" i="15"/>
  <c r="D302" i="15"/>
  <c r="D374" i="15"/>
  <c r="D417" i="15"/>
  <c r="D293" i="15"/>
  <c r="D346" i="15"/>
  <c r="D291" i="15"/>
  <c r="D391" i="15"/>
  <c r="D359" i="15"/>
  <c r="D378" i="15"/>
  <c r="D398" i="15"/>
  <c r="D304" i="15"/>
  <c r="D338" i="15"/>
  <c r="D401" i="15"/>
  <c r="D365" i="15"/>
  <c r="D342" i="15"/>
  <c r="D290" i="15"/>
  <c r="D354" i="15"/>
  <c r="D388" i="15"/>
  <c r="D319" i="15"/>
  <c r="D383" i="15"/>
  <c r="D372" i="15"/>
  <c r="D385" i="15"/>
  <c r="D395" i="15"/>
  <c r="D397" i="15"/>
  <c r="D379" i="15"/>
  <c r="D351" i="15"/>
  <c r="D410" i="15"/>
  <c r="D369" i="15"/>
  <c r="D412" i="15"/>
  <c r="D315" i="15"/>
  <c r="D435" i="15"/>
  <c r="D434" i="15"/>
  <c r="D341" i="15"/>
  <c r="D426" i="15"/>
  <c r="D301" i="15"/>
  <c r="D367" i="15"/>
  <c r="D310" i="15"/>
  <c r="D384" i="15"/>
  <c r="D307" i="15"/>
  <c r="D335" i="15"/>
  <c r="D368" i="15"/>
  <c r="D309" i="15"/>
  <c r="D327" i="15"/>
  <c r="D362" i="15"/>
  <c r="D299" i="15"/>
  <c r="D377" i="15"/>
  <c r="D339" i="15"/>
  <c r="D334" i="15"/>
  <c r="D322" i="15"/>
  <c r="D323" i="15"/>
  <c r="D408" i="15"/>
  <c r="D427" i="15"/>
  <c r="D306" i="15"/>
  <c r="D419" i="15"/>
  <c r="D381" i="15"/>
  <c r="D425" i="15"/>
  <c r="D357" i="15"/>
  <c r="D376" i="15"/>
  <c r="D424" i="15"/>
  <c r="D393" i="15"/>
  <c r="D294" i="15"/>
  <c r="D389" i="15"/>
  <c r="D371" i="15"/>
  <c r="D353" i="15"/>
  <c r="D314" i="15"/>
  <c r="D320" i="15"/>
  <c r="D414" i="15"/>
  <c r="D415" i="15"/>
  <c r="D305" i="15"/>
  <c r="D336" i="15"/>
  <c r="D329" i="15"/>
  <c r="D344" i="15"/>
  <c r="D300" i="15"/>
  <c r="AD1" i="10" l="1"/>
  <c r="AB1" i="10"/>
  <c r="G13" i="9"/>
  <c r="B12" i="1" l="1"/>
  <c r="G16" i="9"/>
  <c r="G18" i="9" s="1"/>
  <c r="D262" i="15"/>
  <c r="D55" i="15"/>
  <c r="D27" i="15"/>
  <c r="D182" i="15"/>
  <c r="D269" i="15"/>
  <c r="D82" i="15"/>
  <c r="D4" i="15"/>
  <c r="D44" i="15"/>
  <c r="D267" i="15"/>
  <c r="D115" i="15"/>
  <c r="D42" i="15"/>
  <c r="D280" i="15"/>
  <c r="D272" i="15"/>
  <c r="D270" i="15"/>
  <c r="D184" i="15"/>
  <c r="D144" i="15"/>
  <c r="D193" i="15"/>
  <c r="D170" i="15"/>
  <c r="D230" i="15"/>
  <c r="D70" i="15"/>
  <c r="D254" i="15"/>
  <c r="D245" i="15"/>
  <c r="D83" i="15"/>
  <c r="D246" i="15"/>
  <c r="D276" i="15"/>
  <c r="D219" i="15"/>
  <c r="D142" i="15"/>
  <c r="D227" i="15"/>
  <c r="D226" i="15"/>
  <c r="D207" i="15"/>
  <c r="D229" i="15"/>
  <c r="D125" i="15"/>
  <c r="D121" i="15"/>
  <c r="D208" i="15"/>
  <c r="D107" i="15"/>
  <c r="D235" i="15"/>
  <c r="D256" i="15"/>
  <c r="D176" i="15"/>
  <c r="D3" i="15"/>
  <c r="D156" i="15"/>
  <c r="D217" i="15"/>
  <c r="D57" i="15"/>
  <c r="D13" i="15"/>
  <c r="D191" i="15"/>
  <c r="D271" i="15"/>
  <c r="D222" i="15"/>
  <c r="D165" i="15"/>
  <c r="D210" i="15"/>
  <c r="D38" i="15"/>
  <c r="D265" i="15"/>
  <c r="D232" i="15"/>
  <c r="D216" i="15"/>
  <c r="D215" i="15"/>
  <c r="D234" i="15"/>
  <c r="D258" i="15"/>
  <c r="D59" i="15"/>
  <c r="D137" i="15"/>
  <c r="D92" i="15"/>
  <c r="D79" i="15"/>
  <c r="D104" i="15"/>
  <c r="D147" i="15"/>
  <c r="D141" i="15"/>
  <c r="D118" i="15"/>
  <c r="D122" i="15"/>
  <c r="D131" i="15"/>
  <c r="D112" i="15"/>
  <c r="D50" i="15"/>
  <c r="D196" i="15"/>
  <c r="D36" i="15"/>
  <c r="D145" i="15"/>
  <c r="D60" i="15"/>
  <c r="D91" i="15"/>
  <c r="D183" i="15"/>
  <c r="D66" i="15"/>
  <c r="D134" i="15"/>
  <c r="D171" i="15"/>
  <c r="D45" i="15"/>
  <c r="D233" i="15"/>
  <c r="D98" i="15"/>
  <c r="D148" i="15"/>
  <c r="D61" i="15"/>
  <c r="D220" i="15"/>
  <c r="D159" i="15"/>
  <c r="D24" i="15"/>
  <c r="D164" i="15"/>
  <c r="D172" i="15"/>
  <c r="D201" i="15"/>
  <c r="D279" i="15"/>
  <c r="D76" i="15"/>
  <c r="D73" i="15"/>
  <c r="D48" i="15"/>
  <c r="D259" i="15"/>
  <c r="D30" i="15"/>
  <c r="D19" i="15"/>
  <c r="D218" i="15"/>
  <c r="D213" i="15"/>
  <c r="D251" i="15"/>
  <c r="D21" i="15"/>
  <c r="D105" i="15"/>
  <c r="D238" i="15"/>
  <c r="D174" i="15"/>
  <c r="D285" i="15"/>
  <c r="D283" i="15"/>
  <c r="D67" i="15"/>
  <c r="D109" i="15"/>
  <c r="D223" i="15"/>
  <c r="D282" i="15"/>
  <c r="D242" i="15"/>
  <c r="D46" i="15"/>
  <c r="D249" i="15"/>
  <c r="D187" i="15"/>
  <c r="D25" i="15"/>
  <c r="D32" i="15"/>
  <c r="D211" i="15"/>
  <c r="D15" i="15"/>
  <c r="D22" i="15"/>
  <c r="D157" i="15"/>
  <c r="D284" i="15"/>
  <c r="D231" i="15"/>
  <c r="D58" i="15"/>
  <c r="D287" i="15"/>
  <c r="D206" i="15"/>
  <c r="D221" i="15"/>
  <c r="D88" i="15"/>
  <c r="D199" i="15"/>
  <c r="D11" i="15"/>
  <c r="D97" i="15"/>
  <c r="D252" i="15"/>
  <c r="D18" i="15"/>
  <c r="D53" i="15"/>
  <c r="D136" i="15"/>
  <c r="D135" i="15"/>
  <c r="D205" i="15"/>
  <c r="D78" i="15"/>
  <c r="D77" i="15"/>
  <c r="D2" i="15"/>
  <c r="D204" i="15"/>
  <c r="D106" i="15"/>
  <c r="D96" i="15"/>
  <c r="D87" i="15"/>
  <c r="D62" i="15"/>
  <c r="D14" i="15"/>
  <c r="D152" i="15"/>
  <c r="D139" i="15"/>
  <c r="D103" i="15"/>
  <c r="D162" i="15"/>
  <c r="D89" i="15"/>
  <c r="D163" i="15"/>
  <c r="D51" i="15"/>
  <c r="AF1" i="10"/>
  <c r="D84" i="15"/>
  <c r="D8" i="15"/>
  <c r="D250" i="15"/>
  <c r="D241" i="15"/>
  <c r="D166" i="15"/>
  <c r="D186" i="15"/>
  <c r="D20" i="15"/>
  <c r="D133" i="15"/>
  <c r="D160" i="15"/>
  <c r="D274" i="15"/>
  <c r="D56" i="15"/>
  <c r="D198" i="15"/>
  <c r="D247" i="15"/>
  <c r="D153" i="15"/>
  <c r="D39" i="15"/>
  <c r="D203" i="15"/>
  <c r="D257" i="15"/>
  <c r="D225" i="15"/>
  <c r="D236" i="15"/>
  <c r="D81" i="15"/>
  <c r="D127" i="15"/>
  <c r="D102" i="15"/>
  <c r="D261" i="15"/>
  <c r="D243" i="15"/>
  <c r="D275" i="15"/>
  <c r="D128" i="15"/>
  <c r="D288" i="15"/>
  <c r="D94" i="15"/>
  <c r="D278" i="15"/>
  <c r="D263" i="15"/>
  <c r="D29" i="15"/>
  <c r="D260" i="15"/>
  <c r="D214" i="15"/>
  <c r="D64" i="15"/>
  <c r="D63" i="15"/>
  <c r="D117" i="15"/>
  <c r="D35" i="15"/>
  <c r="D26" i="15"/>
  <c r="D69" i="15"/>
  <c r="D239" i="15"/>
  <c r="D289" i="15"/>
  <c r="D286" i="15"/>
  <c r="D268" i="15"/>
  <c r="D43" i="15"/>
  <c r="D237" i="15"/>
  <c r="D180" i="15"/>
  <c r="D16" i="15"/>
  <c r="D95" i="15"/>
  <c r="AA12" i="10"/>
  <c r="E7" i="1" s="1"/>
  <c r="D10" i="15"/>
  <c r="D240" i="15"/>
  <c r="D181" i="15"/>
  <c r="D253" i="15"/>
  <c r="D149" i="15"/>
  <c r="D264" i="15"/>
  <c r="D68" i="15"/>
  <c r="D175" i="15"/>
  <c r="D228" i="15"/>
  <c r="D52" i="15"/>
  <c r="D17" i="15"/>
  <c r="D169" i="15"/>
  <c r="D273" i="15"/>
  <c r="D116" i="15"/>
  <c r="D1" i="15"/>
  <c r="D154" i="15"/>
  <c r="D179" i="15"/>
  <c r="D54" i="15"/>
  <c r="D281" i="15"/>
  <c r="D23" i="15"/>
  <c r="D255" i="15"/>
  <c r="D244" i="15"/>
  <c r="D108" i="15"/>
  <c r="D28" i="15"/>
  <c r="D150" i="15"/>
  <c r="D12" i="15"/>
  <c r="D202" i="15"/>
  <c r="D277" i="15"/>
  <c r="D178" i="15"/>
  <c r="D224" i="15"/>
  <c r="D209" i="15"/>
  <c r="D266" i="15"/>
  <c r="D85" i="15"/>
  <c r="D173" i="15"/>
  <c r="D140" i="15"/>
  <c r="D71" i="15"/>
  <c r="D40" i="15"/>
  <c r="D158" i="15"/>
  <c r="D194" i="15"/>
  <c r="D119" i="15"/>
  <c r="D129" i="15"/>
  <c r="D189" i="15"/>
  <c r="D192" i="15"/>
  <c r="D34" i="15"/>
  <c r="D123" i="15"/>
  <c r="D167" i="15"/>
  <c r="D65" i="15"/>
  <c r="D200" i="15"/>
  <c r="D143" i="15"/>
  <c r="D80" i="15"/>
  <c r="D33" i="15"/>
  <c r="D99" i="15"/>
  <c r="D47" i="15"/>
  <c r="D75" i="15"/>
  <c r="D197" i="15"/>
  <c r="D161" i="15"/>
  <c r="D74" i="15"/>
  <c r="D146" i="15"/>
  <c r="D49" i="15"/>
  <c r="D155" i="15"/>
  <c r="D86" i="15"/>
  <c r="D113" i="15"/>
  <c r="D130" i="15"/>
  <c r="D7" i="15"/>
  <c r="D9" i="15"/>
  <c r="D195" i="15"/>
  <c r="D114" i="15"/>
  <c r="D138" i="15"/>
  <c r="D126" i="15"/>
  <c r="D72" i="15"/>
  <c r="D93" i="15"/>
  <c r="D37" i="15"/>
  <c r="D5" i="15"/>
  <c r="D188" i="15"/>
  <c r="D120" i="15"/>
  <c r="D100" i="15"/>
  <c r="D101" i="15"/>
  <c r="D41" i="15"/>
  <c r="D132" i="15"/>
  <c r="D177" i="15"/>
  <c r="D124" i="15"/>
  <c r="D90" i="15"/>
  <c r="D31" i="15"/>
  <c r="D168" i="15"/>
  <c r="D248" i="15"/>
  <c r="D6" i="15"/>
  <c r="D151" i="15"/>
  <c r="D110" i="15"/>
  <c r="D212" i="15"/>
  <c r="D190" i="15"/>
  <c r="D185" i="15"/>
  <c r="D111" i="15"/>
  <c r="AH1" i="10"/>
  <c r="G263" i="15"/>
  <c r="G226" i="15"/>
  <c r="G9" i="15"/>
  <c r="G211" i="15"/>
  <c r="G258" i="15"/>
  <c r="G256" i="15"/>
  <c r="G221" i="15"/>
  <c r="G239" i="15"/>
  <c r="G185" i="15"/>
  <c r="G46" i="15"/>
  <c r="G141" i="15"/>
  <c r="G110" i="15"/>
  <c r="G153" i="15"/>
  <c r="G170" i="15"/>
  <c r="G260" i="15"/>
  <c r="G30" i="15"/>
  <c r="G85" i="15"/>
  <c r="G56" i="15"/>
  <c r="G176" i="15"/>
  <c r="G234" i="15"/>
  <c r="G198" i="15"/>
  <c r="G215" i="15"/>
  <c r="G267" i="15"/>
  <c r="G29" i="15"/>
  <c r="G214" i="15"/>
  <c r="G175" i="15"/>
  <c r="G178" i="15"/>
  <c r="G275" i="15"/>
  <c r="G174" i="15"/>
  <c r="G173" i="15"/>
  <c r="G265" i="15"/>
  <c r="G235" i="15"/>
  <c r="G40" i="15"/>
  <c r="G238" i="15"/>
  <c r="G128" i="15"/>
  <c r="G227" i="15"/>
  <c r="G52" i="15"/>
  <c r="G108" i="15"/>
  <c r="G209" i="15"/>
  <c r="G220" i="15"/>
  <c r="G115" i="15"/>
  <c r="G287" i="15"/>
  <c r="G80" i="15"/>
  <c r="G199" i="15"/>
  <c r="G117" i="15"/>
  <c r="G205" i="15"/>
  <c r="G191" i="15"/>
  <c r="G37" i="15"/>
  <c r="G168" i="15"/>
  <c r="G114" i="15"/>
  <c r="G172" i="15"/>
  <c r="G33" i="15"/>
  <c r="G45" i="15"/>
  <c r="G113" i="15"/>
  <c r="G16" i="15"/>
  <c r="G102" i="15"/>
  <c r="G62" i="15"/>
  <c r="G106" i="15"/>
  <c r="G233" i="15"/>
  <c r="G97" i="15"/>
  <c r="G273" i="15"/>
  <c r="G130" i="15"/>
  <c r="G158" i="15"/>
  <c r="G100" i="15"/>
  <c r="G126" i="15"/>
  <c r="G195" i="15"/>
  <c r="G65" i="15"/>
  <c r="G120" i="15"/>
  <c r="G99" i="15"/>
  <c r="G41" i="15"/>
  <c r="G5" i="15"/>
  <c r="G93" i="15"/>
  <c r="G91" i="15"/>
  <c r="G264" i="15"/>
  <c r="G236" i="15"/>
  <c r="G38" i="15"/>
  <c r="G55" i="15"/>
  <c r="G222" i="15"/>
  <c r="G112" i="15"/>
  <c r="G228" i="15"/>
  <c r="G246" i="15"/>
  <c r="G276" i="15"/>
  <c r="G53" i="15"/>
  <c r="G18" i="15"/>
  <c r="G44" i="15"/>
  <c r="G63" i="15"/>
  <c r="G3" i="15"/>
  <c r="G154" i="15"/>
  <c r="G58" i="15"/>
  <c r="G283" i="15"/>
  <c r="G73" i="15"/>
  <c r="G19" i="15"/>
  <c r="G24" i="15"/>
  <c r="G43" i="15"/>
  <c r="AC12" i="10"/>
  <c r="F7" i="1" s="1"/>
  <c r="G166" i="15"/>
  <c r="G278" i="15"/>
  <c r="G277" i="15"/>
  <c r="G164" i="15"/>
  <c r="G109" i="15"/>
  <c r="G250" i="15"/>
  <c r="G193" i="15"/>
  <c r="G13" i="15"/>
  <c r="G231" i="15"/>
  <c r="G230" i="15"/>
  <c r="G54" i="15"/>
  <c r="G32" i="15"/>
  <c r="G268" i="15"/>
  <c r="G39" i="15"/>
  <c r="G241" i="15"/>
  <c r="G229" i="15"/>
  <c r="G51" i="15"/>
  <c r="G289" i="15"/>
  <c r="G279" i="15"/>
  <c r="G203" i="15"/>
  <c r="G78" i="15"/>
  <c r="G124" i="15"/>
  <c r="G81" i="15"/>
  <c r="G83" i="15"/>
  <c r="G190" i="15"/>
  <c r="G72" i="15"/>
  <c r="G61" i="15"/>
  <c r="G147" i="15"/>
  <c r="G116" i="15"/>
  <c r="G189" i="15"/>
  <c r="G90" i="15"/>
  <c r="G167" i="15"/>
  <c r="G60" i="15"/>
  <c r="G202" i="15"/>
  <c r="G148" i="15"/>
  <c r="G187" i="15"/>
  <c r="G119" i="15"/>
  <c r="G36" i="15"/>
  <c r="G88" i="15"/>
  <c r="G145" i="15"/>
  <c r="G87" i="15"/>
  <c r="G86" i="15"/>
  <c r="G92" i="15"/>
  <c r="G75" i="15"/>
  <c r="G96" i="15"/>
  <c r="G105" i="15"/>
  <c r="G118" i="15"/>
  <c r="G135" i="15"/>
  <c r="G171" i="15"/>
  <c r="G182" i="15"/>
  <c r="G240" i="15"/>
  <c r="G144" i="15"/>
  <c r="G159" i="15"/>
  <c r="G253" i="15"/>
  <c r="G7" i="15"/>
  <c r="G76" i="15"/>
  <c r="G242" i="15"/>
  <c r="G22" i="15"/>
  <c r="G252" i="15"/>
  <c r="G201" i="15"/>
  <c r="G206" i="15"/>
  <c r="G82" i="15"/>
  <c r="G261" i="15"/>
  <c r="G274" i="15"/>
  <c r="G23" i="15"/>
  <c r="G251" i="15"/>
  <c r="G224" i="15"/>
  <c r="G271" i="15"/>
  <c r="G207" i="15"/>
  <c r="G68" i="15"/>
  <c r="G70" i="15"/>
  <c r="G194" i="15"/>
  <c r="G285" i="15"/>
  <c r="G1" i="15"/>
  <c r="G67" i="15"/>
  <c r="G181" i="15"/>
  <c r="G243" i="15"/>
  <c r="G20" i="15"/>
  <c r="G10" i="15"/>
  <c r="G216" i="15"/>
  <c r="G247" i="15"/>
  <c r="G286" i="15"/>
  <c r="G101" i="15"/>
  <c r="G48" i="15"/>
  <c r="G244" i="15"/>
  <c r="G179" i="15"/>
  <c r="G125" i="15"/>
  <c r="G249" i="15"/>
  <c r="G8" i="15"/>
  <c r="G225" i="15"/>
  <c r="G26" i="15"/>
  <c r="G121" i="15"/>
  <c r="G259" i="15"/>
  <c r="G272" i="15"/>
  <c r="G270" i="15"/>
  <c r="G57" i="15"/>
  <c r="G140" i="15"/>
  <c r="G282" i="15"/>
  <c r="G50" i="15"/>
  <c r="G89" i="15"/>
  <c r="G150" i="15"/>
  <c r="G218" i="15"/>
  <c r="G165" i="15"/>
  <c r="G280" i="15"/>
  <c r="G217" i="15"/>
  <c r="G288" i="15"/>
  <c r="G269" i="15"/>
  <c r="G237" i="15"/>
  <c r="G255" i="15"/>
  <c r="G142" i="15"/>
  <c r="G157" i="15"/>
  <c r="G64" i="15"/>
  <c r="G186" i="15"/>
  <c r="G219" i="15"/>
  <c r="G213" i="15"/>
  <c r="G149" i="15"/>
  <c r="G180" i="15"/>
  <c r="G257" i="15"/>
  <c r="G35" i="15"/>
  <c r="G254" i="15"/>
  <c r="G266" i="15"/>
  <c r="G223" i="15"/>
  <c r="G281" i="15"/>
  <c r="G156" i="15"/>
  <c r="G6" i="15"/>
  <c r="G2" i="15"/>
  <c r="G98" i="15"/>
  <c r="G137" i="15"/>
  <c r="G161" i="15"/>
  <c r="G134" i="15"/>
  <c r="G74" i="15"/>
  <c r="G49" i="15"/>
  <c r="G177" i="15"/>
  <c r="G197" i="15"/>
  <c r="G79" i="15"/>
  <c r="G14" i="15"/>
  <c r="G95" i="15"/>
  <c r="G66" i="15"/>
  <c r="G155" i="15"/>
  <c r="G248" i="15"/>
  <c r="G184" i="15"/>
  <c r="G4" i="15"/>
  <c r="G28" i="15"/>
  <c r="G12" i="15"/>
  <c r="G27" i="15"/>
  <c r="G42" i="15"/>
  <c r="G204" i="15"/>
  <c r="G103" i="15"/>
  <c r="G131" i="15"/>
  <c r="G77" i="15"/>
  <c r="G139" i="15"/>
  <c r="G107" i="15"/>
  <c r="G127" i="15"/>
  <c r="G136" i="15"/>
  <c r="G200" i="15"/>
  <c r="G163" i="15"/>
  <c r="G188" i="15"/>
  <c r="G146" i="15"/>
  <c r="G262" i="15"/>
  <c r="G232" i="15"/>
  <c r="G84" i="15"/>
  <c r="G15" i="15"/>
  <c r="G69" i="15"/>
  <c r="G210" i="15"/>
  <c r="G11" i="15"/>
  <c r="G132" i="15"/>
  <c r="G31" i="15"/>
  <c r="G212" i="15"/>
  <c r="G129" i="15"/>
  <c r="G192" i="15"/>
  <c r="G123" i="15"/>
  <c r="G111" i="15"/>
  <c r="G59" i="15"/>
  <c r="G245" i="15"/>
  <c r="G152" i="15"/>
  <c r="G94" i="15"/>
  <c r="G71" i="15"/>
  <c r="G17" i="15"/>
  <c r="G284" i="15"/>
  <c r="G169" i="15"/>
  <c r="G25" i="15"/>
  <c r="G34" i="15"/>
  <c r="G138" i="15"/>
  <c r="G208" i="15"/>
  <c r="G162" i="15"/>
  <c r="G151" i="15"/>
  <c r="G104" i="15"/>
  <c r="G183" i="15"/>
  <c r="G133" i="15"/>
  <c r="G122" i="15"/>
  <c r="G196" i="15"/>
  <c r="G47" i="15"/>
  <c r="G21" i="15"/>
  <c r="G160" i="15"/>
  <c r="G143" i="15"/>
  <c r="C10" i="1" l="1"/>
  <c r="F9" i="1"/>
  <c r="C8" i="1"/>
  <c r="E9" i="1"/>
  <c r="B8" i="1"/>
  <c r="B10" i="1"/>
</calcChain>
</file>

<file path=xl/sharedStrings.xml><?xml version="1.0" encoding="utf-8"?>
<sst xmlns="http://schemas.openxmlformats.org/spreadsheetml/2006/main" count="591" uniqueCount="388">
  <si>
    <t>Starting at 0,0 final position is:</t>
  </si>
  <si>
    <t>m</t>
  </si>
  <si>
    <t>With wind:</t>
  </si>
  <si>
    <t>X (m)</t>
  </si>
  <si>
    <t>Y (m)</t>
  </si>
  <si>
    <t>E</t>
  </si>
  <si>
    <t>N</t>
  </si>
  <si>
    <t>X (mi)</t>
  </si>
  <si>
    <t>Y (mi)</t>
  </si>
  <si>
    <t>(UTM)</t>
  </si>
  <si>
    <t>(Back-Calculation)</t>
  </si>
  <si>
    <t>Total fall time</t>
  </si>
  <si>
    <t>s</t>
  </si>
  <si>
    <t>Density</t>
  </si>
  <si>
    <t>g/cm^3</t>
  </si>
  <si>
    <t>volume (cm^3)</t>
  </si>
  <si>
    <t>r (cm)</t>
  </si>
  <si>
    <t>r (m)</t>
  </si>
  <si>
    <t>cross section (m^2)</t>
  </si>
  <si>
    <t>Initial direction</t>
  </si>
  <si>
    <t>compass degrees</t>
  </si>
  <si>
    <t>Initial velocity</t>
  </si>
  <si>
    <t>m/s</t>
  </si>
  <si>
    <t>X-Y Multiplier due to descent angle</t>
  </si>
  <si>
    <t>Angle below horizontal</t>
  </si>
  <si>
    <t>Xi (m/s)</t>
  </si>
  <si>
    <t>Yi (m/s)</t>
  </si>
  <si>
    <t>Zi (m/s)</t>
  </si>
  <si>
    <t>Z multiplier</t>
  </si>
  <si>
    <t>Vt = ((2mg)/(pACd))^(1/2)</t>
  </si>
  <si>
    <t>Meteors are no longer optically bright when they slow down to 2-4 km/s.</t>
  </si>
  <si>
    <t>m = mass of object</t>
  </si>
  <si>
    <t>g = gravity</t>
  </si>
  <si>
    <t>Cd = drag coefficient</t>
  </si>
  <si>
    <t>p = density of the air</t>
  </si>
  <si>
    <t>A = effective cross section of the object</t>
  </si>
  <si>
    <t>This set of calculations assumes that we are working with a sphere of the density given at the top of the page</t>
  </si>
  <si>
    <t>Checklist:</t>
  </si>
  <si>
    <t>Delta-altitude ok?</t>
  </si>
  <si>
    <t>(counter)</t>
  </si>
  <si>
    <t>altitude (m)</t>
  </si>
  <si>
    <t>direction (degrees)</t>
  </si>
  <si>
    <t>wind speed (m/s)</t>
  </si>
  <si>
    <t>- valid T in first column?</t>
  </si>
  <si>
    <t>- all delta-z less than 500 tenths?</t>
  </si>
  <si>
    <t>- highest alt broken into ten slices?</t>
  </si>
  <si>
    <t>By column:</t>
  </si>
  <si>
    <t>(internal)</t>
  </si>
  <si>
    <t>Pressure (hPa)</t>
  </si>
  <si>
    <t>Height (m)</t>
  </si>
  <si>
    <t>Temp (tenths of C)</t>
  </si>
  <si>
    <t>Dewpt</t>
  </si>
  <si>
    <t>Wind Dir (degrees)</t>
  </si>
  <si>
    <t>Wind Speed (tenths of m/s)</t>
  </si>
  <si>
    <t>altitude</t>
  </si>
  <si>
    <t>Wind Speed (m/s)</t>
  </si>
  <si>
    <t>Vector wind component (x)</t>
  </si>
  <si>
    <t>Smoothed X</t>
  </si>
  <si>
    <t>Vector wind component (y)</t>
  </si>
  <si>
    <t>Smoothed Y</t>
  </si>
  <si>
    <t>(m)</t>
  </si>
  <si>
    <t>(m/s)</t>
  </si>
  <si>
    <t>Average of 3 nearest</t>
  </si>
  <si>
    <t>a = compass heading in degrees</t>
  </si>
  <si>
    <t>V = wind velocity</t>
  </si>
  <si>
    <t>HH</t>
  </si>
  <si>
    <t>MM</t>
  </si>
  <si>
    <t>SS</t>
  </si>
  <si>
    <t>RADAR</t>
  </si>
  <si>
    <t>SWEEP</t>
  </si>
  <si>
    <t>Radar Alt (m)</t>
  </si>
  <si>
    <t>Ground Alt (m)*</t>
  </si>
  <si>
    <t>Refl AGL (m)*</t>
  </si>
  <si>
    <t>Fireball End</t>
  </si>
  <si>
    <t>density</t>
  </si>
  <si>
    <t>Measured temperature [C]</t>
  </si>
  <si>
    <t>Measured temperature (K)</t>
  </si>
  <si>
    <t>Measured pressure (kPa)</t>
  </si>
  <si>
    <t>(data is in hPa)</t>
  </si>
  <si>
    <t>(kg/m2)</t>
  </si>
  <si>
    <t>p = P/(R*T)</t>
  </si>
  <si>
    <t>P = absolute pressure</t>
  </si>
  <si>
    <t>R : 287.05 J/(kg*K) for dry air</t>
  </si>
  <si>
    <t>T = temperature (K)</t>
  </si>
  <si>
    <t>1 bar = 1e5 Pa (N/m2)</t>
  </si>
  <si>
    <t>drag coefficient (Cd)</t>
  </si>
  <si>
    <t>air density (p)</t>
  </si>
  <si>
    <t>speed of sound</t>
  </si>
  <si>
    <t>Mach number (M)</t>
  </si>
  <si>
    <t>terminal velocity</t>
  </si>
  <si>
    <t>(mph)</t>
  </si>
  <si>
    <t>0.6 for first iteration</t>
  </si>
  <si>
    <t>second iteration</t>
  </si>
  <si>
    <t>first iteration</t>
  </si>
  <si>
    <t>Actual</t>
  </si>
  <si>
    <t>c=331.3*sqrt((1+(T/273.15)))</t>
  </si>
  <si>
    <t>Cd [0 to 0.722] = 0.45 (M^2)+0.424</t>
  </si>
  <si>
    <t>M = V/c</t>
  </si>
  <si>
    <t>Cd [&gt;0.722] = 2.1e(-1.2(M+0.35))-8.9e(-2.2(M+0.35))+0.92</t>
  </si>
  <si>
    <t>T: temp in deg K</t>
  </si>
  <si>
    <t>M: Mach number</t>
  </si>
  <si>
    <t>assuming V=Vt</t>
  </si>
  <si>
    <t>From Carter R., Jandir P., Kress M. LPSC 2009</t>
  </si>
  <si>
    <t>kg</t>
  </si>
  <si>
    <t>g</t>
  </si>
  <si>
    <t>m/s2</t>
  </si>
  <si>
    <t>cross section</t>
  </si>
  <si>
    <t>m2</t>
  </si>
  <si>
    <t>delta-altitude</t>
  </si>
  <si>
    <t>time spent in each altitude slice</t>
  </si>
  <si>
    <t>(distance)</t>
  </si>
  <si>
    <t>(s)</t>
  </si>
  <si>
    <t>Altitude</t>
  </si>
  <si>
    <t>t = d/V</t>
  </si>
  <si>
    <t>V = velocity (m/s)</t>
  </si>
  <si>
    <t>d = distance (m)</t>
  </si>
  <si>
    <t>t = time (s)</t>
  </si>
  <si>
    <t>TOTAL TIME (s)</t>
  </si>
  <si>
    <t>TOTAL TIME (min, s)</t>
  </si>
  <si>
    <t>MIN</t>
  </si>
  <si>
    <t>SEC</t>
  </si>
  <si>
    <t>air density</t>
  </si>
  <si>
    <t>effective wind V (x)</t>
  </si>
  <si>
    <t>effective wind V (y)</t>
  </si>
  <si>
    <t>drag force F(x)</t>
  </si>
  <si>
    <t>drag force F(y)</t>
  </si>
  <si>
    <t>drag acceleration a(x)</t>
  </si>
  <si>
    <t>drag acceleration a(y)</t>
  </si>
  <si>
    <t>initial Vmet per altitude (x)</t>
  </si>
  <si>
    <t>Smoothed Vmet (x)</t>
  </si>
  <si>
    <t>initial Vmet per altitude (y)</t>
  </si>
  <si>
    <t>Smoothed Vmet (y)</t>
  </si>
  <si>
    <t>X displacement per increment (m)</t>
  </si>
  <si>
    <t>Y displacement per increment (m)</t>
  </si>
  <si>
    <t>X displacement (m)</t>
  </si>
  <si>
    <t>Y displacement (m)</t>
  </si>
  <si>
    <t>X displacement rate</t>
  </si>
  <si>
    <t>Y displacement rate</t>
  </si>
  <si>
    <t>(kg/m3)</t>
  </si>
  <si>
    <t>kg*m/s2</t>
  </si>
  <si>
    <t>Xf=Vi*t+(1/2)at^2</t>
  </si>
  <si>
    <t>Yf=Vi*t+(1/2)at^2</t>
  </si>
  <si>
    <t>X (m)/Z (m)</t>
  </si>
  <si>
    <t>Y (m)/Z (m)</t>
  </si>
  <si>
    <t>Veff = Vmet - Vwind</t>
  </si>
  <si>
    <t>F = 1/2p A Cd (Veff^2)</t>
  </si>
  <si>
    <t>F=ma</t>
  </si>
  <si>
    <t>V=Vi+at</t>
  </si>
  <si>
    <t>Running average of closest 3</t>
  </si>
  <si>
    <t>Xf = final X</t>
  </si>
  <si>
    <t>Yf = final Y</t>
  </si>
  <si>
    <t>p = air density</t>
  </si>
  <si>
    <t>a=F/m</t>
  </si>
  <si>
    <t>Vi = intial V</t>
  </si>
  <si>
    <t>Using smoothed wind values</t>
  </si>
  <si>
    <t>Veff = eff wind speed</t>
  </si>
  <si>
    <t>(The Vmet at the beginning of each vertical range)</t>
  </si>
  <si>
    <t>t = time under a</t>
  </si>
  <si>
    <t>Cd = drag coeff</t>
  </si>
  <si>
    <t>m (kg)</t>
  </si>
  <si>
    <t>a = acceleration due</t>
  </si>
  <si>
    <t>A = cross section</t>
  </si>
  <si>
    <t>to wind</t>
  </si>
  <si>
    <t>A (m2)</t>
  </si>
  <si>
    <t>TOTAL X DISPLACEMENT</t>
  </si>
  <si>
    <t>TOTAL Y DISPLACEMENT</t>
  </si>
  <si>
    <t xml:space="preserve">altitude </t>
  </si>
  <si>
    <t>Starting X (latitude)</t>
  </si>
  <si>
    <t>Starting Y (longitude)</t>
  </si>
  <si>
    <t>UTM</t>
  </si>
  <si>
    <t>Position X (latitude)</t>
  </si>
  <si>
    <t>Position Y (longitude)</t>
  </si>
  <si>
    <t>UTM E</t>
  </si>
  <si>
    <t>UTM N</t>
  </si>
  <si>
    <t>Paste here:</t>
  </si>
  <si>
    <t>Wind direction</t>
  </si>
  <si>
    <t>(use RADIANS to convert to degrees)</t>
  </si>
  <si>
    <t xml:space="preserve">Y = sin (a)*V </t>
  </si>
  <si>
    <t xml:space="preserve">X = cos (a)*V </t>
  </si>
  <si>
    <t>Refl ASL (m)</t>
  </si>
  <si>
    <t>Refl Alt (m)</t>
  </si>
  <si>
    <t>Triple-expanded</t>
  </si>
  <si>
    <t>Re-space</t>
  </si>
  <si>
    <t>USE THESE VALUES</t>
  </si>
  <si>
    <t>Negative value?</t>
  </si>
  <si>
    <t>delta altitude</t>
  </si>
  <si>
    <t>Time for sound</t>
  </si>
  <si>
    <t>to travel through</t>
  </si>
  <si>
    <t>this altitude</t>
  </si>
  <si>
    <t>interval</t>
  </si>
  <si>
    <t>Use balloon data to the terminus altitude</t>
  </si>
  <si>
    <t>min</t>
  </si>
  <si>
    <t>sec</t>
  </si>
  <si>
    <t>-OR-</t>
  </si>
  <si>
    <t>Average speed of sound through column</t>
  </si>
  <si>
    <t>Stdev</t>
  </si>
  <si>
    <t>Sound travel time from terminus to ground</t>
  </si>
  <si>
    <t>Time from HDF 
(msec since midnight)</t>
  </si>
  <si>
    <t>s since 
midnight</t>
  </si>
  <si>
    <t>Est. Mass (g)</t>
  </si>
  <si>
    <t>mph</t>
  </si>
  <si>
    <t>drag coefficient (Cd) for initial high infall velocity</t>
  </si>
  <si>
    <t>deceleration force (F)</t>
  </si>
  <si>
    <t>deceleration acceleration (a)</t>
  </si>
  <si>
    <t>m/s^2</t>
  </si>
  <si>
    <t>Vz</t>
  </si>
  <si>
    <t>whichever is</t>
  </si>
  <si>
    <t>greater,</t>
  </si>
  <si>
    <t>This is the velocity</t>
  </si>
  <si>
    <t>in excess of Vt</t>
  </si>
  <si>
    <t>Also, remaining</t>
  </si>
  <si>
    <t>cosmic velocity</t>
  </si>
  <si>
    <t>super-Vt velocity (Vs)</t>
  </si>
  <si>
    <t>for Vs</t>
  </si>
  <si>
    <t>DO NOT USE THE</t>
  </si>
  <si>
    <t>BOTTOM TWO LINES</t>
  </si>
  <si>
    <t>Vt or Vs</t>
  </si>
  <si>
    <t>Vs= Vsi + at</t>
  </si>
  <si>
    <t>convert m in g to kg</t>
  </si>
  <si>
    <t>Veff</t>
  </si>
  <si>
    <t>Veff=Vs-Vt</t>
  </si>
  <si>
    <t>V = wind speed = Vs</t>
  </si>
  <si>
    <t>Vs:</t>
  </si>
  <si>
    <t>Vt:</t>
  </si>
  <si>
    <t>Trivia:</t>
  </si>
  <si>
    <t>G-force</t>
  </si>
  <si>
    <t>Vt used?</t>
  </si>
  <si>
    <t>F=m*a</t>
  </si>
  <si>
    <t>Max G</t>
  </si>
  <si>
    <t>G</t>
  </si>
  <si>
    <r>
      <rPr>
        <b/>
        <sz val="10"/>
        <color rgb="FFFF0000"/>
        <rFont val="Verdana"/>
        <family val="2"/>
      </rPr>
      <t>RED</t>
    </r>
    <r>
      <rPr>
        <sz val="10"/>
        <rFont val="Verdana"/>
        <family val="2"/>
      </rPr>
      <t xml:space="preserve"> values are INPUTS</t>
    </r>
  </si>
  <si>
    <r>
      <rPr>
        <b/>
        <sz val="10"/>
        <color rgb="FF00B050"/>
        <rFont val="Verdana"/>
        <family val="2"/>
      </rPr>
      <t>GREEN</t>
    </r>
    <r>
      <rPr>
        <sz val="10"/>
        <rFont val="Verdana"/>
        <family val="2"/>
      </rPr>
      <t xml:space="preserve"> values are READOUTS</t>
    </r>
  </si>
  <si>
    <t>High altitude value (top of range):</t>
  </si>
  <si>
    <t>Low altitude value (bottom of range):</t>
  </si>
  <si>
    <t>In range?</t>
  </si>
  <si>
    <t>Delta-altitude&gt;500?</t>
  </si>
  <si>
    <t>Created by Dr. Marc Fries, Named by Mr. Wyatt Fries</t>
  </si>
  <si>
    <t>Displacement from Starting Position</t>
  </si>
  <si>
    <t>Starting Position</t>
  </si>
  <si>
    <t>Difference</t>
  </si>
  <si>
    <t>H</t>
  </si>
  <si>
    <t>L</t>
  </si>
  <si>
    <t>LL</t>
  </si>
  <si>
    <t>Typical density values (g/cc):</t>
  </si>
  <si>
    <t>CI</t>
  </si>
  <si>
    <t>CM</t>
  </si>
  <si>
    <t>CR</t>
  </si>
  <si>
    <t>CO</t>
  </si>
  <si>
    <t>CV</t>
  </si>
  <si>
    <t>(CC ave)</t>
  </si>
  <si>
    <t>EH</t>
  </si>
  <si>
    <t>EL</t>
  </si>
  <si>
    <t>(achondrites)</t>
  </si>
  <si>
    <t>Iron</t>
  </si>
  <si>
    <t xml:space="preserve"> http://meteorites.wustl.edu/id/density.htm</t>
  </si>
  <si>
    <t xml:space="preserve">Source: </t>
  </si>
  <si>
    <t>(OC ave)</t>
  </si>
  <si>
    <t>Meteorite mass</t>
  </si>
  <si>
    <t>Vz for values actually used</t>
  </si>
  <si>
    <t>MAX:</t>
  </si>
  <si>
    <t>Max Fall Velocity (Vz):</t>
  </si>
  <si>
    <r>
      <t xml:space="preserve">JÖRMUNGANDR </t>
    </r>
    <r>
      <rPr>
        <b/>
        <sz val="14"/>
        <color theme="2" tint="-0.499984740745262"/>
        <rFont val="Verdana"/>
        <family val="2"/>
      </rPr>
      <t>v.42</t>
    </r>
  </si>
  <si>
    <t>Average angle below horizontal</t>
  </si>
  <si>
    <t>40.4 degrees</t>
  </si>
  <si>
    <t>n</t>
  </si>
  <si>
    <t>area of oval</t>
  </si>
  <si>
    <t>long axis</t>
  </si>
  <si>
    <t>short axis</t>
  </si>
  <si>
    <t xml:space="preserve">area  </t>
  </si>
  <si>
    <t>m^2</t>
  </si>
  <si>
    <t>Area of return (m^2)</t>
  </si>
  <si>
    <t>Meteorites per
area (m^2)</t>
  </si>
  <si>
    <t>Per square km</t>
  </si>
  <si>
    <t>Per square 10m</t>
  </si>
  <si>
    <t>y=3246.4x^-1.818</t>
  </si>
  <si>
    <t>Density (calc, meteorites per sq km)</t>
  </si>
  <si>
    <t>Mass (g)</t>
  </si>
  <si>
    <t>Mets per sq 10m</t>
  </si>
  <si>
    <t>delta-Altitude</t>
  </si>
  <si>
    <t>end of data</t>
  </si>
  <si>
    <t>Speed of sound</t>
  </si>
  <si>
    <t>Slant distance per altitude segment</t>
  </si>
  <si>
    <t>Time per slant distance</t>
  </si>
  <si>
    <t>Total time</t>
  </si>
  <si>
    <t>EOF tally (m/s)</t>
  </si>
  <si>
    <t>Total alt</t>
  </si>
  <si>
    <t xml:space="preserve">Speed of sound at </t>
  </si>
  <si>
    <t>Total slant distance (km)</t>
  </si>
  <si>
    <t>b: Altitude (m)</t>
  </si>
  <si>
    <t>(km)</t>
  </si>
  <si>
    <t>Missing due to sampling</t>
  </si>
  <si>
    <t>Min</t>
  </si>
  <si>
    <t>c: Hypoteneuse (m)</t>
  </si>
  <si>
    <t>error in RAOB (m)</t>
  </si>
  <si>
    <t>Sec</t>
  </si>
  <si>
    <t>sin theta</t>
  </si>
  <si>
    <t>Total distance (m)</t>
  </si>
  <si>
    <t>hypoteneuse (m)</t>
  </si>
  <si>
    <t xml:space="preserve">Total sec since </t>
  </si>
  <si>
    <t>midnight</t>
  </si>
  <si>
    <t xml:space="preserve">Time spent in error </t>
  </si>
  <si>
    <t>distance, using</t>
  </si>
  <si>
    <t>speed of sound at</t>
  </si>
  <si>
    <t>high altitude (s)</t>
  </si>
  <si>
    <t>Y47A</t>
  </si>
  <si>
    <t>Y48A</t>
  </si>
  <si>
    <t>Two-station comparator</t>
  </si>
  <si>
    <t>h</t>
  </si>
  <si>
    <t>t (station 1)</t>
  </si>
  <si>
    <t>theta 1</t>
  </si>
  <si>
    <t>average speed
of sound</t>
  </si>
  <si>
    <t>t1</t>
  </si>
  <si>
    <t>t2</t>
  </si>
  <si>
    <t>t (station 2)</t>
  </si>
  <si>
    <t>delta t between
stations</t>
  </si>
  <si>
    <t>t1 since midnight</t>
  </si>
  <si>
    <t>t2 since midnight</t>
  </si>
  <si>
    <t>delta l between
stations</t>
  </si>
  <si>
    <t>terminus time:</t>
  </si>
  <si>
    <t>terminus time
since midnight</t>
  </si>
  <si>
    <t>s   --- long leg</t>
  </si>
  <si>
    <t>s   --- short leg</t>
  </si>
  <si>
    <t xml:space="preserve"> --- long leg</t>
  </si>
  <si>
    <t>Path length (L)</t>
  </si>
  <si>
    <t>L1</t>
  </si>
  <si>
    <t>L2</t>
  </si>
  <si>
    <t>ave</t>
  </si>
  <si>
    <t>Ground distance (d)</t>
  </si>
  <si>
    <t>d1</t>
  </si>
  <si>
    <t>d2</t>
  </si>
  <si>
    <t>dtot</t>
  </si>
  <si>
    <t>dtot CALCed</t>
  </si>
  <si>
    <t>&lt;-- make these values match</t>
  </si>
  <si>
    <t>&lt;-- by changing theta1</t>
  </si>
  <si>
    <t>a</t>
  </si>
  <si>
    <t>b</t>
  </si>
  <si>
    <t>`</t>
  </si>
  <si>
    <t>Azimuth (deg)</t>
  </si>
  <si>
    <t>Distance (nmi)</t>
  </si>
  <si>
    <t>Seismometer geometry</t>
  </si>
  <si>
    <t>a: Length along 
ground (m)</t>
  </si>
  <si>
    <t>Actual multiple</t>
  </si>
  <si>
    <t>theta (deg)</t>
  </si>
  <si>
    <t>First 
seismometer</t>
  </si>
  <si>
    <t>Second 
seismometer</t>
  </si>
  <si>
    <t>Third 
seismometer</t>
  </si>
  <si>
    <t>-</t>
  </si>
  <si>
    <t>fireball terminus (m/s)</t>
  </si>
  <si>
    <t>Arrival time at seismometers</t>
  </si>
  <si>
    <t>Distance along</t>
  </si>
  <si>
    <t>First seismometer</t>
  </si>
  <si>
    <t>(nearest seismometer first)</t>
  </si>
  <si>
    <t>Arrival time</t>
  </si>
  <si>
    <t>ground first</t>
  </si>
  <si>
    <t>Second seismometer</t>
  </si>
  <si>
    <t>multipler</t>
  </si>
  <si>
    <t>Estimate (km)</t>
  </si>
  <si>
    <t>Third seismometer</t>
  </si>
  <si>
    <t>Average speed of sound</t>
  </si>
  <si>
    <t>Calculated fireball time</t>
  </si>
  <si>
    <t>Variance from</t>
  </si>
  <si>
    <t>Equivalent</t>
  </si>
  <si>
    <t>Mean (s)</t>
  </si>
  <si>
    <t>Dist (est) (m)</t>
  </si>
  <si>
    <t xml:space="preserve">Difference from </t>
  </si>
  <si>
    <t>Variance in time values</t>
  </si>
  <si>
    <t>Distance equivalent (est)</t>
  </si>
  <si>
    <t>G65A</t>
  </si>
  <si>
    <t>Beam 
Angle (deg)</t>
  </si>
  <si>
    <t>Beam
Width (deg)</t>
  </si>
  <si>
    <t>KIND 0544</t>
  </si>
  <si>
    <t>KIWX 0548</t>
  </si>
  <si>
    <t>KILX 0544</t>
  </si>
  <si>
    <t>KLOT 0547</t>
  </si>
  <si>
    <t>KLOT 0553</t>
  </si>
  <si>
    <t>KIWX 0554</t>
  </si>
  <si>
    <t>KGRR 0550</t>
  </si>
  <si>
    <t>KMKX 0546</t>
  </si>
  <si>
    <t>KMKX 0552</t>
  </si>
  <si>
    <t>(all masses)</t>
  </si>
  <si>
    <t>235.5m (short pulse)</t>
  </si>
  <si>
    <t>675 m (VCP 31 only)</t>
  </si>
  <si>
    <t>assuming ~1s flight time to first radar return</t>
  </si>
  <si>
    <t>Terminus point</t>
  </si>
  <si>
    <t>degrees in fireball</t>
  </si>
  <si>
    <t>t</t>
  </si>
  <si>
    <t>uncertain</t>
  </si>
  <si>
    <t>End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</si>
</sst>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0"/>
    <numFmt numFmtId="166" formatCode="0.00E+000"/>
    <numFmt numFmtId="167" formatCode="0.000"/>
    <numFmt numFmtId="168" formatCode="0.00000"/>
    <numFmt numFmtId="169" formatCode="0.00000000"/>
    <numFmt numFmtId="170" formatCode="0.0000000"/>
  </numFmts>
  <fonts count="28" x14ac:knownFonts="1">
    <font>
      <sz val="10"/>
      <name val="Verdana"/>
      <family val="2"/>
    </font>
    <font>
      <sz val="10"/>
      <color indexed="10"/>
      <name val="Verdana"/>
      <family val="2"/>
    </font>
    <font>
      <sz val="16"/>
      <color indexed="17"/>
      <name val="Verdana"/>
      <family val="2"/>
    </font>
    <font>
      <sz val="16"/>
      <color indexed="60"/>
      <name val="Verdana"/>
      <family val="2"/>
    </font>
    <font>
      <sz val="16"/>
      <color indexed="12"/>
      <name val="Verdana"/>
      <family val="2"/>
    </font>
    <font>
      <i/>
      <sz val="10"/>
      <name val="Verdana"/>
      <family val="2"/>
    </font>
    <font>
      <sz val="16"/>
      <color indexed="39"/>
      <name val="Verdana"/>
      <family val="2"/>
    </font>
    <font>
      <sz val="10"/>
      <color indexed="16"/>
      <name val="Verdana"/>
      <family val="2"/>
    </font>
    <font>
      <b/>
      <sz val="10"/>
      <name val="Verdana"/>
      <family val="2"/>
    </font>
    <font>
      <sz val="12"/>
      <color rgb="FF000000"/>
      <name val="Calibri"/>
      <family val="2"/>
    </font>
    <font>
      <b/>
      <sz val="10"/>
      <color rgb="FF008000"/>
      <name val="Verdana"/>
      <family val="2"/>
    </font>
    <font>
      <b/>
      <sz val="10"/>
      <color rgb="FFFF0000"/>
      <name val="Verdana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sz val="10"/>
      <color rgb="FFFF0000"/>
      <name val="Verdana"/>
      <family val="2"/>
    </font>
    <font>
      <sz val="10"/>
      <color theme="1"/>
      <name val="Verdana"/>
      <family val="2"/>
    </font>
    <font>
      <sz val="16"/>
      <color rgb="FF00B050"/>
      <name val="Verdana"/>
      <family val="2"/>
    </font>
    <font>
      <b/>
      <sz val="10"/>
      <color rgb="FF00B050"/>
      <name val="Verdana"/>
      <family val="2"/>
    </font>
    <font>
      <b/>
      <sz val="48"/>
      <color theme="2" tint="-0.499984740745262"/>
      <name val="Verdana"/>
      <family val="2"/>
    </font>
    <font>
      <sz val="48"/>
      <color theme="2" tint="-0.499984740745262"/>
      <name val="Verdana"/>
      <family val="2"/>
    </font>
    <font>
      <b/>
      <sz val="22"/>
      <color theme="2" tint="-0.749992370372631"/>
      <name val="Verdana"/>
      <family val="2"/>
    </font>
    <font>
      <b/>
      <sz val="14"/>
      <color theme="2" tint="-0.499984740745262"/>
      <name val="Verdana"/>
      <family val="2"/>
    </font>
    <font>
      <b/>
      <sz val="18"/>
      <color indexed="17"/>
      <name val="Verdana"/>
      <family val="2"/>
    </font>
    <font>
      <b/>
      <sz val="18"/>
      <color indexed="60"/>
      <name val="Verdana"/>
      <family val="2"/>
    </font>
    <font>
      <b/>
      <sz val="10"/>
      <color theme="1"/>
      <name val="Verdana"/>
      <family val="2"/>
    </font>
    <font>
      <b/>
      <sz val="14"/>
      <color rgb="FF00B050"/>
      <name val="Verdana"/>
      <family val="2"/>
    </font>
    <font>
      <sz val="10"/>
      <name val="Verdana"/>
      <family val="2"/>
    </font>
    <font>
      <b/>
      <sz val="10"/>
      <color rgb="FFFF3539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57"/>
        <bgColor indexed="19"/>
      </patternFill>
    </fill>
    <fill>
      <patternFill patternType="solid">
        <fgColor indexed="24"/>
        <bgColor indexed="46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608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6" fillId="0" borderId="0"/>
  </cellStyleXfs>
  <cellXfs count="80">
    <xf numFmtId="0" fontId="0" fillId="0" borderId="0" xfId="0"/>
    <xf numFmtId="0" fontId="1" fillId="0" borderId="0" xfId="0" applyFont="1"/>
    <xf numFmtId="164" fontId="2" fillId="0" borderId="0" xfId="0" applyNumberFormat="1" applyFont="1"/>
    <xf numFmtId="2" fontId="3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0" fontId="4" fillId="0" borderId="0" xfId="0" applyFont="1"/>
    <xf numFmtId="0" fontId="3" fillId="0" borderId="0" xfId="0" applyFon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5" fillId="0" borderId="0" xfId="0" applyFont="1"/>
    <xf numFmtId="167" fontId="0" fillId="0" borderId="0" xfId="0" applyNumberFormat="1"/>
    <xf numFmtId="164" fontId="6" fillId="0" borderId="0" xfId="0" applyNumberFormat="1" applyFont="1"/>
    <xf numFmtId="0" fontId="7" fillId="0" borderId="0" xfId="0" applyFont="1"/>
    <xf numFmtId="1" fontId="0" fillId="0" borderId="0" xfId="0" applyNumberFormat="1"/>
    <xf numFmtId="0" fontId="0" fillId="2" borderId="0" xfId="0" applyFont="1" applyFill="1"/>
    <xf numFmtId="0" fontId="0" fillId="3" borderId="0" xfId="0" applyFont="1" applyFill="1"/>
    <xf numFmtId="164" fontId="0" fillId="0" borderId="0" xfId="0" applyNumberFormat="1"/>
    <xf numFmtId="0" fontId="8" fillId="0" borderId="0" xfId="0" applyFont="1"/>
    <xf numFmtId="168" fontId="0" fillId="0" borderId="0" xfId="0" applyNumberFormat="1"/>
    <xf numFmtId="2" fontId="8" fillId="0" borderId="0" xfId="0" applyNumberFormat="1" applyFont="1"/>
    <xf numFmtId="1" fontId="8" fillId="0" borderId="0" xfId="0" applyNumberFormat="1" applyFont="1"/>
    <xf numFmtId="0" fontId="8" fillId="0" borderId="0" xfId="0" applyFont="1" applyAlignment="1">
      <alignment horizontal="right"/>
    </xf>
    <xf numFmtId="0" fontId="0" fillId="0" borderId="0" xfId="0" applyFont="1"/>
    <xf numFmtId="2" fontId="0" fillId="0" borderId="0" xfId="0" applyNumberFormat="1" applyFont="1"/>
    <xf numFmtId="166" fontId="0" fillId="0" borderId="0" xfId="0" applyNumberFormat="1" applyFont="1"/>
    <xf numFmtId="11" fontId="0" fillId="0" borderId="0" xfId="0" applyNumberFormat="1" applyFont="1"/>
    <xf numFmtId="0" fontId="0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 applyFont="1" applyFill="1"/>
    <xf numFmtId="0" fontId="0" fillId="0" borderId="0" xfId="0" quotePrefix="1" applyAlignment="1">
      <alignment horizontal="center"/>
    </xf>
    <xf numFmtId="164" fontId="3" fillId="0" borderId="0" xfId="0" applyNumberFormat="1" applyFont="1"/>
    <xf numFmtId="2" fontId="14" fillId="0" borderId="0" xfId="0" applyNumberFormat="1" applyFont="1"/>
    <xf numFmtId="0" fontId="14" fillId="0" borderId="0" xfId="0" applyFont="1"/>
    <xf numFmtId="2" fontId="15" fillId="0" borderId="0" xfId="0" applyNumberFormat="1" applyFont="1"/>
    <xf numFmtId="0" fontId="15" fillId="0" borderId="0" xfId="0" applyFont="1"/>
    <xf numFmtId="164" fontId="8" fillId="0" borderId="0" xfId="0" applyNumberFormat="1" applyFont="1"/>
    <xf numFmtId="1" fontId="3" fillId="0" borderId="0" xfId="0" applyNumberFormat="1" applyFont="1"/>
    <xf numFmtId="0" fontId="0" fillId="0" borderId="0" xfId="0" applyAlignment="1"/>
    <xf numFmtId="164" fontId="16" fillId="0" borderId="0" xfId="0" applyNumberFormat="1" applyFont="1"/>
    <xf numFmtId="1" fontId="16" fillId="0" borderId="0" xfId="0" applyNumberFormat="1" applyFont="1"/>
    <xf numFmtId="165" fontId="16" fillId="0" borderId="0" xfId="0" applyNumberFormat="1" applyFont="1"/>
    <xf numFmtId="0" fontId="19" fillId="0" borderId="0" xfId="0" applyFont="1" applyAlignment="1"/>
    <xf numFmtId="0" fontId="20" fillId="0" borderId="0" xfId="0" applyFont="1" applyAlignment="1"/>
    <xf numFmtId="164" fontId="0" fillId="0" borderId="0" xfId="0" applyNumberFormat="1" applyFont="1"/>
    <xf numFmtId="0" fontId="8" fillId="2" borderId="0" xfId="0" applyFont="1" applyFill="1"/>
    <xf numFmtId="0" fontId="8" fillId="0" borderId="0" xfId="0" applyFont="1" applyAlignment="1">
      <alignment wrapText="1"/>
    </xf>
    <xf numFmtId="164" fontId="22" fillId="0" borderId="0" xfId="0" applyNumberFormat="1" applyFont="1"/>
    <xf numFmtId="165" fontId="23" fillId="0" borderId="0" xfId="0" applyNumberFormat="1" applyFont="1"/>
    <xf numFmtId="0" fontId="8" fillId="0" borderId="0" xfId="0" applyFont="1" applyAlignment="1">
      <alignment horizontal="center"/>
    </xf>
    <xf numFmtId="11" fontId="2" fillId="0" borderId="0" xfId="0" applyNumberFormat="1" applyFont="1"/>
    <xf numFmtId="0" fontId="24" fillId="0" borderId="0" xfId="0" applyFont="1" applyAlignment="1">
      <alignment wrapText="1"/>
    </xf>
    <xf numFmtId="0" fontId="17" fillId="0" borderId="0" xfId="0" applyFont="1"/>
    <xf numFmtId="1" fontId="17" fillId="0" borderId="0" xfId="0" applyNumberFormat="1" applyFont="1"/>
    <xf numFmtId="1" fontId="11" fillId="0" borderId="0" xfId="0" applyNumberFormat="1" applyFont="1"/>
    <xf numFmtId="169" fontId="0" fillId="0" borderId="0" xfId="0" applyNumberFormat="1"/>
    <xf numFmtId="170" fontId="0" fillId="0" borderId="0" xfId="0" applyNumberFormat="1"/>
    <xf numFmtId="0" fontId="0" fillId="0" borderId="0" xfId="0" quotePrefix="1"/>
    <xf numFmtId="164" fontId="11" fillId="0" borderId="0" xfId="0" applyNumberFormat="1" applyFont="1"/>
    <xf numFmtId="0" fontId="0" fillId="0" borderId="0" xfId="0" applyAlignment="1">
      <alignment wrapText="1"/>
    </xf>
    <xf numFmtId="164" fontId="17" fillId="0" borderId="0" xfId="0" applyNumberFormat="1" applyFont="1"/>
    <xf numFmtId="2" fontId="11" fillId="0" borderId="0" xfId="0" applyNumberFormat="1" applyFont="1"/>
    <xf numFmtId="1" fontId="25" fillId="0" borderId="0" xfId="0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11" fillId="0" borderId="0" xfId="0" quotePrefix="1" applyNumberFormat="1" applyFont="1"/>
    <xf numFmtId="1" fontId="11" fillId="0" borderId="0" xfId="0" quotePrefix="1" applyNumberFormat="1" applyFont="1" applyAlignment="1">
      <alignment horizontal="center"/>
    </xf>
    <xf numFmtId="2" fontId="17" fillId="0" borderId="0" xfId="0" applyNumberFormat="1" applyFont="1"/>
    <xf numFmtId="0" fontId="27" fillId="0" borderId="0" xfId="0" applyFont="1"/>
    <xf numFmtId="0" fontId="26" fillId="0" borderId="0" xfId="607"/>
    <xf numFmtId="11" fontId="0" fillId="0" borderId="0" xfId="0" applyNumberFormat="1"/>
    <xf numFmtId="0" fontId="11" fillId="0" borderId="0" xfId="0" applyNumberFormat="1" applyFont="1"/>
    <xf numFmtId="0" fontId="0" fillId="4" borderId="0" xfId="0" applyFill="1"/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</cellXfs>
  <cellStyles count="60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Normal" xfId="0" builtinId="0"/>
    <cellStyle name="Normal 2" xfId="607" xr:uid="{EF99D891-6DF0-C44E-B825-E2C48BCDE1AB}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FB714"/>
      <rgbColor rgb="00000080"/>
      <rgbColor rgb="00808000"/>
      <rgbColor rgb="00800080"/>
      <rgbColor rgb="00008080"/>
      <rgbColor rgb="00B3B3B3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7E0021"/>
      <rgbColor rgb="00008080"/>
      <rgbColor rgb="000000D4"/>
      <rgbColor rgb="000099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66"/>
      <rgbColor rgb="0099CC00"/>
      <rgbColor rgb="00FFD320"/>
      <rgbColor rgb="00FF9900"/>
      <rgbColor rgb="00FF420E"/>
      <rgbColor rgb="00666699"/>
      <rgbColor rgb="00969696"/>
      <rgbColor rgb="00004586"/>
      <rgbColor rgb="00579D1C"/>
      <rgbColor rgb="00003300"/>
      <rgbColor rgb="00333300"/>
      <rgbColor rgb="00DD0806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6.9403543307086618E-2"/>
                  <c:y val="-0.4482950568678915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'particle parameters'!$I$10:$I$14</c:f>
              <c:numCache>
                <c:formatCode>General</c:formatCode>
                <c:ptCount val="5"/>
                <c:pt idx="0">
                  <c:v>21</c:v>
                </c:pt>
                <c:pt idx="1">
                  <c:v>25.7</c:v>
                </c:pt>
                <c:pt idx="2">
                  <c:v>38.299999999999997</c:v>
                </c:pt>
                <c:pt idx="3">
                  <c:v>45.1</c:v>
                </c:pt>
                <c:pt idx="4">
                  <c:v>64.5</c:v>
                </c:pt>
              </c:numCache>
            </c:numRef>
          </c:xVal>
          <c:yVal>
            <c:numRef>
              <c:f>'particle parameters'!$H$10:$H$14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B-FE42-BAFB-B2AE9BC26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938384"/>
        <c:axId val="587502416"/>
      </c:scatterChart>
      <c:valAx>
        <c:axId val="59293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502416"/>
        <c:crosses val="autoZero"/>
        <c:crossBetween val="midCat"/>
      </c:valAx>
      <c:valAx>
        <c:axId val="58750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93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Areal</a:t>
            </a:r>
            <a:r>
              <a:rPr lang="en-US" baseline="0"/>
              <a:t> Density vs Mass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476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3.9085739282589699E-3"/>
                  <c:y val="-0.4113735783027119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aseline="0"/>
                      <a:t>y = 3246.4x</a:t>
                    </a:r>
                    <a:r>
                      <a:rPr lang="en-US" sz="2000" baseline="30000"/>
                      <a:t>-1.818</a:t>
                    </a:r>
                    <a:br>
                      <a:rPr lang="en-US" sz="2000" baseline="0"/>
                    </a:br>
                    <a:r>
                      <a:rPr lang="en-US" sz="2000" baseline="0"/>
                      <a:t>R² = 0.86178</a:t>
                    </a:r>
                    <a:endParaRPr lang="en-US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strRef>
              <c:f>'Timing Altitude'!$E$5:$E$15</c:f>
              <c:strCache>
                <c:ptCount val="11"/>
                <c:pt idx="0">
                  <c:v>(all masses)</c:v>
                </c:pt>
                <c:pt idx="1">
                  <c:v>0.099</c:v>
                </c:pt>
                <c:pt idx="2">
                  <c:v>7.9</c:v>
                </c:pt>
                <c:pt idx="3">
                  <c:v>0.009</c:v>
                </c:pt>
                <c:pt idx="4">
                  <c:v>36</c:v>
                </c:pt>
                <c:pt idx="5">
                  <c:v>0.07</c:v>
                </c:pt>
                <c:pt idx="6">
                  <c:v>0.388</c:v>
                </c:pt>
                <c:pt idx="7">
                  <c:v>0.46</c:v>
                </c:pt>
                <c:pt idx="8">
                  <c:v>0.004</c:v>
                </c:pt>
                <c:pt idx="9">
                  <c:v>0.23</c:v>
                </c:pt>
                <c:pt idx="10">
                  <c:v>0.051</c:v>
                </c:pt>
              </c:strCache>
            </c:strRef>
          </c:xVal>
          <c:yVal>
            <c:numRef>
              <c:f>'Timing Altitude'!$Y$5:$Y$15</c:f>
              <c:numCache>
                <c:formatCode>0</c:formatCode>
                <c:ptCount val="11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99-804F-B977-C411267DC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6709664"/>
        <c:axId val="1221883072"/>
      </c:scatterChart>
      <c:valAx>
        <c:axId val="121670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Mass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883072"/>
        <c:crosses val="autoZero"/>
        <c:crossBetween val="midCat"/>
      </c:valAx>
      <c:valAx>
        <c:axId val="122188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Meteorites</a:t>
                </a:r>
                <a:r>
                  <a:rPr lang="en-US" baseline="0"/>
                  <a:t> per sq km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9308145922278902E-2"/>
          <c:y val="3.9999947916734502E-2"/>
          <c:w val="0.88836409784350301"/>
          <c:h val="0.86399887500146499"/>
        </c:manualLayout>
      </c:layout>
      <c:scatterChart>
        <c:scatterStyle val="lineMarker"/>
        <c:varyColors val="0"/>
        <c:ser>
          <c:idx val="0"/>
          <c:order val="0"/>
          <c:tx>
            <c:strRef>
              <c:f>'wind velocity'!$G$1</c:f>
              <c:strCache>
                <c:ptCount val="1"/>
                <c:pt idx="0">
                  <c:v>Vector wind component (x)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420E"/>
              </a:solidFill>
              <a:ln>
                <a:solidFill>
                  <a:srgbClr val="FF420E"/>
                </a:solidFill>
                <a:prstDash val="solid"/>
              </a:ln>
            </c:spPr>
          </c:marker>
          <c:xVal>
            <c:numRef>
              <c:f>'wind velocity'!$B$1:$B$200</c:f>
              <c:numCache>
                <c:formatCode>0</c:formatCode>
                <c:ptCount val="2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</c:numCache>
            </c:numRef>
          </c:xVal>
          <c:yVal>
            <c:numRef>
              <c:f>'wind velocity'!$H$1:$H$200</c:f>
              <c:numCache>
                <c:formatCode>0.00</c:formatCode>
                <c:ptCount val="200"/>
                <c:pt idx="0">
                  <c:v>3.3438599999999985</c:v>
                </c:pt>
                <c:pt idx="1">
                  <c:v>3.3438599999999985</c:v>
                </c:pt>
                <c:pt idx="2">
                  <c:v>3.3438599999999985</c:v>
                </c:pt>
                <c:pt idx="3">
                  <c:v>3.3438599999999985</c:v>
                </c:pt>
                <c:pt idx="4">
                  <c:v>4.9601348689071507</c:v>
                </c:pt>
                <c:pt idx="5">
                  <c:v>4.9601348689071507</c:v>
                </c:pt>
                <c:pt idx="6">
                  <c:v>4.9601348689071507</c:v>
                </c:pt>
                <c:pt idx="7">
                  <c:v>5.4564601877041135</c:v>
                </c:pt>
                <c:pt idx="8">
                  <c:v>5.4564601877041135</c:v>
                </c:pt>
                <c:pt idx="9">
                  <c:v>5.4564601877041135</c:v>
                </c:pt>
                <c:pt idx="10">
                  <c:v>5.9112585497719063</c:v>
                </c:pt>
                <c:pt idx="11">
                  <c:v>5.9112585497719063</c:v>
                </c:pt>
                <c:pt idx="12">
                  <c:v>5.9112585497719063</c:v>
                </c:pt>
                <c:pt idx="13">
                  <c:v>5.8996640872964061</c:v>
                </c:pt>
                <c:pt idx="14">
                  <c:v>5.8996640872964061</c:v>
                </c:pt>
                <c:pt idx="15">
                  <c:v>5.8996640872964061</c:v>
                </c:pt>
                <c:pt idx="16">
                  <c:v>5.8996640872964061</c:v>
                </c:pt>
                <c:pt idx="17">
                  <c:v>5.8996640872964061</c:v>
                </c:pt>
                <c:pt idx="18">
                  <c:v>5.8996640872964061</c:v>
                </c:pt>
                <c:pt idx="19">
                  <c:v>5.8996640872964061</c:v>
                </c:pt>
                <c:pt idx="20">
                  <c:v>5.8996640872964061</c:v>
                </c:pt>
                <c:pt idx="21">
                  <c:v>5.8996640872964061</c:v>
                </c:pt>
                <c:pt idx="22">
                  <c:v>7.0935102597262887</c:v>
                </c:pt>
                <c:pt idx="23">
                  <c:v>7.0935102597262887</c:v>
                </c:pt>
                <c:pt idx="24">
                  <c:v>7.0935102597262887</c:v>
                </c:pt>
                <c:pt idx="25">
                  <c:v>7.765055928996059</c:v>
                </c:pt>
                <c:pt idx="26">
                  <c:v>7.765055928996059</c:v>
                </c:pt>
                <c:pt idx="27">
                  <c:v>7.765055928996059</c:v>
                </c:pt>
                <c:pt idx="28">
                  <c:v>8.0283719043904025</c:v>
                </c:pt>
                <c:pt idx="29">
                  <c:v>8.0283719043904025</c:v>
                </c:pt>
                <c:pt idx="30">
                  <c:v>8.0283719043904025</c:v>
                </c:pt>
                <c:pt idx="31">
                  <c:v>8.5113148383829618</c:v>
                </c:pt>
                <c:pt idx="32">
                  <c:v>8.5113148383829618</c:v>
                </c:pt>
                <c:pt idx="33">
                  <c:v>8.5113148383829618</c:v>
                </c:pt>
                <c:pt idx="34">
                  <c:v>9.0941003128401903</c:v>
                </c:pt>
                <c:pt idx="35">
                  <c:v>9.0941003128401903</c:v>
                </c:pt>
                <c:pt idx="36">
                  <c:v>9.0941003128401903</c:v>
                </c:pt>
                <c:pt idx="37">
                  <c:v>8.9282427640328716</c:v>
                </c:pt>
                <c:pt idx="38">
                  <c:v>8.9282427640328716</c:v>
                </c:pt>
                <c:pt idx="39">
                  <c:v>8.9282427640328716</c:v>
                </c:pt>
                <c:pt idx="40">
                  <c:v>9.0941003128401903</c:v>
                </c:pt>
                <c:pt idx="41">
                  <c:v>9.0941003128401903</c:v>
                </c:pt>
                <c:pt idx="42">
                  <c:v>9.0941003128401903</c:v>
                </c:pt>
                <c:pt idx="43">
                  <c:v>9.2709007086086359</c:v>
                </c:pt>
                <c:pt idx="44">
                  <c:v>9.2709007086086359</c:v>
                </c:pt>
                <c:pt idx="45">
                  <c:v>9.2709007086086359</c:v>
                </c:pt>
                <c:pt idx="46">
                  <c:v>10.723542493152086</c:v>
                </c:pt>
                <c:pt idx="47">
                  <c:v>10.723542493152086</c:v>
                </c:pt>
                <c:pt idx="48">
                  <c:v>10.723542493152086</c:v>
                </c:pt>
                <c:pt idx="49">
                  <c:v>12.401492015726792</c:v>
                </c:pt>
                <c:pt idx="50">
                  <c:v>12.401492015726792</c:v>
                </c:pt>
                <c:pt idx="51">
                  <c:v>12.401492015726792</c:v>
                </c:pt>
                <c:pt idx="52">
                  <c:v>13.535633211438876</c:v>
                </c:pt>
                <c:pt idx="53">
                  <c:v>13.535633211438876</c:v>
                </c:pt>
                <c:pt idx="54">
                  <c:v>13.535633211438876</c:v>
                </c:pt>
                <c:pt idx="55">
                  <c:v>13.535633211438876</c:v>
                </c:pt>
                <c:pt idx="56">
                  <c:v>13.535633211438876</c:v>
                </c:pt>
                <c:pt idx="57">
                  <c:v>13.535633211438876</c:v>
                </c:pt>
                <c:pt idx="58">
                  <c:v>14.592377280939377</c:v>
                </c:pt>
                <c:pt idx="59">
                  <c:v>14.592377280939377</c:v>
                </c:pt>
                <c:pt idx="60">
                  <c:v>14.592377280939377</c:v>
                </c:pt>
                <c:pt idx="61">
                  <c:v>16.398059108512896</c:v>
                </c:pt>
                <c:pt idx="62">
                  <c:v>16.398059108512896</c:v>
                </c:pt>
                <c:pt idx="63">
                  <c:v>16.398059108512896</c:v>
                </c:pt>
                <c:pt idx="64">
                  <c:v>17.731857516086013</c:v>
                </c:pt>
                <c:pt idx="65">
                  <c:v>17.731857516086013</c:v>
                </c:pt>
                <c:pt idx="66">
                  <c:v>17.731857516086013</c:v>
                </c:pt>
                <c:pt idx="67">
                  <c:v>18.961848817993751</c:v>
                </c:pt>
                <c:pt idx="68">
                  <c:v>18.961848817993751</c:v>
                </c:pt>
                <c:pt idx="69">
                  <c:v>18.961848817993751</c:v>
                </c:pt>
                <c:pt idx="70">
                  <c:v>20.035664136506576</c:v>
                </c:pt>
                <c:pt idx="71">
                  <c:v>20.035664136506576</c:v>
                </c:pt>
                <c:pt idx="72">
                  <c:v>20.035664136506576</c:v>
                </c:pt>
                <c:pt idx="73">
                  <c:v>24.086672822856926</c:v>
                </c:pt>
                <c:pt idx="74">
                  <c:v>24.086672822856926</c:v>
                </c:pt>
                <c:pt idx="75">
                  <c:v>24.086672822856926</c:v>
                </c:pt>
                <c:pt idx="76">
                  <c:v>26.344474023899217</c:v>
                </c:pt>
                <c:pt idx="77">
                  <c:v>26.344474023899217</c:v>
                </c:pt>
                <c:pt idx="78">
                  <c:v>26.344474023899217</c:v>
                </c:pt>
                <c:pt idx="79">
                  <c:v>26.992037458174181</c:v>
                </c:pt>
                <c:pt idx="80">
                  <c:v>26.992037458174181</c:v>
                </c:pt>
                <c:pt idx="81">
                  <c:v>26.992037458174181</c:v>
                </c:pt>
                <c:pt idx="82">
                  <c:v>27.041976721861786</c:v>
                </c:pt>
                <c:pt idx="83">
                  <c:v>27.041976721861786</c:v>
                </c:pt>
                <c:pt idx="84">
                  <c:v>27.041976721861786</c:v>
                </c:pt>
                <c:pt idx="85">
                  <c:v>27.041976721861786</c:v>
                </c:pt>
                <c:pt idx="86">
                  <c:v>27.041976721861786</c:v>
                </c:pt>
                <c:pt idx="87">
                  <c:v>27.041976721861786</c:v>
                </c:pt>
                <c:pt idx="88">
                  <c:v>31.186267610600655</c:v>
                </c:pt>
                <c:pt idx="89">
                  <c:v>31.186267610600655</c:v>
                </c:pt>
                <c:pt idx="90">
                  <c:v>31.186267610600655</c:v>
                </c:pt>
                <c:pt idx="91">
                  <c:v>31.186267610600655</c:v>
                </c:pt>
                <c:pt idx="92">
                  <c:v>31.186267610600655</c:v>
                </c:pt>
                <c:pt idx="93">
                  <c:v>31.186267610600655</c:v>
                </c:pt>
                <c:pt idx="94">
                  <c:v>34.555175368450364</c:v>
                </c:pt>
                <c:pt idx="95">
                  <c:v>34.555175368450364</c:v>
                </c:pt>
                <c:pt idx="96">
                  <c:v>34.555175368450364</c:v>
                </c:pt>
                <c:pt idx="97">
                  <c:v>34.555175368450364</c:v>
                </c:pt>
                <c:pt idx="98">
                  <c:v>34.555175368450364</c:v>
                </c:pt>
                <c:pt idx="99">
                  <c:v>34.555175368450364</c:v>
                </c:pt>
                <c:pt idx="100">
                  <c:v>36.649803008585806</c:v>
                </c:pt>
                <c:pt idx="101">
                  <c:v>36.649803008585806</c:v>
                </c:pt>
                <c:pt idx="102">
                  <c:v>36.649803008585806</c:v>
                </c:pt>
                <c:pt idx="103">
                  <c:v>36.649803008585806</c:v>
                </c:pt>
                <c:pt idx="104">
                  <c:v>36.649803008585806</c:v>
                </c:pt>
                <c:pt idx="105">
                  <c:v>36.649803008585806</c:v>
                </c:pt>
                <c:pt idx="106">
                  <c:v>40.454839455746765</c:v>
                </c:pt>
                <c:pt idx="107">
                  <c:v>40.454839455746765</c:v>
                </c:pt>
                <c:pt idx="108">
                  <c:v>40.454839455746765</c:v>
                </c:pt>
                <c:pt idx="109">
                  <c:v>38.769221145090654</c:v>
                </c:pt>
                <c:pt idx="110">
                  <c:v>38.769221145090654</c:v>
                </c:pt>
                <c:pt idx="111">
                  <c:v>38.769221145090654</c:v>
                </c:pt>
                <c:pt idx="112">
                  <c:v>38.769221145090654</c:v>
                </c:pt>
                <c:pt idx="113">
                  <c:v>38.769221145090654</c:v>
                </c:pt>
                <c:pt idx="114">
                  <c:v>38.769221145090654</c:v>
                </c:pt>
                <c:pt idx="115">
                  <c:v>38.347816567426619</c:v>
                </c:pt>
                <c:pt idx="116">
                  <c:v>38.347816567426619</c:v>
                </c:pt>
                <c:pt idx="117">
                  <c:v>38.347816567426619</c:v>
                </c:pt>
                <c:pt idx="118">
                  <c:v>36.662198256770509</c:v>
                </c:pt>
                <c:pt idx="119">
                  <c:v>36.662198256770509</c:v>
                </c:pt>
                <c:pt idx="120">
                  <c:v>36.662198256770509</c:v>
                </c:pt>
                <c:pt idx="121">
                  <c:v>36.662198256770509</c:v>
                </c:pt>
                <c:pt idx="122">
                  <c:v>36.662198256770509</c:v>
                </c:pt>
                <c:pt idx="123">
                  <c:v>36.662198256770509</c:v>
                </c:pt>
                <c:pt idx="124">
                  <c:v>36.662198256770509</c:v>
                </c:pt>
                <c:pt idx="125">
                  <c:v>36.662198256770509</c:v>
                </c:pt>
                <c:pt idx="126">
                  <c:v>36.662198256770509</c:v>
                </c:pt>
                <c:pt idx="127">
                  <c:v>35.819389101442454</c:v>
                </c:pt>
                <c:pt idx="128">
                  <c:v>35.819389101442454</c:v>
                </c:pt>
                <c:pt idx="129">
                  <c:v>35.819389101442454</c:v>
                </c:pt>
                <c:pt idx="130">
                  <c:v>35.195930589106453</c:v>
                </c:pt>
                <c:pt idx="131">
                  <c:v>35.195930589106453</c:v>
                </c:pt>
                <c:pt idx="132">
                  <c:v>35.195930589106453</c:v>
                </c:pt>
                <c:pt idx="133">
                  <c:v>34.304894371660716</c:v>
                </c:pt>
                <c:pt idx="134">
                  <c:v>34.304894371660716</c:v>
                </c:pt>
                <c:pt idx="135">
                  <c:v>34.304894371660716</c:v>
                </c:pt>
                <c:pt idx="136">
                  <c:v>27.330098514188158</c:v>
                </c:pt>
                <c:pt idx="137">
                  <c:v>27.330098514188158</c:v>
                </c:pt>
                <c:pt idx="138">
                  <c:v>27.330098514188158</c:v>
                </c:pt>
                <c:pt idx="139">
                  <c:v>27.330098514188158</c:v>
                </c:pt>
                <c:pt idx="140">
                  <c:v>27.330098514188158</c:v>
                </c:pt>
                <c:pt idx="141">
                  <c:v>27.330098514188158</c:v>
                </c:pt>
                <c:pt idx="142">
                  <c:v>27.330098514188158</c:v>
                </c:pt>
                <c:pt idx="143">
                  <c:v>27.330098514188158</c:v>
                </c:pt>
                <c:pt idx="144">
                  <c:v>27.330098514188158</c:v>
                </c:pt>
                <c:pt idx="145">
                  <c:v>26.833187632112008</c:v>
                </c:pt>
                <c:pt idx="146">
                  <c:v>26.833187632112008</c:v>
                </c:pt>
                <c:pt idx="147">
                  <c:v>26.833187632112008</c:v>
                </c:pt>
                <c:pt idx="148">
                  <c:v>26.455423471547448</c:v>
                </c:pt>
                <c:pt idx="149">
                  <c:v>26.455423471547448</c:v>
                </c:pt>
                <c:pt idx="150">
                  <c:v>26.455423471547448</c:v>
                </c:pt>
                <c:pt idx="151">
                  <c:v>23.811351521601214</c:v>
                </c:pt>
                <c:pt idx="152">
                  <c:v>23.811351521601214</c:v>
                </c:pt>
                <c:pt idx="153">
                  <c:v>23.811351521601214</c:v>
                </c:pt>
                <c:pt idx="154">
                  <c:v>23.811351521601214</c:v>
                </c:pt>
                <c:pt idx="155">
                  <c:v>23.811351521601214</c:v>
                </c:pt>
                <c:pt idx="156">
                  <c:v>23.811351521601214</c:v>
                </c:pt>
                <c:pt idx="157">
                  <c:v>23.811351521601214</c:v>
                </c:pt>
                <c:pt idx="158">
                  <c:v>23.811351521601214</c:v>
                </c:pt>
                <c:pt idx="159">
                  <c:v>23.811351521601214</c:v>
                </c:pt>
                <c:pt idx="160">
                  <c:v>23.811351521601214</c:v>
                </c:pt>
                <c:pt idx="161">
                  <c:v>23.811351521601214</c:v>
                </c:pt>
                <c:pt idx="162">
                  <c:v>23.811351521601214</c:v>
                </c:pt>
                <c:pt idx="163">
                  <c:v>23.811351521601214</c:v>
                </c:pt>
                <c:pt idx="164">
                  <c:v>23.811351521601214</c:v>
                </c:pt>
                <c:pt idx="165">
                  <c:v>23.811351521601214</c:v>
                </c:pt>
                <c:pt idx="166">
                  <c:v>22.798102520682011</c:v>
                </c:pt>
                <c:pt idx="167">
                  <c:v>22.798102520682011</c:v>
                </c:pt>
                <c:pt idx="168">
                  <c:v>22.798102520682011</c:v>
                </c:pt>
                <c:pt idx="169">
                  <c:v>22.798102520682011</c:v>
                </c:pt>
                <c:pt idx="170">
                  <c:v>22.798102520682011</c:v>
                </c:pt>
                <c:pt idx="171">
                  <c:v>22.798102520682011</c:v>
                </c:pt>
                <c:pt idx="172">
                  <c:v>22.356681157173554</c:v>
                </c:pt>
                <c:pt idx="173">
                  <c:v>22.356681157173554</c:v>
                </c:pt>
                <c:pt idx="174">
                  <c:v>22.356681157173554</c:v>
                </c:pt>
                <c:pt idx="175">
                  <c:v>17.961539750548241</c:v>
                </c:pt>
                <c:pt idx="176">
                  <c:v>17.961539750548241</c:v>
                </c:pt>
                <c:pt idx="177">
                  <c:v>17.961539750548241</c:v>
                </c:pt>
                <c:pt idx="178">
                  <c:v>17.961539750548241</c:v>
                </c:pt>
                <c:pt idx="179">
                  <c:v>17.961539750548241</c:v>
                </c:pt>
                <c:pt idx="180">
                  <c:v>17.961539750548241</c:v>
                </c:pt>
                <c:pt idx="181">
                  <c:v>17.424401616534798</c:v>
                </c:pt>
                <c:pt idx="182">
                  <c:v>17.424401616534798</c:v>
                </c:pt>
                <c:pt idx="183">
                  <c:v>17.424401616534798</c:v>
                </c:pt>
                <c:pt idx="184">
                  <c:v>10.76213041021267</c:v>
                </c:pt>
                <c:pt idx="185">
                  <c:v>10.76213041021267</c:v>
                </c:pt>
                <c:pt idx="186">
                  <c:v>10.76213041021267</c:v>
                </c:pt>
                <c:pt idx="187">
                  <c:v>10.76213041021267</c:v>
                </c:pt>
                <c:pt idx="188">
                  <c:v>10.76213041021267</c:v>
                </c:pt>
                <c:pt idx="189">
                  <c:v>10.76213041021267</c:v>
                </c:pt>
                <c:pt idx="190">
                  <c:v>10.249648009726352</c:v>
                </c:pt>
                <c:pt idx="191">
                  <c:v>10.249648009726352</c:v>
                </c:pt>
                <c:pt idx="192">
                  <c:v>10.249648009726352</c:v>
                </c:pt>
                <c:pt idx="193">
                  <c:v>10.2888</c:v>
                </c:pt>
                <c:pt idx="194">
                  <c:v>10.2888</c:v>
                </c:pt>
                <c:pt idx="195">
                  <c:v>10.2888</c:v>
                </c:pt>
                <c:pt idx="196">
                  <c:v>10.232436877065091</c:v>
                </c:pt>
                <c:pt idx="197">
                  <c:v>10.232436877065091</c:v>
                </c:pt>
                <c:pt idx="198">
                  <c:v>10.232436877065091</c:v>
                </c:pt>
                <c:pt idx="199">
                  <c:v>10.151724908579158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91-6B41-A77D-8C5826E0678E}"/>
            </c:ext>
          </c:extLst>
        </c:ser>
        <c:ser>
          <c:idx val="1"/>
          <c:order val="1"/>
          <c:tx>
            <c:strRef>
              <c:f>'wind velocity'!$K$1</c:f>
              <c:strCache>
                <c:ptCount val="1"/>
                <c:pt idx="0">
                  <c:v>Vector wind component (y)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4586"/>
              </a:solidFill>
              <a:ln>
                <a:solidFill>
                  <a:srgbClr val="004586"/>
                </a:solidFill>
                <a:prstDash val="solid"/>
              </a:ln>
            </c:spPr>
          </c:marker>
          <c:xVal>
            <c:numRef>
              <c:f>'wind velocity'!$B$1:$B$200</c:f>
              <c:numCache>
                <c:formatCode>0</c:formatCode>
                <c:ptCount val="2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</c:numCache>
            </c:numRef>
          </c:xVal>
          <c:yVal>
            <c:numRef>
              <c:f>'wind velocity'!$L$1:$L$200</c:f>
              <c:numCache>
                <c:formatCode>0.00</c:formatCode>
                <c:ptCount val="200"/>
                <c:pt idx="0">
                  <c:v>-5.7917354133972649</c:v>
                </c:pt>
                <c:pt idx="1">
                  <c:v>-5.7917354133972649</c:v>
                </c:pt>
                <c:pt idx="2">
                  <c:v>-5.7917354133972649</c:v>
                </c:pt>
                <c:pt idx="3">
                  <c:v>-5.7917354133972649</c:v>
                </c:pt>
                <c:pt idx="4">
                  <c:v>-5.9112585497719046</c:v>
                </c:pt>
                <c:pt idx="5">
                  <c:v>-5.9112585497719046</c:v>
                </c:pt>
                <c:pt idx="6">
                  <c:v>-5.9112585497719046</c:v>
                </c:pt>
                <c:pt idx="7">
                  <c:v>-5.4564601877041117</c:v>
                </c:pt>
                <c:pt idx="8">
                  <c:v>-5.4564601877041117</c:v>
                </c:pt>
                <c:pt idx="9">
                  <c:v>-5.4564601877041117</c:v>
                </c:pt>
                <c:pt idx="10">
                  <c:v>-4.9601348689071489</c:v>
                </c:pt>
                <c:pt idx="11">
                  <c:v>-4.9601348689071489</c:v>
                </c:pt>
                <c:pt idx="12">
                  <c:v>-4.9601348689071489</c:v>
                </c:pt>
                <c:pt idx="13">
                  <c:v>-4.130989266830051</c:v>
                </c:pt>
                <c:pt idx="14">
                  <c:v>-4.130989266830051</c:v>
                </c:pt>
                <c:pt idx="15">
                  <c:v>-4.130989266830051</c:v>
                </c:pt>
                <c:pt idx="16">
                  <c:v>-4.130989266830051</c:v>
                </c:pt>
                <c:pt idx="17">
                  <c:v>-4.130989266830051</c:v>
                </c:pt>
                <c:pt idx="18">
                  <c:v>-4.130989266830051</c:v>
                </c:pt>
                <c:pt idx="19">
                  <c:v>-4.130989266830051</c:v>
                </c:pt>
                <c:pt idx="20">
                  <c:v>-4.130989266830051</c:v>
                </c:pt>
                <c:pt idx="21">
                  <c:v>-4.130989266830051</c:v>
                </c:pt>
                <c:pt idx="22">
                  <c:v>-5.9521618426885796</c:v>
                </c:pt>
                <c:pt idx="23">
                  <c:v>-5.9521618426885796</c:v>
                </c:pt>
                <c:pt idx="24">
                  <c:v>-5.9521618426885796</c:v>
                </c:pt>
                <c:pt idx="25">
                  <c:v>-6.7500601374775293</c:v>
                </c:pt>
                <c:pt idx="26">
                  <c:v>-6.7500601374775293</c:v>
                </c:pt>
                <c:pt idx="27">
                  <c:v>-6.7500601374775293</c:v>
                </c:pt>
                <c:pt idx="28">
                  <c:v>-7.2287785318402724</c:v>
                </c:pt>
                <c:pt idx="29">
                  <c:v>-7.2287785318402724</c:v>
                </c:pt>
                <c:pt idx="30">
                  <c:v>-7.2287785318402724</c:v>
                </c:pt>
                <c:pt idx="31">
                  <c:v>-8.2192811982753113</c:v>
                </c:pt>
                <c:pt idx="32">
                  <c:v>-8.2192811982753113</c:v>
                </c:pt>
                <c:pt idx="33">
                  <c:v>-8.2192811982753113</c:v>
                </c:pt>
                <c:pt idx="34">
                  <c:v>-9.0941003128401867</c:v>
                </c:pt>
                <c:pt idx="35">
                  <c:v>-9.0941003128401867</c:v>
                </c:pt>
                <c:pt idx="36">
                  <c:v>-9.0941003128401867</c:v>
                </c:pt>
                <c:pt idx="37">
                  <c:v>-10.640265389589429</c:v>
                </c:pt>
                <c:pt idx="38">
                  <c:v>-10.640265389589429</c:v>
                </c:pt>
                <c:pt idx="39">
                  <c:v>-10.640265389589429</c:v>
                </c:pt>
                <c:pt idx="40">
                  <c:v>-9.0941003128401867</c:v>
                </c:pt>
                <c:pt idx="41">
                  <c:v>-9.0941003128401867</c:v>
                </c:pt>
                <c:pt idx="42">
                  <c:v>-9.0941003128401867</c:v>
                </c:pt>
                <c:pt idx="43">
                  <c:v>-6.4915545621615074</c:v>
                </c:pt>
                <c:pt idx="44">
                  <c:v>-6.4915545621615074</c:v>
                </c:pt>
                <c:pt idx="45">
                  <c:v>-6.4915545621615074</c:v>
                </c:pt>
                <c:pt idx="46">
                  <c:v>-5.0004699871073628</c:v>
                </c:pt>
                <c:pt idx="47">
                  <c:v>-5.0004699871073628</c:v>
                </c:pt>
                <c:pt idx="48">
                  <c:v>-5.0004699871073628</c:v>
                </c:pt>
                <c:pt idx="49">
                  <c:v>-5.0105280138389263</c:v>
                </c:pt>
                <c:pt idx="50">
                  <c:v>-5.0105280138389263</c:v>
                </c:pt>
                <c:pt idx="51">
                  <c:v>-5.0105280138389263</c:v>
                </c:pt>
                <c:pt idx="52">
                  <c:v>-4.926567590908796</c:v>
                </c:pt>
                <c:pt idx="53">
                  <c:v>-4.926567590908796</c:v>
                </c:pt>
                <c:pt idx="54">
                  <c:v>-4.926567590908796</c:v>
                </c:pt>
                <c:pt idx="55">
                  <c:v>-4.926567590908796</c:v>
                </c:pt>
                <c:pt idx="56">
                  <c:v>-4.926567590908796</c:v>
                </c:pt>
                <c:pt idx="57">
                  <c:v>-4.926567590908796</c:v>
                </c:pt>
                <c:pt idx="58">
                  <c:v>-5.0245584413681916</c:v>
                </c:pt>
                <c:pt idx="59">
                  <c:v>-5.0245584413681916</c:v>
                </c:pt>
                <c:pt idx="60">
                  <c:v>-5.0245584413681916</c:v>
                </c:pt>
                <c:pt idx="61">
                  <c:v>-4.3938466955638464</c:v>
                </c:pt>
                <c:pt idx="62">
                  <c:v>-4.3938466955638464</c:v>
                </c:pt>
                <c:pt idx="63">
                  <c:v>-4.3938466955638464</c:v>
                </c:pt>
                <c:pt idx="64">
                  <c:v>-3.1266048981641501</c:v>
                </c:pt>
                <c:pt idx="65">
                  <c:v>-3.1266048981641501</c:v>
                </c:pt>
                <c:pt idx="66">
                  <c:v>-3.1266048981641501</c:v>
                </c:pt>
                <c:pt idx="67">
                  <c:v>-1.6589468110668906</c:v>
                </c:pt>
                <c:pt idx="68">
                  <c:v>-1.6589468110668906</c:v>
                </c:pt>
                <c:pt idx="69">
                  <c:v>-1.6589468110668906</c:v>
                </c:pt>
                <c:pt idx="70">
                  <c:v>-1.0500246638551753</c:v>
                </c:pt>
                <c:pt idx="71">
                  <c:v>-1.0500246638551753</c:v>
                </c:pt>
                <c:pt idx="72">
                  <c:v>-1.0500246638551753</c:v>
                </c:pt>
                <c:pt idx="73">
                  <c:v>2.1073108140579482</c:v>
                </c:pt>
                <c:pt idx="74">
                  <c:v>2.1073108140579482</c:v>
                </c:pt>
                <c:pt idx="75">
                  <c:v>2.1073108140579482</c:v>
                </c:pt>
                <c:pt idx="76">
                  <c:v>4.6452415629867323</c:v>
                </c:pt>
                <c:pt idx="77">
                  <c:v>4.6452415629867323</c:v>
                </c:pt>
                <c:pt idx="78">
                  <c:v>4.6452415629867323</c:v>
                </c:pt>
                <c:pt idx="79">
                  <c:v>11.457440139181253</c:v>
                </c:pt>
                <c:pt idx="80">
                  <c:v>11.457440139181253</c:v>
                </c:pt>
                <c:pt idx="81">
                  <c:v>11.457440139181253</c:v>
                </c:pt>
                <c:pt idx="82">
                  <c:v>12.609880837053357</c:v>
                </c:pt>
                <c:pt idx="83">
                  <c:v>12.609880837053357</c:v>
                </c:pt>
                <c:pt idx="84">
                  <c:v>12.609880837053357</c:v>
                </c:pt>
                <c:pt idx="85">
                  <c:v>12.609880837053357</c:v>
                </c:pt>
                <c:pt idx="86">
                  <c:v>12.609880837053357</c:v>
                </c:pt>
                <c:pt idx="87">
                  <c:v>12.609880837053357</c:v>
                </c:pt>
                <c:pt idx="88">
                  <c:v>18.005399999999998</c:v>
                </c:pt>
                <c:pt idx="89">
                  <c:v>18.005399999999998</c:v>
                </c:pt>
                <c:pt idx="90">
                  <c:v>18.005399999999998</c:v>
                </c:pt>
                <c:pt idx="91">
                  <c:v>18.005399999999998</c:v>
                </c:pt>
                <c:pt idx="92">
                  <c:v>18.005399999999998</c:v>
                </c:pt>
                <c:pt idx="93">
                  <c:v>18.005399999999998</c:v>
                </c:pt>
                <c:pt idx="94">
                  <c:v>24.195794277147431</c:v>
                </c:pt>
                <c:pt idx="95">
                  <c:v>24.195794277147431</c:v>
                </c:pt>
                <c:pt idx="96">
                  <c:v>24.195794277147431</c:v>
                </c:pt>
                <c:pt idx="97">
                  <c:v>24.195794277147431</c:v>
                </c:pt>
                <c:pt idx="98">
                  <c:v>24.195794277147431</c:v>
                </c:pt>
                <c:pt idx="99">
                  <c:v>24.195794277147431</c:v>
                </c:pt>
                <c:pt idx="100">
                  <c:v>30.752836187224332</c:v>
                </c:pt>
                <c:pt idx="101">
                  <c:v>30.752836187224332</c:v>
                </c:pt>
                <c:pt idx="102">
                  <c:v>30.752836187224332</c:v>
                </c:pt>
                <c:pt idx="103">
                  <c:v>30.752836187224332</c:v>
                </c:pt>
                <c:pt idx="104">
                  <c:v>30.752836187224332</c:v>
                </c:pt>
                <c:pt idx="105">
                  <c:v>30.752836187224332</c:v>
                </c:pt>
                <c:pt idx="106">
                  <c:v>28.326783543977481</c:v>
                </c:pt>
                <c:pt idx="107">
                  <c:v>28.326783543977481</c:v>
                </c:pt>
                <c:pt idx="108">
                  <c:v>28.326783543977481</c:v>
                </c:pt>
                <c:pt idx="109">
                  <c:v>27.14650089631175</c:v>
                </c:pt>
                <c:pt idx="110">
                  <c:v>27.14650089631175</c:v>
                </c:pt>
                <c:pt idx="111">
                  <c:v>27.14650089631175</c:v>
                </c:pt>
                <c:pt idx="112">
                  <c:v>27.14650089631175</c:v>
                </c:pt>
                <c:pt idx="113">
                  <c:v>27.14650089631175</c:v>
                </c:pt>
                <c:pt idx="114">
                  <c:v>27.14650089631175</c:v>
                </c:pt>
                <c:pt idx="115">
                  <c:v>26.851430234395316</c:v>
                </c:pt>
                <c:pt idx="116">
                  <c:v>26.851430234395316</c:v>
                </c:pt>
                <c:pt idx="117">
                  <c:v>26.851430234395316</c:v>
                </c:pt>
                <c:pt idx="118">
                  <c:v>25.671147586729592</c:v>
                </c:pt>
                <c:pt idx="119">
                  <c:v>25.671147586729592</c:v>
                </c:pt>
                <c:pt idx="120">
                  <c:v>25.671147586729592</c:v>
                </c:pt>
                <c:pt idx="121">
                  <c:v>25.671147586729592</c:v>
                </c:pt>
                <c:pt idx="122">
                  <c:v>25.671147586729592</c:v>
                </c:pt>
                <c:pt idx="123">
                  <c:v>25.671147586729592</c:v>
                </c:pt>
                <c:pt idx="124">
                  <c:v>25.671147586729592</c:v>
                </c:pt>
                <c:pt idx="125">
                  <c:v>25.671147586729592</c:v>
                </c:pt>
                <c:pt idx="126">
                  <c:v>25.671147586729592</c:v>
                </c:pt>
                <c:pt idx="127">
                  <c:v>25.081006262896729</c:v>
                </c:pt>
                <c:pt idx="128">
                  <c:v>25.081006262896729</c:v>
                </c:pt>
                <c:pt idx="129">
                  <c:v>25.081006262896729</c:v>
                </c:pt>
                <c:pt idx="130">
                  <c:v>20.320379999999997</c:v>
                </c:pt>
                <c:pt idx="131">
                  <c:v>20.320379999999997</c:v>
                </c:pt>
                <c:pt idx="132">
                  <c:v>20.320379999999997</c:v>
                </c:pt>
                <c:pt idx="133">
                  <c:v>19.805939999999996</c:v>
                </c:pt>
                <c:pt idx="134">
                  <c:v>19.805939999999996</c:v>
                </c:pt>
                <c:pt idx="135">
                  <c:v>19.805939999999996</c:v>
                </c:pt>
                <c:pt idx="136">
                  <c:v>7.32307782593975</c:v>
                </c:pt>
                <c:pt idx="137">
                  <c:v>7.32307782593975</c:v>
                </c:pt>
                <c:pt idx="138">
                  <c:v>7.32307782593975</c:v>
                </c:pt>
                <c:pt idx="139">
                  <c:v>7.32307782593975</c:v>
                </c:pt>
                <c:pt idx="140">
                  <c:v>7.32307782593975</c:v>
                </c:pt>
                <c:pt idx="141">
                  <c:v>7.32307782593975</c:v>
                </c:pt>
                <c:pt idx="142">
                  <c:v>7.32307782593975</c:v>
                </c:pt>
                <c:pt idx="143">
                  <c:v>7.32307782593975</c:v>
                </c:pt>
                <c:pt idx="144">
                  <c:v>7.32307782593975</c:v>
                </c:pt>
                <c:pt idx="145">
                  <c:v>7.1899309563772089</c:v>
                </c:pt>
                <c:pt idx="146">
                  <c:v>7.1899309563772089</c:v>
                </c:pt>
                <c:pt idx="147">
                  <c:v>7.1899309563772089</c:v>
                </c:pt>
                <c:pt idx="148">
                  <c:v>6.5960778985315311</c:v>
                </c:pt>
                <c:pt idx="149">
                  <c:v>6.5960778985315311</c:v>
                </c:pt>
                <c:pt idx="150">
                  <c:v>6.5960778985315311</c:v>
                </c:pt>
                <c:pt idx="151">
                  <c:v>4.1985837203918539</c:v>
                </c:pt>
                <c:pt idx="152">
                  <c:v>4.1985837203918539</c:v>
                </c:pt>
                <c:pt idx="153">
                  <c:v>4.1985837203918539</c:v>
                </c:pt>
                <c:pt idx="154">
                  <c:v>4.1985837203918539</c:v>
                </c:pt>
                <c:pt idx="155">
                  <c:v>4.1985837203918539</c:v>
                </c:pt>
                <c:pt idx="156">
                  <c:v>4.1985837203918539</c:v>
                </c:pt>
                <c:pt idx="157">
                  <c:v>4.1985837203918539</c:v>
                </c:pt>
                <c:pt idx="158">
                  <c:v>4.1985837203918539</c:v>
                </c:pt>
                <c:pt idx="159">
                  <c:v>4.1985837203918539</c:v>
                </c:pt>
                <c:pt idx="160">
                  <c:v>4.1985837203918539</c:v>
                </c:pt>
                <c:pt idx="161">
                  <c:v>4.1985837203918539</c:v>
                </c:pt>
                <c:pt idx="162">
                  <c:v>4.1985837203918539</c:v>
                </c:pt>
                <c:pt idx="163">
                  <c:v>4.1985837203918539</c:v>
                </c:pt>
                <c:pt idx="164">
                  <c:v>4.1985837203918539</c:v>
                </c:pt>
                <c:pt idx="165">
                  <c:v>4.1985837203918539</c:v>
                </c:pt>
                <c:pt idx="166">
                  <c:v>4.019920583353902</c:v>
                </c:pt>
                <c:pt idx="167">
                  <c:v>4.019920583353902</c:v>
                </c:pt>
                <c:pt idx="168">
                  <c:v>4.019920583353902</c:v>
                </c:pt>
                <c:pt idx="169">
                  <c:v>4.019920583353902</c:v>
                </c:pt>
                <c:pt idx="170">
                  <c:v>4.019920583353902</c:v>
                </c:pt>
                <c:pt idx="171">
                  <c:v>4.019920583353902</c:v>
                </c:pt>
                <c:pt idx="172">
                  <c:v>3.5409504325930423</c:v>
                </c:pt>
                <c:pt idx="173">
                  <c:v>3.5409504325930423</c:v>
                </c:pt>
                <c:pt idx="174">
                  <c:v>3.5409504325930423</c:v>
                </c:pt>
                <c:pt idx="175">
                  <c:v>-1.2559932123524733</c:v>
                </c:pt>
                <c:pt idx="176">
                  <c:v>-1.2559932123524733</c:v>
                </c:pt>
                <c:pt idx="177">
                  <c:v>-1.2559932123524733</c:v>
                </c:pt>
                <c:pt idx="178">
                  <c:v>-1.2559932123524733</c:v>
                </c:pt>
                <c:pt idx="179">
                  <c:v>-1.2559932123524733</c:v>
                </c:pt>
                <c:pt idx="180">
                  <c:v>-1.2559932123524733</c:v>
                </c:pt>
                <c:pt idx="181">
                  <c:v>-1.5244376101695754</c:v>
                </c:pt>
                <c:pt idx="182">
                  <c:v>-1.5244376101695754</c:v>
                </c:pt>
                <c:pt idx="183">
                  <c:v>-1.5244376101695754</c:v>
                </c:pt>
                <c:pt idx="184">
                  <c:v>-0.9415644062812083</c:v>
                </c:pt>
                <c:pt idx="185">
                  <c:v>-0.9415644062812083</c:v>
                </c:pt>
                <c:pt idx="186">
                  <c:v>-0.9415644062812083</c:v>
                </c:pt>
                <c:pt idx="187">
                  <c:v>-0.9415644062812083</c:v>
                </c:pt>
                <c:pt idx="188">
                  <c:v>-0.9415644062812083</c:v>
                </c:pt>
                <c:pt idx="189">
                  <c:v>-0.9415644062812083</c:v>
                </c:pt>
                <c:pt idx="190">
                  <c:v>-0.89672800598210312</c:v>
                </c:pt>
                <c:pt idx="191">
                  <c:v>-0.89672800598210312</c:v>
                </c:pt>
                <c:pt idx="192">
                  <c:v>-0.89672800598210312</c:v>
                </c:pt>
                <c:pt idx="193">
                  <c:v>1.2605307422863811E-15</c:v>
                </c:pt>
                <c:pt idx="194">
                  <c:v>1.2605307422863811E-15</c:v>
                </c:pt>
                <c:pt idx="195">
                  <c:v>1.2605307422863811E-15</c:v>
                </c:pt>
                <c:pt idx="196">
                  <c:v>1.0754724528682358</c:v>
                </c:pt>
                <c:pt idx="197">
                  <c:v>1.0754724528682358</c:v>
                </c:pt>
                <c:pt idx="198">
                  <c:v>1.0754724528682358</c:v>
                </c:pt>
                <c:pt idx="199">
                  <c:v>3.6949256931815992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91-6B41-A77D-8C5826E0678E}"/>
            </c:ext>
          </c:extLst>
        </c:ser>
        <c:ser>
          <c:idx val="2"/>
          <c:order val="2"/>
          <c:tx>
            <c:strRef>
              <c:f>'wind velocity'!$I$1</c:f>
              <c:strCache>
                <c:ptCount val="1"/>
                <c:pt idx="0">
                  <c:v>Smoothed X</c:v>
                </c:pt>
              </c:strCache>
            </c:strRef>
          </c:tx>
          <c:spPr>
            <a:ln w="38100">
              <a:solidFill>
                <a:srgbClr val="FFD320"/>
              </a:solidFill>
              <a:prstDash val="solid"/>
            </a:ln>
          </c:spPr>
          <c:marker>
            <c:symbol val="none"/>
          </c:marker>
          <c:xVal>
            <c:numRef>
              <c:f>'wind velocity'!$B$1:$B$200</c:f>
              <c:numCache>
                <c:formatCode>0</c:formatCode>
                <c:ptCount val="2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</c:numCache>
            </c:numRef>
          </c:xVal>
          <c:yVal>
            <c:numRef>
              <c:f>'wind velocity'!$J$1:$J$200</c:f>
              <c:numCache>
                <c:formatCode>0.00</c:formatCode>
                <c:ptCount val="200"/>
                <c:pt idx="0">
                  <c:v>3.3438599999999985</c:v>
                </c:pt>
                <c:pt idx="1">
                  <c:v>3.3438599999999981</c:v>
                </c:pt>
                <c:pt idx="2">
                  <c:v>3.3438599999999981</c:v>
                </c:pt>
                <c:pt idx="3">
                  <c:v>3.8826182896357158</c:v>
                </c:pt>
                <c:pt idx="4">
                  <c:v>4.4213765792714339</c:v>
                </c:pt>
                <c:pt idx="5">
                  <c:v>4.9601348689071507</c:v>
                </c:pt>
                <c:pt idx="6">
                  <c:v>5.1255766418394719</c:v>
                </c:pt>
                <c:pt idx="7">
                  <c:v>5.2910184147717922</c:v>
                </c:pt>
                <c:pt idx="8">
                  <c:v>5.4564601877041135</c:v>
                </c:pt>
                <c:pt idx="9">
                  <c:v>5.6080596417267117</c:v>
                </c:pt>
                <c:pt idx="10">
                  <c:v>5.759659095749309</c:v>
                </c:pt>
                <c:pt idx="11">
                  <c:v>5.9112585497719055</c:v>
                </c:pt>
                <c:pt idx="12">
                  <c:v>5.9073937289467393</c:v>
                </c:pt>
                <c:pt idx="13">
                  <c:v>5.9035289081215723</c:v>
                </c:pt>
                <c:pt idx="14">
                  <c:v>5.8996640872964052</c:v>
                </c:pt>
                <c:pt idx="15">
                  <c:v>5.8996640872964052</c:v>
                </c:pt>
                <c:pt idx="16">
                  <c:v>5.8996640872964052</c:v>
                </c:pt>
                <c:pt idx="17">
                  <c:v>5.8996640872964052</c:v>
                </c:pt>
                <c:pt idx="18">
                  <c:v>5.8996640872964052</c:v>
                </c:pt>
                <c:pt idx="19">
                  <c:v>5.8996640872964052</c:v>
                </c:pt>
                <c:pt idx="20">
                  <c:v>5.8996640872964052</c:v>
                </c:pt>
                <c:pt idx="21">
                  <c:v>6.2976128114397012</c:v>
                </c:pt>
                <c:pt idx="22">
                  <c:v>6.6955615355829936</c:v>
                </c:pt>
                <c:pt idx="23">
                  <c:v>7.0935102597262896</c:v>
                </c:pt>
                <c:pt idx="24">
                  <c:v>7.3173588161495458</c:v>
                </c:pt>
                <c:pt idx="25">
                  <c:v>7.5412073725728019</c:v>
                </c:pt>
                <c:pt idx="26">
                  <c:v>7.765055928996059</c:v>
                </c:pt>
                <c:pt idx="27">
                  <c:v>7.8528279207941738</c:v>
                </c:pt>
                <c:pt idx="28">
                  <c:v>7.9405999125922877</c:v>
                </c:pt>
                <c:pt idx="29">
                  <c:v>8.0283719043904025</c:v>
                </c:pt>
                <c:pt idx="30">
                  <c:v>8.1893528823879223</c:v>
                </c:pt>
                <c:pt idx="31">
                  <c:v>8.350333860385442</c:v>
                </c:pt>
                <c:pt idx="32">
                  <c:v>8.5113148383829618</c:v>
                </c:pt>
                <c:pt idx="33">
                  <c:v>8.7055766632020379</c:v>
                </c:pt>
                <c:pt idx="34">
                  <c:v>8.8998384880211141</c:v>
                </c:pt>
                <c:pt idx="35">
                  <c:v>9.0941003128401903</c:v>
                </c:pt>
                <c:pt idx="36">
                  <c:v>9.0388144632377507</c:v>
                </c:pt>
                <c:pt idx="37">
                  <c:v>8.983528613635313</c:v>
                </c:pt>
                <c:pt idx="38">
                  <c:v>8.9282427640328716</c:v>
                </c:pt>
                <c:pt idx="39">
                  <c:v>8.9835286136353112</c:v>
                </c:pt>
                <c:pt idx="40">
                  <c:v>9.0388144632377507</c:v>
                </c:pt>
                <c:pt idx="41">
                  <c:v>9.0941003128401903</c:v>
                </c:pt>
                <c:pt idx="42">
                  <c:v>9.1530337780963382</c:v>
                </c:pt>
                <c:pt idx="43">
                  <c:v>9.211967243352488</c:v>
                </c:pt>
                <c:pt idx="44">
                  <c:v>9.2709007086086359</c:v>
                </c:pt>
                <c:pt idx="45">
                  <c:v>9.7551146367897861</c:v>
                </c:pt>
                <c:pt idx="46">
                  <c:v>10.239328564970938</c:v>
                </c:pt>
                <c:pt idx="47">
                  <c:v>10.723542493152086</c:v>
                </c:pt>
                <c:pt idx="48">
                  <c:v>11.282859000676988</c:v>
                </c:pt>
                <c:pt idx="49">
                  <c:v>11.84217550820189</c:v>
                </c:pt>
                <c:pt idx="50">
                  <c:v>12.401492015726793</c:v>
                </c:pt>
                <c:pt idx="51">
                  <c:v>12.779539080964154</c:v>
                </c:pt>
                <c:pt idx="52">
                  <c:v>13.157586146201515</c:v>
                </c:pt>
                <c:pt idx="53">
                  <c:v>13.535633211438876</c:v>
                </c:pt>
                <c:pt idx="54">
                  <c:v>13.535633211438876</c:v>
                </c:pt>
                <c:pt idx="55">
                  <c:v>13.535633211438876</c:v>
                </c:pt>
                <c:pt idx="56">
                  <c:v>13.535633211438876</c:v>
                </c:pt>
                <c:pt idx="57">
                  <c:v>13.887881234605709</c:v>
                </c:pt>
                <c:pt idx="58">
                  <c:v>14.240129257772542</c:v>
                </c:pt>
                <c:pt idx="59">
                  <c:v>14.592377280939379</c:v>
                </c:pt>
                <c:pt idx="60">
                  <c:v>15.194271223463884</c:v>
                </c:pt>
                <c:pt idx="61">
                  <c:v>15.796165165988389</c:v>
                </c:pt>
                <c:pt idx="62">
                  <c:v>16.398059108512896</c:v>
                </c:pt>
                <c:pt idx="63">
                  <c:v>16.842658577703933</c:v>
                </c:pt>
                <c:pt idx="64">
                  <c:v>17.287258046894973</c:v>
                </c:pt>
                <c:pt idx="65">
                  <c:v>17.731857516086013</c:v>
                </c:pt>
                <c:pt idx="66">
                  <c:v>18.141854616721925</c:v>
                </c:pt>
                <c:pt idx="67">
                  <c:v>18.551851717357838</c:v>
                </c:pt>
                <c:pt idx="68">
                  <c:v>18.961848817993751</c:v>
                </c:pt>
                <c:pt idx="69">
                  <c:v>19.319787257498025</c:v>
                </c:pt>
                <c:pt idx="70">
                  <c:v>19.677725697002298</c:v>
                </c:pt>
                <c:pt idx="71">
                  <c:v>20.035664136506576</c:v>
                </c:pt>
                <c:pt idx="72">
                  <c:v>21.386000365290027</c:v>
                </c:pt>
                <c:pt idx="73">
                  <c:v>22.736336594073475</c:v>
                </c:pt>
                <c:pt idx="74">
                  <c:v>24.086672822856926</c:v>
                </c:pt>
                <c:pt idx="75">
                  <c:v>24.839273223204355</c:v>
                </c:pt>
                <c:pt idx="76">
                  <c:v>25.591873623551788</c:v>
                </c:pt>
                <c:pt idx="77">
                  <c:v>26.34447402389922</c:v>
                </c:pt>
                <c:pt idx="78">
                  <c:v>26.56032850199087</c:v>
                </c:pt>
                <c:pt idx="79">
                  <c:v>26.776182980082524</c:v>
                </c:pt>
                <c:pt idx="80">
                  <c:v>26.992037458174181</c:v>
                </c:pt>
                <c:pt idx="81">
                  <c:v>27.008683879403382</c:v>
                </c:pt>
                <c:pt idx="82">
                  <c:v>27.025330300632586</c:v>
                </c:pt>
                <c:pt idx="83">
                  <c:v>27.041976721861786</c:v>
                </c:pt>
                <c:pt idx="84">
                  <c:v>27.041976721861786</c:v>
                </c:pt>
                <c:pt idx="85">
                  <c:v>27.041976721861786</c:v>
                </c:pt>
                <c:pt idx="86">
                  <c:v>27.041976721861786</c:v>
                </c:pt>
                <c:pt idx="87">
                  <c:v>28.423407018108076</c:v>
                </c:pt>
                <c:pt idx="88">
                  <c:v>29.804837314354362</c:v>
                </c:pt>
                <c:pt idx="89">
                  <c:v>31.186267610600655</c:v>
                </c:pt>
                <c:pt idx="90">
                  <c:v>31.186267610600655</c:v>
                </c:pt>
                <c:pt idx="91">
                  <c:v>31.186267610600655</c:v>
                </c:pt>
                <c:pt idx="92">
                  <c:v>31.186267610600655</c:v>
                </c:pt>
                <c:pt idx="93">
                  <c:v>32.309236863217222</c:v>
                </c:pt>
                <c:pt idx="94">
                  <c:v>33.432206115833793</c:v>
                </c:pt>
                <c:pt idx="95">
                  <c:v>34.555175368450364</c:v>
                </c:pt>
                <c:pt idx="96">
                  <c:v>34.555175368450364</c:v>
                </c:pt>
                <c:pt idx="97">
                  <c:v>34.555175368450364</c:v>
                </c:pt>
                <c:pt idx="98">
                  <c:v>34.555175368450364</c:v>
                </c:pt>
                <c:pt idx="99">
                  <c:v>35.253384581828847</c:v>
                </c:pt>
                <c:pt idx="100">
                  <c:v>35.951593795207323</c:v>
                </c:pt>
                <c:pt idx="101">
                  <c:v>36.649803008585806</c:v>
                </c:pt>
                <c:pt idx="102">
                  <c:v>36.649803008585806</c:v>
                </c:pt>
                <c:pt idx="103">
                  <c:v>36.649803008585806</c:v>
                </c:pt>
                <c:pt idx="104">
                  <c:v>36.649803008585806</c:v>
                </c:pt>
                <c:pt idx="105">
                  <c:v>37.91814849097279</c:v>
                </c:pt>
                <c:pt idx="106">
                  <c:v>39.186493973359781</c:v>
                </c:pt>
                <c:pt idx="107">
                  <c:v>40.454839455746765</c:v>
                </c:pt>
                <c:pt idx="108">
                  <c:v>39.892966685528059</c:v>
                </c:pt>
                <c:pt idx="109">
                  <c:v>39.33109391530936</c:v>
                </c:pt>
                <c:pt idx="110">
                  <c:v>38.769221145090654</c:v>
                </c:pt>
                <c:pt idx="111">
                  <c:v>38.769221145090654</c:v>
                </c:pt>
                <c:pt idx="112">
                  <c:v>38.769221145090654</c:v>
                </c:pt>
                <c:pt idx="113">
                  <c:v>38.769221145090654</c:v>
                </c:pt>
                <c:pt idx="114">
                  <c:v>38.628752952535976</c:v>
                </c:pt>
                <c:pt idx="115">
                  <c:v>38.488284759981298</c:v>
                </c:pt>
                <c:pt idx="116">
                  <c:v>38.347816567426619</c:v>
                </c:pt>
                <c:pt idx="117">
                  <c:v>37.785943797207914</c:v>
                </c:pt>
                <c:pt idx="118">
                  <c:v>37.224071026989215</c:v>
                </c:pt>
                <c:pt idx="119">
                  <c:v>36.662198256770509</c:v>
                </c:pt>
                <c:pt idx="120">
                  <c:v>36.662198256770509</c:v>
                </c:pt>
                <c:pt idx="121">
                  <c:v>36.662198256770509</c:v>
                </c:pt>
                <c:pt idx="122">
                  <c:v>36.662198256770509</c:v>
                </c:pt>
                <c:pt idx="123">
                  <c:v>36.662198256770509</c:v>
                </c:pt>
                <c:pt idx="124">
                  <c:v>36.662198256770509</c:v>
                </c:pt>
                <c:pt idx="125">
                  <c:v>36.662198256770509</c:v>
                </c:pt>
                <c:pt idx="126">
                  <c:v>36.38126187166116</c:v>
                </c:pt>
                <c:pt idx="127">
                  <c:v>36.100325486551803</c:v>
                </c:pt>
                <c:pt idx="128">
                  <c:v>35.819389101442454</c:v>
                </c:pt>
                <c:pt idx="129">
                  <c:v>35.611569597330451</c:v>
                </c:pt>
                <c:pt idx="130">
                  <c:v>35.403750093218456</c:v>
                </c:pt>
                <c:pt idx="131">
                  <c:v>35.195930589106453</c:v>
                </c:pt>
                <c:pt idx="132">
                  <c:v>34.898918516624541</c:v>
                </c:pt>
                <c:pt idx="133">
                  <c:v>34.601906444142628</c:v>
                </c:pt>
                <c:pt idx="134">
                  <c:v>34.304894371660716</c:v>
                </c:pt>
                <c:pt idx="135">
                  <c:v>31.979962419169862</c:v>
                </c:pt>
                <c:pt idx="136">
                  <c:v>29.655030466679012</c:v>
                </c:pt>
                <c:pt idx="137">
                  <c:v>27.330098514188155</c:v>
                </c:pt>
                <c:pt idx="138">
                  <c:v>27.330098514188155</c:v>
                </c:pt>
                <c:pt idx="139">
                  <c:v>27.330098514188155</c:v>
                </c:pt>
                <c:pt idx="140">
                  <c:v>27.330098514188155</c:v>
                </c:pt>
                <c:pt idx="141">
                  <c:v>27.330098514188155</c:v>
                </c:pt>
                <c:pt idx="142">
                  <c:v>27.330098514188155</c:v>
                </c:pt>
                <c:pt idx="143">
                  <c:v>27.330098514188155</c:v>
                </c:pt>
                <c:pt idx="144">
                  <c:v>27.164461553496107</c:v>
                </c:pt>
                <c:pt idx="145">
                  <c:v>26.998824592804056</c:v>
                </c:pt>
                <c:pt idx="146">
                  <c:v>26.833187632112004</c:v>
                </c:pt>
                <c:pt idx="147">
                  <c:v>26.707266245257156</c:v>
                </c:pt>
                <c:pt idx="148">
                  <c:v>26.581344858402304</c:v>
                </c:pt>
                <c:pt idx="149">
                  <c:v>26.455423471547448</c:v>
                </c:pt>
                <c:pt idx="150">
                  <c:v>25.574066154898702</c:v>
                </c:pt>
                <c:pt idx="151">
                  <c:v>24.692708838249956</c:v>
                </c:pt>
                <c:pt idx="152">
                  <c:v>23.811351521601214</c:v>
                </c:pt>
                <c:pt idx="153">
                  <c:v>23.811351521601214</c:v>
                </c:pt>
                <c:pt idx="154">
                  <c:v>23.811351521601214</c:v>
                </c:pt>
                <c:pt idx="155">
                  <c:v>23.811351521601214</c:v>
                </c:pt>
                <c:pt idx="156">
                  <c:v>23.811351521601214</c:v>
                </c:pt>
                <c:pt idx="157">
                  <c:v>23.811351521601214</c:v>
                </c:pt>
                <c:pt idx="158">
                  <c:v>23.811351521601214</c:v>
                </c:pt>
                <c:pt idx="159">
                  <c:v>23.811351521601214</c:v>
                </c:pt>
                <c:pt idx="160">
                  <c:v>23.811351521601214</c:v>
                </c:pt>
                <c:pt idx="161">
                  <c:v>23.811351521601214</c:v>
                </c:pt>
                <c:pt idx="162">
                  <c:v>23.811351521601214</c:v>
                </c:pt>
                <c:pt idx="163">
                  <c:v>23.811351521601214</c:v>
                </c:pt>
                <c:pt idx="164">
                  <c:v>23.811351521601214</c:v>
                </c:pt>
                <c:pt idx="165">
                  <c:v>23.473601854628146</c:v>
                </c:pt>
                <c:pt idx="166">
                  <c:v>23.135852187655079</c:v>
                </c:pt>
                <c:pt idx="167">
                  <c:v>22.798102520682011</c:v>
                </c:pt>
                <c:pt idx="168">
                  <c:v>22.798102520682011</c:v>
                </c:pt>
                <c:pt idx="169">
                  <c:v>22.798102520682011</c:v>
                </c:pt>
                <c:pt idx="170">
                  <c:v>22.798102520682011</c:v>
                </c:pt>
                <c:pt idx="171">
                  <c:v>22.650962066179193</c:v>
                </c:pt>
                <c:pt idx="172">
                  <c:v>22.503821611676372</c:v>
                </c:pt>
                <c:pt idx="173">
                  <c:v>22.356681157173554</c:v>
                </c:pt>
                <c:pt idx="174">
                  <c:v>20.891634021631784</c:v>
                </c:pt>
                <c:pt idx="175">
                  <c:v>19.426586886090011</c:v>
                </c:pt>
                <c:pt idx="176">
                  <c:v>17.961539750548241</c:v>
                </c:pt>
                <c:pt idx="177">
                  <c:v>17.961539750548241</c:v>
                </c:pt>
                <c:pt idx="178">
                  <c:v>17.961539750548241</c:v>
                </c:pt>
                <c:pt idx="179">
                  <c:v>17.961539750548241</c:v>
                </c:pt>
                <c:pt idx="180">
                  <c:v>17.782493705877091</c:v>
                </c:pt>
                <c:pt idx="181">
                  <c:v>17.603447661205944</c:v>
                </c:pt>
                <c:pt idx="182">
                  <c:v>17.424401616534798</c:v>
                </c:pt>
                <c:pt idx="183">
                  <c:v>15.203644547760755</c:v>
                </c:pt>
                <c:pt idx="184">
                  <c:v>12.982887478986711</c:v>
                </c:pt>
                <c:pt idx="185">
                  <c:v>10.76213041021267</c:v>
                </c:pt>
                <c:pt idx="186">
                  <c:v>10.76213041021267</c:v>
                </c:pt>
                <c:pt idx="187">
                  <c:v>10.76213041021267</c:v>
                </c:pt>
                <c:pt idx="188">
                  <c:v>10.76213041021267</c:v>
                </c:pt>
                <c:pt idx="189">
                  <c:v>10.591302943383896</c:v>
                </c:pt>
                <c:pt idx="190">
                  <c:v>10.420475476555124</c:v>
                </c:pt>
                <c:pt idx="191">
                  <c:v>10.249648009726352</c:v>
                </c:pt>
                <c:pt idx="192">
                  <c:v>10.262698673150901</c:v>
                </c:pt>
                <c:pt idx="193">
                  <c:v>10.275749336575451</c:v>
                </c:pt>
                <c:pt idx="194">
                  <c:v>10.2888</c:v>
                </c:pt>
                <c:pt idx="195">
                  <c:v>10.27001229235503</c:v>
                </c:pt>
                <c:pt idx="196">
                  <c:v>10.25122458471006</c:v>
                </c:pt>
                <c:pt idx="197">
                  <c:v>10.232436877065091</c:v>
                </c:pt>
                <c:pt idx="198">
                  <c:v>10.205532887569779</c:v>
                </c:pt>
                <c:pt idx="199">
                  <c:v>10.192080892822124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91-6B41-A77D-8C5826E0678E}"/>
            </c:ext>
          </c:extLst>
        </c:ser>
        <c:ser>
          <c:idx val="3"/>
          <c:order val="3"/>
          <c:tx>
            <c:strRef>
              <c:f>'wind velocity'!$M$1</c:f>
              <c:strCache>
                <c:ptCount val="1"/>
                <c:pt idx="0">
                  <c:v>Smoothed Y</c:v>
                </c:pt>
              </c:strCache>
            </c:strRef>
          </c:tx>
          <c:spPr>
            <a:ln w="38100">
              <a:solidFill>
                <a:srgbClr val="579D1C"/>
              </a:solidFill>
              <a:prstDash val="solid"/>
            </a:ln>
          </c:spPr>
          <c:marker>
            <c:symbol val="none"/>
          </c:marker>
          <c:xVal>
            <c:numRef>
              <c:f>'wind velocity'!$B$1:$B$200</c:f>
              <c:numCache>
                <c:formatCode>0</c:formatCode>
                <c:ptCount val="2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</c:numCache>
            </c:numRef>
          </c:xVal>
          <c:yVal>
            <c:numRef>
              <c:f>'wind velocity'!$N$1:$N$200</c:f>
              <c:numCache>
                <c:formatCode>0.00</c:formatCode>
                <c:ptCount val="200"/>
                <c:pt idx="0">
                  <c:v>-5.7917354133972649</c:v>
                </c:pt>
                <c:pt idx="1">
                  <c:v>-5.7917354133972649</c:v>
                </c:pt>
                <c:pt idx="2">
                  <c:v>-5.7917354133972649</c:v>
                </c:pt>
                <c:pt idx="3">
                  <c:v>-5.7917354133972649</c:v>
                </c:pt>
                <c:pt idx="4">
                  <c:v>-5.8514969815845852</c:v>
                </c:pt>
                <c:pt idx="5">
                  <c:v>-5.9112585497719046</c:v>
                </c:pt>
                <c:pt idx="6">
                  <c:v>-5.9112585497719046</c:v>
                </c:pt>
                <c:pt idx="7">
                  <c:v>-5.6838593687380081</c:v>
                </c:pt>
                <c:pt idx="8">
                  <c:v>-5.4564601877041117</c:v>
                </c:pt>
                <c:pt idx="9">
                  <c:v>-5.4564601877041117</c:v>
                </c:pt>
                <c:pt idx="10">
                  <c:v>-5.2082975283056303</c:v>
                </c:pt>
                <c:pt idx="11">
                  <c:v>-4.9601348689071489</c:v>
                </c:pt>
                <c:pt idx="12">
                  <c:v>-4.9601348689071489</c:v>
                </c:pt>
                <c:pt idx="13">
                  <c:v>-4.5455620678686</c:v>
                </c:pt>
                <c:pt idx="14">
                  <c:v>-4.130989266830051</c:v>
                </c:pt>
                <c:pt idx="15">
                  <c:v>-4.130989266830051</c:v>
                </c:pt>
                <c:pt idx="16">
                  <c:v>-4.130989266830051</c:v>
                </c:pt>
                <c:pt idx="17">
                  <c:v>-4.130989266830051</c:v>
                </c:pt>
                <c:pt idx="18">
                  <c:v>-4.130989266830051</c:v>
                </c:pt>
                <c:pt idx="19">
                  <c:v>-4.130989266830051</c:v>
                </c:pt>
                <c:pt idx="20">
                  <c:v>-4.130989266830051</c:v>
                </c:pt>
                <c:pt idx="21">
                  <c:v>-4.130989266830051</c:v>
                </c:pt>
                <c:pt idx="22">
                  <c:v>-5.0415755547593157</c:v>
                </c:pt>
                <c:pt idx="23">
                  <c:v>-5.9521618426885796</c:v>
                </c:pt>
                <c:pt idx="24">
                  <c:v>-5.9521618426885796</c:v>
                </c:pt>
                <c:pt idx="25">
                  <c:v>-6.351110990083054</c:v>
                </c:pt>
                <c:pt idx="26">
                  <c:v>-6.7500601374775293</c:v>
                </c:pt>
                <c:pt idx="27">
                  <c:v>-6.7500601374775293</c:v>
                </c:pt>
                <c:pt idx="28">
                  <c:v>-6.9894193346589013</c:v>
                </c:pt>
                <c:pt idx="29">
                  <c:v>-7.2287785318402724</c:v>
                </c:pt>
                <c:pt idx="30">
                  <c:v>-7.2287785318402724</c:v>
                </c:pt>
                <c:pt idx="31">
                  <c:v>-7.7240298650577923</c:v>
                </c:pt>
                <c:pt idx="32">
                  <c:v>-8.2192811982753113</c:v>
                </c:pt>
                <c:pt idx="33">
                  <c:v>-8.2192811982753113</c:v>
                </c:pt>
                <c:pt idx="34">
                  <c:v>-8.656690755557749</c:v>
                </c:pt>
                <c:pt idx="35">
                  <c:v>-9.0941003128401867</c:v>
                </c:pt>
                <c:pt idx="36">
                  <c:v>-9.0941003128401867</c:v>
                </c:pt>
                <c:pt idx="37">
                  <c:v>-9.8671828512148068</c:v>
                </c:pt>
                <c:pt idx="38">
                  <c:v>-10.640265389589429</c:v>
                </c:pt>
                <c:pt idx="39">
                  <c:v>-10.640265389589429</c:v>
                </c:pt>
                <c:pt idx="40">
                  <c:v>-9.8671828512148068</c:v>
                </c:pt>
                <c:pt idx="41">
                  <c:v>-9.0941003128401867</c:v>
                </c:pt>
                <c:pt idx="42">
                  <c:v>-9.0941003128401867</c:v>
                </c:pt>
                <c:pt idx="43">
                  <c:v>-7.7928274375008471</c:v>
                </c:pt>
                <c:pt idx="44">
                  <c:v>-6.4915545621615074</c:v>
                </c:pt>
                <c:pt idx="45">
                  <c:v>-6.4915545621615074</c:v>
                </c:pt>
                <c:pt idx="46">
                  <c:v>-5.7460122746344346</c:v>
                </c:pt>
                <c:pt idx="47">
                  <c:v>-5.0004699871073628</c:v>
                </c:pt>
                <c:pt idx="48">
                  <c:v>-5.0004699871073628</c:v>
                </c:pt>
                <c:pt idx="49">
                  <c:v>-5.0054990004731446</c:v>
                </c:pt>
                <c:pt idx="50">
                  <c:v>-5.0105280138389263</c:v>
                </c:pt>
                <c:pt idx="51">
                  <c:v>-5.0105280138389263</c:v>
                </c:pt>
                <c:pt idx="52">
                  <c:v>-4.9685478023738607</c:v>
                </c:pt>
                <c:pt idx="53">
                  <c:v>-4.926567590908796</c:v>
                </c:pt>
                <c:pt idx="54">
                  <c:v>-4.926567590908796</c:v>
                </c:pt>
                <c:pt idx="55">
                  <c:v>-4.926567590908796</c:v>
                </c:pt>
                <c:pt idx="56">
                  <c:v>-4.926567590908796</c:v>
                </c:pt>
                <c:pt idx="57">
                  <c:v>-4.926567590908796</c:v>
                </c:pt>
                <c:pt idx="58">
                  <c:v>-4.9755630161384943</c:v>
                </c:pt>
                <c:pt idx="59">
                  <c:v>-5.0245584413681916</c:v>
                </c:pt>
                <c:pt idx="60">
                  <c:v>-5.0245584413681916</c:v>
                </c:pt>
                <c:pt idx="61">
                  <c:v>-4.7092025684660186</c:v>
                </c:pt>
                <c:pt idx="62">
                  <c:v>-4.3938466955638464</c:v>
                </c:pt>
                <c:pt idx="63">
                  <c:v>-4.3938466955638464</c:v>
                </c:pt>
                <c:pt idx="64">
                  <c:v>-3.760225796863998</c:v>
                </c:pt>
                <c:pt idx="65">
                  <c:v>-3.1266048981641501</c:v>
                </c:pt>
                <c:pt idx="66">
                  <c:v>-3.1266048981641501</c:v>
                </c:pt>
                <c:pt idx="67">
                  <c:v>-2.3927758546155204</c:v>
                </c:pt>
                <c:pt idx="68">
                  <c:v>-1.6589468110668906</c:v>
                </c:pt>
                <c:pt idx="69">
                  <c:v>-1.6589468110668906</c:v>
                </c:pt>
                <c:pt idx="70">
                  <c:v>-1.3544857374610331</c:v>
                </c:pt>
                <c:pt idx="71">
                  <c:v>-1.0500246638551753</c:v>
                </c:pt>
                <c:pt idx="72">
                  <c:v>2.4204954491991635E-3</c:v>
                </c:pt>
                <c:pt idx="73">
                  <c:v>1.0548656547535737</c:v>
                </c:pt>
                <c:pt idx="74">
                  <c:v>2.1073108140579482</c:v>
                </c:pt>
                <c:pt idx="75">
                  <c:v>2.9532877303675433</c:v>
                </c:pt>
                <c:pt idx="76">
                  <c:v>3.7992646466771376</c:v>
                </c:pt>
                <c:pt idx="77">
                  <c:v>4.6452415629867323</c:v>
                </c:pt>
                <c:pt idx="78">
                  <c:v>6.9159744217182393</c:v>
                </c:pt>
                <c:pt idx="79">
                  <c:v>9.1867072804497454</c:v>
                </c:pt>
                <c:pt idx="80">
                  <c:v>11.457440139181253</c:v>
                </c:pt>
                <c:pt idx="81">
                  <c:v>11.841587038471955</c:v>
                </c:pt>
                <c:pt idx="82">
                  <c:v>12.225733937762655</c:v>
                </c:pt>
                <c:pt idx="83">
                  <c:v>12.609880837053359</c:v>
                </c:pt>
                <c:pt idx="84">
                  <c:v>12.609880837053359</c:v>
                </c:pt>
                <c:pt idx="85">
                  <c:v>12.609880837053359</c:v>
                </c:pt>
                <c:pt idx="86">
                  <c:v>12.609880837053359</c:v>
                </c:pt>
                <c:pt idx="87">
                  <c:v>14.408387224702238</c:v>
                </c:pt>
                <c:pt idx="88">
                  <c:v>16.20689361235112</c:v>
                </c:pt>
                <c:pt idx="89">
                  <c:v>18.005399999999998</c:v>
                </c:pt>
                <c:pt idx="90">
                  <c:v>18.005399999999998</c:v>
                </c:pt>
                <c:pt idx="91">
                  <c:v>18.005399999999998</c:v>
                </c:pt>
                <c:pt idx="92">
                  <c:v>18.005399999999998</c:v>
                </c:pt>
                <c:pt idx="93">
                  <c:v>20.068864759049145</c:v>
                </c:pt>
                <c:pt idx="94">
                  <c:v>22.132329518098288</c:v>
                </c:pt>
                <c:pt idx="95">
                  <c:v>24.195794277147431</c:v>
                </c:pt>
                <c:pt idx="96">
                  <c:v>24.195794277147431</c:v>
                </c:pt>
                <c:pt idx="97">
                  <c:v>24.195794277147431</c:v>
                </c:pt>
                <c:pt idx="98">
                  <c:v>24.195794277147431</c:v>
                </c:pt>
                <c:pt idx="99">
                  <c:v>26.381474913839735</c:v>
                </c:pt>
                <c:pt idx="100">
                  <c:v>28.567155550532032</c:v>
                </c:pt>
                <c:pt idx="101">
                  <c:v>30.752836187224332</c:v>
                </c:pt>
                <c:pt idx="102">
                  <c:v>30.752836187224332</c:v>
                </c:pt>
                <c:pt idx="103">
                  <c:v>30.752836187224332</c:v>
                </c:pt>
                <c:pt idx="104">
                  <c:v>30.752836187224332</c:v>
                </c:pt>
                <c:pt idx="105">
                  <c:v>29.944151972808715</c:v>
                </c:pt>
                <c:pt idx="106">
                  <c:v>29.135467758393101</c:v>
                </c:pt>
                <c:pt idx="107">
                  <c:v>28.326783543977481</c:v>
                </c:pt>
                <c:pt idx="108">
                  <c:v>27.933355994755573</c:v>
                </c:pt>
                <c:pt idx="109">
                  <c:v>27.539928445533661</c:v>
                </c:pt>
                <c:pt idx="110">
                  <c:v>27.14650089631175</c:v>
                </c:pt>
                <c:pt idx="111">
                  <c:v>27.14650089631175</c:v>
                </c:pt>
                <c:pt idx="112">
                  <c:v>27.14650089631175</c:v>
                </c:pt>
                <c:pt idx="113">
                  <c:v>27.14650089631175</c:v>
                </c:pt>
                <c:pt idx="114">
                  <c:v>27.048144009006268</c:v>
                </c:pt>
                <c:pt idx="115">
                  <c:v>26.949787121700794</c:v>
                </c:pt>
                <c:pt idx="116">
                  <c:v>26.85143023439532</c:v>
                </c:pt>
                <c:pt idx="117">
                  <c:v>26.458002685173408</c:v>
                </c:pt>
                <c:pt idx="118">
                  <c:v>26.0645751359515</c:v>
                </c:pt>
                <c:pt idx="119">
                  <c:v>25.671147586729592</c:v>
                </c:pt>
                <c:pt idx="120">
                  <c:v>25.671147586729592</c:v>
                </c:pt>
                <c:pt idx="121">
                  <c:v>25.671147586729592</c:v>
                </c:pt>
                <c:pt idx="122">
                  <c:v>25.671147586729592</c:v>
                </c:pt>
                <c:pt idx="123">
                  <c:v>25.671147586729592</c:v>
                </c:pt>
                <c:pt idx="124">
                  <c:v>25.671147586729592</c:v>
                </c:pt>
                <c:pt idx="125">
                  <c:v>25.671147586729592</c:v>
                </c:pt>
                <c:pt idx="126">
                  <c:v>25.474433812118637</c:v>
                </c:pt>
                <c:pt idx="127">
                  <c:v>25.277720037507681</c:v>
                </c:pt>
                <c:pt idx="128">
                  <c:v>25.081006262896732</c:v>
                </c:pt>
                <c:pt idx="129">
                  <c:v>23.494130841931153</c:v>
                </c:pt>
                <c:pt idx="130">
                  <c:v>21.907255420965573</c:v>
                </c:pt>
                <c:pt idx="131">
                  <c:v>20.320379999999997</c:v>
                </c:pt>
                <c:pt idx="132">
                  <c:v>20.148899999999998</c:v>
                </c:pt>
                <c:pt idx="133">
                  <c:v>19.977419999999995</c:v>
                </c:pt>
                <c:pt idx="134">
                  <c:v>19.805939999999996</c:v>
                </c:pt>
                <c:pt idx="135">
                  <c:v>15.644985941979913</c:v>
                </c:pt>
                <c:pt idx="136">
                  <c:v>11.484031883959831</c:v>
                </c:pt>
                <c:pt idx="137">
                  <c:v>7.3230778259397509</c:v>
                </c:pt>
                <c:pt idx="138">
                  <c:v>7.3230778259397509</c:v>
                </c:pt>
                <c:pt idx="139">
                  <c:v>7.3230778259397509</c:v>
                </c:pt>
                <c:pt idx="140">
                  <c:v>7.3230778259397509</c:v>
                </c:pt>
                <c:pt idx="141">
                  <c:v>7.3230778259397509</c:v>
                </c:pt>
                <c:pt idx="142">
                  <c:v>7.3230778259397509</c:v>
                </c:pt>
                <c:pt idx="143">
                  <c:v>7.3230778259397509</c:v>
                </c:pt>
                <c:pt idx="144">
                  <c:v>7.2786955360855687</c:v>
                </c:pt>
                <c:pt idx="145">
                  <c:v>7.2343132462313902</c:v>
                </c:pt>
                <c:pt idx="146">
                  <c:v>7.189930956377208</c:v>
                </c:pt>
                <c:pt idx="147">
                  <c:v>6.9919799370953157</c:v>
                </c:pt>
                <c:pt idx="148">
                  <c:v>6.7940289178134234</c:v>
                </c:pt>
                <c:pt idx="149">
                  <c:v>6.5960778985315303</c:v>
                </c:pt>
                <c:pt idx="150">
                  <c:v>5.796913172484973</c:v>
                </c:pt>
                <c:pt idx="151">
                  <c:v>4.997748446438413</c:v>
                </c:pt>
                <c:pt idx="152">
                  <c:v>4.1985837203918539</c:v>
                </c:pt>
                <c:pt idx="153">
                  <c:v>4.1985837203918539</c:v>
                </c:pt>
                <c:pt idx="154">
                  <c:v>4.1985837203918539</c:v>
                </c:pt>
                <c:pt idx="155">
                  <c:v>4.1985837203918539</c:v>
                </c:pt>
                <c:pt idx="156">
                  <c:v>4.1985837203918539</c:v>
                </c:pt>
                <c:pt idx="157">
                  <c:v>4.1985837203918539</c:v>
                </c:pt>
                <c:pt idx="158">
                  <c:v>4.1985837203918539</c:v>
                </c:pt>
                <c:pt idx="159">
                  <c:v>4.1985837203918539</c:v>
                </c:pt>
                <c:pt idx="160">
                  <c:v>4.1985837203918539</c:v>
                </c:pt>
                <c:pt idx="161">
                  <c:v>4.1985837203918539</c:v>
                </c:pt>
                <c:pt idx="162">
                  <c:v>4.1985837203918539</c:v>
                </c:pt>
                <c:pt idx="163">
                  <c:v>4.1985837203918539</c:v>
                </c:pt>
                <c:pt idx="164">
                  <c:v>4.1985837203918539</c:v>
                </c:pt>
                <c:pt idx="165">
                  <c:v>4.139029341379203</c:v>
                </c:pt>
                <c:pt idx="166">
                  <c:v>4.0794749623665529</c:v>
                </c:pt>
                <c:pt idx="167">
                  <c:v>4.019920583353902</c:v>
                </c:pt>
                <c:pt idx="168">
                  <c:v>4.019920583353902</c:v>
                </c:pt>
                <c:pt idx="169">
                  <c:v>4.019920583353902</c:v>
                </c:pt>
                <c:pt idx="170">
                  <c:v>4.019920583353902</c:v>
                </c:pt>
                <c:pt idx="171">
                  <c:v>3.8602638664336157</c:v>
                </c:pt>
                <c:pt idx="172">
                  <c:v>3.700607149513329</c:v>
                </c:pt>
                <c:pt idx="173">
                  <c:v>3.5409504325930423</c:v>
                </c:pt>
                <c:pt idx="174">
                  <c:v>3.5409504325930423</c:v>
                </c:pt>
                <c:pt idx="175">
                  <c:v>1.1424786101202846</c:v>
                </c:pt>
                <c:pt idx="176">
                  <c:v>-1.2559932123524733</c:v>
                </c:pt>
                <c:pt idx="177">
                  <c:v>-1.2559932123524733</c:v>
                </c:pt>
                <c:pt idx="178">
                  <c:v>-1.2559932123524733</c:v>
                </c:pt>
                <c:pt idx="179">
                  <c:v>-1.2559932123524733</c:v>
                </c:pt>
                <c:pt idx="180">
                  <c:v>-1.2559932123524733</c:v>
                </c:pt>
                <c:pt idx="181">
                  <c:v>-1.3902154112610243</c:v>
                </c:pt>
                <c:pt idx="182">
                  <c:v>-1.5244376101695754</c:v>
                </c:pt>
                <c:pt idx="183">
                  <c:v>-1.5244376101695754</c:v>
                </c:pt>
                <c:pt idx="184">
                  <c:v>-1.2330010082253917</c:v>
                </c:pt>
                <c:pt idx="185">
                  <c:v>-0.9415644062812083</c:v>
                </c:pt>
                <c:pt idx="186">
                  <c:v>-0.9415644062812083</c:v>
                </c:pt>
                <c:pt idx="187">
                  <c:v>-0.9415644062812083</c:v>
                </c:pt>
                <c:pt idx="188">
                  <c:v>-0.9415644062812083</c:v>
                </c:pt>
                <c:pt idx="189">
                  <c:v>-0.9415644062812083</c:v>
                </c:pt>
                <c:pt idx="190">
                  <c:v>-0.91914620613165576</c:v>
                </c:pt>
                <c:pt idx="191">
                  <c:v>-0.89672800598210312</c:v>
                </c:pt>
                <c:pt idx="192">
                  <c:v>-0.59781867065473493</c:v>
                </c:pt>
                <c:pt idx="193">
                  <c:v>-0.29890933532736691</c:v>
                </c:pt>
                <c:pt idx="194">
                  <c:v>1.2605307422863813E-15</c:v>
                </c:pt>
                <c:pt idx="195">
                  <c:v>0.35849081762274609</c:v>
                </c:pt>
                <c:pt idx="196">
                  <c:v>0.71698163524549097</c:v>
                </c:pt>
                <c:pt idx="197">
                  <c:v>1.0754724528682358</c:v>
                </c:pt>
                <c:pt idx="198">
                  <c:v>1.9486235329726902</c:v>
                </c:pt>
                <c:pt idx="199">
                  <c:v>2.3851990730249177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91-6B41-A77D-8C5826E06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277872"/>
        <c:axId val="1222282544"/>
      </c:scatterChart>
      <c:valAx>
        <c:axId val="1222277872"/>
        <c:scaling>
          <c:orientation val="maxMin"/>
        </c:scaling>
        <c:delete val="0"/>
        <c:axPos val="b"/>
        <c:numFmt formatCode="0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2282544"/>
        <c:crossesAt val="0"/>
        <c:crossBetween val="midCat"/>
      </c:valAx>
      <c:valAx>
        <c:axId val="1222282544"/>
        <c:scaling>
          <c:orientation val="minMax"/>
        </c:scaling>
        <c:delete val="0"/>
        <c:axPos val="r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2277872"/>
        <c:crossesAt val="0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33332095280543E-2"/>
          <c:y val="4.5333333333333302E-2"/>
          <c:w val="0.19811308374189099"/>
          <c:h val="0.13866645669291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228254507956802E-2"/>
          <c:y val="7.0106577586892496E-2"/>
          <c:w val="0.86301273654580402"/>
          <c:h val="0.83669545852223004"/>
        </c:manualLayout>
      </c:layout>
      <c:lineChart>
        <c:grouping val="standard"/>
        <c:varyColors val="0"/>
        <c:ser>
          <c:idx val="0"/>
          <c:order val="0"/>
          <c:tx>
            <c:strRef>
              <c:f>'RAOB Used for Calcs'!$T$1</c:f>
              <c:strCache>
                <c:ptCount val="1"/>
                <c:pt idx="0">
                  <c:v>wind speed (m/s)</c:v>
                </c:pt>
              </c:strCache>
            </c:strRef>
          </c:tx>
          <c:spPr>
            <a:ln w="38100">
              <a:pattFill prst="pct50">
                <a:fgClr>
                  <a:srgbClr val="004586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square"/>
            <c:size val="7"/>
            <c:spPr>
              <a:solidFill>
                <a:srgbClr val="004586"/>
              </a:solidFill>
              <a:ln>
                <a:solidFill>
                  <a:srgbClr val="004586"/>
                </a:solidFill>
                <a:prstDash val="solid"/>
              </a:ln>
            </c:spPr>
          </c:marker>
          <c:cat>
            <c:numRef>
              <c:f>'RAOB Used for Calcs'!$Q$1:$Q$600</c:f>
              <c:numCache>
                <c:formatCode>0</c:formatCode>
                <c:ptCount val="6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  <c:pt idx="200">
                  <c:v>16798.666666666664</c:v>
                </c:pt>
                <c:pt idx="201">
                  <c:v>16932</c:v>
                </c:pt>
                <c:pt idx="202">
                  <c:v>17079.333333333332</c:v>
                </c:pt>
                <c:pt idx="203">
                  <c:v>17226.666666666664</c:v>
                </c:pt>
                <c:pt idx="204">
                  <c:v>17374</c:v>
                </c:pt>
                <c:pt idx="205">
                  <c:v>17537.333333333332</c:v>
                </c:pt>
                <c:pt idx="206">
                  <c:v>17700.666666666664</c:v>
                </c:pt>
                <c:pt idx="207">
                  <c:v>17864</c:v>
                </c:pt>
                <c:pt idx="208">
                  <c:v>18026</c:v>
                </c:pt>
                <c:pt idx="209">
                  <c:v>18188</c:v>
                </c:pt>
                <c:pt idx="210">
                  <c:v>18350</c:v>
                </c:pt>
                <c:pt idx="211">
                  <c:v>18483.333333333332</c:v>
                </c:pt>
                <c:pt idx="212">
                  <c:v>18616.666666666664</c:v>
                </c:pt>
                <c:pt idx="213">
                  <c:v>18750</c:v>
                </c:pt>
                <c:pt idx="214">
                  <c:v>18900.666666666668</c:v>
                </c:pt>
                <c:pt idx="215">
                  <c:v>19051.333333333336</c:v>
                </c:pt>
                <c:pt idx="216">
                  <c:v>19202</c:v>
                </c:pt>
                <c:pt idx="217">
                  <c:v>19335.333333333332</c:v>
                </c:pt>
                <c:pt idx="218">
                  <c:v>19468.666666666664</c:v>
                </c:pt>
                <c:pt idx="219">
                  <c:v>19602</c:v>
                </c:pt>
                <c:pt idx="220">
                  <c:v>19735.333333333332</c:v>
                </c:pt>
                <c:pt idx="221">
                  <c:v>19868.666666666664</c:v>
                </c:pt>
                <c:pt idx="222">
                  <c:v>20002</c:v>
                </c:pt>
                <c:pt idx="223">
                  <c:v>20158</c:v>
                </c:pt>
                <c:pt idx="224">
                  <c:v>20314</c:v>
                </c:pt>
                <c:pt idx="225">
                  <c:v>20470</c:v>
                </c:pt>
                <c:pt idx="226">
                  <c:v>20603.333333333332</c:v>
                </c:pt>
                <c:pt idx="227">
                  <c:v>20736.666666666664</c:v>
                </c:pt>
                <c:pt idx="228">
                  <c:v>20870</c:v>
                </c:pt>
                <c:pt idx="229">
                  <c:v>21025.333333333332</c:v>
                </c:pt>
                <c:pt idx="230">
                  <c:v>21180.666666666664</c:v>
                </c:pt>
                <c:pt idx="231">
                  <c:v>21336</c:v>
                </c:pt>
                <c:pt idx="232">
                  <c:v>21469.333333333332</c:v>
                </c:pt>
                <c:pt idx="233">
                  <c:v>21602.666666666664</c:v>
                </c:pt>
                <c:pt idx="234">
                  <c:v>21736</c:v>
                </c:pt>
                <c:pt idx="235">
                  <c:v>21869.333333333332</c:v>
                </c:pt>
                <c:pt idx="236">
                  <c:v>22002.666666666664</c:v>
                </c:pt>
                <c:pt idx="237">
                  <c:v>22136</c:v>
                </c:pt>
                <c:pt idx="238">
                  <c:v>22269.333333333332</c:v>
                </c:pt>
                <c:pt idx="239">
                  <c:v>22402.666666666664</c:v>
                </c:pt>
                <c:pt idx="240">
                  <c:v>22536</c:v>
                </c:pt>
                <c:pt idx="241">
                  <c:v>22669.333333333332</c:v>
                </c:pt>
                <c:pt idx="242">
                  <c:v>22802.666666666664</c:v>
                </c:pt>
                <c:pt idx="243">
                  <c:v>22936</c:v>
                </c:pt>
                <c:pt idx="244">
                  <c:v>23069.333333333332</c:v>
                </c:pt>
                <c:pt idx="245">
                  <c:v>23202.666666666664</c:v>
                </c:pt>
                <c:pt idx="246">
                  <c:v>23336</c:v>
                </c:pt>
                <c:pt idx="247">
                  <c:v>23457.333333333332</c:v>
                </c:pt>
                <c:pt idx="248">
                  <c:v>23578.666666666664</c:v>
                </c:pt>
                <c:pt idx="249">
                  <c:v>23700</c:v>
                </c:pt>
                <c:pt idx="250">
                  <c:v>23833.333333333332</c:v>
                </c:pt>
                <c:pt idx="251">
                  <c:v>23966.666666666664</c:v>
                </c:pt>
                <c:pt idx="252">
                  <c:v>24100</c:v>
                </c:pt>
                <c:pt idx="253">
                  <c:v>24233.333333333332</c:v>
                </c:pt>
                <c:pt idx="254">
                  <c:v>24366.666666666664</c:v>
                </c:pt>
                <c:pt idx="255">
                  <c:v>24500</c:v>
                </c:pt>
                <c:pt idx="256">
                  <c:v>24640</c:v>
                </c:pt>
                <c:pt idx="257">
                  <c:v>24780</c:v>
                </c:pt>
                <c:pt idx="258">
                  <c:v>24920</c:v>
                </c:pt>
                <c:pt idx="259">
                  <c:v>25081</c:v>
                </c:pt>
                <c:pt idx="260">
                  <c:v>25242</c:v>
                </c:pt>
                <c:pt idx="261">
                  <c:v>25403</c:v>
                </c:pt>
                <c:pt idx="262">
                  <c:v>25536.333333333332</c:v>
                </c:pt>
                <c:pt idx="263">
                  <c:v>25669.666666666664</c:v>
                </c:pt>
                <c:pt idx="264">
                  <c:v>25803</c:v>
                </c:pt>
                <c:pt idx="265">
                  <c:v>25955.333333333332</c:v>
                </c:pt>
                <c:pt idx="266">
                  <c:v>26107.666666666664</c:v>
                </c:pt>
                <c:pt idx="267">
                  <c:v>26260</c:v>
                </c:pt>
                <c:pt idx="268">
                  <c:v>26393.333333333332</c:v>
                </c:pt>
                <c:pt idx="269">
                  <c:v>26526.666666666664</c:v>
                </c:pt>
                <c:pt idx="270">
                  <c:v>26660</c:v>
                </c:pt>
                <c:pt idx="271">
                  <c:v>26810</c:v>
                </c:pt>
                <c:pt idx="272">
                  <c:v>26960</c:v>
                </c:pt>
                <c:pt idx="273">
                  <c:v>27110</c:v>
                </c:pt>
                <c:pt idx="274">
                  <c:v>27260</c:v>
                </c:pt>
                <c:pt idx="275">
                  <c:v>27410</c:v>
                </c:pt>
                <c:pt idx="276">
                  <c:v>27560</c:v>
                </c:pt>
                <c:pt idx="277">
                  <c:v>27710</c:v>
                </c:pt>
                <c:pt idx="278">
                  <c:v>27860</c:v>
                </c:pt>
                <c:pt idx="279">
                  <c:v>28010</c:v>
                </c:pt>
                <c:pt idx="280">
                  <c:v>28160</c:v>
                </c:pt>
                <c:pt idx="281">
                  <c:v>28310</c:v>
                </c:pt>
                <c:pt idx="282">
                  <c:v>28460</c:v>
                </c:pt>
                <c:pt idx="283">
                  <c:v>28593.333333333332</c:v>
                </c:pt>
                <c:pt idx="284">
                  <c:v>28726.666666666664</c:v>
                </c:pt>
                <c:pt idx="285">
                  <c:v>28860</c:v>
                </c:pt>
                <c:pt idx="286">
                  <c:v>28993.666666666668</c:v>
                </c:pt>
                <c:pt idx="287">
                  <c:v>29127.333333333336</c:v>
                </c:pt>
                <c:pt idx="288">
                  <c:v>29261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cat>
          <c:val>
            <c:numRef>
              <c:f>'RAOB Used for Calcs'!$U$1:$U$600</c:f>
              <c:numCache>
                <c:formatCode>0.0</c:formatCode>
                <c:ptCount val="600"/>
                <c:pt idx="0">
                  <c:v>6.6877200000000006</c:v>
                </c:pt>
                <c:pt idx="1">
                  <c:v>6.6877200000000006</c:v>
                </c:pt>
                <c:pt idx="2">
                  <c:v>6.6877200000000006</c:v>
                </c:pt>
                <c:pt idx="3">
                  <c:v>6.6877200000000006</c:v>
                </c:pt>
                <c:pt idx="4">
                  <c:v>7.7165999999999997</c:v>
                </c:pt>
                <c:pt idx="5">
                  <c:v>7.7165999999999997</c:v>
                </c:pt>
                <c:pt idx="6">
                  <c:v>7.7165999999999997</c:v>
                </c:pt>
                <c:pt idx="7">
                  <c:v>7.7165999999999997</c:v>
                </c:pt>
                <c:pt idx="8">
                  <c:v>7.7165999999999997</c:v>
                </c:pt>
                <c:pt idx="9">
                  <c:v>7.7165999999999997</c:v>
                </c:pt>
                <c:pt idx="10">
                  <c:v>7.7165999999999997</c:v>
                </c:pt>
                <c:pt idx="11">
                  <c:v>7.7165999999999997</c:v>
                </c:pt>
                <c:pt idx="12">
                  <c:v>7.7165999999999997</c:v>
                </c:pt>
                <c:pt idx="13">
                  <c:v>7.202160000000001</c:v>
                </c:pt>
                <c:pt idx="14">
                  <c:v>7.202160000000001</c:v>
                </c:pt>
                <c:pt idx="15">
                  <c:v>7.202160000000001</c:v>
                </c:pt>
                <c:pt idx="16">
                  <c:v>7.202160000000001</c:v>
                </c:pt>
                <c:pt idx="17">
                  <c:v>7.202160000000001</c:v>
                </c:pt>
                <c:pt idx="18">
                  <c:v>7.202160000000001</c:v>
                </c:pt>
                <c:pt idx="19">
                  <c:v>7.202160000000001</c:v>
                </c:pt>
                <c:pt idx="20">
                  <c:v>7.202160000000001</c:v>
                </c:pt>
                <c:pt idx="21">
                  <c:v>7.202160000000001</c:v>
                </c:pt>
                <c:pt idx="22">
                  <c:v>9.259920000000001</c:v>
                </c:pt>
                <c:pt idx="23">
                  <c:v>9.259920000000001</c:v>
                </c:pt>
                <c:pt idx="24">
                  <c:v>9.259920000000001</c:v>
                </c:pt>
                <c:pt idx="25">
                  <c:v>10.2888</c:v>
                </c:pt>
                <c:pt idx="26">
                  <c:v>10.2888</c:v>
                </c:pt>
                <c:pt idx="27">
                  <c:v>10.2888</c:v>
                </c:pt>
                <c:pt idx="28">
                  <c:v>10.803240000000001</c:v>
                </c:pt>
                <c:pt idx="29">
                  <c:v>10.803240000000001</c:v>
                </c:pt>
                <c:pt idx="30">
                  <c:v>10.803240000000001</c:v>
                </c:pt>
                <c:pt idx="31">
                  <c:v>11.83212</c:v>
                </c:pt>
                <c:pt idx="32">
                  <c:v>11.83212</c:v>
                </c:pt>
                <c:pt idx="33">
                  <c:v>11.83212</c:v>
                </c:pt>
                <c:pt idx="34">
                  <c:v>12.861000000000001</c:v>
                </c:pt>
                <c:pt idx="35">
                  <c:v>12.861000000000001</c:v>
                </c:pt>
                <c:pt idx="36">
                  <c:v>12.861000000000001</c:v>
                </c:pt>
                <c:pt idx="37">
                  <c:v>13.88988</c:v>
                </c:pt>
                <c:pt idx="38">
                  <c:v>13.88988</c:v>
                </c:pt>
                <c:pt idx="39">
                  <c:v>13.88988</c:v>
                </c:pt>
                <c:pt idx="40">
                  <c:v>12.861000000000001</c:v>
                </c:pt>
                <c:pt idx="41">
                  <c:v>12.861000000000001</c:v>
                </c:pt>
                <c:pt idx="42">
                  <c:v>12.861000000000001</c:v>
                </c:pt>
                <c:pt idx="43">
                  <c:v>11.317679999999999</c:v>
                </c:pt>
                <c:pt idx="44">
                  <c:v>11.317679999999999</c:v>
                </c:pt>
                <c:pt idx="45">
                  <c:v>11.317679999999999</c:v>
                </c:pt>
                <c:pt idx="46">
                  <c:v>11.83212</c:v>
                </c:pt>
                <c:pt idx="47">
                  <c:v>11.83212</c:v>
                </c:pt>
                <c:pt idx="48">
                  <c:v>11.83212</c:v>
                </c:pt>
                <c:pt idx="49">
                  <c:v>13.375440000000001</c:v>
                </c:pt>
                <c:pt idx="50">
                  <c:v>13.375440000000001</c:v>
                </c:pt>
                <c:pt idx="51">
                  <c:v>13.375440000000001</c:v>
                </c:pt>
                <c:pt idx="52">
                  <c:v>14.404320000000002</c:v>
                </c:pt>
                <c:pt idx="53">
                  <c:v>14.404320000000002</c:v>
                </c:pt>
                <c:pt idx="54">
                  <c:v>14.404320000000002</c:v>
                </c:pt>
                <c:pt idx="55">
                  <c:v>14.404320000000002</c:v>
                </c:pt>
                <c:pt idx="56">
                  <c:v>14.404320000000002</c:v>
                </c:pt>
                <c:pt idx="57">
                  <c:v>14.404320000000002</c:v>
                </c:pt>
                <c:pt idx="58">
                  <c:v>15.433199999999999</c:v>
                </c:pt>
                <c:pt idx="59">
                  <c:v>15.433199999999999</c:v>
                </c:pt>
                <c:pt idx="60">
                  <c:v>15.433199999999999</c:v>
                </c:pt>
                <c:pt idx="61">
                  <c:v>16.976520000000001</c:v>
                </c:pt>
                <c:pt idx="62">
                  <c:v>16.976520000000001</c:v>
                </c:pt>
                <c:pt idx="63">
                  <c:v>16.976520000000001</c:v>
                </c:pt>
                <c:pt idx="64">
                  <c:v>18.005400000000002</c:v>
                </c:pt>
                <c:pt idx="65">
                  <c:v>18.005400000000002</c:v>
                </c:pt>
                <c:pt idx="66">
                  <c:v>18.005400000000002</c:v>
                </c:pt>
                <c:pt idx="67">
                  <c:v>19.034279999999999</c:v>
                </c:pt>
                <c:pt idx="68">
                  <c:v>19.034279999999999</c:v>
                </c:pt>
                <c:pt idx="69">
                  <c:v>19.034279999999999</c:v>
                </c:pt>
                <c:pt idx="70">
                  <c:v>20.06316</c:v>
                </c:pt>
                <c:pt idx="71">
                  <c:v>20.06316</c:v>
                </c:pt>
                <c:pt idx="72">
                  <c:v>20.06316</c:v>
                </c:pt>
                <c:pt idx="73">
                  <c:v>24.17868</c:v>
                </c:pt>
                <c:pt idx="74">
                  <c:v>24.17868</c:v>
                </c:pt>
                <c:pt idx="75">
                  <c:v>24.17868</c:v>
                </c:pt>
                <c:pt idx="76">
                  <c:v>26.750880000000002</c:v>
                </c:pt>
                <c:pt idx="77">
                  <c:v>26.750880000000002</c:v>
                </c:pt>
                <c:pt idx="78">
                  <c:v>26.750880000000002</c:v>
                </c:pt>
                <c:pt idx="79">
                  <c:v>29.323079999999997</c:v>
                </c:pt>
                <c:pt idx="80">
                  <c:v>29.323079999999997</c:v>
                </c:pt>
                <c:pt idx="81">
                  <c:v>29.323079999999997</c:v>
                </c:pt>
                <c:pt idx="82">
                  <c:v>29.837520000000001</c:v>
                </c:pt>
                <c:pt idx="83">
                  <c:v>29.837520000000001</c:v>
                </c:pt>
                <c:pt idx="84">
                  <c:v>29.837520000000001</c:v>
                </c:pt>
                <c:pt idx="85">
                  <c:v>29.837520000000001</c:v>
                </c:pt>
                <c:pt idx="86">
                  <c:v>29.837520000000001</c:v>
                </c:pt>
                <c:pt idx="87">
                  <c:v>29.837520000000001</c:v>
                </c:pt>
                <c:pt idx="88">
                  <c:v>36.010800000000003</c:v>
                </c:pt>
                <c:pt idx="89">
                  <c:v>36.010800000000003</c:v>
                </c:pt>
                <c:pt idx="90">
                  <c:v>36.010800000000003</c:v>
                </c:pt>
                <c:pt idx="91">
                  <c:v>36.010800000000003</c:v>
                </c:pt>
                <c:pt idx="92">
                  <c:v>36.010800000000003</c:v>
                </c:pt>
                <c:pt idx="93">
                  <c:v>36.010800000000003</c:v>
                </c:pt>
                <c:pt idx="94">
                  <c:v>42.184080000000002</c:v>
                </c:pt>
                <c:pt idx="95">
                  <c:v>42.184080000000002</c:v>
                </c:pt>
                <c:pt idx="96">
                  <c:v>42.184080000000002</c:v>
                </c:pt>
                <c:pt idx="97">
                  <c:v>42.184080000000002</c:v>
                </c:pt>
                <c:pt idx="98">
                  <c:v>42.184080000000002</c:v>
                </c:pt>
                <c:pt idx="99">
                  <c:v>42.184080000000002</c:v>
                </c:pt>
                <c:pt idx="100">
                  <c:v>47.842919999999999</c:v>
                </c:pt>
                <c:pt idx="101">
                  <c:v>47.842919999999999</c:v>
                </c:pt>
                <c:pt idx="102">
                  <c:v>47.842919999999999</c:v>
                </c:pt>
                <c:pt idx="103">
                  <c:v>47.842919999999999</c:v>
                </c:pt>
                <c:pt idx="104">
                  <c:v>47.842919999999999</c:v>
                </c:pt>
                <c:pt idx="105">
                  <c:v>47.842919999999999</c:v>
                </c:pt>
                <c:pt idx="106">
                  <c:v>49.386240000000001</c:v>
                </c:pt>
                <c:pt idx="107">
                  <c:v>49.386240000000001</c:v>
                </c:pt>
                <c:pt idx="108">
                  <c:v>49.386240000000001</c:v>
                </c:pt>
                <c:pt idx="109">
                  <c:v>47.328479999999999</c:v>
                </c:pt>
                <c:pt idx="110">
                  <c:v>47.328479999999999</c:v>
                </c:pt>
                <c:pt idx="111">
                  <c:v>47.328479999999999</c:v>
                </c:pt>
                <c:pt idx="112">
                  <c:v>47.328479999999999</c:v>
                </c:pt>
                <c:pt idx="113">
                  <c:v>47.328479999999999</c:v>
                </c:pt>
                <c:pt idx="114">
                  <c:v>47.328479999999999</c:v>
                </c:pt>
                <c:pt idx="115">
                  <c:v>46.814039999999999</c:v>
                </c:pt>
                <c:pt idx="116">
                  <c:v>46.814039999999999</c:v>
                </c:pt>
                <c:pt idx="117">
                  <c:v>46.814039999999999</c:v>
                </c:pt>
                <c:pt idx="118">
                  <c:v>44.756280000000004</c:v>
                </c:pt>
                <c:pt idx="119">
                  <c:v>44.756280000000004</c:v>
                </c:pt>
                <c:pt idx="120">
                  <c:v>44.756280000000004</c:v>
                </c:pt>
                <c:pt idx="121">
                  <c:v>44.756280000000004</c:v>
                </c:pt>
                <c:pt idx="122">
                  <c:v>44.756280000000004</c:v>
                </c:pt>
                <c:pt idx="123">
                  <c:v>44.756280000000004</c:v>
                </c:pt>
                <c:pt idx="124">
                  <c:v>44.756280000000004</c:v>
                </c:pt>
                <c:pt idx="125">
                  <c:v>44.756280000000004</c:v>
                </c:pt>
                <c:pt idx="126">
                  <c:v>44.756280000000004</c:v>
                </c:pt>
                <c:pt idx="127">
                  <c:v>43.727400000000003</c:v>
                </c:pt>
                <c:pt idx="128">
                  <c:v>43.727400000000003</c:v>
                </c:pt>
                <c:pt idx="129">
                  <c:v>43.727400000000003</c:v>
                </c:pt>
                <c:pt idx="130">
                  <c:v>40.64076</c:v>
                </c:pt>
                <c:pt idx="131">
                  <c:v>40.64076</c:v>
                </c:pt>
                <c:pt idx="132">
                  <c:v>40.64076</c:v>
                </c:pt>
                <c:pt idx="133">
                  <c:v>39.611879999999999</c:v>
                </c:pt>
                <c:pt idx="134">
                  <c:v>39.611879999999999</c:v>
                </c:pt>
                <c:pt idx="135">
                  <c:v>39.611879999999999</c:v>
                </c:pt>
                <c:pt idx="136">
                  <c:v>28.2942</c:v>
                </c:pt>
                <c:pt idx="137">
                  <c:v>28.2942</c:v>
                </c:pt>
                <c:pt idx="138">
                  <c:v>28.2942</c:v>
                </c:pt>
                <c:pt idx="139">
                  <c:v>28.2942</c:v>
                </c:pt>
                <c:pt idx="140">
                  <c:v>28.2942</c:v>
                </c:pt>
                <c:pt idx="141">
                  <c:v>28.2942</c:v>
                </c:pt>
                <c:pt idx="142">
                  <c:v>28.2942</c:v>
                </c:pt>
                <c:pt idx="143">
                  <c:v>28.2942</c:v>
                </c:pt>
                <c:pt idx="144">
                  <c:v>28.2942</c:v>
                </c:pt>
                <c:pt idx="145">
                  <c:v>27.77976</c:v>
                </c:pt>
                <c:pt idx="146">
                  <c:v>27.77976</c:v>
                </c:pt>
                <c:pt idx="147">
                  <c:v>27.77976</c:v>
                </c:pt>
                <c:pt idx="148">
                  <c:v>27.265319999999996</c:v>
                </c:pt>
                <c:pt idx="149">
                  <c:v>27.265319999999996</c:v>
                </c:pt>
                <c:pt idx="150">
                  <c:v>27.265319999999996</c:v>
                </c:pt>
                <c:pt idx="151">
                  <c:v>24.17868</c:v>
                </c:pt>
                <c:pt idx="152">
                  <c:v>24.17868</c:v>
                </c:pt>
                <c:pt idx="153">
                  <c:v>24.17868</c:v>
                </c:pt>
                <c:pt idx="154">
                  <c:v>24.17868</c:v>
                </c:pt>
                <c:pt idx="155">
                  <c:v>24.17868</c:v>
                </c:pt>
                <c:pt idx="156">
                  <c:v>24.17868</c:v>
                </c:pt>
                <c:pt idx="157">
                  <c:v>24.17868</c:v>
                </c:pt>
                <c:pt idx="158">
                  <c:v>24.17868</c:v>
                </c:pt>
                <c:pt idx="159">
                  <c:v>24.17868</c:v>
                </c:pt>
                <c:pt idx="160">
                  <c:v>24.17868</c:v>
                </c:pt>
                <c:pt idx="161">
                  <c:v>24.17868</c:v>
                </c:pt>
                <c:pt idx="162">
                  <c:v>24.17868</c:v>
                </c:pt>
                <c:pt idx="163">
                  <c:v>24.17868</c:v>
                </c:pt>
                <c:pt idx="164">
                  <c:v>24.17868</c:v>
                </c:pt>
                <c:pt idx="165">
                  <c:v>24.17868</c:v>
                </c:pt>
                <c:pt idx="166">
                  <c:v>23.149799999999999</c:v>
                </c:pt>
                <c:pt idx="167">
                  <c:v>23.149799999999999</c:v>
                </c:pt>
                <c:pt idx="168">
                  <c:v>23.149799999999999</c:v>
                </c:pt>
                <c:pt idx="169">
                  <c:v>23.149799999999999</c:v>
                </c:pt>
                <c:pt idx="170">
                  <c:v>23.149799999999999</c:v>
                </c:pt>
                <c:pt idx="171">
                  <c:v>23.149799999999999</c:v>
                </c:pt>
                <c:pt idx="172">
                  <c:v>22.635359999999999</c:v>
                </c:pt>
                <c:pt idx="173">
                  <c:v>22.635359999999999</c:v>
                </c:pt>
                <c:pt idx="174">
                  <c:v>22.635359999999999</c:v>
                </c:pt>
                <c:pt idx="175">
                  <c:v>18.005400000000002</c:v>
                </c:pt>
                <c:pt idx="176">
                  <c:v>18.005400000000002</c:v>
                </c:pt>
                <c:pt idx="177">
                  <c:v>18.005400000000002</c:v>
                </c:pt>
                <c:pt idx="178">
                  <c:v>18.005400000000002</c:v>
                </c:pt>
                <c:pt idx="179">
                  <c:v>18.005400000000002</c:v>
                </c:pt>
                <c:pt idx="180">
                  <c:v>18.005400000000002</c:v>
                </c:pt>
                <c:pt idx="181">
                  <c:v>17.490960000000001</c:v>
                </c:pt>
                <c:pt idx="182">
                  <c:v>17.490960000000001</c:v>
                </c:pt>
                <c:pt idx="183">
                  <c:v>17.490960000000001</c:v>
                </c:pt>
                <c:pt idx="184">
                  <c:v>10.803240000000001</c:v>
                </c:pt>
                <c:pt idx="185">
                  <c:v>10.803240000000001</c:v>
                </c:pt>
                <c:pt idx="186">
                  <c:v>10.803240000000001</c:v>
                </c:pt>
                <c:pt idx="187">
                  <c:v>10.803240000000001</c:v>
                </c:pt>
                <c:pt idx="188">
                  <c:v>10.803240000000001</c:v>
                </c:pt>
                <c:pt idx="189">
                  <c:v>10.803240000000001</c:v>
                </c:pt>
                <c:pt idx="190">
                  <c:v>10.2888</c:v>
                </c:pt>
                <c:pt idx="191">
                  <c:v>10.2888</c:v>
                </c:pt>
                <c:pt idx="192">
                  <c:v>10.2888</c:v>
                </c:pt>
                <c:pt idx="193">
                  <c:v>10.2888</c:v>
                </c:pt>
                <c:pt idx="194">
                  <c:v>10.2888</c:v>
                </c:pt>
                <c:pt idx="195">
                  <c:v>10.2888</c:v>
                </c:pt>
                <c:pt idx="196">
                  <c:v>10.2888</c:v>
                </c:pt>
                <c:pt idx="197">
                  <c:v>10.2888</c:v>
                </c:pt>
                <c:pt idx="198">
                  <c:v>10.2888</c:v>
                </c:pt>
                <c:pt idx="199">
                  <c:v>10.803240000000001</c:v>
                </c:pt>
                <c:pt idx="200">
                  <c:v>10.803240000000001</c:v>
                </c:pt>
                <c:pt idx="201">
                  <c:v>10.803240000000001</c:v>
                </c:pt>
                <c:pt idx="202">
                  <c:v>10.803240000000001</c:v>
                </c:pt>
                <c:pt idx="203">
                  <c:v>10.803240000000001</c:v>
                </c:pt>
                <c:pt idx="204">
                  <c:v>10.803240000000001</c:v>
                </c:pt>
                <c:pt idx="205">
                  <c:v>13.375440000000001</c:v>
                </c:pt>
                <c:pt idx="206">
                  <c:v>13.375440000000001</c:v>
                </c:pt>
                <c:pt idx="207">
                  <c:v>13.375440000000001</c:v>
                </c:pt>
                <c:pt idx="208">
                  <c:v>13.375440000000001</c:v>
                </c:pt>
                <c:pt idx="209">
                  <c:v>13.375440000000001</c:v>
                </c:pt>
                <c:pt idx="210">
                  <c:v>13.375440000000001</c:v>
                </c:pt>
                <c:pt idx="211">
                  <c:v>6.6877200000000006</c:v>
                </c:pt>
                <c:pt idx="212">
                  <c:v>6.6877200000000006</c:v>
                </c:pt>
                <c:pt idx="213">
                  <c:v>6.6877200000000006</c:v>
                </c:pt>
                <c:pt idx="214">
                  <c:v>6.6877200000000006</c:v>
                </c:pt>
                <c:pt idx="215">
                  <c:v>6.6877200000000006</c:v>
                </c:pt>
                <c:pt idx="216">
                  <c:v>6.6877200000000006</c:v>
                </c:pt>
                <c:pt idx="217">
                  <c:v>4.1155200000000001</c:v>
                </c:pt>
                <c:pt idx="218">
                  <c:v>4.1155200000000001</c:v>
                </c:pt>
                <c:pt idx="219">
                  <c:v>4.1155200000000001</c:v>
                </c:pt>
                <c:pt idx="220">
                  <c:v>4.1155200000000001</c:v>
                </c:pt>
                <c:pt idx="221">
                  <c:v>4.1155200000000001</c:v>
                </c:pt>
                <c:pt idx="222">
                  <c:v>4.1155200000000001</c:v>
                </c:pt>
                <c:pt idx="223">
                  <c:v>4.1155200000000001</c:v>
                </c:pt>
                <c:pt idx="224">
                  <c:v>4.1155200000000001</c:v>
                </c:pt>
                <c:pt idx="225">
                  <c:v>4.1155200000000001</c:v>
                </c:pt>
                <c:pt idx="226">
                  <c:v>6.6877200000000006</c:v>
                </c:pt>
                <c:pt idx="227">
                  <c:v>6.6877200000000006</c:v>
                </c:pt>
                <c:pt idx="228">
                  <c:v>6.6877200000000006</c:v>
                </c:pt>
                <c:pt idx="229">
                  <c:v>6.6877200000000006</c:v>
                </c:pt>
                <c:pt idx="230">
                  <c:v>6.6877200000000006</c:v>
                </c:pt>
                <c:pt idx="231">
                  <c:v>6.6877200000000006</c:v>
                </c:pt>
                <c:pt idx="232">
                  <c:v>2.5722</c:v>
                </c:pt>
                <c:pt idx="233">
                  <c:v>2.5722</c:v>
                </c:pt>
                <c:pt idx="234">
                  <c:v>2.5722</c:v>
                </c:pt>
                <c:pt idx="235">
                  <c:v>2.5722</c:v>
                </c:pt>
                <c:pt idx="236">
                  <c:v>2.5722</c:v>
                </c:pt>
                <c:pt idx="237">
                  <c:v>2.5722</c:v>
                </c:pt>
                <c:pt idx="238">
                  <c:v>2.5722</c:v>
                </c:pt>
                <c:pt idx="239">
                  <c:v>2.5722</c:v>
                </c:pt>
                <c:pt idx="240">
                  <c:v>2.5722</c:v>
                </c:pt>
                <c:pt idx="241">
                  <c:v>2.5722</c:v>
                </c:pt>
                <c:pt idx="242">
                  <c:v>2.5722</c:v>
                </c:pt>
                <c:pt idx="243">
                  <c:v>2.5722</c:v>
                </c:pt>
                <c:pt idx="244">
                  <c:v>2.5722</c:v>
                </c:pt>
                <c:pt idx="245">
                  <c:v>2.5722</c:v>
                </c:pt>
                <c:pt idx="246">
                  <c:v>2.5722</c:v>
                </c:pt>
                <c:pt idx="247">
                  <c:v>2.5722</c:v>
                </c:pt>
                <c:pt idx="248">
                  <c:v>2.5722</c:v>
                </c:pt>
                <c:pt idx="249">
                  <c:v>2.5722</c:v>
                </c:pt>
                <c:pt idx="250">
                  <c:v>2.05776</c:v>
                </c:pt>
                <c:pt idx="251">
                  <c:v>2.05776</c:v>
                </c:pt>
                <c:pt idx="252">
                  <c:v>2.05776</c:v>
                </c:pt>
                <c:pt idx="253">
                  <c:v>2.05776</c:v>
                </c:pt>
                <c:pt idx="254">
                  <c:v>2.05776</c:v>
                </c:pt>
                <c:pt idx="255">
                  <c:v>2.05776</c:v>
                </c:pt>
                <c:pt idx="256">
                  <c:v>2.05776</c:v>
                </c:pt>
                <c:pt idx="257">
                  <c:v>2.05776</c:v>
                </c:pt>
                <c:pt idx="258">
                  <c:v>2.05776</c:v>
                </c:pt>
                <c:pt idx="259">
                  <c:v>2.05776</c:v>
                </c:pt>
                <c:pt idx="260">
                  <c:v>2.05776</c:v>
                </c:pt>
                <c:pt idx="261">
                  <c:v>2.05776</c:v>
                </c:pt>
                <c:pt idx="262">
                  <c:v>1.54332</c:v>
                </c:pt>
                <c:pt idx="263">
                  <c:v>1.54332</c:v>
                </c:pt>
                <c:pt idx="264">
                  <c:v>1.54332</c:v>
                </c:pt>
                <c:pt idx="265">
                  <c:v>1.54332</c:v>
                </c:pt>
                <c:pt idx="266">
                  <c:v>1.54332</c:v>
                </c:pt>
                <c:pt idx="267">
                  <c:v>1.54332</c:v>
                </c:pt>
                <c:pt idx="268">
                  <c:v>1.02888</c:v>
                </c:pt>
                <c:pt idx="269">
                  <c:v>1.02888</c:v>
                </c:pt>
                <c:pt idx="270">
                  <c:v>1.02888</c:v>
                </c:pt>
                <c:pt idx="271">
                  <c:v>1.02888</c:v>
                </c:pt>
                <c:pt idx="272">
                  <c:v>1.02888</c:v>
                </c:pt>
                <c:pt idx="273">
                  <c:v>1.02888</c:v>
                </c:pt>
                <c:pt idx="274">
                  <c:v>1.02888</c:v>
                </c:pt>
                <c:pt idx="275">
                  <c:v>1.02888</c:v>
                </c:pt>
                <c:pt idx="276">
                  <c:v>1.02888</c:v>
                </c:pt>
                <c:pt idx="277">
                  <c:v>4.1155200000000001</c:v>
                </c:pt>
                <c:pt idx="278">
                  <c:v>4.1155200000000001</c:v>
                </c:pt>
                <c:pt idx="279">
                  <c:v>4.1155200000000001</c:v>
                </c:pt>
                <c:pt idx="280">
                  <c:v>4.1155200000000001</c:v>
                </c:pt>
                <c:pt idx="281">
                  <c:v>4.1155200000000001</c:v>
                </c:pt>
                <c:pt idx="282">
                  <c:v>4.1155200000000001</c:v>
                </c:pt>
                <c:pt idx="283">
                  <c:v>4.1155200000000001</c:v>
                </c:pt>
                <c:pt idx="284">
                  <c:v>4.1155200000000001</c:v>
                </c:pt>
                <c:pt idx="285">
                  <c:v>4.1155200000000001</c:v>
                </c:pt>
                <c:pt idx="286">
                  <c:v>4.1155200000000001</c:v>
                </c:pt>
                <c:pt idx="287">
                  <c:v>4.1155200000000001</c:v>
                </c:pt>
                <c:pt idx="288">
                  <c:v>4.1155200000000001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A8-AD42-83FA-1EF3C3A91F79}"/>
            </c:ext>
          </c:extLst>
        </c:ser>
        <c:ser>
          <c:idx val="1"/>
          <c:order val="1"/>
          <c:tx>
            <c:strRef>
              <c:f>'RAOB Used for Calcs'!#REF!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'RAOB Used for Calcs'!$Q$1:$Q$600</c:f>
              <c:numCache>
                <c:formatCode>0</c:formatCode>
                <c:ptCount val="6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  <c:pt idx="200">
                  <c:v>16798.666666666664</c:v>
                </c:pt>
                <c:pt idx="201">
                  <c:v>16932</c:v>
                </c:pt>
                <c:pt idx="202">
                  <c:v>17079.333333333332</c:v>
                </c:pt>
                <c:pt idx="203">
                  <c:v>17226.666666666664</c:v>
                </c:pt>
                <c:pt idx="204">
                  <c:v>17374</c:v>
                </c:pt>
                <c:pt idx="205">
                  <c:v>17537.333333333332</c:v>
                </c:pt>
                <c:pt idx="206">
                  <c:v>17700.666666666664</c:v>
                </c:pt>
                <c:pt idx="207">
                  <c:v>17864</c:v>
                </c:pt>
                <c:pt idx="208">
                  <c:v>18026</c:v>
                </c:pt>
                <c:pt idx="209">
                  <c:v>18188</c:v>
                </c:pt>
                <c:pt idx="210">
                  <c:v>18350</c:v>
                </c:pt>
                <c:pt idx="211">
                  <c:v>18483.333333333332</c:v>
                </c:pt>
                <c:pt idx="212">
                  <c:v>18616.666666666664</c:v>
                </c:pt>
                <c:pt idx="213">
                  <c:v>18750</c:v>
                </c:pt>
                <c:pt idx="214">
                  <c:v>18900.666666666668</c:v>
                </c:pt>
                <c:pt idx="215">
                  <c:v>19051.333333333336</c:v>
                </c:pt>
                <c:pt idx="216">
                  <c:v>19202</c:v>
                </c:pt>
                <c:pt idx="217">
                  <c:v>19335.333333333332</c:v>
                </c:pt>
                <c:pt idx="218">
                  <c:v>19468.666666666664</c:v>
                </c:pt>
                <c:pt idx="219">
                  <c:v>19602</c:v>
                </c:pt>
                <c:pt idx="220">
                  <c:v>19735.333333333332</c:v>
                </c:pt>
                <c:pt idx="221">
                  <c:v>19868.666666666664</c:v>
                </c:pt>
                <c:pt idx="222">
                  <c:v>20002</c:v>
                </c:pt>
                <c:pt idx="223">
                  <c:v>20158</c:v>
                </c:pt>
                <c:pt idx="224">
                  <c:v>20314</c:v>
                </c:pt>
                <c:pt idx="225">
                  <c:v>20470</c:v>
                </c:pt>
                <c:pt idx="226">
                  <c:v>20603.333333333332</c:v>
                </c:pt>
                <c:pt idx="227">
                  <c:v>20736.666666666664</c:v>
                </c:pt>
                <c:pt idx="228">
                  <c:v>20870</c:v>
                </c:pt>
                <c:pt idx="229">
                  <c:v>21025.333333333332</c:v>
                </c:pt>
                <c:pt idx="230">
                  <c:v>21180.666666666664</c:v>
                </c:pt>
                <c:pt idx="231">
                  <c:v>21336</c:v>
                </c:pt>
                <c:pt idx="232">
                  <c:v>21469.333333333332</c:v>
                </c:pt>
                <c:pt idx="233">
                  <c:v>21602.666666666664</c:v>
                </c:pt>
                <c:pt idx="234">
                  <c:v>21736</c:v>
                </c:pt>
                <c:pt idx="235">
                  <c:v>21869.333333333332</c:v>
                </c:pt>
                <c:pt idx="236">
                  <c:v>22002.666666666664</c:v>
                </c:pt>
                <c:pt idx="237">
                  <c:v>22136</c:v>
                </c:pt>
                <c:pt idx="238">
                  <c:v>22269.333333333332</c:v>
                </c:pt>
                <c:pt idx="239">
                  <c:v>22402.666666666664</c:v>
                </c:pt>
                <c:pt idx="240">
                  <c:v>22536</c:v>
                </c:pt>
                <c:pt idx="241">
                  <c:v>22669.333333333332</c:v>
                </c:pt>
                <c:pt idx="242">
                  <c:v>22802.666666666664</c:v>
                </c:pt>
                <c:pt idx="243">
                  <c:v>22936</c:v>
                </c:pt>
                <c:pt idx="244">
                  <c:v>23069.333333333332</c:v>
                </c:pt>
                <c:pt idx="245">
                  <c:v>23202.666666666664</c:v>
                </c:pt>
                <c:pt idx="246">
                  <c:v>23336</c:v>
                </c:pt>
                <c:pt idx="247">
                  <c:v>23457.333333333332</c:v>
                </c:pt>
                <c:pt idx="248">
                  <c:v>23578.666666666664</c:v>
                </c:pt>
                <c:pt idx="249">
                  <c:v>23700</c:v>
                </c:pt>
                <c:pt idx="250">
                  <c:v>23833.333333333332</c:v>
                </c:pt>
                <c:pt idx="251">
                  <c:v>23966.666666666664</c:v>
                </c:pt>
                <c:pt idx="252">
                  <c:v>24100</c:v>
                </c:pt>
                <c:pt idx="253">
                  <c:v>24233.333333333332</c:v>
                </c:pt>
                <c:pt idx="254">
                  <c:v>24366.666666666664</c:v>
                </c:pt>
                <c:pt idx="255">
                  <c:v>24500</c:v>
                </c:pt>
                <c:pt idx="256">
                  <c:v>24640</c:v>
                </c:pt>
                <c:pt idx="257">
                  <c:v>24780</c:v>
                </c:pt>
                <c:pt idx="258">
                  <c:v>24920</c:v>
                </c:pt>
                <c:pt idx="259">
                  <c:v>25081</c:v>
                </c:pt>
                <c:pt idx="260">
                  <c:v>25242</c:v>
                </c:pt>
                <c:pt idx="261">
                  <c:v>25403</c:v>
                </c:pt>
                <c:pt idx="262">
                  <c:v>25536.333333333332</c:v>
                </c:pt>
                <c:pt idx="263">
                  <c:v>25669.666666666664</c:v>
                </c:pt>
                <c:pt idx="264">
                  <c:v>25803</c:v>
                </c:pt>
                <c:pt idx="265">
                  <c:v>25955.333333333332</c:v>
                </c:pt>
                <c:pt idx="266">
                  <c:v>26107.666666666664</c:v>
                </c:pt>
                <c:pt idx="267">
                  <c:v>26260</c:v>
                </c:pt>
                <c:pt idx="268">
                  <c:v>26393.333333333332</c:v>
                </c:pt>
                <c:pt idx="269">
                  <c:v>26526.666666666664</c:v>
                </c:pt>
                <c:pt idx="270">
                  <c:v>26660</c:v>
                </c:pt>
                <c:pt idx="271">
                  <c:v>26810</c:v>
                </c:pt>
                <c:pt idx="272">
                  <c:v>26960</c:v>
                </c:pt>
                <c:pt idx="273">
                  <c:v>27110</c:v>
                </c:pt>
                <c:pt idx="274">
                  <c:v>27260</c:v>
                </c:pt>
                <c:pt idx="275">
                  <c:v>27410</c:v>
                </c:pt>
                <c:pt idx="276">
                  <c:v>27560</c:v>
                </c:pt>
                <c:pt idx="277">
                  <c:v>27710</c:v>
                </c:pt>
                <c:pt idx="278">
                  <c:v>27860</c:v>
                </c:pt>
                <c:pt idx="279">
                  <c:v>28010</c:v>
                </c:pt>
                <c:pt idx="280">
                  <c:v>28160</c:v>
                </c:pt>
                <c:pt idx="281">
                  <c:v>28310</c:v>
                </c:pt>
                <c:pt idx="282">
                  <c:v>28460</c:v>
                </c:pt>
                <c:pt idx="283">
                  <c:v>28593.333333333332</c:v>
                </c:pt>
                <c:pt idx="284">
                  <c:v>28726.666666666664</c:v>
                </c:pt>
                <c:pt idx="285">
                  <c:v>28860</c:v>
                </c:pt>
                <c:pt idx="286">
                  <c:v>28993.666666666668</c:v>
                </c:pt>
                <c:pt idx="287">
                  <c:v>29127.333333333336</c:v>
                </c:pt>
                <c:pt idx="288">
                  <c:v>29261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cat>
          <c:val>
            <c:numRef>
              <c:f>'RAOB Used for Calcs'!#REF!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8-AD42-83FA-1EF3C3A91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080528"/>
        <c:axId val="1222328960"/>
      </c:lineChart>
      <c:catAx>
        <c:axId val="1221080528"/>
        <c:scaling>
          <c:orientation val="maxMin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2328960"/>
        <c:crossesAt val="0"/>
        <c:auto val="0"/>
        <c:lblAlgn val="ctr"/>
        <c:lblOffset val="100"/>
        <c:tickLblSkip val="14"/>
        <c:tickMarkSkip val="1"/>
        <c:noMultiLvlLbl val="0"/>
      </c:catAx>
      <c:valAx>
        <c:axId val="1222328960"/>
        <c:scaling>
          <c:orientation val="minMax"/>
        </c:scaling>
        <c:delete val="0"/>
        <c:axPos val="r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1080528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4.3378995433789903E-2"/>
          <c:y val="4.5340050377833702E-2"/>
          <c:w val="0.31050192356092499"/>
          <c:h val="0.13098256609611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5"/>
          <c:y val="6.6106787523652594E-2"/>
          <c:w val="0.86590909090909096"/>
          <c:h val="0.873572147958249"/>
        </c:manualLayout>
      </c:layout>
      <c:lineChart>
        <c:grouping val="standard"/>
        <c:varyColors val="0"/>
        <c:ser>
          <c:idx val="0"/>
          <c:order val="0"/>
          <c:tx>
            <c:strRef>
              <c:f>'RAOB Used for Calcs'!$R$1</c:f>
              <c:strCache>
                <c:ptCount val="1"/>
                <c:pt idx="0">
                  <c:v>direction (degrees)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4586"/>
              </a:solidFill>
              <a:ln>
                <a:solidFill>
                  <a:srgbClr val="004586"/>
                </a:solidFill>
                <a:prstDash val="solid"/>
              </a:ln>
            </c:spPr>
          </c:marker>
          <c:trendline>
            <c:trendlineType val="movingAvg"/>
            <c:period val="2"/>
            <c:dispRSqr val="0"/>
            <c:dispEq val="0"/>
          </c:trendline>
          <c:cat>
            <c:numRef>
              <c:f>'RAOB Used for Calcs'!$Q$1:$Q$200</c:f>
              <c:numCache>
                <c:formatCode>0</c:formatCode>
                <c:ptCount val="2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</c:numCache>
            </c:numRef>
          </c:cat>
          <c:val>
            <c:numRef>
              <c:f>'RAOB Used for Calcs'!$S$1:$S$600</c:f>
              <c:numCache>
                <c:formatCode>0</c:formatCode>
                <c:ptCount val="600"/>
                <c:pt idx="0">
                  <c:v>330</c:v>
                </c:pt>
                <c:pt idx="1">
                  <c:v>330</c:v>
                </c:pt>
                <c:pt idx="2">
                  <c:v>330</c:v>
                </c:pt>
                <c:pt idx="3">
                  <c:v>330</c:v>
                </c:pt>
                <c:pt idx="4">
                  <c:v>320</c:v>
                </c:pt>
                <c:pt idx="5">
                  <c:v>320</c:v>
                </c:pt>
                <c:pt idx="6">
                  <c:v>320</c:v>
                </c:pt>
                <c:pt idx="7">
                  <c:v>315</c:v>
                </c:pt>
                <c:pt idx="8">
                  <c:v>315</c:v>
                </c:pt>
                <c:pt idx="9">
                  <c:v>315</c:v>
                </c:pt>
                <c:pt idx="10">
                  <c:v>310</c:v>
                </c:pt>
                <c:pt idx="11">
                  <c:v>310</c:v>
                </c:pt>
                <c:pt idx="12">
                  <c:v>310</c:v>
                </c:pt>
                <c:pt idx="13">
                  <c:v>305</c:v>
                </c:pt>
                <c:pt idx="14">
                  <c:v>305</c:v>
                </c:pt>
                <c:pt idx="15">
                  <c:v>305</c:v>
                </c:pt>
                <c:pt idx="16">
                  <c:v>305</c:v>
                </c:pt>
                <c:pt idx="17">
                  <c:v>305</c:v>
                </c:pt>
                <c:pt idx="18">
                  <c:v>305</c:v>
                </c:pt>
                <c:pt idx="19">
                  <c:v>305</c:v>
                </c:pt>
                <c:pt idx="20">
                  <c:v>305</c:v>
                </c:pt>
                <c:pt idx="21">
                  <c:v>305</c:v>
                </c:pt>
                <c:pt idx="22">
                  <c:v>310</c:v>
                </c:pt>
                <c:pt idx="23">
                  <c:v>310</c:v>
                </c:pt>
                <c:pt idx="24">
                  <c:v>310</c:v>
                </c:pt>
                <c:pt idx="25">
                  <c:v>311</c:v>
                </c:pt>
                <c:pt idx="26">
                  <c:v>311</c:v>
                </c:pt>
                <c:pt idx="27">
                  <c:v>311</c:v>
                </c:pt>
                <c:pt idx="28">
                  <c:v>312</c:v>
                </c:pt>
                <c:pt idx="29">
                  <c:v>312</c:v>
                </c:pt>
                <c:pt idx="30">
                  <c:v>312</c:v>
                </c:pt>
                <c:pt idx="31">
                  <c:v>314</c:v>
                </c:pt>
                <c:pt idx="32">
                  <c:v>314</c:v>
                </c:pt>
                <c:pt idx="33">
                  <c:v>314</c:v>
                </c:pt>
                <c:pt idx="34">
                  <c:v>315</c:v>
                </c:pt>
                <c:pt idx="35">
                  <c:v>315</c:v>
                </c:pt>
                <c:pt idx="36">
                  <c:v>315</c:v>
                </c:pt>
                <c:pt idx="37">
                  <c:v>320</c:v>
                </c:pt>
                <c:pt idx="38">
                  <c:v>320</c:v>
                </c:pt>
                <c:pt idx="39">
                  <c:v>320</c:v>
                </c:pt>
                <c:pt idx="40">
                  <c:v>315</c:v>
                </c:pt>
                <c:pt idx="41">
                  <c:v>315</c:v>
                </c:pt>
                <c:pt idx="42">
                  <c:v>315</c:v>
                </c:pt>
                <c:pt idx="43">
                  <c:v>305</c:v>
                </c:pt>
                <c:pt idx="44">
                  <c:v>305</c:v>
                </c:pt>
                <c:pt idx="45">
                  <c:v>305</c:v>
                </c:pt>
                <c:pt idx="46">
                  <c:v>295</c:v>
                </c:pt>
                <c:pt idx="47">
                  <c:v>295</c:v>
                </c:pt>
                <c:pt idx="48">
                  <c:v>295</c:v>
                </c:pt>
                <c:pt idx="49">
                  <c:v>292</c:v>
                </c:pt>
                <c:pt idx="50">
                  <c:v>292</c:v>
                </c:pt>
                <c:pt idx="51">
                  <c:v>292</c:v>
                </c:pt>
                <c:pt idx="52">
                  <c:v>290</c:v>
                </c:pt>
                <c:pt idx="53">
                  <c:v>290</c:v>
                </c:pt>
                <c:pt idx="54">
                  <c:v>290</c:v>
                </c:pt>
                <c:pt idx="55">
                  <c:v>290</c:v>
                </c:pt>
                <c:pt idx="56">
                  <c:v>290</c:v>
                </c:pt>
                <c:pt idx="57">
                  <c:v>290</c:v>
                </c:pt>
                <c:pt idx="58">
                  <c:v>289</c:v>
                </c:pt>
                <c:pt idx="59">
                  <c:v>289</c:v>
                </c:pt>
                <c:pt idx="60">
                  <c:v>289</c:v>
                </c:pt>
                <c:pt idx="61">
                  <c:v>285</c:v>
                </c:pt>
                <c:pt idx="62">
                  <c:v>285</c:v>
                </c:pt>
                <c:pt idx="63">
                  <c:v>285</c:v>
                </c:pt>
                <c:pt idx="64">
                  <c:v>280</c:v>
                </c:pt>
                <c:pt idx="65">
                  <c:v>280</c:v>
                </c:pt>
                <c:pt idx="66">
                  <c:v>280</c:v>
                </c:pt>
                <c:pt idx="67">
                  <c:v>275</c:v>
                </c:pt>
                <c:pt idx="68">
                  <c:v>275</c:v>
                </c:pt>
                <c:pt idx="69">
                  <c:v>275</c:v>
                </c:pt>
                <c:pt idx="70">
                  <c:v>273</c:v>
                </c:pt>
                <c:pt idx="71">
                  <c:v>273</c:v>
                </c:pt>
                <c:pt idx="72">
                  <c:v>273</c:v>
                </c:pt>
                <c:pt idx="73">
                  <c:v>265</c:v>
                </c:pt>
                <c:pt idx="74">
                  <c:v>265</c:v>
                </c:pt>
                <c:pt idx="75">
                  <c:v>265</c:v>
                </c:pt>
                <c:pt idx="76">
                  <c:v>260</c:v>
                </c:pt>
                <c:pt idx="77">
                  <c:v>260</c:v>
                </c:pt>
                <c:pt idx="78">
                  <c:v>260</c:v>
                </c:pt>
                <c:pt idx="79">
                  <c:v>247</c:v>
                </c:pt>
                <c:pt idx="80">
                  <c:v>247</c:v>
                </c:pt>
                <c:pt idx="81">
                  <c:v>247</c:v>
                </c:pt>
                <c:pt idx="82">
                  <c:v>245</c:v>
                </c:pt>
                <c:pt idx="83">
                  <c:v>245</c:v>
                </c:pt>
                <c:pt idx="84">
                  <c:v>245</c:v>
                </c:pt>
                <c:pt idx="85">
                  <c:v>245</c:v>
                </c:pt>
                <c:pt idx="86">
                  <c:v>245</c:v>
                </c:pt>
                <c:pt idx="87">
                  <c:v>245</c:v>
                </c:pt>
                <c:pt idx="88">
                  <c:v>240</c:v>
                </c:pt>
                <c:pt idx="89">
                  <c:v>240</c:v>
                </c:pt>
                <c:pt idx="90">
                  <c:v>240</c:v>
                </c:pt>
                <c:pt idx="91">
                  <c:v>240</c:v>
                </c:pt>
                <c:pt idx="92">
                  <c:v>240</c:v>
                </c:pt>
                <c:pt idx="93">
                  <c:v>240</c:v>
                </c:pt>
                <c:pt idx="94">
                  <c:v>235</c:v>
                </c:pt>
                <c:pt idx="95">
                  <c:v>235</c:v>
                </c:pt>
                <c:pt idx="96">
                  <c:v>235</c:v>
                </c:pt>
                <c:pt idx="97">
                  <c:v>235</c:v>
                </c:pt>
                <c:pt idx="98">
                  <c:v>235</c:v>
                </c:pt>
                <c:pt idx="99">
                  <c:v>235</c:v>
                </c:pt>
                <c:pt idx="100">
                  <c:v>230</c:v>
                </c:pt>
                <c:pt idx="101">
                  <c:v>230</c:v>
                </c:pt>
                <c:pt idx="102">
                  <c:v>230</c:v>
                </c:pt>
                <c:pt idx="103">
                  <c:v>230</c:v>
                </c:pt>
                <c:pt idx="104">
                  <c:v>230</c:v>
                </c:pt>
                <c:pt idx="105">
                  <c:v>230</c:v>
                </c:pt>
                <c:pt idx="106">
                  <c:v>235</c:v>
                </c:pt>
                <c:pt idx="107">
                  <c:v>235</c:v>
                </c:pt>
                <c:pt idx="108">
                  <c:v>235</c:v>
                </c:pt>
                <c:pt idx="109">
                  <c:v>235</c:v>
                </c:pt>
                <c:pt idx="110">
                  <c:v>235</c:v>
                </c:pt>
                <c:pt idx="111">
                  <c:v>235</c:v>
                </c:pt>
                <c:pt idx="112">
                  <c:v>235</c:v>
                </c:pt>
                <c:pt idx="113">
                  <c:v>235</c:v>
                </c:pt>
                <c:pt idx="114">
                  <c:v>235</c:v>
                </c:pt>
                <c:pt idx="115">
                  <c:v>235</c:v>
                </c:pt>
                <c:pt idx="116">
                  <c:v>235</c:v>
                </c:pt>
                <c:pt idx="117">
                  <c:v>235</c:v>
                </c:pt>
                <c:pt idx="118">
                  <c:v>235</c:v>
                </c:pt>
                <c:pt idx="119">
                  <c:v>235</c:v>
                </c:pt>
                <c:pt idx="120">
                  <c:v>235</c:v>
                </c:pt>
                <c:pt idx="121">
                  <c:v>235</c:v>
                </c:pt>
                <c:pt idx="122">
                  <c:v>235</c:v>
                </c:pt>
                <c:pt idx="123">
                  <c:v>235</c:v>
                </c:pt>
                <c:pt idx="124">
                  <c:v>235</c:v>
                </c:pt>
                <c:pt idx="125">
                  <c:v>235</c:v>
                </c:pt>
                <c:pt idx="126">
                  <c:v>235</c:v>
                </c:pt>
                <c:pt idx="127">
                  <c:v>235</c:v>
                </c:pt>
                <c:pt idx="128">
                  <c:v>235</c:v>
                </c:pt>
                <c:pt idx="129">
                  <c:v>235</c:v>
                </c:pt>
                <c:pt idx="130">
                  <c:v>240</c:v>
                </c:pt>
                <c:pt idx="131">
                  <c:v>240</c:v>
                </c:pt>
                <c:pt idx="132">
                  <c:v>240</c:v>
                </c:pt>
                <c:pt idx="133">
                  <c:v>240</c:v>
                </c:pt>
                <c:pt idx="134">
                  <c:v>240</c:v>
                </c:pt>
                <c:pt idx="135">
                  <c:v>240</c:v>
                </c:pt>
                <c:pt idx="136">
                  <c:v>255</c:v>
                </c:pt>
                <c:pt idx="137">
                  <c:v>255</c:v>
                </c:pt>
                <c:pt idx="138">
                  <c:v>255</c:v>
                </c:pt>
                <c:pt idx="139">
                  <c:v>255</c:v>
                </c:pt>
                <c:pt idx="140">
                  <c:v>255</c:v>
                </c:pt>
                <c:pt idx="141">
                  <c:v>255</c:v>
                </c:pt>
                <c:pt idx="142">
                  <c:v>255</c:v>
                </c:pt>
                <c:pt idx="143">
                  <c:v>255</c:v>
                </c:pt>
                <c:pt idx="144">
                  <c:v>255</c:v>
                </c:pt>
                <c:pt idx="145">
                  <c:v>255</c:v>
                </c:pt>
                <c:pt idx="146">
                  <c:v>255</c:v>
                </c:pt>
                <c:pt idx="147">
                  <c:v>255</c:v>
                </c:pt>
                <c:pt idx="148">
                  <c:v>256</c:v>
                </c:pt>
                <c:pt idx="149">
                  <c:v>256</c:v>
                </c:pt>
                <c:pt idx="150">
                  <c:v>256</c:v>
                </c:pt>
                <c:pt idx="151">
                  <c:v>260</c:v>
                </c:pt>
                <c:pt idx="152">
                  <c:v>260</c:v>
                </c:pt>
                <c:pt idx="153">
                  <c:v>260</c:v>
                </c:pt>
                <c:pt idx="154">
                  <c:v>260</c:v>
                </c:pt>
                <c:pt idx="155">
                  <c:v>260</c:v>
                </c:pt>
                <c:pt idx="156">
                  <c:v>260</c:v>
                </c:pt>
                <c:pt idx="157">
                  <c:v>260</c:v>
                </c:pt>
                <c:pt idx="158">
                  <c:v>260</c:v>
                </c:pt>
                <c:pt idx="159">
                  <c:v>260</c:v>
                </c:pt>
                <c:pt idx="160">
                  <c:v>260</c:v>
                </c:pt>
                <c:pt idx="161">
                  <c:v>260</c:v>
                </c:pt>
                <c:pt idx="162">
                  <c:v>260</c:v>
                </c:pt>
                <c:pt idx="163">
                  <c:v>260</c:v>
                </c:pt>
                <c:pt idx="164">
                  <c:v>260</c:v>
                </c:pt>
                <c:pt idx="165">
                  <c:v>260</c:v>
                </c:pt>
                <c:pt idx="166">
                  <c:v>260</c:v>
                </c:pt>
                <c:pt idx="167">
                  <c:v>260</c:v>
                </c:pt>
                <c:pt idx="168">
                  <c:v>260</c:v>
                </c:pt>
                <c:pt idx="169">
                  <c:v>260</c:v>
                </c:pt>
                <c:pt idx="170">
                  <c:v>260</c:v>
                </c:pt>
                <c:pt idx="171">
                  <c:v>260</c:v>
                </c:pt>
                <c:pt idx="172">
                  <c:v>261</c:v>
                </c:pt>
                <c:pt idx="173">
                  <c:v>261</c:v>
                </c:pt>
                <c:pt idx="174">
                  <c:v>261</c:v>
                </c:pt>
                <c:pt idx="175">
                  <c:v>274</c:v>
                </c:pt>
                <c:pt idx="176">
                  <c:v>274</c:v>
                </c:pt>
                <c:pt idx="177">
                  <c:v>274</c:v>
                </c:pt>
                <c:pt idx="178">
                  <c:v>274</c:v>
                </c:pt>
                <c:pt idx="179">
                  <c:v>274</c:v>
                </c:pt>
                <c:pt idx="180">
                  <c:v>274</c:v>
                </c:pt>
                <c:pt idx="181">
                  <c:v>275</c:v>
                </c:pt>
                <c:pt idx="182">
                  <c:v>275</c:v>
                </c:pt>
                <c:pt idx="183">
                  <c:v>275</c:v>
                </c:pt>
                <c:pt idx="184">
                  <c:v>275</c:v>
                </c:pt>
                <c:pt idx="185">
                  <c:v>275</c:v>
                </c:pt>
                <c:pt idx="186">
                  <c:v>275</c:v>
                </c:pt>
                <c:pt idx="187">
                  <c:v>275</c:v>
                </c:pt>
                <c:pt idx="188">
                  <c:v>275</c:v>
                </c:pt>
                <c:pt idx="189">
                  <c:v>275</c:v>
                </c:pt>
                <c:pt idx="190">
                  <c:v>275</c:v>
                </c:pt>
                <c:pt idx="191">
                  <c:v>275</c:v>
                </c:pt>
                <c:pt idx="192">
                  <c:v>275</c:v>
                </c:pt>
                <c:pt idx="193">
                  <c:v>270</c:v>
                </c:pt>
                <c:pt idx="194">
                  <c:v>270</c:v>
                </c:pt>
                <c:pt idx="195">
                  <c:v>270</c:v>
                </c:pt>
                <c:pt idx="196">
                  <c:v>264</c:v>
                </c:pt>
                <c:pt idx="197">
                  <c:v>264</c:v>
                </c:pt>
                <c:pt idx="198">
                  <c:v>264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265</c:v>
                </c:pt>
                <c:pt idx="206">
                  <c:v>265</c:v>
                </c:pt>
                <c:pt idx="207">
                  <c:v>265</c:v>
                </c:pt>
                <c:pt idx="208">
                  <c:v>265</c:v>
                </c:pt>
                <c:pt idx="209">
                  <c:v>265</c:v>
                </c:pt>
                <c:pt idx="210">
                  <c:v>265</c:v>
                </c:pt>
                <c:pt idx="211">
                  <c:v>290</c:v>
                </c:pt>
                <c:pt idx="212">
                  <c:v>290</c:v>
                </c:pt>
                <c:pt idx="213">
                  <c:v>290</c:v>
                </c:pt>
                <c:pt idx="214">
                  <c:v>290</c:v>
                </c:pt>
                <c:pt idx="215">
                  <c:v>290</c:v>
                </c:pt>
                <c:pt idx="216">
                  <c:v>290</c:v>
                </c:pt>
                <c:pt idx="217">
                  <c:v>285</c:v>
                </c:pt>
                <c:pt idx="218">
                  <c:v>285</c:v>
                </c:pt>
                <c:pt idx="219">
                  <c:v>285</c:v>
                </c:pt>
                <c:pt idx="220">
                  <c:v>285</c:v>
                </c:pt>
                <c:pt idx="221">
                  <c:v>285</c:v>
                </c:pt>
                <c:pt idx="222">
                  <c:v>285</c:v>
                </c:pt>
                <c:pt idx="223">
                  <c:v>285</c:v>
                </c:pt>
                <c:pt idx="224">
                  <c:v>285</c:v>
                </c:pt>
                <c:pt idx="225">
                  <c:v>285</c:v>
                </c:pt>
                <c:pt idx="226">
                  <c:v>275</c:v>
                </c:pt>
                <c:pt idx="227">
                  <c:v>275</c:v>
                </c:pt>
                <c:pt idx="228">
                  <c:v>275</c:v>
                </c:pt>
                <c:pt idx="229">
                  <c:v>275</c:v>
                </c:pt>
                <c:pt idx="230">
                  <c:v>275</c:v>
                </c:pt>
                <c:pt idx="231">
                  <c:v>275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337</c:v>
                </c:pt>
                <c:pt idx="251">
                  <c:v>337</c:v>
                </c:pt>
                <c:pt idx="252">
                  <c:v>337</c:v>
                </c:pt>
                <c:pt idx="253">
                  <c:v>337</c:v>
                </c:pt>
                <c:pt idx="254">
                  <c:v>337</c:v>
                </c:pt>
                <c:pt idx="255">
                  <c:v>337</c:v>
                </c:pt>
                <c:pt idx="256">
                  <c:v>337</c:v>
                </c:pt>
                <c:pt idx="257">
                  <c:v>337</c:v>
                </c:pt>
                <c:pt idx="258">
                  <c:v>337</c:v>
                </c:pt>
                <c:pt idx="259">
                  <c:v>337</c:v>
                </c:pt>
                <c:pt idx="260">
                  <c:v>337</c:v>
                </c:pt>
                <c:pt idx="261">
                  <c:v>337</c:v>
                </c:pt>
                <c:pt idx="262">
                  <c:v>355</c:v>
                </c:pt>
                <c:pt idx="263">
                  <c:v>355</c:v>
                </c:pt>
                <c:pt idx="264">
                  <c:v>355</c:v>
                </c:pt>
                <c:pt idx="265">
                  <c:v>355</c:v>
                </c:pt>
                <c:pt idx="266">
                  <c:v>355</c:v>
                </c:pt>
                <c:pt idx="267">
                  <c:v>355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97-EE47-848B-2779D30C7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427184"/>
        <c:axId val="1222431248"/>
      </c:lineChart>
      <c:catAx>
        <c:axId val="1222427184"/>
        <c:scaling>
          <c:orientation val="maxMin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2431248"/>
        <c:crossesAt val="0"/>
        <c:auto val="0"/>
        <c:lblAlgn val="ctr"/>
        <c:lblOffset val="100"/>
        <c:tickLblSkip val="14"/>
        <c:tickMarkSkip val="1"/>
        <c:noMultiLvlLbl val="0"/>
      </c:catAx>
      <c:valAx>
        <c:axId val="1222431248"/>
        <c:scaling>
          <c:orientation val="minMax"/>
          <c:max val="360"/>
        </c:scaling>
        <c:delete val="0"/>
        <c:axPos val="r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2427184"/>
        <c:crosses val="autoZero"/>
        <c:crossBetween val="midCat"/>
        <c:majorUnit val="10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8181818181818"/>
          <c:y val="6.4197530864197494E-2"/>
          <c:w val="0.18181818181818199"/>
          <c:h val="3.9506172839506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7065217391304303E-2"/>
          <c:y val="3.7940404506217003E-2"/>
          <c:w val="0.79619565217391297"/>
          <c:h val="0.86720924585638803"/>
        </c:manualLayout>
      </c:layout>
      <c:lineChart>
        <c:grouping val="standard"/>
        <c:varyColors val="0"/>
        <c:ser>
          <c:idx val="0"/>
          <c:order val="0"/>
          <c:tx>
            <c:strRef>
              <c:f>'vertical grid'!$E$1</c:f>
              <c:strCache>
                <c:ptCount val="1"/>
                <c:pt idx="0">
                  <c:v>Vz</c:v>
                </c:pt>
              </c:strCache>
            </c:strRef>
          </c:tx>
          <c:marker>
            <c:symbol val="square"/>
            <c:size val="7"/>
            <c:spPr>
              <a:solidFill>
                <a:srgbClr val="004586"/>
              </a:solidFill>
              <a:ln>
                <a:solidFill>
                  <a:srgbClr val="004586"/>
                </a:solidFill>
                <a:prstDash val="solid"/>
              </a:ln>
            </c:spPr>
          </c:marker>
          <c:cat>
            <c:numRef>
              <c:f>'vertical grid'!$B$1:$B$600</c:f>
              <c:numCache>
                <c:formatCode>0</c:formatCode>
                <c:ptCount val="6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  <c:pt idx="200">
                  <c:v>16798.666666666664</c:v>
                </c:pt>
                <c:pt idx="201">
                  <c:v>16932</c:v>
                </c:pt>
                <c:pt idx="202">
                  <c:v>17079.333333333332</c:v>
                </c:pt>
                <c:pt idx="203">
                  <c:v>17226.666666666664</c:v>
                </c:pt>
                <c:pt idx="204">
                  <c:v>17374</c:v>
                </c:pt>
                <c:pt idx="205">
                  <c:v>17537.333333333332</c:v>
                </c:pt>
                <c:pt idx="206">
                  <c:v>17700.666666666664</c:v>
                </c:pt>
                <c:pt idx="207">
                  <c:v>17864</c:v>
                </c:pt>
                <c:pt idx="208">
                  <c:v>18026</c:v>
                </c:pt>
                <c:pt idx="209">
                  <c:v>18188</c:v>
                </c:pt>
                <c:pt idx="210">
                  <c:v>18350</c:v>
                </c:pt>
                <c:pt idx="211">
                  <c:v>18483.333333333332</c:v>
                </c:pt>
                <c:pt idx="212">
                  <c:v>18616.666666666664</c:v>
                </c:pt>
                <c:pt idx="213">
                  <c:v>18750</c:v>
                </c:pt>
                <c:pt idx="214">
                  <c:v>18900.666666666668</c:v>
                </c:pt>
                <c:pt idx="215">
                  <c:v>19051.333333333336</c:v>
                </c:pt>
                <c:pt idx="216">
                  <c:v>19202</c:v>
                </c:pt>
                <c:pt idx="217">
                  <c:v>19335.333333333332</c:v>
                </c:pt>
                <c:pt idx="218">
                  <c:v>19468.666666666664</c:v>
                </c:pt>
                <c:pt idx="219">
                  <c:v>19602</c:v>
                </c:pt>
                <c:pt idx="220">
                  <c:v>19735.333333333332</c:v>
                </c:pt>
                <c:pt idx="221">
                  <c:v>19868.666666666664</c:v>
                </c:pt>
                <c:pt idx="222">
                  <c:v>20002</c:v>
                </c:pt>
                <c:pt idx="223">
                  <c:v>20158</c:v>
                </c:pt>
                <c:pt idx="224">
                  <c:v>20314</c:v>
                </c:pt>
                <c:pt idx="225">
                  <c:v>20470</c:v>
                </c:pt>
                <c:pt idx="226">
                  <c:v>20603.333333333332</c:v>
                </c:pt>
                <c:pt idx="227">
                  <c:v>20736.666666666664</c:v>
                </c:pt>
                <c:pt idx="228">
                  <c:v>20870</c:v>
                </c:pt>
                <c:pt idx="229">
                  <c:v>21025.333333333332</c:v>
                </c:pt>
                <c:pt idx="230">
                  <c:v>21180.666666666664</c:v>
                </c:pt>
                <c:pt idx="231">
                  <c:v>21336</c:v>
                </c:pt>
                <c:pt idx="232">
                  <c:v>21469.333333333332</c:v>
                </c:pt>
                <c:pt idx="233">
                  <c:v>21602.666666666664</c:v>
                </c:pt>
                <c:pt idx="234">
                  <c:v>21736</c:v>
                </c:pt>
                <c:pt idx="235">
                  <c:v>21869.333333333332</c:v>
                </c:pt>
                <c:pt idx="236">
                  <c:v>22002.666666666664</c:v>
                </c:pt>
                <c:pt idx="237">
                  <c:v>22136</c:v>
                </c:pt>
                <c:pt idx="238">
                  <c:v>22269.333333333332</c:v>
                </c:pt>
                <c:pt idx="239">
                  <c:v>22402.666666666664</c:v>
                </c:pt>
                <c:pt idx="240">
                  <c:v>22536</c:v>
                </c:pt>
                <c:pt idx="241">
                  <c:v>22669.333333333332</c:v>
                </c:pt>
                <c:pt idx="242">
                  <c:v>22802.666666666664</c:v>
                </c:pt>
                <c:pt idx="243">
                  <c:v>22936</c:v>
                </c:pt>
                <c:pt idx="244">
                  <c:v>23069.333333333332</c:v>
                </c:pt>
                <c:pt idx="245">
                  <c:v>23202.666666666664</c:v>
                </c:pt>
                <c:pt idx="246">
                  <c:v>23336</c:v>
                </c:pt>
                <c:pt idx="247">
                  <c:v>23457.333333333332</c:v>
                </c:pt>
                <c:pt idx="248">
                  <c:v>23578.666666666664</c:v>
                </c:pt>
                <c:pt idx="249">
                  <c:v>23700</c:v>
                </c:pt>
                <c:pt idx="250">
                  <c:v>23833.333333333332</c:v>
                </c:pt>
                <c:pt idx="251">
                  <c:v>23966.666666666664</c:v>
                </c:pt>
                <c:pt idx="252">
                  <c:v>24100</c:v>
                </c:pt>
                <c:pt idx="253">
                  <c:v>24233.333333333332</c:v>
                </c:pt>
                <c:pt idx="254">
                  <c:v>24366.666666666664</c:v>
                </c:pt>
                <c:pt idx="255">
                  <c:v>24500</c:v>
                </c:pt>
                <c:pt idx="256">
                  <c:v>24640</c:v>
                </c:pt>
                <c:pt idx="257">
                  <c:v>24780</c:v>
                </c:pt>
                <c:pt idx="258">
                  <c:v>24920</c:v>
                </c:pt>
                <c:pt idx="259">
                  <c:v>25081</c:v>
                </c:pt>
                <c:pt idx="260">
                  <c:v>25242</c:v>
                </c:pt>
                <c:pt idx="261">
                  <c:v>25403</c:v>
                </c:pt>
                <c:pt idx="262">
                  <c:v>25536.333333333332</c:v>
                </c:pt>
                <c:pt idx="263">
                  <c:v>25669.666666666664</c:v>
                </c:pt>
                <c:pt idx="264">
                  <c:v>25803</c:v>
                </c:pt>
                <c:pt idx="265">
                  <c:v>25955.333333333332</c:v>
                </c:pt>
                <c:pt idx="266">
                  <c:v>26107.666666666664</c:v>
                </c:pt>
                <c:pt idx="267">
                  <c:v>26260</c:v>
                </c:pt>
                <c:pt idx="268">
                  <c:v>26393.333333333332</c:v>
                </c:pt>
                <c:pt idx="269">
                  <c:v>26526.666666666664</c:v>
                </c:pt>
                <c:pt idx="270">
                  <c:v>26660</c:v>
                </c:pt>
                <c:pt idx="271">
                  <c:v>26810</c:v>
                </c:pt>
                <c:pt idx="272">
                  <c:v>26960</c:v>
                </c:pt>
                <c:pt idx="273">
                  <c:v>27110</c:v>
                </c:pt>
                <c:pt idx="274">
                  <c:v>27260</c:v>
                </c:pt>
                <c:pt idx="275">
                  <c:v>27410</c:v>
                </c:pt>
                <c:pt idx="276">
                  <c:v>27560</c:v>
                </c:pt>
                <c:pt idx="277">
                  <c:v>27710</c:v>
                </c:pt>
                <c:pt idx="278">
                  <c:v>27860</c:v>
                </c:pt>
                <c:pt idx="279">
                  <c:v>28010</c:v>
                </c:pt>
                <c:pt idx="280">
                  <c:v>28160</c:v>
                </c:pt>
                <c:pt idx="281">
                  <c:v>28310</c:v>
                </c:pt>
                <c:pt idx="282">
                  <c:v>28460</c:v>
                </c:pt>
                <c:pt idx="283">
                  <c:v>28593.333333333332</c:v>
                </c:pt>
                <c:pt idx="284">
                  <c:v>28726.666666666664</c:v>
                </c:pt>
                <c:pt idx="285">
                  <c:v>28860</c:v>
                </c:pt>
                <c:pt idx="286">
                  <c:v>28993.666666666668</c:v>
                </c:pt>
                <c:pt idx="287">
                  <c:v>29127.333333333336</c:v>
                </c:pt>
                <c:pt idx="288">
                  <c:v>29261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cat>
          <c:val>
            <c:numRef>
              <c:f>'vertical grid'!$F$1:$F$600</c:f>
              <c:numCache>
                <c:formatCode>0.00</c:formatCode>
                <c:ptCount val="600"/>
                <c:pt idx="0">
                  <c:v>82.308702173480853</c:v>
                </c:pt>
                <c:pt idx="1">
                  <c:v>82.568285641130089</c:v>
                </c:pt>
                <c:pt idx="2">
                  <c:v>82.568285641130089</c:v>
                </c:pt>
                <c:pt idx="3">
                  <c:v>82.568285641130089</c:v>
                </c:pt>
                <c:pt idx="4">
                  <c:v>83.615556071337252</c:v>
                </c:pt>
                <c:pt idx="5">
                  <c:v>83.615556071337252</c:v>
                </c:pt>
                <c:pt idx="6">
                  <c:v>83.615556071337252</c:v>
                </c:pt>
                <c:pt idx="7">
                  <c:v>84.193027176862884</c:v>
                </c:pt>
                <c:pt idx="8">
                  <c:v>84.193027176862884</c:v>
                </c:pt>
                <c:pt idx="9">
                  <c:v>84.193027176862884</c:v>
                </c:pt>
                <c:pt idx="10">
                  <c:v>84.661987931917395</c:v>
                </c:pt>
                <c:pt idx="11">
                  <c:v>84.661987931917395</c:v>
                </c:pt>
                <c:pt idx="12">
                  <c:v>84.661987931917395</c:v>
                </c:pt>
                <c:pt idx="13">
                  <c:v>85.708385562257945</c:v>
                </c:pt>
                <c:pt idx="14">
                  <c:v>85.708385562257945</c:v>
                </c:pt>
                <c:pt idx="15">
                  <c:v>85.708385562257945</c:v>
                </c:pt>
                <c:pt idx="16">
                  <c:v>86.550069648585492</c:v>
                </c:pt>
                <c:pt idx="17">
                  <c:v>86.550069648585492</c:v>
                </c:pt>
                <c:pt idx="18">
                  <c:v>86.550069648585492</c:v>
                </c:pt>
                <c:pt idx="19">
                  <c:v>86.787863473698096</c:v>
                </c:pt>
                <c:pt idx="20">
                  <c:v>86.787863473698096</c:v>
                </c:pt>
                <c:pt idx="21">
                  <c:v>86.787863473698096</c:v>
                </c:pt>
                <c:pt idx="22">
                  <c:v>87.983937329593729</c:v>
                </c:pt>
                <c:pt idx="23">
                  <c:v>87.983937329593729</c:v>
                </c:pt>
                <c:pt idx="24">
                  <c:v>87.983937329593729</c:v>
                </c:pt>
                <c:pt idx="25">
                  <c:v>88.345472028428247</c:v>
                </c:pt>
                <c:pt idx="26">
                  <c:v>88.345472028428247</c:v>
                </c:pt>
                <c:pt idx="27">
                  <c:v>88.345472028428247</c:v>
                </c:pt>
                <c:pt idx="28">
                  <c:v>88.502040117527528</c:v>
                </c:pt>
                <c:pt idx="29">
                  <c:v>88.502040117527528</c:v>
                </c:pt>
                <c:pt idx="30">
                  <c:v>88.502040117527528</c:v>
                </c:pt>
                <c:pt idx="31">
                  <c:v>88.964243643011201</c:v>
                </c:pt>
                <c:pt idx="32">
                  <c:v>88.964243643011201</c:v>
                </c:pt>
                <c:pt idx="33">
                  <c:v>88.964243643011201</c:v>
                </c:pt>
                <c:pt idx="34">
                  <c:v>89.30439075055115</c:v>
                </c:pt>
                <c:pt idx="35">
                  <c:v>89.30439075055115</c:v>
                </c:pt>
                <c:pt idx="36">
                  <c:v>89.30439075055115</c:v>
                </c:pt>
                <c:pt idx="37">
                  <c:v>90.524181231174268</c:v>
                </c:pt>
                <c:pt idx="38">
                  <c:v>90.524181231174268</c:v>
                </c:pt>
                <c:pt idx="39">
                  <c:v>90.524181231174268</c:v>
                </c:pt>
                <c:pt idx="40">
                  <c:v>91.755142805310541</c:v>
                </c:pt>
                <c:pt idx="41">
                  <c:v>91.755142805310541</c:v>
                </c:pt>
                <c:pt idx="42">
                  <c:v>91.755142805310541</c:v>
                </c:pt>
                <c:pt idx="43">
                  <c:v>92.776966444328465</c:v>
                </c:pt>
                <c:pt idx="44">
                  <c:v>92.776966444328465</c:v>
                </c:pt>
                <c:pt idx="45">
                  <c:v>92.776966444328465</c:v>
                </c:pt>
                <c:pt idx="46">
                  <c:v>93.000886865226164</c:v>
                </c:pt>
                <c:pt idx="47">
                  <c:v>93.000886865226164</c:v>
                </c:pt>
                <c:pt idx="48">
                  <c:v>93.000886865226164</c:v>
                </c:pt>
                <c:pt idx="49">
                  <c:v>94.513243789874821</c:v>
                </c:pt>
                <c:pt idx="50">
                  <c:v>94.513243789874821</c:v>
                </c:pt>
                <c:pt idx="51">
                  <c:v>94.513243789874821</c:v>
                </c:pt>
                <c:pt idx="52">
                  <c:v>95.757728207153605</c:v>
                </c:pt>
                <c:pt idx="53">
                  <c:v>95.757728207153605</c:v>
                </c:pt>
                <c:pt idx="54">
                  <c:v>95.757728207153605</c:v>
                </c:pt>
                <c:pt idx="55">
                  <c:v>95.792586257261078</c:v>
                </c:pt>
                <c:pt idx="56">
                  <c:v>95.792586257261078</c:v>
                </c:pt>
                <c:pt idx="57">
                  <c:v>95.792586257261078</c:v>
                </c:pt>
                <c:pt idx="58">
                  <c:v>97.194100962542791</c:v>
                </c:pt>
                <c:pt idx="59">
                  <c:v>97.194100962542791</c:v>
                </c:pt>
                <c:pt idx="60">
                  <c:v>97.194100962542791</c:v>
                </c:pt>
                <c:pt idx="61">
                  <c:v>99.134821291878808</c:v>
                </c:pt>
                <c:pt idx="62">
                  <c:v>99.134821291878808</c:v>
                </c:pt>
                <c:pt idx="63">
                  <c:v>99.134821291878808</c:v>
                </c:pt>
                <c:pt idx="64">
                  <c:v>100.5372451822177</c:v>
                </c:pt>
                <c:pt idx="65">
                  <c:v>100.5372451822177</c:v>
                </c:pt>
                <c:pt idx="66">
                  <c:v>100.5372451822177</c:v>
                </c:pt>
                <c:pt idx="67">
                  <c:v>101.94433246285639</c:v>
                </c:pt>
                <c:pt idx="68">
                  <c:v>101.94433246285639</c:v>
                </c:pt>
                <c:pt idx="69">
                  <c:v>101.94433246285639</c:v>
                </c:pt>
                <c:pt idx="70">
                  <c:v>102.26483022861206</c:v>
                </c:pt>
                <c:pt idx="71">
                  <c:v>102.26483022861206</c:v>
                </c:pt>
                <c:pt idx="72">
                  <c:v>102.26483022861206</c:v>
                </c:pt>
                <c:pt idx="73">
                  <c:v>104.278680481056</c:v>
                </c:pt>
                <c:pt idx="74">
                  <c:v>104.278680481056</c:v>
                </c:pt>
                <c:pt idx="75">
                  <c:v>104.278680481056</c:v>
                </c:pt>
                <c:pt idx="76">
                  <c:v>105.39558016743818</c:v>
                </c:pt>
                <c:pt idx="77">
                  <c:v>105.39558016743818</c:v>
                </c:pt>
                <c:pt idx="78">
                  <c:v>105.39558016743818</c:v>
                </c:pt>
                <c:pt idx="79">
                  <c:v>108.25128756886407</c:v>
                </c:pt>
                <c:pt idx="80">
                  <c:v>108.25128756886407</c:v>
                </c:pt>
                <c:pt idx="81">
                  <c:v>108.25128756886407</c:v>
                </c:pt>
                <c:pt idx="82">
                  <c:v>108.74586678445486</c:v>
                </c:pt>
                <c:pt idx="83">
                  <c:v>108.74586678445486</c:v>
                </c:pt>
                <c:pt idx="84">
                  <c:v>108.74586678445486</c:v>
                </c:pt>
                <c:pt idx="85">
                  <c:v>108.74586678445486</c:v>
                </c:pt>
                <c:pt idx="86">
                  <c:v>108.74586678445486</c:v>
                </c:pt>
                <c:pt idx="87">
                  <c:v>108.74586678445486</c:v>
                </c:pt>
                <c:pt idx="88">
                  <c:v>114.19773621409088</c:v>
                </c:pt>
                <c:pt idx="89">
                  <c:v>114.19773621409088</c:v>
                </c:pt>
                <c:pt idx="90">
                  <c:v>114.19773621409088</c:v>
                </c:pt>
                <c:pt idx="91">
                  <c:v>114.19773621409088</c:v>
                </c:pt>
                <c:pt idx="92">
                  <c:v>114.19773621409088</c:v>
                </c:pt>
                <c:pt idx="93">
                  <c:v>114.19773621409088</c:v>
                </c:pt>
                <c:pt idx="94">
                  <c:v>117.25255603844059</c:v>
                </c:pt>
                <c:pt idx="95">
                  <c:v>117.25255603844059</c:v>
                </c:pt>
                <c:pt idx="96">
                  <c:v>117.25255603844059</c:v>
                </c:pt>
                <c:pt idx="97">
                  <c:v>117.25255603844059</c:v>
                </c:pt>
                <c:pt idx="98">
                  <c:v>117.25255603844059</c:v>
                </c:pt>
                <c:pt idx="99">
                  <c:v>117.25255603844059</c:v>
                </c:pt>
                <c:pt idx="100">
                  <c:v>120.89609816325338</c:v>
                </c:pt>
                <c:pt idx="101">
                  <c:v>120.89609816325338</c:v>
                </c:pt>
                <c:pt idx="102">
                  <c:v>120.89609816325338</c:v>
                </c:pt>
                <c:pt idx="103">
                  <c:v>120.89609816325338</c:v>
                </c:pt>
                <c:pt idx="104">
                  <c:v>120.89609816325338</c:v>
                </c:pt>
                <c:pt idx="105">
                  <c:v>120.89609816325338</c:v>
                </c:pt>
                <c:pt idx="106">
                  <c:v>123.8618437399017</c:v>
                </c:pt>
                <c:pt idx="107">
                  <c:v>123.8618437399017</c:v>
                </c:pt>
                <c:pt idx="108">
                  <c:v>123.8618437399017</c:v>
                </c:pt>
                <c:pt idx="109">
                  <c:v>124.63149397846303</c:v>
                </c:pt>
                <c:pt idx="110">
                  <c:v>124.63149397846303</c:v>
                </c:pt>
                <c:pt idx="111">
                  <c:v>124.63149397846303</c:v>
                </c:pt>
                <c:pt idx="112">
                  <c:v>125.9042996377552</c:v>
                </c:pt>
                <c:pt idx="113">
                  <c:v>125.9042996377552</c:v>
                </c:pt>
                <c:pt idx="114">
                  <c:v>125.9042996377552</c:v>
                </c:pt>
                <c:pt idx="115">
                  <c:v>126.58951884848985</c:v>
                </c:pt>
                <c:pt idx="116">
                  <c:v>126.58951884848985</c:v>
                </c:pt>
                <c:pt idx="117">
                  <c:v>126.58951884848985</c:v>
                </c:pt>
                <c:pt idx="118">
                  <c:v>132.76962244337292</c:v>
                </c:pt>
                <c:pt idx="119">
                  <c:v>132.76962244337292</c:v>
                </c:pt>
                <c:pt idx="120">
                  <c:v>132.76962244337292</c:v>
                </c:pt>
                <c:pt idx="121">
                  <c:v>132.76962244337292</c:v>
                </c:pt>
                <c:pt idx="122">
                  <c:v>132.76962244337292</c:v>
                </c:pt>
                <c:pt idx="123">
                  <c:v>132.76962244337292</c:v>
                </c:pt>
                <c:pt idx="124">
                  <c:v>132.76962244337292</c:v>
                </c:pt>
                <c:pt idx="125">
                  <c:v>132.76962244337292</c:v>
                </c:pt>
                <c:pt idx="126">
                  <c:v>132.76962244337292</c:v>
                </c:pt>
                <c:pt idx="127">
                  <c:v>133.86819153353417</c:v>
                </c:pt>
                <c:pt idx="128">
                  <c:v>133.86819153353417</c:v>
                </c:pt>
                <c:pt idx="129">
                  <c:v>133.86819153353417</c:v>
                </c:pt>
                <c:pt idx="130">
                  <c:v>135.86238772286305</c:v>
                </c:pt>
                <c:pt idx="131">
                  <c:v>135.86238772286305</c:v>
                </c:pt>
                <c:pt idx="132">
                  <c:v>135.86238772286305</c:v>
                </c:pt>
                <c:pt idx="133">
                  <c:v>137.54086274810169</c:v>
                </c:pt>
                <c:pt idx="134">
                  <c:v>137.54086274810169</c:v>
                </c:pt>
                <c:pt idx="135">
                  <c:v>137.54086274810169</c:v>
                </c:pt>
                <c:pt idx="136">
                  <c:v>147.23563072217732</c:v>
                </c:pt>
                <c:pt idx="137">
                  <c:v>149.91619902021944</c:v>
                </c:pt>
                <c:pt idx="138">
                  <c:v>157.46231151085482</c:v>
                </c:pt>
                <c:pt idx="139">
                  <c:v>165.59122943530122</c:v>
                </c:pt>
                <c:pt idx="140">
                  <c:v>174.38339063005947</c:v>
                </c:pt>
                <c:pt idx="141">
                  <c:v>183.9370443944465</c:v>
                </c:pt>
                <c:pt idx="142">
                  <c:v>194.90992214522356</c:v>
                </c:pt>
                <c:pt idx="143">
                  <c:v>207.03468421724108</c:v>
                </c:pt>
                <c:pt idx="144">
                  <c:v>220.7650408583215</c:v>
                </c:pt>
                <c:pt idx="145">
                  <c:v>223.3369944890199</c:v>
                </c:pt>
                <c:pt idx="146">
                  <c:v>225.97438052798074</c:v>
                </c:pt>
                <c:pt idx="147">
                  <c:v>228.67879417478906</c:v>
                </c:pt>
                <c:pt idx="148">
                  <c:v>247.11704153431222</c:v>
                </c:pt>
                <c:pt idx="149">
                  <c:v>268.61502457879118</c:v>
                </c:pt>
                <c:pt idx="150">
                  <c:v>293.57171693983872</c:v>
                </c:pt>
                <c:pt idx="151">
                  <c:v>311.83144926377031</c:v>
                </c:pt>
                <c:pt idx="152">
                  <c:v>331.81713196486095</c:v>
                </c:pt>
                <c:pt idx="153">
                  <c:v>353.62215945978778</c:v>
                </c:pt>
                <c:pt idx="154">
                  <c:v>377.33061232912132</c:v>
                </c:pt>
                <c:pt idx="155">
                  <c:v>403.01677220170359</c:v>
                </c:pt>
                <c:pt idx="156">
                  <c:v>430.74577625344023</c:v>
                </c:pt>
                <c:pt idx="157">
                  <c:v>460.57543887480773</c:v>
                </c:pt>
                <c:pt idx="158">
                  <c:v>492.55910911899718</c:v>
                </c:pt>
                <c:pt idx="159">
                  <c:v>526.74929874253507</c:v>
                </c:pt>
                <c:pt idx="160">
                  <c:v>563.20173502043497</c:v>
                </c:pt>
                <c:pt idx="161">
                  <c:v>601.97947637366337</c:v>
                </c:pt>
                <c:pt idx="162">
                  <c:v>643.15677049783267</c:v>
                </c:pt>
                <c:pt idx="163">
                  <c:v>684.66867840592295</c:v>
                </c:pt>
                <c:pt idx="164">
                  <c:v>728.5277233855553</c:v>
                </c:pt>
                <c:pt idx="165">
                  <c:v>774.84058128091715</c:v>
                </c:pt>
                <c:pt idx="166">
                  <c:v>836.04948812034195</c:v>
                </c:pt>
                <c:pt idx="167">
                  <c:v>901.52472137711436</c:v>
                </c:pt>
                <c:pt idx="168">
                  <c:v>971.58772518182218</c:v>
                </c:pt>
                <c:pt idx="169">
                  <c:v>1053.8790132282572</c:v>
                </c:pt>
                <c:pt idx="170">
                  <c:v>1142.6240559865403</c:v>
                </c:pt>
                <c:pt idx="171">
                  <c:v>1238.4096247320176</c:v>
                </c:pt>
                <c:pt idx="172">
                  <c:v>1256.0232131265907</c:v>
                </c:pt>
                <c:pt idx="173">
                  <c:v>1273.8767297853421</c:v>
                </c:pt>
                <c:pt idx="174">
                  <c:v>1291.9738575055324</c:v>
                </c:pt>
                <c:pt idx="175">
                  <c:v>1375.9748939710319</c:v>
                </c:pt>
                <c:pt idx="176">
                  <c:v>1465.2789083499911</c:v>
                </c:pt>
                <c:pt idx="177">
                  <c:v>1560.2534988435548</c:v>
                </c:pt>
                <c:pt idx="178">
                  <c:v>1657.5335137970408</c:v>
                </c:pt>
                <c:pt idx="179">
                  <c:v>1760.8105318300572</c:v>
                </c:pt>
                <c:pt idx="180">
                  <c:v>1870.4720653753952</c:v>
                </c:pt>
                <c:pt idx="181">
                  <c:v>1884.1062484504698</c:v>
                </c:pt>
                <c:pt idx="182">
                  <c:v>1897.8392636267936</c:v>
                </c:pt>
                <c:pt idx="183">
                  <c:v>1911.6718492467007</c:v>
                </c:pt>
                <c:pt idx="184">
                  <c:v>1994.1486148359486</c:v>
                </c:pt>
                <c:pt idx="185">
                  <c:v>2080.1714951636795</c:v>
                </c:pt>
                <c:pt idx="186">
                  <c:v>2169.8958482318667</c:v>
                </c:pt>
                <c:pt idx="187">
                  <c:v>2266.7418691332127</c:v>
                </c:pt>
                <c:pt idx="188">
                  <c:v>2367.9048023497166</c:v>
                </c:pt>
                <c:pt idx="189">
                  <c:v>2473.5786164582873</c:v>
                </c:pt>
                <c:pt idx="190">
                  <c:v>2555.1808024291431</c:v>
                </c:pt>
                <c:pt idx="191">
                  <c:v>2555.1808024291431</c:v>
                </c:pt>
                <c:pt idx="192">
                  <c:v>2555.1808024291431</c:v>
                </c:pt>
                <c:pt idx="193">
                  <c:v>2555.1808024291431</c:v>
                </c:pt>
                <c:pt idx="194">
                  <c:v>2555.1808024291431</c:v>
                </c:pt>
                <c:pt idx="195">
                  <c:v>2555.1808024291431</c:v>
                </c:pt>
                <c:pt idx="196">
                  <c:v>2555.1808024291431</c:v>
                </c:pt>
                <c:pt idx="197">
                  <c:v>2555.1808024291431</c:v>
                </c:pt>
                <c:pt idx="198">
                  <c:v>2555.1808024291431</c:v>
                </c:pt>
                <c:pt idx="199">
                  <c:v>2555.1808024291431</c:v>
                </c:pt>
                <c:pt idx="200">
                  <c:v>2555.1808024291431</c:v>
                </c:pt>
                <c:pt idx="201">
                  <c:v>2555.1808024291431</c:v>
                </c:pt>
                <c:pt idx="202">
                  <c:v>2555.1808024291431</c:v>
                </c:pt>
                <c:pt idx="203">
                  <c:v>2555.1808024291431</c:v>
                </c:pt>
                <c:pt idx="204">
                  <c:v>2555.1808024291431</c:v>
                </c:pt>
                <c:pt idx="205">
                  <c:v>2555.1808024291431</c:v>
                </c:pt>
                <c:pt idx="206">
                  <c:v>2555.1808024291431</c:v>
                </c:pt>
                <c:pt idx="207">
                  <c:v>2555.1808024291431</c:v>
                </c:pt>
                <c:pt idx="208">
                  <c:v>2555.1808024291431</c:v>
                </c:pt>
                <c:pt idx="209">
                  <c:v>2555.1808024291431</c:v>
                </c:pt>
                <c:pt idx="210">
                  <c:v>2555.1808024291431</c:v>
                </c:pt>
                <c:pt idx="211">
                  <c:v>2555.1808024291431</c:v>
                </c:pt>
                <c:pt idx="212">
                  <c:v>2555.1808024291431</c:v>
                </c:pt>
                <c:pt idx="213">
                  <c:v>2555.1808024291431</c:v>
                </c:pt>
                <c:pt idx="214">
                  <c:v>2555.1808024291431</c:v>
                </c:pt>
                <c:pt idx="215">
                  <c:v>2555.1808024291431</c:v>
                </c:pt>
                <c:pt idx="216">
                  <c:v>2555.1808024291431</c:v>
                </c:pt>
                <c:pt idx="217">
                  <c:v>2555.1808024291431</c:v>
                </c:pt>
                <c:pt idx="218">
                  <c:v>2555.1808024291431</c:v>
                </c:pt>
                <c:pt idx="219">
                  <c:v>2555.1808024291431</c:v>
                </c:pt>
                <c:pt idx="220">
                  <c:v>2555.1808024291431</c:v>
                </c:pt>
                <c:pt idx="221">
                  <c:v>2555.1808024291431</c:v>
                </c:pt>
                <c:pt idx="222">
                  <c:v>2555.1808024291431</c:v>
                </c:pt>
                <c:pt idx="223">
                  <c:v>2555.1808024291431</c:v>
                </c:pt>
                <c:pt idx="224">
                  <c:v>2555.1808024291431</c:v>
                </c:pt>
                <c:pt idx="225">
                  <c:v>2555.1808024291431</c:v>
                </c:pt>
                <c:pt idx="226">
                  <c:v>2555.1808024291431</c:v>
                </c:pt>
                <c:pt idx="227">
                  <c:v>2555.1808024291431</c:v>
                </c:pt>
                <c:pt idx="228">
                  <c:v>2555.1808024291431</c:v>
                </c:pt>
                <c:pt idx="229">
                  <c:v>2555.1808024291431</c:v>
                </c:pt>
                <c:pt idx="230">
                  <c:v>2555.1808024291431</c:v>
                </c:pt>
                <c:pt idx="231">
                  <c:v>2555.1808024291431</c:v>
                </c:pt>
                <c:pt idx="232">
                  <c:v>2555.1808024291431</c:v>
                </c:pt>
                <c:pt idx="233">
                  <c:v>2555.1808024291431</c:v>
                </c:pt>
                <c:pt idx="234">
                  <c:v>2555.1808024291431</c:v>
                </c:pt>
                <c:pt idx="235">
                  <c:v>2555.1808024291431</c:v>
                </c:pt>
                <c:pt idx="236">
                  <c:v>2555.1808024291431</c:v>
                </c:pt>
                <c:pt idx="237">
                  <c:v>2555.1808024291431</c:v>
                </c:pt>
                <c:pt idx="238">
                  <c:v>2555.1808024291431</c:v>
                </c:pt>
                <c:pt idx="239">
                  <c:v>2555.1808024291431</c:v>
                </c:pt>
                <c:pt idx="240">
                  <c:v>2555.1808024291431</c:v>
                </c:pt>
                <c:pt idx="241">
                  <c:v>2555.1808024291431</c:v>
                </c:pt>
                <c:pt idx="242">
                  <c:v>2555.1808024291431</c:v>
                </c:pt>
                <c:pt idx="243">
                  <c:v>2555.1808024291431</c:v>
                </c:pt>
                <c:pt idx="244">
                  <c:v>2555.1808024291431</c:v>
                </c:pt>
                <c:pt idx="245">
                  <c:v>2555.1808024291431</c:v>
                </c:pt>
                <c:pt idx="246">
                  <c:v>2555.1808024291431</c:v>
                </c:pt>
                <c:pt idx="247">
                  <c:v>2555.1808024291431</c:v>
                </c:pt>
                <c:pt idx="248">
                  <c:v>2555.1808024291431</c:v>
                </c:pt>
                <c:pt idx="249">
                  <c:v>2555.1808024291431</c:v>
                </c:pt>
                <c:pt idx="250">
                  <c:v>2555.1808024291431</c:v>
                </c:pt>
                <c:pt idx="251">
                  <c:v>2555.1808024291431</c:v>
                </c:pt>
                <c:pt idx="252">
                  <c:v>2555.1808024291431</c:v>
                </c:pt>
                <c:pt idx="253">
                  <c:v>2555.1808024291431</c:v>
                </c:pt>
                <c:pt idx="254">
                  <c:v>2555.1808024291431</c:v>
                </c:pt>
                <c:pt idx="255">
                  <c:v>2555.1808024291431</c:v>
                </c:pt>
                <c:pt idx="256">
                  <c:v>2555.1808024291431</c:v>
                </c:pt>
                <c:pt idx="257">
                  <c:v>2555.1808024291431</c:v>
                </c:pt>
                <c:pt idx="258">
                  <c:v>2555.1808024291431</c:v>
                </c:pt>
                <c:pt idx="259">
                  <c:v>2555.1808024291431</c:v>
                </c:pt>
                <c:pt idx="260">
                  <c:v>2555.1808024291431</c:v>
                </c:pt>
                <c:pt idx="261">
                  <c:v>2555.1808024291431</c:v>
                </c:pt>
                <c:pt idx="262">
                  <c:v>2555.1808024291431</c:v>
                </c:pt>
                <c:pt idx="263">
                  <c:v>2555.1808024291431</c:v>
                </c:pt>
                <c:pt idx="264">
                  <c:v>2555.1808024291431</c:v>
                </c:pt>
                <c:pt idx="265">
                  <c:v>2555.1808024291431</c:v>
                </c:pt>
                <c:pt idx="266">
                  <c:v>2555.1808024291431</c:v>
                </c:pt>
                <c:pt idx="267">
                  <c:v>2555.1808024291431</c:v>
                </c:pt>
                <c:pt idx="268">
                  <c:v>2555.1808024291431</c:v>
                </c:pt>
                <c:pt idx="269">
                  <c:v>2555.1808024291431</c:v>
                </c:pt>
                <c:pt idx="270">
                  <c:v>2555.1808024291431</c:v>
                </c:pt>
                <c:pt idx="271">
                  <c:v>2555.1808024291431</c:v>
                </c:pt>
                <c:pt idx="272">
                  <c:v>2555.1808024291431</c:v>
                </c:pt>
                <c:pt idx="273">
                  <c:v>2555.1808024291431</c:v>
                </c:pt>
                <c:pt idx="274">
                  <c:v>2555.1808024291431</c:v>
                </c:pt>
                <c:pt idx="275">
                  <c:v>2555.1808024291431</c:v>
                </c:pt>
                <c:pt idx="276">
                  <c:v>2555.1808024291431</c:v>
                </c:pt>
                <c:pt idx="277">
                  <c:v>2555.1808024291431</c:v>
                </c:pt>
                <c:pt idx="278">
                  <c:v>2555.1808024291431</c:v>
                </c:pt>
                <c:pt idx="279">
                  <c:v>2555.1808024291431</c:v>
                </c:pt>
                <c:pt idx="280">
                  <c:v>2555.1808024291431</c:v>
                </c:pt>
                <c:pt idx="281">
                  <c:v>2555.1808024291431</c:v>
                </c:pt>
                <c:pt idx="282">
                  <c:v>2555.1808024291431</c:v>
                </c:pt>
                <c:pt idx="283">
                  <c:v>2555.1808024291431</c:v>
                </c:pt>
                <c:pt idx="284">
                  <c:v>2555.1808024291431</c:v>
                </c:pt>
                <c:pt idx="285">
                  <c:v>2555.1808024291431</c:v>
                </c:pt>
                <c:pt idx="286">
                  <c:v>2555.1808024291431</c:v>
                </c:pt>
                <c:pt idx="287">
                  <c:v>2555.1808024291431</c:v>
                </c:pt>
                <c:pt idx="288">
                  <c:v>2555.1808024291431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F2-9E4B-9D46-0FDA9A5A00BD}"/>
            </c:ext>
          </c:extLst>
        </c:ser>
        <c:ser>
          <c:idx val="1"/>
          <c:order val="1"/>
          <c:tx>
            <c:strRef>
              <c:f>Vz!$Y$1</c:f>
              <c:strCache>
                <c:ptCount val="1"/>
                <c:pt idx="0">
                  <c:v>terminal velocity</c:v>
                </c:pt>
              </c:strCache>
            </c:strRef>
          </c:tx>
          <c:cat>
            <c:numRef>
              <c:f>'vertical grid'!$B$1:$B$600</c:f>
              <c:numCache>
                <c:formatCode>0</c:formatCode>
                <c:ptCount val="6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  <c:pt idx="200">
                  <c:v>16798.666666666664</c:v>
                </c:pt>
                <c:pt idx="201">
                  <c:v>16932</c:v>
                </c:pt>
                <c:pt idx="202">
                  <c:v>17079.333333333332</c:v>
                </c:pt>
                <c:pt idx="203">
                  <c:v>17226.666666666664</c:v>
                </c:pt>
                <c:pt idx="204">
                  <c:v>17374</c:v>
                </c:pt>
                <c:pt idx="205">
                  <c:v>17537.333333333332</c:v>
                </c:pt>
                <c:pt idx="206">
                  <c:v>17700.666666666664</c:v>
                </c:pt>
                <c:pt idx="207">
                  <c:v>17864</c:v>
                </c:pt>
                <c:pt idx="208">
                  <c:v>18026</c:v>
                </c:pt>
                <c:pt idx="209">
                  <c:v>18188</c:v>
                </c:pt>
                <c:pt idx="210">
                  <c:v>18350</c:v>
                </c:pt>
                <c:pt idx="211">
                  <c:v>18483.333333333332</c:v>
                </c:pt>
                <c:pt idx="212">
                  <c:v>18616.666666666664</c:v>
                </c:pt>
                <c:pt idx="213">
                  <c:v>18750</c:v>
                </c:pt>
                <c:pt idx="214">
                  <c:v>18900.666666666668</c:v>
                </c:pt>
                <c:pt idx="215">
                  <c:v>19051.333333333336</c:v>
                </c:pt>
                <c:pt idx="216">
                  <c:v>19202</c:v>
                </c:pt>
                <c:pt idx="217">
                  <c:v>19335.333333333332</c:v>
                </c:pt>
                <c:pt idx="218">
                  <c:v>19468.666666666664</c:v>
                </c:pt>
                <c:pt idx="219">
                  <c:v>19602</c:v>
                </c:pt>
                <c:pt idx="220">
                  <c:v>19735.333333333332</c:v>
                </c:pt>
                <c:pt idx="221">
                  <c:v>19868.666666666664</c:v>
                </c:pt>
                <c:pt idx="222">
                  <c:v>20002</c:v>
                </c:pt>
                <c:pt idx="223">
                  <c:v>20158</c:v>
                </c:pt>
                <c:pt idx="224">
                  <c:v>20314</c:v>
                </c:pt>
                <c:pt idx="225">
                  <c:v>20470</c:v>
                </c:pt>
                <c:pt idx="226">
                  <c:v>20603.333333333332</c:v>
                </c:pt>
                <c:pt idx="227">
                  <c:v>20736.666666666664</c:v>
                </c:pt>
                <c:pt idx="228">
                  <c:v>20870</c:v>
                </c:pt>
                <c:pt idx="229">
                  <c:v>21025.333333333332</c:v>
                </c:pt>
                <c:pt idx="230">
                  <c:v>21180.666666666664</c:v>
                </c:pt>
                <c:pt idx="231">
                  <c:v>21336</c:v>
                </c:pt>
                <c:pt idx="232">
                  <c:v>21469.333333333332</c:v>
                </c:pt>
                <c:pt idx="233">
                  <c:v>21602.666666666664</c:v>
                </c:pt>
                <c:pt idx="234">
                  <c:v>21736</c:v>
                </c:pt>
                <c:pt idx="235">
                  <c:v>21869.333333333332</c:v>
                </c:pt>
                <c:pt idx="236">
                  <c:v>22002.666666666664</c:v>
                </c:pt>
                <c:pt idx="237">
                  <c:v>22136</c:v>
                </c:pt>
                <c:pt idx="238">
                  <c:v>22269.333333333332</c:v>
                </c:pt>
                <c:pt idx="239">
                  <c:v>22402.666666666664</c:v>
                </c:pt>
                <c:pt idx="240">
                  <c:v>22536</c:v>
                </c:pt>
                <c:pt idx="241">
                  <c:v>22669.333333333332</c:v>
                </c:pt>
                <c:pt idx="242">
                  <c:v>22802.666666666664</c:v>
                </c:pt>
                <c:pt idx="243">
                  <c:v>22936</c:v>
                </c:pt>
                <c:pt idx="244">
                  <c:v>23069.333333333332</c:v>
                </c:pt>
                <c:pt idx="245">
                  <c:v>23202.666666666664</c:v>
                </c:pt>
                <c:pt idx="246">
                  <c:v>23336</c:v>
                </c:pt>
                <c:pt idx="247">
                  <c:v>23457.333333333332</c:v>
                </c:pt>
                <c:pt idx="248">
                  <c:v>23578.666666666664</c:v>
                </c:pt>
                <c:pt idx="249">
                  <c:v>23700</c:v>
                </c:pt>
                <c:pt idx="250">
                  <c:v>23833.333333333332</c:v>
                </c:pt>
                <c:pt idx="251">
                  <c:v>23966.666666666664</c:v>
                </c:pt>
                <c:pt idx="252">
                  <c:v>24100</c:v>
                </c:pt>
                <c:pt idx="253">
                  <c:v>24233.333333333332</c:v>
                </c:pt>
                <c:pt idx="254">
                  <c:v>24366.666666666664</c:v>
                </c:pt>
                <c:pt idx="255">
                  <c:v>24500</c:v>
                </c:pt>
                <c:pt idx="256">
                  <c:v>24640</c:v>
                </c:pt>
                <c:pt idx="257">
                  <c:v>24780</c:v>
                </c:pt>
                <c:pt idx="258">
                  <c:v>24920</c:v>
                </c:pt>
                <c:pt idx="259">
                  <c:v>25081</c:v>
                </c:pt>
                <c:pt idx="260">
                  <c:v>25242</c:v>
                </c:pt>
                <c:pt idx="261">
                  <c:v>25403</c:v>
                </c:pt>
                <c:pt idx="262">
                  <c:v>25536.333333333332</c:v>
                </c:pt>
                <c:pt idx="263">
                  <c:v>25669.666666666664</c:v>
                </c:pt>
                <c:pt idx="264">
                  <c:v>25803</c:v>
                </c:pt>
                <c:pt idx="265">
                  <c:v>25955.333333333332</c:v>
                </c:pt>
                <c:pt idx="266">
                  <c:v>26107.666666666664</c:v>
                </c:pt>
                <c:pt idx="267">
                  <c:v>26260</c:v>
                </c:pt>
                <c:pt idx="268">
                  <c:v>26393.333333333332</c:v>
                </c:pt>
                <c:pt idx="269">
                  <c:v>26526.666666666664</c:v>
                </c:pt>
                <c:pt idx="270">
                  <c:v>26660</c:v>
                </c:pt>
                <c:pt idx="271">
                  <c:v>26810</c:v>
                </c:pt>
                <c:pt idx="272">
                  <c:v>26960</c:v>
                </c:pt>
                <c:pt idx="273">
                  <c:v>27110</c:v>
                </c:pt>
                <c:pt idx="274">
                  <c:v>27260</c:v>
                </c:pt>
                <c:pt idx="275">
                  <c:v>27410</c:v>
                </c:pt>
                <c:pt idx="276">
                  <c:v>27560</c:v>
                </c:pt>
                <c:pt idx="277">
                  <c:v>27710</c:v>
                </c:pt>
                <c:pt idx="278">
                  <c:v>27860</c:v>
                </c:pt>
                <c:pt idx="279">
                  <c:v>28010</c:v>
                </c:pt>
                <c:pt idx="280">
                  <c:v>28160</c:v>
                </c:pt>
                <c:pt idx="281">
                  <c:v>28310</c:v>
                </c:pt>
                <c:pt idx="282">
                  <c:v>28460</c:v>
                </c:pt>
                <c:pt idx="283">
                  <c:v>28593.333333333332</c:v>
                </c:pt>
                <c:pt idx="284">
                  <c:v>28726.666666666664</c:v>
                </c:pt>
                <c:pt idx="285">
                  <c:v>28860</c:v>
                </c:pt>
                <c:pt idx="286">
                  <c:v>28993.666666666668</c:v>
                </c:pt>
                <c:pt idx="287">
                  <c:v>29127.333333333336</c:v>
                </c:pt>
                <c:pt idx="288">
                  <c:v>29261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cat>
          <c:val>
            <c:numRef>
              <c:f>Vz!$X$1:$X$600</c:f>
              <c:numCache>
                <c:formatCode>0.00</c:formatCode>
                <c:ptCount val="600"/>
                <c:pt idx="0">
                  <c:v>82.308702173480853</c:v>
                </c:pt>
                <c:pt idx="1">
                  <c:v>82.568285641130089</c:v>
                </c:pt>
                <c:pt idx="2">
                  <c:v>82.568285641130089</c:v>
                </c:pt>
                <c:pt idx="3">
                  <c:v>82.568285641130089</c:v>
                </c:pt>
                <c:pt idx="4">
                  <c:v>83.615556071337252</c:v>
                </c:pt>
                <c:pt idx="5">
                  <c:v>83.615556071337252</c:v>
                </c:pt>
                <c:pt idx="6">
                  <c:v>83.615556071337252</c:v>
                </c:pt>
                <c:pt idx="7">
                  <c:v>84.193027176862884</c:v>
                </c:pt>
                <c:pt idx="8">
                  <c:v>84.193027176862884</c:v>
                </c:pt>
                <c:pt idx="9">
                  <c:v>84.193027176862884</c:v>
                </c:pt>
                <c:pt idx="10">
                  <c:v>84.661987931917395</c:v>
                </c:pt>
                <c:pt idx="11">
                  <c:v>84.661987931917395</c:v>
                </c:pt>
                <c:pt idx="12">
                  <c:v>84.661987931917395</c:v>
                </c:pt>
                <c:pt idx="13">
                  <c:v>85.708385562257945</c:v>
                </c:pt>
                <c:pt idx="14">
                  <c:v>85.708385562257945</c:v>
                </c:pt>
                <c:pt idx="15">
                  <c:v>85.708385562257945</c:v>
                </c:pt>
                <c:pt idx="16">
                  <c:v>86.550069648585492</c:v>
                </c:pt>
                <c:pt idx="17">
                  <c:v>86.550069648585492</c:v>
                </c:pt>
                <c:pt idx="18">
                  <c:v>86.550069648585492</c:v>
                </c:pt>
                <c:pt idx="19">
                  <c:v>86.787863473698096</c:v>
                </c:pt>
                <c:pt idx="20">
                  <c:v>86.787863473698096</c:v>
                </c:pt>
                <c:pt idx="21">
                  <c:v>86.787863473698096</c:v>
                </c:pt>
                <c:pt idx="22">
                  <c:v>87.983937329593729</c:v>
                </c:pt>
                <c:pt idx="23">
                  <c:v>87.983937329593729</c:v>
                </c:pt>
                <c:pt idx="24">
                  <c:v>87.983937329593729</c:v>
                </c:pt>
                <c:pt idx="25">
                  <c:v>88.345472028428247</c:v>
                </c:pt>
                <c:pt idx="26">
                  <c:v>88.345472028428247</c:v>
                </c:pt>
                <c:pt idx="27">
                  <c:v>88.345472028428247</c:v>
                </c:pt>
                <c:pt idx="28">
                  <c:v>88.502040117527528</c:v>
                </c:pt>
                <c:pt idx="29">
                  <c:v>88.502040117527528</c:v>
                </c:pt>
                <c:pt idx="30">
                  <c:v>88.502040117527528</c:v>
                </c:pt>
                <c:pt idx="31">
                  <c:v>88.964243643011201</c:v>
                </c:pt>
                <c:pt idx="32">
                  <c:v>88.964243643011201</c:v>
                </c:pt>
                <c:pt idx="33">
                  <c:v>88.964243643011201</c:v>
                </c:pt>
                <c:pt idx="34">
                  <c:v>89.30439075055115</c:v>
                </c:pt>
                <c:pt idx="35">
                  <c:v>89.30439075055115</c:v>
                </c:pt>
                <c:pt idx="36">
                  <c:v>89.30439075055115</c:v>
                </c:pt>
                <c:pt idx="37">
                  <c:v>90.524181231174268</c:v>
                </c:pt>
                <c:pt idx="38">
                  <c:v>90.524181231174268</c:v>
                </c:pt>
                <c:pt idx="39">
                  <c:v>90.524181231174268</c:v>
                </c:pt>
                <c:pt idx="40">
                  <c:v>91.755142805310541</c:v>
                </c:pt>
                <c:pt idx="41">
                  <c:v>91.755142805310541</c:v>
                </c:pt>
                <c:pt idx="42">
                  <c:v>91.755142805310541</c:v>
                </c:pt>
                <c:pt idx="43">
                  <c:v>92.776966444328465</c:v>
                </c:pt>
                <c:pt idx="44">
                  <c:v>92.776966444328465</c:v>
                </c:pt>
                <c:pt idx="45">
                  <c:v>92.776966444328465</c:v>
                </c:pt>
                <c:pt idx="46">
                  <c:v>93.000886865226164</c:v>
                </c:pt>
                <c:pt idx="47">
                  <c:v>93.000886865226164</c:v>
                </c:pt>
                <c:pt idx="48">
                  <c:v>93.000886865226164</c:v>
                </c:pt>
                <c:pt idx="49">
                  <c:v>94.513243789874821</c:v>
                </c:pt>
                <c:pt idx="50">
                  <c:v>94.513243789874821</c:v>
                </c:pt>
                <c:pt idx="51">
                  <c:v>94.513243789874821</c:v>
                </c:pt>
                <c:pt idx="52">
                  <c:v>95.757728207153605</c:v>
                </c:pt>
                <c:pt idx="53">
                  <c:v>95.757728207153605</c:v>
                </c:pt>
                <c:pt idx="54">
                  <c:v>95.757728207153605</c:v>
                </c:pt>
                <c:pt idx="55">
                  <c:v>95.792586257261078</c:v>
                </c:pt>
                <c:pt idx="56">
                  <c:v>95.792586257261078</c:v>
                </c:pt>
                <c:pt idx="57">
                  <c:v>95.792586257261078</c:v>
                </c:pt>
                <c:pt idx="58">
                  <c:v>97.194100962542791</c:v>
                </c:pt>
                <c:pt idx="59">
                  <c:v>97.194100962542791</c:v>
                </c:pt>
                <c:pt idx="60">
                  <c:v>97.194100962542791</c:v>
                </c:pt>
                <c:pt idx="61">
                  <c:v>99.134821291878808</c:v>
                </c:pt>
                <c:pt idx="62">
                  <c:v>99.134821291878808</c:v>
                </c:pt>
                <c:pt idx="63">
                  <c:v>99.134821291878808</c:v>
                </c:pt>
                <c:pt idx="64">
                  <c:v>100.5372451822177</c:v>
                </c:pt>
                <c:pt idx="65">
                  <c:v>100.5372451822177</c:v>
                </c:pt>
                <c:pt idx="66">
                  <c:v>100.5372451822177</c:v>
                </c:pt>
                <c:pt idx="67">
                  <c:v>101.94433246285639</c:v>
                </c:pt>
                <c:pt idx="68">
                  <c:v>101.94433246285639</c:v>
                </c:pt>
                <c:pt idx="69">
                  <c:v>101.94433246285639</c:v>
                </c:pt>
                <c:pt idx="70">
                  <c:v>102.26483022861206</c:v>
                </c:pt>
                <c:pt idx="71">
                  <c:v>102.26483022861206</c:v>
                </c:pt>
                <c:pt idx="72">
                  <c:v>102.26483022861206</c:v>
                </c:pt>
                <c:pt idx="73">
                  <c:v>104.278680481056</c:v>
                </c:pt>
                <c:pt idx="74">
                  <c:v>104.278680481056</c:v>
                </c:pt>
                <c:pt idx="75">
                  <c:v>104.278680481056</c:v>
                </c:pt>
                <c:pt idx="76">
                  <c:v>105.39558016743818</c:v>
                </c:pt>
                <c:pt idx="77">
                  <c:v>105.39558016743818</c:v>
                </c:pt>
                <c:pt idx="78">
                  <c:v>105.39558016743818</c:v>
                </c:pt>
                <c:pt idx="79">
                  <c:v>108.25128756886407</c:v>
                </c:pt>
                <c:pt idx="80">
                  <c:v>108.25128756886407</c:v>
                </c:pt>
                <c:pt idx="81">
                  <c:v>108.25128756886407</c:v>
                </c:pt>
                <c:pt idx="82">
                  <c:v>108.74586678445486</c:v>
                </c:pt>
                <c:pt idx="83">
                  <c:v>108.74586678445486</c:v>
                </c:pt>
                <c:pt idx="84">
                  <c:v>108.74586678445486</c:v>
                </c:pt>
                <c:pt idx="85">
                  <c:v>108.74586678445486</c:v>
                </c:pt>
                <c:pt idx="86">
                  <c:v>108.74586678445486</c:v>
                </c:pt>
                <c:pt idx="87">
                  <c:v>108.74586678445486</c:v>
                </c:pt>
                <c:pt idx="88">
                  <c:v>114.19773621409088</c:v>
                </c:pt>
                <c:pt idx="89">
                  <c:v>114.19773621409088</c:v>
                </c:pt>
                <c:pt idx="90">
                  <c:v>114.19773621409088</c:v>
                </c:pt>
                <c:pt idx="91">
                  <c:v>114.19773621409088</c:v>
                </c:pt>
                <c:pt idx="92">
                  <c:v>114.19773621409088</c:v>
                </c:pt>
                <c:pt idx="93">
                  <c:v>114.19773621409088</c:v>
                </c:pt>
                <c:pt idx="94">
                  <c:v>117.25255603844059</c:v>
                </c:pt>
                <c:pt idx="95">
                  <c:v>117.25255603844059</c:v>
                </c:pt>
                <c:pt idx="96">
                  <c:v>117.25255603844059</c:v>
                </c:pt>
                <c:pt idx="97">
                  <c:v>117.25255603844059</c:v>
                </c:pt>
                <c:pt idx="98">
                  <c:v>117.25255603844059</c:v>
                </c:pt>
                <c:pt idx="99">
                  <c:v>117.25255603844059</c:v>
                </c:pt>
                <c:pt idx="100">
                  <c:v>120.89609816325338</c:v>
                </c:pt>
                <c:pt idx="101">
                  <c:v>120.89609816325338</c:v>
                </c:pt>
                <c:pt idx="102">
                  <c:v>120.89609816325338</c:v>
                </c:pt>
                <c:pt idx="103">
                  <c:v>120.89609816325338</c:v>
                </c:pt>
                <c:pt idx="104">
                  <c:v>120.89609816325338</c:v>
                </c:pt>
                <c:pt idx="105">
                  <c:v>120.89609816325338</c:v>
                </c:pt>
                <c:pt idx="106">
                  <c:v>123.8618437399017</c:v>
                </c:pt>
                <c:pt idx="107">
                  <c:v>123.8618437399017</c:v>
                </c:pt>
                <c:pt idx="108">
                  <c:v>123.8618437399017</c:v>
                </c:pt>
                <c:pt idx="109">
                  <c:v>124.63149397846303</c:v>
                </c:pt>
                <c:pt idx="110">
                  <c:v>124.63149397846303</c:v>
                </c:pt>
                <c:pt idx="111">
                  <c:v>124.63149397846303</c:v>
                </c:pt>
                <c:pt idx="112">
                  <c:v>125.9042996377552</c:v>
                </c:pt>
                <c:pt idx="113">
                  <c:v>125.9042996377552</c:v>
                </c:pt>
                <c:pt idx="114">
                  <c:v>125.9042996377552</c:v>
                </c:pt>
                <c:pt idx="115">
                  <c:v>126.58951884848985</c:v>
                </c:pt>
                <c:pt idx="116">
                  <c:v>126.58951884848985</c:v>
                </c:pt>
                <c:pt idx="117">
                  <c:v>126.58951884848985</c:v>
                </c:pt>
                <c:pt idx="118">
                  <c:v>132.76962244337292</c:v>
                </c:pt>
                <c:pt idx="119">
                  <c:v>132.76962244337292</c:v>
                </c:pt>
                <c:pt idx="120">
                  <c:v>132.76962244337292</c:v>
                </c:pt>
                <c:pt idx="121">
                  <c:v>132.76962244337292</c:v>
                </c:pt>
                <c:pt idx="122">
                  <c:v>132.76962244337292</c:v>
                </c:pt>
                <c:pt idx="123">
                  <c:v>132.76962244337292</c:v>
                </c:pt>
                <c:pt idx="124">
                  <c:v>132.76962244337292</c:v>
                </c:pt>
                <c:pt idx="125">
                  <c:v>132.76962244337292</c:v>
                </c:pt>
                <c:pt idx="126">
                  <c:v>132.76962244337292</c:v>
                </c:pt>
                <c:pt idx="127">
                  <c:v>133.86819153353417</c:v>
                </c:pt>
                <c:pt idx="128">
                  <c:v>133.86819153353417</c:v>
                </c:pt>
                <c:pt idx="129">
                  <c:v>133.86819153353417</c:v>
                </c:pt>
                <c:pt idx="130">
                  <c:v>135.86238772286305</c:v>
                </c:pt>
                <c:pt idx="131">
                  <c:v>135.86238772286305</c:v>
                </c:pt>
                <c:pt idx="132">
                  <c:v>135.86238772286305</c:v>
                </c:pt>
                <c:pt idx="133">
                  <c:v>137.54086274810169</c:v>
                </c:pt>
                <c:pt idx="134">
                  <c:v>137.54086274810169</c:v>
                </c:pt>
                <c:pt idx="135">
                  <c:v>137.54086274810169</c:v>
                </c:pt>
                <c:pt idx="136">
                  <c:v>147.23563072217732</c:v>
                </c:pt>
                <c:pt idx="137">
                  <c:v>147.23563072217732</c:v>
                </c:pt>
                <c:pt idx="138">
                  <c:v>147.23563072217732</c:v>
                </c:pt>
                <c:pt idx="139">
                  <c:v>147.23563072217732</c:v>
                </c:pt>
                <c:pt idx="140">
                  <c:v>147.23563072217732</c:v>
                </c:pt>
                <c:pt idx="141">
                  <c:v>147.23563072217732</c:v>
                </c:pt>
                <c:pt idx="142">
                  <c:v>147.23563072217732</c:v>
                </c:pt>
                <c:pt idx="143">
                  <c:v>147.23563072217732</c:v>
                </c:pt>
                <c:pt idx="144">
                  <c:v>147.23563072217732</c:v>
                </c:pt>
                <c:pt idx="145">
                  <c:v>147.87511251954703</c:v>
                </c:pt>
                <c:pt idx="146">
                  <c:v>147.87511251954703</c:v>
                </c:pt>
                <c:pt idx="147">
                  <c:v>147.87511251954703</c:v>
                </c:pt>
                <c:pt idx="148">
                  <c:v>152.12592120879705</c:v>
                </c:pt>
                <c:pt idx="149">
                  <c:v>152.12592120879705</c:v>
                </c:pt>
                <c:pt idx="150">
                  <c:v>152.12592120879705</c:v>
                </c:pt>
                <c:pt idx="151">
                  <c:v>165.39506357765131</c:v>
                </c:pt>
                <c:pt idx="152">
                  <c:v>165.39506357765131</c:v>
                </c:pt>
                <c:pt idx="153">
                  <c:v>165.39506357765131</c:v>
                </c:pt>
                <c:pt idx="154">
                  <c:v>165.39506357765131</c:v>
                </c:pt>
                <c:pt idx="155">
                  <c:v>165.39506357765131</c:v>
                </c:pt>
                <c:pt idx="156">
                  <c:v>165.39506357765131</c:v>
                </c:pt>
                <c:pt idx="157">
                  <c:v>165.39506357765131</c:v>
                </c:pt>
                <c:pt idx="158">
                  <c:v>165.39506357765131</c:v>
                </c:pt>
                <c:pt idx="159">
                  <c:v>165.39506357765131</c:v>
                </c:pt>
                <c:pt idx="160">
                  <c:v>165.39506357765131</c:v>
                </c:pt>
                <c:pt idx="161">
                  <c:v>165.39506357765131</c:v>
                </c:pt>
                <c:pt idx="162">
                  <c:v>165.39506357765131</c:v>
                </c:pt>
                <c:pt idx="163">
                  <c:v>165.39506357765131</c:v>
                </c:pt>
                <c:pt idx="164">
                  <c:v>165.39506357765131</c:v>
                </c:pt>
                <c:pt idx="165">
                  <c:v>165.39506357765131</c:v>
                </c:pt>
                <c:pt idx="166">
                  <c:v>173.13171881243082</c:v>
                </c:pt>
                <c:pt idx="167">
                  <c:v>173.13171881243082</c:v>
                </c:pt>
                <c:pt idx="168">
                  <c:v>173.13171881243082</c:v>
                </c:pt>
                <c:pt idx="169">
                  <c:v>173.13171881243082</c:v>
                </c:pt>
                <c:pt idx="170">
                  <c:v>173.13171881243082</c:v>
                </c:pt>
                <c:pt idx="171">
                  <c:v>173.13171881243082</c:v>
                </c:pt>
                <c:pt idx="172">
                  <c:v>173.83841496533944</c:v>
                </c:pt>
                <c:pt idx="173">
                  <c:v>173.83841496533944</c:v>
                </c:pt>
                <c:pt idx="174">
                  <c:v>173.83841496533944</c:v>
                </c:pt>
                <c:pt idx="175">
                  <c:v>182.94202531806019</c:v>
                </c:pt>
                <c:pt idx="176">
                  <c:v>182.94202531806019</c:v>
                </c:pt>
                <c:pt idx="177">
                  <c:v>182.94202531806019</c:v>
                </c:pt>
                <c:pt idx="178">
                  <c:v>182.94202531806019</c:v>
                </c:pt>
                <c:pt idx="179">
                  <c:v>182.94202531806019</c:v>
                </c:pt>
                <c:pt idx="180">
                  <c:v>182.94202531806019</c:v>
                </c:pt>
                <c:pt idx="181">
                  <c:v>183.41492217563874</c:v>
                </c:pt>
                <c:pt idx="182">
                  <c:v>183.41492217563874</c:v>
                </c:pt>
                <c:pt idx="183">
                  <c:v>183.41492217563874</c:v>
                </c:pt>
                <c:pt idx="184">
                  <c:v>189.11181065402644</c:v>
                </c:pt>
                <c:pt idx="185">
                  <c:v>189.11181065402644</c:v>
                </c:pt>
                <c:pt idx="186">
                  <c:v>189.11181065402644</c:v>
                </c:pt>
                <c:pt idx="187">
                  <c:v>189.11181065402644</c:v>
                </c:pt>
                <c:pt idx="188">
                  <c:v>189.11181065402644</c:v>
                </c:pt>
                <c:pt idx="189">
                  <c:v>189.11181065402644</c:v>
                </c:pt>
                <c:pt idx="190">
                  <c:v>191.34372771212261</c:v>
                </c:pt>
                <c:pt idx="191">
                  <c:v>191.34372771212261</c:v>
                </c:pt>
                <c:pt idx="192">
                  <c:v>191.34372771212261</c:v>
                </c:pt>
                <c:pt idx="193">
                  <c:v>191.95998515076226</c:v>
                </c:pt>
                <c:pt idx="194">
                  <c:v>191.95998515076226</c:v>
                </c:pt>
                <c:pt idx="195">
                  <c:v>191.95998515076226</c:v>
                </c:pt>
                <c:pt idx="196">
                  <c:v>195.45305852807115</c:v>
                </c:pt>
                <c:pt idx="197">
                  <c:v>195.45305852807115</c:v>
                </c:pt>
                <c:pt idx="198">
                  <c:v>195.45305852807115</c:v>
                </c:pt>
                <c:pt idx="199">
                  <c:v>203.57742255093422</c:v>
                </c:pt>
                <c:pt idx="200">
                  <c:v>203.57742255093422</c:v>
                </c:pt>
                <c:pt idx="201">
                  <c:v>203.57742255093422</c:v>
                </c:pt>
                <c:pt idx="202">
                  <c:v>203.57742255093422</c:v>
                </c:pt>
                <c:pt idx="203">
                  <c:v>203.57742255093422</c:v>
                </c:pt>
                <c:pt idx="204">
                  <c:v>203.57742255093422</c:v>
                </c:pt>
                <c:pt idx="205">
                  <c:v>209.94886145694812</c:v>
                </c:pt>
                <c:pt idx="206">
                  <c:v>209.94886145694812</c:v>
                </c:pt>
                <c:pt idx="207">
                  <c:v>209.94886145694812</c:v>
                </c:pt>
                <c:pt idx="208">
                  <c:v>209.94886145694812</c:v>
                </c:pt>
                <c:pt idx="209">
                  <c:v>209.94886145694812</c:v>
                </c:pt>
                <c:pt idx="210">
                  <c:v>209.94886145694812</c:v>
                </c:pt>
                <c:pt idx="211">
                  <c:v>217.26772327118263</c:v>
                </c:pt>
                <c:pt idx="212">
                  <c:v>217.26772327118263</c:v>
                </c:pt>
                <c:pt idx="213">
                  <c:v>217.26772327118263</c:v>
                </c:pt>
                <c:pt idx="214">
                  <c:v>217.26772327118263</c:v>
                </c:pt>
                <c:pt idx="215">
                  <c:v>217.26772327118263</c:v>
                </c:pt>
                <c:pt idx="216">
                  <c:v>217.26772327118263</c:v>
                </c:pt>
                <c:pt idx="217">
                  <c:v>230.50732180398819</c:v>
                </c:pt>
                <c:pt idx="218">
                  <c:v>230.50732180398819</c:v>
                </c:pt>
                <c:pt idx="219">
                  <c:v>230.50732180398819</c:v>
                </c:pt>
                <c:pt idx="220">
                  <c:v>230.50732180398819</c:v>
                </c:pt>
                <c:pt idx="221">
                  <c:v>230.50732180398819</c:v>
                </c:pt>
                <c:pt idx="222">
                  <c:v>230.50732180398819</c:v>
                </c:pt>
                <c:pt idx="223">
                  <c:v>230.50732180398819</c:v>
                </c:pt>
                <c:pt idx="224">
                  <c:v>230.50732180398819</c:v>
                </c:pt>
                <c:pt idx="225">
                  <c:v>230.50732180398819</c:v>
                </c:pt>
                <c:pt idx="226">
                  <c:v>241.5245974702259</c:v>
                </c:pt>
                <c:pt idx="227">
                  <c:v>241.5245974702259</c:v>
                </c:pt>
                <c:pt idx="228">
                  <c:v>241.5245974702259</c:v>
                </c:pt>
                <c:pt idx="229">
                  <c:v>241.5245974702259</c:v>
                </c:pt>
                <c:pt idx="230">
                  <c:v>241.5245974702259</c:v>
                </c:pt>
                <c:pt idx="231">
                  <c:v>241.5245974702259</c:v>
                </c:pt>
                <c:pt idx="232">
                  <c:v>279.3959004835877</c:v>
                </c:pt>
                <c:pt idx="233">
                  <c:v>279.3959004835877</c:v>
                </c:pt>
                <c:pt idx="234">
                  <c:v>279.3959004835877</c:v>
                </c:pt>
                <c:pt idx="235">
                  <c:v>279.3959004835877</c:v>
                </c:pt>
                <c:pt idx="236">
                  <c:v>279.3959004835877</c:v>
                </c:pt>
                <c:pt idx="237">
                  <c:v>279.3959004835877</c:v>
                </c:pt>
                <c:pt idx="238">
                  <c:v>279.3959004835877</c:v>
                </c:pt>
                <c:pt idx="239">
                  <c:v>279.3959004835877</c:v>
                </c:pt>
                <c:pt idx="240">
                  <c:v>279.3959004835877</c:v>
                </c:pt>
                <c:pt idx="241">
                  <c:v>279.3959004835877</c:v>
                </c:pt>
                <c:pt idx="242">
                  <c:v>279.3959004835877</c:v>
                </c:pt>
                <c:pt idx="243">
                  <c:v>279.3959004835877</c:v>
                </c:pt>
                <c:pt idx="244">
                  <c:v>279.3959004835877</c:v>
                </c:pt>
                <c:pt idx="245">
                  <c:v>279.3959004835877</c:v>
                </c:pt>
                <c:pt idx="246">
                  <c:v>279.3959004835877</c:v>
                </c:pt>
                <c:pt idx="247">
                  <c:v>279.3959004835877</c:v>
                </c:pt>
                <c:pt idx="248">
                  <c:v>279.3959004835877</c:v>
                </c:pt>
                <c:pt idx="249">
                  <c:v>279.3959004835877</c:v>
                </c:pt>
                <c:pt idx="250">
                  <c:v>313.78786149300203</c:v>
                </c:pt>
                <c:pt idx="251">
                  <c:v>313.78786149300203</c:v>
                </c:pt>
                <c:pt idx="252">
                  <c:v>313.78786149300203</c:v>
                </c:pt>
                <c:pt idx="253">
                  <c:v>313.78786149300203</c:v>
                </c:pt>
                <c:pt idx="254">
                  <c:v>313.78786149300203</c:v>
                </c:pt>
                <c:pt idx="255">
                  <c:v>313.78786149300203</c:v>
                </c:pt>
                <c:pt idx="256">
                  <c:v>313.78786149300203</c:v>
                </c:pt>
                <c:pt idx="257">
                  <c:v>313.78786149300203</c:v>
                </c:pt>
                <c:pt idx="258">
                  <c:v>313.78786149300203</c:v>
                </c:pt>
                <c:pt idx="259">
                  <c:v>313.78786149300203</c:v>
                </c:pt>
                <c:pt idx="260">
                  <c:v>313.78786149300203</c:v>
                </c:pt>
                <c:pt idx="261">
                  <c:v>313.78786149300203</c:v>
                </c:pt>
                <c:pt idx="262">
                  <c:v>336.18425020766762</c:v>
                </c:pt>
                <c:pt idx="263">
                  <c:v>336.18425020766762</c:v>
                </c:pt>
                <c:pt idx="264">
                  <c:v>336.18425020766762</c:v>
                </c:pt>
                <c:pt idx="265">
                  <c:v>336.18425020766762</c:v>
                </c:pt>
                <c:pt idx="266">
                  <c:v>336.18425020766762</c:v>
                </c:pt>
                <c:pt idx="267">
                  <c:v>336.18425020766762</c:v>
                </c:pt>
                <c:pt idx="268">
                  <c:v>369.03761403079801</c:v>
                </c:pt>
                <c:pt idx="269">
                  <c:v>369.03761403079801</c:v>
                </c:pt>
                <c:pt idx="270">
                  <c:v>369.03761403079801</c:v>
                </c:pt>
                <c:pt idx="271">
                  <c:v>369.03761403079801</c:v>
                </c:pt>
                <c:pt idx="272">
                  <c:v>369.03761403079801</c:v>
                </c:pt>
                <c:pt idx="273">
                  <c:v>369.03761403079801</c:v>
                </c:pt>
                <c:pt idx="274">
                  <c:v>369.03761403079801</c:v>
                </c:pt>
                <c:pt idx="275">
                  <c:v>369.03761403079801</c:v>
                </c:pt>
                <c:pt idx="276">
                  <c:v>369.03761403079801</c:v>
                </c:pt>
                <c:pt idx="277">
                  <c:v>427.66685985315797</c:v>
                </c:pt>
                <c:pt idx="278">
                  <c:v>427.66685985315797</c:v>
                </c:pt>
                <c:pt idx="279">
                  <c:v>427.66685985315797</c:v>
                </c:pt>
                <c:pt idx="280">
                  <c:v>427.66685985315797</c:v>
                </c:pt>
                <c:pt idx="281">
                  <c:v>427.66685985315797</c:v>
                </c:pt>
                <c:pt idx="282">
                  <c:v>427.66685985315797</c:v>
                </c:pt>
                <c:pt idx="283">
                  <c:v>427.66685985315797</c:v>
                </c:pt>
                <c:pt idx="284">
                  <c:v>427.66685985315797</c:v>
                </c:pt>
                <c:pt idx="285">
                  <c:v>427.66685985315797</c:v>
                </c:pt>
                <c:pt idx="286">
                  <c:v>427.66685985315797</c:v>
                </c:pt>
                <c:pt idx="287">
                  <c:v>427.66685985315797</c:v>
                </c:pt>
                <c:pt idx="288">
                  <c:v>427.66685985315797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F2-9E4B-9D46-0FDA9A5A0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1219376"/>
        <c:axId val="1221223856"/>
      </c:lineChart>
      <c:catAx>
        <c:axId val="1221219376"/>
        <c:scaling>
          <c:orientation val="maxMin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36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1223856"/>
        <c:crossesAt val="0"/>
        <c:auto val="0"/>
        <c:lblAlgn val="ctr"/>
        <c:lblOffset val="100"/>
        <c:tickLblSkip val="18"/>
        <c:tickMarkSkip val="1"/>
        <c:noMultiLvlLbl val="0"/>
      </c:catAx>
      <c:valAx>
        <c:axId val="1221223856"/>
        <c:scaling>
          <c:orientation val="minMax"/>
        </c:scaling>
        <c:delete val="0"/>
        <c:axPos val="r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21219376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4239130434782594E-2"/>
          <c:y val="4.8780487804878002E-2"/>
          <c:w val="6.4770318021201395E-2"/>
          <c:h val="4.787167924484220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Displacement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458729723653402E-2"/>
          <c:y val="8.2504874390701102E-2"/>
          <c:w val="0.80963325420225796"/>
          <c:h val="0.85822272215972994"/>
        </c:manualLayout>
      </c:layout>
      <c:lineChart>
        <c:grouping val="standard"/>
        <c:varyColors val="0"/>
        <c:ser>
          <c:idx val="0"/>
          <c:order val="0"/>
          <c:tx>
            <c:strRef>
              <c:f>'lateral displacement'!$AE$1</c:f>
              <c:strCache>
                <c:ptCount val="1"/>
                <c:pt idx="0">
                  <c:v>X displacement (m)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4586"/>
              </a:solidFill>
              <a:ln>
                <a:solidFill>
                  <a:srgbClr val="004586"/>
                </a:solidFill>
                <a:prstDash val="solid"/>
              </a:ln>
            </c:spPr>
          </c:marker>
          <c:cat>
            <c:numRef>
              <c:f>'lateral displacement'!$B$1:$B$600</c:f>
              <c:numCache>
                <c:formatCode>0</c:formatCode>
                <c:ptCount val="6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  <c:pt idx="200">
                  <c:v>16798.666666666664</c:v>
                </c:pt>
                <c:pt idx="201">
                  <c:v>16932</c:v>
                </c:pt>
                <c:pt idx="202">
                  <c:v>17079.333333333332</c:v>
                </c:pt>
                <c:pt idx="203">
                  <c:v>17226.666666666664</c:v>
                </c:pt>
                <c:pt idx="204">
                  <c:v>17374</c:v>
                </c:pt>
                <c:pt idx="205">
                  <c:v>17537.333333333332</c:v>
                </c:pt>
                <c:pt idx="206">
                  <c:v>17700.666666666664</c:v>
                </c:pt>
                <c:pt idx="207">
                  <c:v>17864</c:v>
                </c:pt>
                <c:pt idx="208">
                  <c:v>18026</c:v>
                </c:pt>
                <c:pt idx="209">
                  <c:v>18188</c:v>
                </c:pt>
                <c:pt idx="210">
                  <c:v>18350</c:v>
                </c:pt>
                <c:pt idx="211">
                  <c:v>18483.333333333332</c:v>
                </c:pt>
                <c:pt idx="212">
                  <c:v>18616.666666666664</c:v>
                </c:pt>
                <c:pt idx="213">
                  <c:v>18750</c:v>
                </c:pt>
                <c:pt idx="214">
                  <c:v>18900.666666666668</c:v>
                </c:pt>
                <c:pt idx="215">
                  <c:v>19051.333333333336</c:v>
                </c:pt>
                <c:pt idx="216">
                  <c:v>19202</c:v>
                </c:pt>
                <c:pt idx="217">
                  <c:v>19335.333333333332</c:v>
                </c:pt>
                <c:pt idx="218">
                  <c:v>19468.666666666664</c:v>
                </c:pt>
                <c:pt idx="219">
                  <c:v>19602</c:v>
                </c:pt>
                <c:pt idx="220">
                  <c:v>19735.333333333332</c:v>
                </c:pt>
                <c:pt idx="221">
                  <c:v>19868.666666666664</c:v>
                </c:pt>
                <c:pt idx="222">
                  <c:v>20002</c:v>
                </c:pt>
                <c:pt idx="223">
                  <c:v>20158</c:v>
                </c:pt>
                <c:pt idx="224">
                  <c:v>20314</c:v>
                </c:pt>
                <c:pt idx="225">
                  <c:v>20470</c:v>
                </c:pt>
                <c:pt idx="226">
                  <c:v>20603.333333333332</c:v>
                </c:pt>
                <c:pt idx="227">
                  <c:v>20736.666666666664</c:v>
                </c:pt>
                <c:pt idx="228">
                  <c:v>20870</c:v>
                </c:pt>
                <c:pt idx="229">
                  <c:v>21025.333333333332</c:v>
                </c:pt>
                <c:pt idx="230">
                  <c:v>21180.666666666664</c:v>
                </c:pt>
                <c:pt idx="231">
                  <c:v>21336</c:v>
                </c:pt>
                <c:pt idx="232">
                  <c:v>21469.333333333332</c:v>
                </c:pt>
                <c:pt idx="233">
                  <c:v>21602.666666666664</c:v>
                </c:pt>
                <c:pt idx="234">
                  <c:v>21736</c:v>
                </c:pt>
                <c:pt idx="235">
                  <c:v>21869.333333333332</c:v>
                </c:pt>
                <c:pt idx="236">
                  <c:v>22002.666666666664</c:v>
                </c:pt>
                <c:pt idx="237">
                  <c:v>22136</c:v>
                </c:pt>
                <c:pt idx="238">
                  <c:v>22269.333333333332</c:v>
                </c:pt>
                <c:pt idx="239">
                  <c:v>22402.666666666664</c:v>
                </c:pt>
                <c:pt idx="240">
                  <c:v>22536</c:v>
                </c:pt>
                <c:pt idx="241">
                  <c:v>22669.333333333332</c:v>
                </c:pt>
                <c:pt idx="242">
                  <c:v>22802.666666666664</c:v>
                </c:pt>
                <c:pt idx="243">
                  <c:v>22936</c:v>
                </c:pt>
                <c:pt idx="244">
                  <c:v>23069.333333333332</c:v>
                </c:pt>
                <c:pt idx="245">
                  <c:v>23202.666666666664</c:v>
                </c:pt>
                <c:pt idx="246">
                  <c:v>23336</c:v>
                </c:pt>
                <c:pt idx="247">
                  <c:v>23457.333333333332</c:v>
                </c:pt>
                <c:pt idx="248">
                  <c:v>23578.666666666664</c:v>
                </c:pt>
                <c:pt idx="249">
                  <c:v>23700</c:v>
                </c:pt>
                <c:pt idx="250">
                  <c:v>23833.333333333332</c:v>
                </c:pt>
                <c:pt idx="251">
                  <c:v>23966.666666666664</c:v>
                </c:pt>
                <c:pt idx="252">
                  <c:v>24100</c:v>
                </c:pt>
                <c:pt idx="253">
                  <c:v>24233.333333333332</c:v>
                </c:pt>
                <c:pt idx="254">
                  <c:v>24366.666666666664</c:v>
                </c:pt>
                <c:pt idx="255">
                  <c:v>24500</c:v>
                </c:pt>
                <c:pt idx="256">
                  <c:v>24640</c:v>
                </c:pt>
                <c:pt idx="257">
                  <c:v>24780</c:v>
                </c:pt>
                <c:pt idx="258">
                  <c:v>24920</c:v>
                </c:pt>
                <c:pt idx="259">
                  <c:v>25081</c:v>
                </c:pt>
                <c:pt idx="260">
                  <c:v>25242</c:v>
                </c:pt>
                <c:pt idx="261">
                  <c:v>25403</c:v>
                </c:pt>
                <c:pt idx="262">
                  <c:v>25536.333333333332</c:v>
                </c:pt>
                <c:pt idx="263">
                  <c:v>25669.666666666664</c:v>
                </c:pt>
                <c:pt idx="264">
                  <c:v>25803</c:v>
                </c:pt>
                <c:pt idx="265">
                  <c:v>25955.333333333332</c:v>
                </c:pt>
                <c:pt idx="266">
                  <c:v>26107.666666666664</c:v>
                </c:pt>
                <c:pt idx="267">
                  <c:v>26260</c:v>
                </c:pt>
                <c:pt idx="268">
                  <c:v>26393.333333333332</c:v>
                </c:pt>
                <c:pt idx="269">
                  <c:v>26526.666666666664</c:v>
                </c:pt>
                <c:pt idx="270">
                  <c:v>26660</c:v>
                </c:pt>
                <c:pt idx="271">
                  <c:v>26810</c:v>
                </c:pt>
                <c:pt idx="272">
                  <c:v>26960</c:v>
                </c:pt>
                <c:pt idx="273">
                  <c:v>27110</c:v>
                </c:pt>
                <c:pt idx="274">
                  <c:v>27260</c:v>
                </c:pt>
                <c:pt idx="275">
                  <c:v>27410</c:v>
                </c:pt>
                <c:pt idx="276">
                  <c:v>27560</c:v>
                </c:pt>
                <c:pt idx="277">
                  <c:v>27710</c:v>
                </c:pt>
                <c:pt idx="278">
                  <c:v>27860</c:v>
                </c:pt>
                <c:pt idx="279">
                  <c:v>28010</c:v>
                </c:pt>
                <c:pt idx="280">
                  <c:v>28160</c:v>
                </c:pt>
                <c:pt idx="281">
                  <c:v>28310</c:v>
                </c:pt>
                <c:pt idx="282">
                  <c:v>28460</c:v>
                </c:pt>
                <c:pt idx="283">
                  <c:v>28593.333333333332</c:v>
                </c:pt>
                <c:pt idx="284">
                  <c:v>28726.666666666664</c:v>
                </c:pt>
                <c:pt idx="285">
                  <c:v>28860</c:v>
                </c:pt>
                <c:pt idx="286">
                  <c:v>28993.666666666668</c:v>
                </c:pt>
                <c:pt idx="287">
                  <c:v>29127.333333333336</c:v>
                </c:pt>
                <c:pt idx="288">
                  <c:v>29261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cat>
          <c:val>
            <c:numRef>
              <c:f>'lateral displacement'!$AF$1:$AF$600</c:f>
              <c:numCache>
                <c:formatCode>0.00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2927.6492392323757</c:v>
                </c:pt>
                <c:pt idx="91">
                  <c:v>2878.7179330367244</c:v>
                </c:pt>
                <c:pt idx="92">
                  <c:v>2812.3010076953506</c:v>
                </c:pt>
                <c:pt idx="93">
                  <c:v>2745.2129718147112</c:v>
                </c:pt>
                <c:pt idx="94">
                  <c:v>2677.5020121475236</c:v>
                </c:pt>
                <c:pt idx="95">
                  <c:v>2628.0764126904751</c:v>
                </c:pt>
                <c:pt idx="96">
                  <c:v>2578.3340664129278</c:v>
                </c:pt>
                <c:pt idx="97">
                  <c:v>2528.3183345188854</c:v>
                </c:pt>
                <c:pt idx="98">
                  <c:v>2491.4235085602272</c:v>
                </c:pt>
                <c:pt idx="99">
                  <c:v>2454.3615526542285</c:v>
                </c:pt>
                <c:pt idx="100">
                  <c:v>2417.1168975202363</c:v>
                </c:pt>
                <c:pt idx="101">
                  <c:v>2367.6346748350652</c:v>
                </c:pt>
                <c:pt idx="102">
                  <c:v>2317.8862776999758</c:v>
                </c:pt>
                <c:pt idx="103">
                  <c:v>2267.8744258572719</c:v>
                </c:pt>
                <c:pt idx="104">
                  <c:v>2215.9173333027011</c:v>
                </c:pt>
                <c:pt idx="105">
                  <c:v>2163.6766792644662</c:v>
                </c:pt>
                <c:pt idx="106">
                  <c:v>2111.1081158320362</c:v>
                </c:pt>
                <c:pt idx="107">
                  <c:v>2029.7350106284155</c:v>
                </c:pt>
                <c:pt idx="108">
                  <c:v>1947.7726167858561</c:v>
                </c:pt>
                <c:pt idx="109">
                  <c:v>1865.4107303604937</c:v>
                </c:pt>
                <c:pt idx="110">
                  <c:v>1845.1979029078559</c:v>
                </c:pt>
                <c:pt idx="111">
                  <c:v>1824.9480423925795</c:v>
                </c:pt>
                <c:pt idx="112">
                  <c:v>1804.6509499240262</c:v>
                </c:pt>
                <c:pt idx="113">
                  <c:v>1770.9246053861257</c:v>
                </c:pt>
                <c:pt idx="114">
                  <c:v>1737.0899525648238</c:v>
                </c:pt>
                <c:pt idx="115">
                  <c:v>1703.1639506071401</c:v>
                </c:pt>
                <c:pt idx="116">
                  <c:v>1685.6520737378873</c:v>
                </c:pt>
                <c:pt idx="117">
                  <c:v>1668.1096741484441</c:v>
                </c:pt>
                <c:pt idx="118">
                  <c:v>1650.5186764498587</c:v>
                </c:pt>
                <c:pt idx="119">
                  <c:v>1602.0193150643715</c:v>
                </c:pt>
                <c:pt idx="120">
                  <c:v>1553.27970066278</c:v>
                </c:pt>
                <c:pt idx="121">
                  <c:v>1504.2856536438651</c:v>
                </c:pt>
                <c:pt idx="122">
                  <c:v>1455.0309311458543</c:v>
                </c:pt>
                <c:pt idx="123">
                  <c:v>1405.5090566609815</c:v>
                </c:pt>
                <c:pt idx="124">
                  <c:v>1355.7087658658013</c:v>
                </c:pt>
                <c:pt idx="125">
                  <c:v>1303.2878681270531</c:v>
                </c:pt>
                <c:pt idx="126">
                  <c:v>1250.5486937702658</c:v>
                </c:pt>
                <c:pt idx="127">
                  <c:v>1197.5403658206815</c:v>
                </c:pt>
                <c:pt idx="128">
                  <c:v>1170.2577093500036</c:v>
                </c:pt>
                <c:pt idx="129">
                  <c:v>1142.8845350209883</c:v>
                </c:pt>
                <c:pt idx="130">
                  <c:v>1115.3952839492752</c:v>
                </c:pt>
                <c:pt idx="131">
                  <c:v>1067.5562601024728</c:v>
                </c:pt>
                <c:pt idx="132">
                  <c:v>1019.4243793860038</c:v>
                </c:pt>
                <c:pt idx="133">
                  <c:v>971.03730776533962</c:v>
                </c:pt>
                <c:pt idx="134">
                  <c:v>943.53695532006202</c:v>
                </c:pt>
                <c:pt idx="135">
                  <c:v>915.93091858183584</c:v>
                </c:pt>
                <c:pt idx="136">
                  <c:v>888.1901792988657</c:v>
                </c:pt>
                <c:pt idx="137">
                  <c:v>840.2513654300551</c:v>
                </c:pt>
                <c:pt idx="138">
                  <c:v>792.81799376413915</c:v>
                </c:pt>
                <c:pt idx="139">
                  <c:v>747.28982083186986</c:v>
                </c:pt>
                <c:pt idx="140">
                  <c:v>703.65516548756409</c:v>
                </c:pt>
                <c:pt idx="141">
                  <c:v>661.9047840314048</c:v>
                </c:pt>
                <c:pt idx="142">
                  <c:v>622.02804603338666</c:v>
                </c:pt>
                <c:pt idx="143">
                  <c:v>582.36025094926993</c:v>
                </c:pt>
                <c:pt idx="144">
                  <c:v>544.75113724126061</c:v>
                </c:pt>
                <c:pt idx="145">
                  <c:v>509.3034217324643</c:v>
                </c:pt>
                <c:pt idx="146">
                  <c:v>502.79422141632523</c:v>
                </c:pt>
                <c:pt idx="147">
                  <c:v>496.35326838376051</c:v>
                </c:pt>
                <c:pt idx="148">
                  <c:v>489.96911440786437</c:v>
                </c:pt>
                <c:pt idx="149">
                  <c:v>452.81897613948092</c:v>
                </c:pt>
                <c:pt idx="150">
                  <c:v>418.41786998687292</c:v>
                </c:pt>
                <c:pt idx="151">
                  <c:v>386.76479190048445</c:v>
                </c:pt>
                <c:pt idx="152">
                  <c:v>362.06516620873265</c:v>
                </c:pt>
                <c:pt idx="153">
                  <c:v>338.75961484076328</c:v>
                </c:pt>
                <c:pt idx="154">
                  <c:v>316.80528922870451</c:v>
                </c:pt>
                <c:pt idx="155">
                  <c:v>296.1541374774153</c:v>
                </c:pt>
                <c:pt idx="156">
                  <c:v>276.75161268204619</c:v>
                </c:pt>
                <c:pt idx="157">
                  <c:v>258.53837464508536</c:v>
                </c:pt>
                <c:pt idx="158">
                  <c:v>241.45200164051823</c:v>
                </c:pt>
                <c:pt idx="159">
                  <c:v>225.42860631351346</c:v>
                </c:pt>
                <c:pt idx="160">
                  <c:v>210.40427183709636</c:v>
                </c:pt>
                <c:pt idx="161">
                  <c:v>196.31625323506469</c:v>
                </c:pt>
                <c:pt idx="162">
                  <c:v>183.10391864737736</c:v>
                </c:pt>
                <c:pt idx="163">
                  <c:v>170.70980637893419</c:v>
                </c:pt>
                <c:pt idx="164">
                  <c:v>159.58694458648921</c:v>
                </c:pt>
                <c:pt idx="165">
                  <c:v>149.11357459919336</c:v>
                </c:pt>
                <c:pt idx="166">
                  <c:v>139.24684614244066</c:v>
                </c:pt>
                <c:pt idx="167">
                  <c:v>126.43457868717115</c:v>
                </c:pt>
                <c:pt idx="168">
                  <c:v>114.52826795119269</c:v>
                </c:pt>
                <c:pt idx="169">
                  <c:v>103.4585379629298</c:v>
                </c:pt>
                <c:pt idx="170">
                  <c:v>92.314380645416776</c:v>
                </c:pt>
                <c:pt idx="171">
                  <c:v>82.017037973105928</c:v>
                </c:pt>
                <c:pt idx="172">
                  <c:v>72.503987640217446</c:v>
                </c:pt>
                <c:pt idx="173">
                  <c:v>70.78054253889276</c:v>
                </c:pt>
                <c:pt idx="174">
                  <c:v>69.080749534896739</c:v>
                </c:pt>
                <c:pt idx="175">
                  <c:v>67.403695988741319</c:v>
                </c:pt>
                <c:pt idx="176">
                  <c:v>59.526650881626423</c:v>
                </c:pt>
                <c:pt idx="177">
                  <c:v>52.119987013273857</c:v>
                </c:pt>
                <c:pt idx="178">
                  <c:v>45.155333482480081</c:v>
                </c:pt>
                <c:pt idx="179">
                  <c:v>38.821276823985094</c:v>
                </c:pt>
                <c:pt idx="180">
                  <c:v>32.852160163911726</c:v>
                </c:pt>
                <c:pt idx="181">
                  <c:v>27.228719708968118</c:v>
                </c:pt>
                <c:pt idx="182">
                  <c:v>26.533892646458671</c:v>
                </c:pt>
                <c:pt idx="183">
                  <c:v>25.844005557204664</c:v>
                </c:pt>
                <c:pt idx="184">
                  <c:v>25.158872041013264</c:v>
                </c:pt>
                <c:pt idx="185">
                  <c:v>21.052867263988762</c:v>
                </c:pt>
                <c:pt idx="186">
                  <c:v>17.113549587127618</c:v>
                </c:pt>
                <c:pt idx="187">
                  <c:v>13.334068270676084</c:v>
                </c:pt>
                <c:pt idx="188">
                  <c:v>9.5925803896697026</c:v>
                </c:pt>
                <c:pt idx="189">
                  <c:v>6.008212292598861</c:v>
                </c:pt>
                <c:pt idx="190">
                  <c:v>2.5746537012906368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89-D14E-B1BB-0F7FFA1DC477}"/>
            </c:ext>
          </c:extLst>
        </c:ser>
        <c:ser>
          <c:idx val="1"/>
          <c:order val="1"/>
          <c:tx>
            <c:strRef>
              <c:f>'lateral displacement'!$AG$1</c:f>
              <c:strCache>
                <c:ptCount val="1"/>
                <c:pt idx="0">
                  <c:v>Y displacement (m)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7"/>
            <c:spPr>
              <a:solidFill>
                <a:srgbClr val="FF420E"/>
              </a:solidFill>
              <a:ln>
                <a:solidFill>
                  <a:srgbClr val="FF420E"/>
                </a:solidFill>
                <a:prstDash val="solid"/>
              </a:ln>
            </c:spPr>
          </c:marker>
          <c:cat>
            <c:numRef>
              <c:f>'lateral displacement'!$B$1:$B$600</c:f>
              <c:numCache>
                <c:formatCode>0</c:formatCode>
                <c:ptCount val="6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  <c:pt idx="200">
                  <c:v>16798.666666666664</c:v>
                </c:pt>
                <c:pt idx="201">
                  <c:v>16932</c:v>
                </c:pt>
                <c:pt idx="202">
                  <c:v>17079.333333333332</c:v>
                </c:pt>
                <c:pt idx="203">
                  <c:v>17226.666666666664</c:v>
                </c:pt>
                <c:pt idx="204">
                  <c:v>17374</c:v>
                </c:pt>
                <c:pt idx="205">
                  <c:v>17537.333333333332</c:v>
                </c:pt>
                <c:pt idx="206">
                  <c:v>17700.666666666664</c:v>
                </c:pt>
                <c:pt idx="207">
                  <c:v>17864</c:v>
                </c:pt>
                <c:pt idx="208">
                  <c:v>18026</c:v>
                </c:pt>
                <c:pt idx="209">
                  <c:v>18188</c:v>
                </c:pt>
                <c:pt idx="210">
                  <c:v>18350</c:v>
                </c:pt>
                <c:pt idx="211">
                  <c:v>18483.333333333332</c:v>
                </c:pt>
                <c:pt idx="212">
                  <c:v>18616.666666666664</c:v>
                </c:pt>
                <c:pt idx="213">
                  <c:v>18750</c:v>
                </c:pt>
                <c:pt idx="214">
                  <c:v>18900.666666666668</c:v>
                </c:pt>
                <c:pt idx="215">
                  <c:v>19051.333333333336</c:v>
                </c:pt>
                <c:pt idx="216">
                  <c:v>19202</c:v>
                </c:pt>
                <c:pt idx="217">
                  <c:v>19335.333333333332</c:v>
                </c:pt>
                <c:pt idx="218">
                  <c:v>19468.666666666664</c:v>
                </c:pt>
                <c:pt idx="219">
                  <c:v>19602</c:v>
                </c:pt>
                <c:pt idx="220">
                  <c:v>19735.333333333332</c:v>
                </c:pt>
                <c:pt idx="221">
                  <c:v>19868.666666666664</c:v>
                </c:pt>
                <c:pt idx="222">
                  <c:v>20002</c:v>
                </c:pt>
                <c:pt idx="223">
                  <c:v>20158</c:v>
                </c:pt>
                <c:pt idx="224">
                  <c:v>20314</c:v>
                </c:pt>
                <c:pt idx="225">
                  <c:v>20470</c:v>
                </c:pt>
                <c:pt idx="226">
                  <c:v>20603.333333333332</c:v>
                </c:pt>
                <c:pt idx="227">
                  <c:v>20736.666666666664</c:v>
                </c:pt>
                <c:pt idx="228">
                  <c:v>20870</c:v>
                </c:pt>
                <c:pt idx="229">
                  <c:v>21025.333333333332</c:v>
                </c:pt>
                <c:pt idx="230">
                  <c:v>21180.666666666664</c:v>
                </c:pt>
                <c:pt idx="231">
                  <c:v>21336</c:v>
                </c:pt>
                <c:pt idx="232">
                  <c:v>21469.333333333332</c:v>
                </c:pt>
                <c:pt idx="233">
                  <c:v>21602.666666666664</c:v>
                </c:pt>
                <c:pt idx="234">
                  <c:v>21736</c:v>
                </c:pt>
                <c:pt idx="235">
                  <c:v>21869.333333333332</c:v>
                </c:pt>
                <c:pt idx="236">
                  <c:v>22002.666666666664</c:v>
                </c:pt>
                <c:pt idx="237">
                  <c:v>22136</c:v>
                </c:pt>
                <c:pt idx="238">
                  <c:v>22269.333333333332</c:v>
                </c:pt>
                <c:pt idx="239">
                  <c:v>22402.666666666664</c:v>
                </c:pt>
                <c:pt idx="240">
                  <c:v>22536</c:v>
                </c:pt>
                <c:pt idx="241">
                  <c:v>22669.333333333332</c:v>
                </c:pt>
                <c:pt idx="242">
                  <c:v>22802.666666666664</c:v>
                </c:pt>
                <c:pt idx="243">
                  <c:v>22936</c:v>
                </c:pt>
                <c:pt idx="244">
                  <c:v>23069.333333333332</c:v>
                </c:pt>
                <c:pt idx="245">
                  <c:v>23202.666666666664</c:v>
                </c:pt>
                <c:pt idx="246">
                  <c:v>23336</c:v>
                </c:pt>
                <c:pt idx="247">
                  <c:v>23457.333333333332</c:v>
                </c:pt>
                <c:pt idx="248">
                  <c:v>23578.666666666664</c:v>
                </c:pt>
                <c:pt idx="249">
                  <c:v>23700</c:v>
                </c:pt>
                <c:pt idx="250">
                  <c:v>23833.333333333332</c:v>
                </c:pt>
                <c:pt idx="251">
                  <c:v>23966.666666666664</c:v>
                </c:pt>
                <c:pt idx="252">
                  <c:v>24100</c:v>
                </c:pt>
                <c:pt idx="253">
                  <c:v>24233.333333333332</c:v>
                </c:pt>
                <c:pt idx="254">
                  <c:v>24366.666666666664</c:v>
                </c:pt>
                <c:pt idx="255">
                  <c:v>24500</c:v>
                </c:pt>
                <c:pt idx="256">
                  <c:v>24640</c:v>
                </c:pt>
                <c:pt idx="257">
                  <c:v>24780</c:v>
                </c:pt>
                <c:pt idx="258">
                  <c:v>24920</c:v>
                </c:pt>
                <c:pt idx="259">
                  <c:v>25081</c:v>
                </c:pt>
                <c:pt idx="260">
                  <c:v>25242</c:v>
                </c:pt>
                <c:pt idx="261">
                  <c:v>25403</c:v>
                </c:pt>
                <c:pt idx="262">
                  <c:v>25536.333333333332</c:v>
                </c:pt>
                <c:pt idx="263">
                  <c:v>25669.666666666664</c:v>
                </c:pt>
                <c:pt idx="264">
                  <c:v>25803</c:v>
                </c:pt>
                <c:pt idx="265">
                  <c:v>25955.333333333332</c:v>
                </c:pt>
                <c:pt idx="266">
                  <c:v>26107.666666666664</c:v>
                </c:pt>
                <c:pt idx="267">
                  <c:v>26260</c:v>
                </c:pt>
                <c:pt idx="268">
                  <c:v>26393.333333333332</c:v>
                </c:pt>
                <c:pt idx="269">
                  <c:v>26526.666666666664</c:v>
                </c:pt>
                <c:pt idx="270">
                  <c:v>26660</c:v>
                </c:pt>
                <c:pt idx="271">
                  <c:v>26810</c:v>
                </c:pt>
                <c:pt idx="272">
                  <c:v>26960</c:v>
                </c:pt>
                <c:pt idx="273">
                  <c:v>27110</c:v>
                </c:pt>
                <c:pt idx="274">
                  <c:v>27260</c:v>
                </c:pt>
                <c:pt idx="275">
                  <c:v>27410</c:v>
                </c:pt>
                <c:pt idx="276">
                  <c:v>27560</c:v>
                </c:pt>
                <c:pt idx="277">
                  <c:v>27710</c:v>
                </c:pt>
                <c:pt idx="278">
                  <c:v>27860</c:v>
                </c:pt>
                <c:pt idx="279">
                  <c:v>28010</c:v>
                </c:pt>
                <c:pt idx="280">
                  <c:v>28160</c:v>
                </c:pt>
                <c:pt idx="281">
                  <c:v>28310</c:v>
                </c:pt>
                <c:pt idx="282">
                  <c:v>28460</c:v>
                </c:pt>
                <c:pt idx="283">
                  <c:v>28593.333333333332</c:v>
                </c:pt>
                <c:pt idx="284">
                  <c:v>28726.666666666664</c:v>
                </c:pt>
                <c:pt idx="285">
                  <c:v>28860</c:v>
                </c:pt>
                <c:pt idx="286">
                  <c:v>28993.666666666668</c:v>
                </c:pt>
                <c:pt idx="287">
                  <c:v>29127.333333333336</c:v>
                </c:pt>
                <c:pt idx="288">
                  <c:v>29261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cat>
          <c:val>
            <c:numRef>
              <c:f>'lateral displacement'!$AH$1:$AH$600</c:f>
              <c:numCache>
                <c:formatCode>0.00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8885.3941972814082</c:v>
                </c:pt>
                <c:pt idx="91">
                  <c:v>8831.6517668079396</c:v>
                </c:pt>
                <c:pt idx="92">
                  <c:v>8757.6075840993726</c:v>
                </c:pt>
                <c:pt idx="93">
                  <c:v>8681.3521238733665</c:v>
                </c:pt>
                <c:pt idx="94">
                  <c:v>8602.9851605514432</c:v>
                </c:pt>
                <c:pt idx="95">
                  <c:v>8544.7007200839362</c:v>
                </c:pt>
                <c:pt idx="96">
                  <c:v>8485.2590295777591</c:v>
                </c:pt>
                <c:pt idx="97">
                  <c:v>8424.7933923230339</c:v>
                </c:pt>
                <c:pt idx="98">
                  <c:v>8379.6167596499254</c:v>
                </c:pt>
                <c:pt idx="99">
                  <c:v>8333.7876544855681</c:v>
                </c:pt>
                <c:pt idx="100">
                  <c:v>8287.2326685837779</c:v>
                </c:pt>
                <c:pt idx="101">
                  <c:v>8224.778774742208</c:v>
                </c:pt>
                <c:pt idx="102">
                  <c:v>8161.2738164079938</c:v>
                </c:pt>
                <c:pt idx="103">
                  <c:v>8096.7292230301327</c:v>
                </c:pt>
                <c:pt idx="104">
                  <c:v>8028.9042616241177</c:v>
                </c:pt>
                <c:pt idx="105">
                  <c:v>7959.8357155601179</c:v>
                </c:pt>
                <c:pt idx="106">
                  <c:v>7889.1755838004619</c:v>
                </c:pt>
                <c:pt idx="107">
                  <c:v>7777.8429179234163</c:v>
                </c:pt>
                <c:pt idx="108">
                  <c:v>7662.68754474656</c:v>
                </c:pt>
                <c:pt idx="109">
                  <c:v>7544.5277487706107</c:v>
                </c:pt>
                <c:pt idx="110">
                  <c:v>7514.7242512529256</c:v>
                </c:pt>
                <c:pt idx="111">
                  <c:v>7484.6349148226554</c:v>
                </c:pt>
                <c:pt idx="112">
                  <c:v>7454.1813679360284</c:v>
                </c:pt>
                <c:pt idx="113">
                  <c:v>7403.1166560655774</c:v>
                </c:pt>
                <c:pt idx="114">
                  <c:v>7351.1808397618161</c:v>
                </c:pt>
                <c:pt idx="115">
                  <c:v>7298.4962131140719</c:v>
                </c:pt>
                <c:pt idx="116">
                  <c:v>7270.9378550380961</c:v>
                </c:pt>
                <c:pt idx="117">
                  <c:v>7243.1227896859846</c:v>
                </c:pt>
                <c:pt idx="118">
                  <c:v>7214.8938584524485</c:v>
                </c:pt>
                <c:pt idx="119">
                  <c:v>7136.2485010070204</c:v>
                </c:pt>
                <c:pt idx="120">
                  <c:v>7055.5194629081152</c:v>
                </c:pt>
                <c:pt idx="121">
                  <c:v>6972.5326897090972</c:v>
                </c:pt>
                <c:pt idx="122">
                  <c:v>6887.1119374871205</c:v>
                </c:pt>
                <c:pt idx="123">
                  <c:v>6799.0591266212459</c:v>
                </c:pt>
                <c:pt idx="124">
                  <c:v>6708.0953632495157</c:v>
                </c:pt>
                <c:pt idx="125">
                  <c:v>6609.5910473438989</c:v>
                </c:pt>
                <c:pt idx="126">
                  <c:v>6507.3286453650135</c:v>
                </c:pt>
                <c:pt idx="127">
                  <c:v>6401.7606223076755</c:v>
                </c:pt>
                <c:pt idx="128">
                  <c:v>6345.67109190684</c:v>
                </c:pt>
                <c:pt idx="129">
                  <c:v>6288.3529181332224</c:v>
                </c:pt>
                <c:pt idx="130">
                  <c:v>6229.3558640529</c:v>
                </c:pt>
                <c:pt idx="131">
                  <c:v>6124.1703318257105</c:v>
                </c:pt>
                <c:pt idx="132">
                  <c:v>6014.1811836811748</c:v>
                </c:pt>
                <c:pt idx="133">
                  <c:v>5899.756781839812</c:v>
                </c:pt>
                <c:pt idx="134">
                  <c:v>5832.0426028178417</c:v>
                </c:pt>
                <c:pt idx="135">
                  <c:v>5762.3043352279392</c:v>
                </c:pt>
                <c:pt idx="136">
                  <c:v>5689.8799133173006</c:v>
                </c:pt>
                <c:pt idx="137">
                  <c:v>5560.4877704265864</c:v>
                </c:pt>
                <c:pt idx="138">
                  <c:v>5426.0917974579816</c:v>
                </c:pt>
                <c:pt idx="139">
                  <c:v>5290.1537240746975</c:v>
                </c:pt>
                <c:pt idx="140">
                  <c:v>5152.6870532672947</c:v>
                </c:pt>
                <c:pt idx="141">
                  <c:v>5013.7325914768271</c:v>
                </c:pt>
                <c:pt idx="142">
                  <c:v>4873.2035070444717</c:v>
                </c:pt>
                <c:pt idx="143">
                  <c:v>4725.0778689337258</c:v>
                </c:pt>
                <c:pt idx="144">
                  <c:v>4575.767909198592</c:v>
                </c:pt>
                <c:pt idx="145">
                  <c:v>4428.8272270823918</c:v>
                </c:pt>
                <c:pt idx="146">
                  <c:v>4400.3571400152759</c:v>
                </c:pt>
                <c:pt idx="147">
                  <c:v>4371.868716277625</c:v>
                </c:pt>
                <c:pt idx="148">
                  <c:v>4342.7284274772946</c:v>
                </c:pt>
                <c:pt idx="149">
                  <c:v>4169.2526334601216</c:v>
                </c:pt>
                <c:pt idx="150">
                  <c:v>3997.0667258319468</c:v>
                </c:pt>
                <c:pt idx="151">
                  <c:v>3828.5854489183571</c:v>
                </c:pt>
                <c:pt idx="152">
                  <c:v>3688.2754360565264</c:v>
                </c:pt>
                <c:pt idx="153">
                  <c:v>3549.4528746192932</c:v>
                </c:pt>
                <c:pt idx="154">
                  <c:v>3412.3682670855605</c:v>
                </c:pt>
                <c:pt idx="155">
                  <c:v>3277.2597580077736</c:v>
                </c:pt>
                <c:pt idx="156">
                  <c:v>3144.3284549333225</c:v>
                </c:pt>
                <c:pt idx="157">
                  <c:v>3013.7377645174483</c:v>
                </c:pt>
                <c:pt idx="158">
                  <c:v>2885.614783254689</c:v>
                </c:pt>
                <c:pt idx="159">
                  <c:v>2760.0533816500329</c:v>
                </c:pt>
                <c:pt idx="160">
                  <c:v>2637.1184919394336</c:v>
                </c:pt>
                <c:pt idx="161">
                  <c:v>2516.8510676230339</c:v>
                </c:pt>
                <c:pt idx="162">
                  <c:v>2399.2732180017633</c:v>
                </c:pt>
                <c:pt idx="163">
                  <c:v>2284.4715082547104</c:v>
                </c:pt>
                <c:pt idx="164">
                  <c:v>2177.2938480428356</c:v>
                </c:pt>
                <c:pt idx="165">
                  <c:v>2072.5573417172723</c:v>
                </c:pt>
                <c:pt idx="166">
                  <c:v>1969.883728080933</c:v>
                </c:pt>
                <c:pt idx="167">
                  <c:v>1831.512164820922</c:v>
                </c:pt>
                <c:pt idx="168">
                  <c:v>1697.1162745381455</c:v>
                </c:pt>
                <c:pt idx="169">
                  <c:v>1566.513440734155</c:v>
                </c:pt>
                <c:pt idx="170">
                  <c:v>1429.3576072525968</c:v>
                </c:pt>
                <c:pt idx="171">
                  <c:v>1296.933881732512</c:v>
                </c:pt>
                <c:pt idx="172">
                  <c:v>1170.7605949219069</c:v>
                </c:pt>
                <c:pt idx="173">
                  <c:v>1147.0699320211024</c:v>
                </c:pt>
                <c:pt idx="174">
                  <c:v>1123.5313520134521</c:v>
                </c:pt>
                <c:pt idx="175">
                  <c:v>1099.9341209412744</c:v>
                </c:pt>
                <c:pt idx="176">
                  <c:v>987.81228934668889</c:v>
                </c:pt>
                <c:pt idx="177">
                  <c:v>878.94706645824681</c:v>
                </c:pt>
                <c:pt idx="178">
                  <c:v>773.3700881293621</c:v>
                </c:pt>
                <c:pt idx="179">
                  <c:v>674.41631549511817</c:v>
                </c:pt>
                <c:pt idx="180">
                  <c:v>578.48281229586962</c:v>
                </c:pt>
                <c:pt idx="181">
                  <c:v>486.31841683067876</c:v>
                </c:pt>
                <c:pt idx="182">
                  <c:v>474.66561731379568</c:v>
                </c:pt>
                <c:pt idx="183">
                  <c:v>463.0576226145979</c:v>
                </c:pt>
                <c:pt idx="184">
                  <c:v>451.43089045379611</c:v>
                </c:pt>
                <c:pt idx="185">
                  <c:v>381.34608495226678</c:v>
                </c:pt>
                <c:pt idx="186">
                  <c:v>312.84309379788965</c:v>
                </c:pt>
                <c:pt idx="187">
                  <c:v>245.90281174150189</c:v>
                </c:pt>
                <c:pt idx="188">
                  <c:v>178.44390199917569</c:v>
                </c:pt>
                <c:pt idx="189">
                  <c:v>112.65229120666936</c:v>
                </c:pt>
                <c:pt idx="190">
                  <c:v>48.608877615911325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89-D14E-B1BB-0F7FFA1DC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774160"/>
        <c:axId val="1237778256"/>
      </c:lineChart>
      <c:catAx>
        <c:axId val="1237774160"/>
        <c:scaling>
          <c:orientation val="maxMin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7778256"/>
        <c:crossesAt val="0"/>
        <c:auto val="0"/>
        <c:lblAlgn val="ctr"/>
        <c:lblOffset val="100"/>
        <c:tickLblSkip val="15"/>
        <c:tickMarkSkip val="1"/>
        <c:noMultiLvlLbl val="0"/>
      </c:catAx>
      <c:valAx>
        <c:axId val="1237778256"/>
        <c:scaling>
          <c:orientation val="minMax"/>
        </c:scaling>
        <c:delete val="0"/>
        <c:axPos val="r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7774160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5.7913912768552102E-2"/>
          <c:y val="1.3962504686914101E-2"/>
          <c:w val="0.18807339449541299"/>
          <c:h val="5.353728489483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RATE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8870033487193402E-2"/>
          <c:y val="7.4668289819035796E-2"/>
          <c:w val="0.84210596885221101"/>
          <c:h val="0.85064511672883003"/>
        </c:manualLayout>
      </c:layout>
      <c:lineChart>
        <c:grouping val="standard"/>
        <c:varyColors val="0"/>
        <c:ser>
          <c:idx val="0"/>
          <c:order val="0"/>
          <c:tx>
            <c:strRef>
              <c:f>'lateral displacement'!$AI$1</c:f>
              <c:strCache>
                <c:ptCount val="1"/>
                <c:pt idx="0">
                  <c:v>X displacement rate</c:v>
                </c:pt>
              </c:strCache>
            </c:strRef>
          </c:tx>
          <c:spPr>
            <a:ln w="38100">
              <a:solidFill>
                <a:srgbClr val="004586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004586"/>
              </a:solidFill>
              <a:ln>
                <a:solidFill>
                  <a:srgbClr val="004586"/>
                </a:solidFill>
                <a:prstDash val="solid"/>
              </a:ln>
            </c:spPr>
          </c:marker>
          <c:cat>
            <c:numRef>
              <c:f>'lateral displacement'!$B$1:$B$600</c:f>
              <c:numCache>
                <c:formatCode>0</c:formatCode>
                <c:ptCount val="6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  <c:pt idx="200">
                  <c:v>16798.666666666664</c:v>
                </c:pt>
                <c:pt idx="201">
                  <c:v>16932</c:v>
                </c:pt>
                <c:pt idx="202">
                  <c:v>17079.333333333332</c:v>
                </c:pt>
                <c:pt idx="203">
                  <c:v>17226.666666666664</c:v>
                </c:pt>
                <c:pt idx="204">
                  <c:v>17374</c:v>
                </c:pt>
                <c:pt idx="205">
                  <c:v>17537.333333333332</c:v>
                </c:pt>
                <c:pt idx="206">
                  <c:v>17700.666666666664</c:v>
                </c:pt>
                <c:pt idx="207">
                  <c:v>17864</c:v>
                </c:pt>
                <c:pt idx="208">
                  <c:v>18026</c:v>
                </c:pt>
                <c:pt idx="209">
                  <c:v>18188</c:v>
                </c:pt>
                <c:pt idx="210">
                  <c:v>18350</c:v>
                </c:pt>
                <c:pt idx="211">
                  <c:v>18483.333333333332</c:v>
                </c:pt>
                <c:pt idx="212">
                  <c:v>18616.666666666664</c:v>
                </c:pt>
                <c:pt idx="213">
                  <c:v>18750</c:v>
                </c:pt>
                <c:pt idx="214">
                  <c:v>18900.666666666668</c:v>
                </c:pt>
                <c:pt idx="215">
                  <c:v>19051.333333333336</c:v>
                </c:pt>
                <c:pt idx="216">
                  <c:v>19202</c:v>
                </c:pt>
                <c:pt idx="217">
                  <c:v>19335.333333333332</c:v>
                </c:pt>
                <c:pt idx="218">
                  <c:v>19468.666666666664</c:v>
                </c:pt>
                <c:pt idx="219">
                  <c:v>19602</c:v>
                </c:pt>
                <c:pt idx="220">
                  <c:v>19735.333333333332</c:v>
                </c:pt>
                <c:pt idx="221">
                  <c:v>19868.666666666664</c:v>
                </c:pt>
                <c:pt idx="222">
                  <c:v>20002</c:v>
                </c:pt>
                <c:pt idx="223">
                  <c:v>20158</c:v>
                </c:pt>
                <c:pt idx="224">
                  <c:v>20314</c:v>
                </c:pt>
                <c:pt idx="225">
                  <c:v>20470</c:v>
                </c:pt>
                <c:pt idx="226">
                  <c:v>20603.333333333332</c:v>
                </c:pt>
                <c:pt idx="227">
                  <c:v>20736.666666666664</c:v>
                </c:pt>
                <c:pt idx="228">
                  <c:v>20870</c:v>
                </c:pt>
                <c:pt idx="229">
                  <c:v>21025.333333333332</c:v>
                </c:pt>
                <c:pt idx="230">
                  <c:v>21180.666666666664</c:v>
                </c:pt>
                <c:pt idx="231">
                  <c:v>21336</c:v>
                </c:pt>
                <c:pt idx="232">
                  <c:v>21469.333333333332</c:v>
                </c:pt>
                <c:pt idx="233">
                  <c:v>21602.666666666664</c:v>
                </c:pt>
                <c:pt idx="234">
                  <c:v>21736</c:v>
                </c:pt>
                <c:pt idx="235">
                  <c:v>21869.333333333332</c:v>
                </c:pt>
                <c:pt idx="236">
                  <c:v>22002.666666666664</c:v>
                </c:pt>
                <c:pt idx="237">
                  <c:v>22136</c:v>
                </c:pt>
                <c:pt idx="238">
                  <c:v>22269.333333333332</c:v>
                </c:pt>
                <c:pt idx="239">
                  <c:v>22402.666666666664</c:v>
                </c:pt>
                <c:pt idx="240">
                  <c:v>22536</c:v>
                </c:pt>
                <c:pt idx="241">
                  <c:v>22669.333333333332</c:v>
                </c:pt>
                <c:pt idx="242">
                  <c:v>22802.666666666664</c:v>
                </c:pt>
                <c:pt idx="243">
                  <c:v>22936</c:v>
                </c:pt>
                <c:pt idx="244">
                  <c:v>23069.333333333332</c:v>
                </c:pt>
                <c:pt idx="245">
                  <c:v>23202.666666666664</c:v>
                </c:pt>
                <c:pt idx="246">
                  <c:v>23336</c:v>
                </c:pt>
                <c:pt idx="247">
                  <c:v>23457.333333333332</c:v>
                </c:pt>
                <c:pt idx="248">
                  <c:v>23578.666666666664</c:v>
                </c:pt>
                <c:pt idx="249">
                  <c:v>23700</c:v>
                </c:pt>
                <c:pt idx="250">
                  <c:v>23833.333333333332</c:v>
                </c:pt>
                <c:pt idx="251">
                  <c:v>23966.666666666664</c:v>
                </c:pt>
                <c:pt idx="252">
                  <c:v>24100</c:v>
                </c:pt>
                <c:pt idx="253">
                  <c:v>24233.333333333332</c:v>
                </c:pt>
                <c:pt idx="254">
                  <c:v>24366.666666666664</c:v>
                </c:pt>
                <c:pt idx="255">
                  <c:v>24500</c:v>
                </c:pt>
                <c:pt idx="256">
                  <c:v>24640</c:v>
                </c:pt>
                <c:pt idx="257">
                  <c:v>24780</c:v>
                </c:pt>
                <c:pt idx="258">
                  <c:v>24920</c:v>
                </c:pt>
                <c:pt idx="259">
                  <c:v>25081</c:v>
                </c:pt>
                <c:pt idx="260">
                  <c:v>25242</c:v>
                </c:pt>
                <c:pt idx="261">
                  <c:v>25403</c:v>
                </c:pt>
                <c:pt idx="262">
                  <c:v>25536.333333333332</c:v>
                </c:pt>
                <c:pt idx="263">
                  <c:v>25669.666666666664</c:v>
                </c:pt>
                <c:pt idx="264">
                  <c:v>25803</c:v>
                </c:pt>
                <c:pt idx="265">
                  <c:v>25955.333333333332</c:v>
                </c:pt>
                <c:pt idx="266">
                  <c:v>26107.666666666664</c:v>
                </c:pt>
                <c:pt idx="267">
                  <c:v>26260</c:v>
                </c:pt>
                <c:pt idx="268">
                  <c:v>26393.333333333332</c:v>
                </c:pt>
                <c:pt idx="269">
                  <c:v>26526.666666666664</c:v>
                </c:pt>
                <c:pt idx="270">
                  <c:v>26660</c:v>
                </c:pt>
                <c:pt idx="271">
                  <c:v>26810</c:v>
                </c:pt>
                <c:pt idx="272">
                  <c:v>26960</c:v>
                </c:pt>
                <c:pt idx="273">
                  <c:v>27110</c:v>
                </c:pt>
                <c:pt idx="274">
                  <c:v>27260</c:v>
                </c:pt>
                <c:pt idx="275">
                  <c:v>27410</c:v>
                </c:pt>
                <c:pt idx="276">
                  <c:v>27560</c:v>
                </c:pt>
                <c:pt idx="277">
                  <c:v>27710</c:v>
                </c:pt>
                <c:pt idx="278">
                  <c:v>27860</c:v>
                </c:pt>
                <c:pt idx="279">
                  <c:v>28010</c:v>
                </c:pt>
                <c:pt idx="280">
                  <c:v>28160</c:v>
                </c:pt>
                <c:pt idx="281">
                  <c:v>28310</c:v>
                </c:pt>
                <c:pt idx="282">
                  <c:v>28460</c:v>
                </c:pt>
                <c:pt idx="283">
                  <c:v>28593.333333333332</c:v>
                </c:pt>
                <c:pt idx="284">
                  <c:v>28726.666666666664</c:v>
                </c:pt>
                <c:pt idx="285">
                  <c:v>28860</c:v>
                </c:pt>
                <c:pt idx="286">
                  <c:v>28993.666666666668</c:v>
                </c:pt>
                <c:pt idx="287">
                  <c:v>29127.333333333336</c:v>
                </c:pt>
                <c:pt idx="288">
                  <c:v>29261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cat>
          <c:val>
            <c:numRef>
              <c:f>'lateral displacement'!$AJ$1:$AJ$600</c:f>
              <c:numCache>
                <c:formatCode>0.0000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0.48931306195651653</c:v>
                </c:pt>
                <c:pt idx="91">
                  <c:v>0.4931949901587166</c:v>
                </c:pt>
                <c:pt idx="92">
                  <c:v>0.49817848426217104</c:v>
                </c:pt>
                <c:pt idx="93">
                  <c:v>0.50280415594446615</c:v>
                </c:pt>
                <c:pt idx="94">
                  <c:v>0.49425599457048564</c:v>
                </c:pt>
                <c:pt idx="95">
                  <c:v>0.497423462775474</c:v>
                </c:pt>
                <c:pt idx="96">
                  <c:v>0.50015731894042803</c:v>
                </c:pt>
                <c:pt idx="97">
                  <c:v>0.50311126307260612</c:v>
                </c:pt>
                <c:pt idx="98">
                  <c:v>0.50539030780907723</c:v>
                </c:pt>
                <c:pt idx="99">
                  <c:v>0.50788166091806997</c:v>
                </c:pt>
                <c:pt idx="100">
                  <c:v>0.49482222685171356</c:v>
                </c:pt>
                <c:pt idx="101">
                  <c:v>0.49748397135089406</c:v>
                </c:pt>
                <c:pt idx="102">
                  <c:v>0.50011851842703248</c:v>
                </c:pt>
                <c:pt idx="103">
                  <c:v>0.5028105731087591</c:v>
                </c:pt>
                <c:pt idx="104">
                  <c:v>0.50555471649904749</c:v>
                </c:pt>
                <c:pt idx="105">
                  <c:v>0.50872803321705884</c:v>
                </c:pt>
                <c:pt idx="106">
                  <c:v>0.49922150431669426</c:v>
                </c:pt>
                <c:pt idx="107">
                  <c:v>0.50283677204024002</c:v>
                </c:pt>
                <c:pt idx="108">
                  <c:v>0.50528764678136495</c:v>
                </c:pt>
                <c:pt idx="109">
                  <c:v>0.50532068631594373</c:v>
                </c:pt>
                <c:pt idx="110">
                  <c:v>0.50624651288190914</c:v>
                </c:pt>
                <c:pt idx="111">
                  <c:v>0.50742731171383626</c:v>
                </c:pt>
                <c:pt idx="112">
                  <c:v>0.50337827668508317</c:v>
                </c:pt>
                <c:pt idx="113">
                  <c:v>0.50499481822838554</c:v>
                </c:pt>
                <c:pt idx="114">
                  <c:v>0.50635823817438241</c:v>
                </c:pt>
                <c:pt idx="115">
                  <c:v>0.50515029430537906</c:v>
                </c:pt>
                <c:pt idx="116">
                  <c:v>0.50603075738779013</c:v>
                </c:pt>
                <c:pt idx="117">
                  <c:v>0.50743262592071903</c:v>
                </c:pt>
                <c:pt idx="118">
                  <c:v>0.4849936138548715</c:v>
                </c:pt>
                <c:pt idx="119">
                  <c:v>0.48739614401591597</c:v>
                </c:pt>
                <c:pt idx="120">
                  <c:v>0.48994047018914755</c:v>
                </c:pt>
                <c:pt idx="121">
                  <c:v>0.49254722498010395</c:v>
                </c:pt>
                <c:pt idx="122">
                  <c:v>0.49521874484873002</c:v>
                </c:pt>
                <c:pt idx="123">
                  <c:v>0.49800290795180197</c:v>
                </c:pt>
                <c:pt idx="124">
                  <c:v>0.50083660259950968</c:v>
                </c:pt>
                <c:pt idx="125">
                  <c:v>0.50387746200752415</c:v>
                </c:pt>
                <c:pt idx="126">
                  <c:v>0.50644899314888636</c:v>
                </c:pt>
                <c:pt idx="127">
                  <c:v>0.50523437908662705</c:v>
                </c:pt>
                <c:pt idx="128">
                  <c:v>0.50691063572250761</c:v>
                </c:pt>
                <c:pt idx="129">
                  <c:v>0.50906020503172322</c:v>
                </c:pt>
                <c:pt idx="130">
                  <c:v>0.50356867207160028</c:v>
                </c:pt>
                <c:pt idx="131">
                  <c:v>0.50665137596284071</c:v>
                </c:pt>
                <c:pt idx="132">
                  <c:v>0.50933759600699291</c:v>
                </c:pt>
                <c:pt idx="133">
                  <c:v>0.50614145604804595</c:v>
                </c:pt>
                <c:pt idx="134">
                  <c:v>0.50808656573421962</c:v>
                </c:pt>
                <c:pt idx="135">
                  <c:v>0.51056575367430823</c:v>
                </c:pt>
                <c:pt idx="136">
                  <c:v>0.47938813868810654</c:v>
                </c:pt>
                <c:pt idx="137">
                  <c:v>0.4743337166591588</c:v>
                </c:pt>
                <c:pt idx="138">
                  <c:v>0.45528172932269273</c:v>
                </c:pt>
                <c:pt idx="139">
                  <c:v>0.43634655344305917</c:v>
                </c:pt>
                <c:pt idx="140">
                  <c:v>0.41750381456159358</c:v>
                </c:pt>
                <c:pt idx="141">
                  <c:v>0.39876737998018058</c:v>
                </c:pt>
                <c:pt idx="142">
                  <c:v>0.37899167277818824</c:v>
                </c:pt>
                <c:pt idx="143">
                  <c:v>0.35932274243321266</c:v>
                </c:pt>
                <c:pt idx="144">
                  <c:v>0.3386724411668372</c:v>
                </c:pt>
                <c:pt idx="145">
                  <c:v>0.33668277497270016</c:v>
                </c:pt>
                <c:pt idx="146">
                  <c:v>0.33315274306368076</c:v>
                </c:pt>
                <c:pt idx="147">
                  <c:v>0.33021486082223461</c:v>
                </c:pt>
                <c:pt idx="148">
                  <c:v>0.30618245825590601</c:v>
                </c:pt>
                <c:pt idx="149">
                  <c:v>0.28352560015885575</c:v>
                </c:pt>
                <c:pt idx="150">
                  <c:v>0.26087701719551198</c:v>
                </c:pt>
                <c:pt idx="151">
                  <c:v>0.24699625691751798</c:v>
                </c:pt>
                <c:pt idx="152">
                  <c:v>0.23305551367969271</c:v>
                </c:pt>
                <c:pt idx="153">
                  <c:v>0.21954325612058728</c:v>
                </c:pt>
                <c:pt idx="154">
                  <c:v>0.20651151751289248</c:v>
                </c:pt>
                <c:pt idx="155">
                  <c:v>0.19402524795369097</c:v>
                </c:pt>
                <c:pt idx="156">
                  <c:v>0.18213238036960785</c:v>
                </c:pt>
                <c:pt idx="157">
                  <c:v>0.17086373004567112</c:v>
                </c:pt>
                <c:pt idx="158">
                  <c:v>0.16023395327004827</c:v>
                </c:pt>
                <c:pt idx="159">
                  <c:v>0.15024334476417089</c:v>
                </c:pt>
                <c:pt idx="160">
                  <c:v>0.14088018602031671</c:v>
                </c:pt>
                <c:pt idx="161">
                  <c:v>0.13212334587687327</c:v>
                </c:pt>
                <c:pt idx="162">
                  <c:v>0.12394112268443173</c:v>
                </c:pt>
                <c:pt idx="163">
                  <c:v>0.11667337544522637</c:v>
                </c:pt>
                <c:pt idx="164">
                  <c:v>0.10986052434226341</c:v>
                </c:pt>
                <c:pt idx="165">
                  <c:v>0.10349715164426047</c:v>
                </c:pt>
                <c:pt idx="166">
                  <c:v>9.6092005914520981E-2</c:v>
                </c:pt>
                <c:pt idx="167">
                  <c:v>8.9297330519838056E-2</c:v>
                </c:pt>
                <c:pt idx="168">
                  <c:v>8.3022974911972441E-2</c:v>
                </c:pt>
                <c:pt idx="169">
                  <c:v>7.6679981542520328E-2</c:v>
                </c:pt>
                <c:pt idx="170">
                  <c:v>7.0853275268193724E-2</c:v>
                </c:pt>
                <c:pt idx="171">
                  <c:v>6.5456768345563507E-2</c:v>
                </c:pt>
                <c:pt idx="172">
                  <c:v>6.4629191299677424E-2</c:v>
                </c:pt>
                <c:pt idx="173">
                  <c:v>6.3742237649852138E-2</c:v>
                </c:pt>
                <c:pt idx="174">
                  <c:v>6.2889507980825127E-2</c:v>
                </c:pt>
                <c:pt idx="175">
                  <c:v>5.9077838303361524E-2</c:v>
                </c:pt>
                <c:pt idx="176">
                  <c:v>5.5549979012644003E-2</c:v>
                </c:pt>
                <c:pt idx="177">
                  <c:v>5.2234901480953798E-2</c:v>
                </c:pt>
                <c:pt idx="178">
                  <c:v>4.9228419625608914E-2</c:v>
                </c:pt>
                <c:pt idx="179">
                  <c:v>4.6392098394352883E-2</c:v>
                </c:pt>
                <c:pt idx="180">
                  <c:v>4.3705495763809964E-2</c:v>
                </c:pt>
                <c:pt idx="181">
                  <c:v>4.3426691406840634E-2</c:v>
                </c:pt>
                <c:pt idx="182">
                  <c:v>4.3117943078375076E-2</c:v>
                </c:pt>
                <c:pt idx="183">
                  <c:v>4.2820844761962837E-2</c:v>
                </c:pt>
                <c:pt idx="184">
                  <c:v>4.1060047770245009E-2</c:v>
                </c:pt>
                <c:pt idx="185">
                  <c:v>3.9393176768611406E-2</c:v>
                </c:pt>
                <c:pt idx="186">
                  <c:v>3.779481316451537E-2</c:v>
                </c:pt>
                <c:pt idx="187">
                  <c:v>3.6207947235545414E-2</c:v>
                </c:pt>
                <c:pt idx="188">
                  <c:v>3.4687433197459552E-2</c:v>
                </c:pt>
                <c:pt idx="189">
                  <c:v>3.3227986367499331E-2</c:v>
                </c:pt>
                <c:pt idx="190">
                  <c:v>3.2183171266132959E-2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0A-8646-8CE0-604BBCBEC529}"/>
            </c:ext>
          </c:extLst>
        </c:ser>
        <c:ser>
          <c:idx val="1"/>
          <c:order val="1"/>
          <c:tx>
            <c:strRef>
              <c:f>'lateral displacement'!$AK$1</c:f>
              <c:strCache>
                <c:ptCount val="1"/>
                <c:pt idx="0">
                  <c:v>Y displacement rate</c:v>
                </c:pt>
              </c:strCache>
            </c:strRef>
          </c:tx>
          <c:spPr>
            <a:ln w="38100">
              <a:solidFill>
                <a:srgbClr val="FF420E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420E"/>
              </a:solidFill>
              <a:ln>
                <a:solidFill>
                  <a:srgbClr val="FF420E"/>
                </a:solidFill>
                <a:prstDash val="solid"/>
              </a:ln>
            </c:spPr>
          </c:marker>
          <c:cat>
            <c:numRef>
              <c:f>'lateral displacement'!$B$1:$B$600</c:f>
              <c:numCache>
                <c:formatCode>0</c:formatCode>
                <c:ptCount val="6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  <c:pt idx="200">
                  <c:v>16798.666666666664</c:v>
                </c:pt>
                <c:pt idx="201">
                  <c:v>16932</c:v>
                </c:pt>
                <c:pt idx="202">
                  <c:v>17079.333333333332</c:v>
                </c:pt>
                <c:pt idx="203">
                  <c:v>17226.666666666664</c:v>
                </c:pt>
                <c:pt idx="204">
                  <c:v>17374</c:v>
                </c:pt>
                <c:pt idx="205">
                  <c:v>17537.333333333332</c:v>
                </c:pt>
                <c:pt idx="206">
                  <c:v>17700.666666666664</c:v>
                </c:pt>
                <c:pt idx="207">
                  <c:v>17864</c:v>
                </c:pt>
                <c:pt idx="208">
                  <c:v>18026</c:v>
                </c:pt>
                <c:pt idx="209">
                  <c:v>18188</c:v>
                </c:pt>
                <c:pt idx="210">
                  <c:v>18350</c:v>
                </c:pt>
                <c:pt idx="211">
                  <c:v>18483.333333333332</c:v>
                </c:pt>
                <c:pt idx="212">
                  <c:v>18616.666666666664</c:v>
                </c:pt>
                <c:pt idx="213">
                  <c:v>18750</c:v>
                </c:pt>
                <c:pt idx="214">
                  <c:v>18900.666666666668</c:v>
                </c:pt>
                <c:pt idx="215">
                  <c:v>19051.333333333336</c:v>
                </c:pt>
                <c:pt idx="216">
                  <c:v>19202</c:v>
                </c:pt>
                <c:pt idx="217">
                  <c:v>19335.333333333332</c:v>
                </c:pt>
                <c:pt idx="218">
                  <c:v>19468.666666666664</c:v>
                </c:pt>
                <c:pt idx="219">
                  <c:v>19602</c:v>
                </c:pt>
                <c:pt idx="220">
                  <c:v>19735.333333333332</c:v>
                </c:pt>
                <c:pt idx="221">
                  <c:v>19868.666666666664</c:v>
                </c:pt>
                <c:pt idx="222">
                  <c:v>20002</c:v>
                </c:pt>
                <c:pt idx="223">
                  <c:v>20158</c:v>
                </c:pt>
                <c:pt idx="224">
                  <c:v>20314</c:v>
                </c:pt>
                <c:pt idx="225">
                  <c:v>20470</c:v>
                </c:pt>
                <c:pt idx="226">
                  <c:v>20603.333333333332</c:v>
                </c:pt>
                <c:pt idx="227">
                  <c:v>20736.666666666664</c:v>
                </c:pt>
                <c:pt idx="228">
                  <c:v>20870</c:v>
                </c:pt>
                <c:pt idx="229">
                  <c:v>21025.333333333332</c:v>
                </c:pt>
                <c:pt idx="230">
                  <c:v>21180.666666666664</c:v>
                </c:pt>
                <c:pt idx="231">
                  <c:v>21336</c:v>
                </c:pt>
                <c:pt idx="232">
                  <c:v>21469.333333333332</c:v>
                </c:pt>
                <c:pt idx="233">
                  <c:v>21602.666666666664</c:v>
                </c:pt>
                <c:pt idx="234">
                  <c:v>21736</c:v>
                </c:pt>
                <c:pt idx="235">
                  <c:v>21869.333333333332</c:v>
                </c:pt>
                <c:pt idx="236">
                  <c:v>22002.666666666664</c:v>
                </c:pt>
                <c:pt idx="237">
                  <c:v>22136</c:v>
                </c:pt>
                <c:pt idx="238">
                  <c:v>22269.333333333332</c:v>
                </c:pt>
                <c:pt idx="239">
                  <c:v>22402.666666666664</c:v>
                </c:pt>
                <c:pt idx="240">
                  <c:v>22536</c:v>
                </c:pt>
                <c:pt idx="241">
                  <c:v>22669.333333333332</c:v>
                </c:pt>
                <c:pt idx="242">
                  <c:v>22802.666666666664</c:v>
                </c:pt>
                <c:pt idx="243">
                  <c:v>22936</c:v>
                </c:pt>
                <c:pt idx="244">
                  <c:v>23069.333333333332</c:v>
                </c:pt>
                <c:pt idx="245">
                  <c:v>23202.666666666664</c:v>
                </c:pt>
                <c:pt idx="246">
                  <c:v>23336</c:v>
                </c:pt>
                <c:pt idx="247">
                  <c:v>23457.333333333332</c:v>
                </c:pt>
                <c:pt idx="248">
                  <c:v>23578.666666666664</c:v>
                </c:pt>
                <c:pt idx="249">
                  <c:v>23700</c:v>
                </c:pt>
                <c:pt idx="250">
                  <c:v>23833.333333333332</c:v>
                </c:pt>
                <c:pt idx="251">
                  <c:v>23966.666666666664</c:v>
                </c:pt>
                <c:pt idx="252">
                  <c:v>24100</c:v>
                </c:pt>
                <c:pt idx="253">
                  <c:v>24233.333333333332</c:v>
                </c:pt>
                <c:pt idx="254">
                  <c:v>24366.666666666664</c:v>
                </c:pt>
                <c:pt idx="255">
                  <c:v>24500</c:v>
                </c:pt>
                <c:pt idx="256">
                  <c:v>24640</c:v>
                </c:pt>
                <c:pt idx="257">
                  <c:v>24780</c:v>
                </c:pt>
                <c:pt idx="258">
                  <c:v>24920</c:v>
                </c:pt>
                <c:pt idx="259">
                  <c:v>25081</c:v>
                </c:pt>
                <c:pt idx="260">
                  <c:v>25242</c:v>
                </c:pt>
                <c:pt idx="261">
                  <c:v>25403</c:v>
                </c:pt>
                <c:pt idx="262">
                  <c:v>25536.333333333332</c:v>
                </c:pt>
                <c:pt idx="263">
                  <c:v>25669.666666666664</c:v>
                </c:pt>
                <c:pt idx="264">
                  <c:v>25803</c:v>
                </c:pt>
                <c:pt idx="265">
                  <c:v>25955.333333333332</c:v>
                </c:pt>
                <c:pt idx="266">
                  <c:v>26107.666666666664</c:v>
                </c:pt>
                <c:pt idx="267">
                  <c:v>26260</c:v>
                </c:pt>
                <c:pt idx="268">
                  <c:v>26393.333333333332</c:v>
                </c:pt>
                <c:pt idx="269">
                  <c:v>26526.666666666664</c:v>
                </c:pt>
                <c:pt idx="270">
                  <c:v>26660</c:v>
                </c:pt>
                <c:pt idx="271">
                  <c:v>26810</c:v>
                </c:pt>
                <c:pt idx="272">
                  <c:v>26960</c:v>
                </c:pt>
                <c:pt idx="273">
                  <c:v>27110</c:v>
                </c:pt>
                <c:pt idx="274">
                  <c:v>27260</c:v>
                </c:pt>
                <c:pt idx="275">
                  <c:v>27410</c:v>
                </c:pt>
                <c:pt idx="276">
                  <c:v>27560</c:v>
                </c:pt>
                <c:pt idx="277">
                  <c:v>27710</c:v>
                </c:pt>
                <c:pt idx="278">
                  <c:v>27860</c:v>
                </c:pt>
                <c:pt idx="279">
                  <c:v>28010</c:v>
                </c:pt>
                <c:pt idx="280">
                  <c:v>28160</c:v>
                </c:pt>
                <c:pt idx="281">
                  <c:v>28310</c:v>
                </c:pt>
                <c:pt idx="282">
                  <c:v>28460</c:v>
                </c:pt>
                <c:pt idx="283">
                  <c:v>28593.333333333332</c:v>
                </c:pt>
                <c:pt idx="284">
                  <c:v>28726.666666666664</c:v>
                </c:pt>
                <c:pt idx="285">
                  <c:v>28860</c:v>
                </c:pt>
                <c:pt idx="286">
                  <c:v>28993.666666666668</c:v>
                </c:pt>
                <c:pt idx="287">
                  <c:v>29127.333333333336</c:v>
                </c:pt>
                <c:pt idx="288">
                  <c:v>29261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cat>
          <c:val>
            <c:numRef>
              <c:f>'lateral displacement'!$AL$1:$AL$600</c:f>
              <c:numCache>
                <c:formatCode>0.0000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0.5374243047346825</c:v>
                </c:pt>
                <c:pt idx="91">
                  <c:v>0.54983303991509713</c:v>
                </c:pt>
                <c:pt idx="92">
                  <c:v>0.56625341751985081</c:v>
                </c:pt>
                <c:pt idx="93">
                  <c:v>0.58193289595489028</c:v>
                </c:pt>
                <c:pt idx="94">
                  <c:v>0.58284440467509169</c:v>
                </c:pt>
                <c:pt idx="95">
                  <c:v>0.59441690506176248</c:v>
                </c:pt>
                <c:pt idx="96">
                  <c:v>0.60465637254723759</c:v>
                </c:pt>
                <c:pt idx="97">
                  <c:v>0.61604499099693022</c:v>
                </c:pt>
                <c:pt idx="98">
                  <c:v>0.62494234315034514</c:v>
                </c:pt>
                <c:pt idx="99">
                  <c:v>0.63484071684258248</c:v>
                </c:pt>
                <c:pt idx="100">
                  <c:v>0.62453893841570285</c:v>
                </c:pt>
                <c:pt idx="101">
                  <c:v>0.63504958334214157</c:v>
                </c:pt>
                <c:pt idx="102">
                  <c:v>0.64544593377859738</c:v>
                </c:pt>
                <c:pt idx="103">
                  <c:v>0.65637059425175703</c:v>
                </c:pt>
                <c:pt idx="104">
                  <c:v>0.66840528449032266</c:v>
                </c:pt>
                <c:pt idx="105">
                  <c:v>0.68380772670635337</c:v>
                </c:pt>
                <c:pt idx="106">
                  <c:v>0.6830224900432208</c:v>
                </c:pt>
                <c:pt idx="107">
                  <c:v>0.70647468206660691</c:v>
                </c:pt>
                <c:pt idx="108">
                  <c:v>0.72490672377882859</c:v>
                </c:pt>
                <c:pt idx="109">
                  <c:v>0.74508743794209675</c:v>
                </c:pt>
                <c:pt idx="110">
                  <c:v>0.75223341075678885</c:v>
                </c:pt>
                <c:pt idx="111">
                  <c:v>0.76133867216567419</c:v>
                </c:pt>
                <c:pt idx="112">
                  <c:v>0.76215987866345902</c:v>
                </c:pt>
                <c:pt idx="113">
                  <c:v>0.77516143736957221</c:v>
                </c:pt>
                <c:pt idx="114">
                  <c:v>0.78633771116034124</c:v>
                </c:pt>
                <c:pt idx="115">
                  <c:v>0.79495263680705042</c:v>
                </c:pt>
                <c:pt idx="116">
                  <c:v>0.80235765438780204</c:v>
                </c:pt>
                <c:pt idx="117">
                  <c:v>0.81429609327507746</c:v>
                </c:pt>
                <c:pt idx="118">
                  <c:v>0.78645357445429498</c:v>
                </c:pt>
                <c:pt idx="119">
                  <c:v>0.80729038098903705</c:v>
                </c:pt>
                <c:pt idx="120">
                  <c:v>0.82986773199018582</c:v>
                </c:pt>
                <c:pt idx="121">
                  <c:v>0.85420752221977769</c:v>
                </c:pt>
                <c:pt idx="122">
                  <c:v>0.88052810865874132</c:v>
                </c:pt>
                <c:pt idx="123">
                  <c:v>0.909637633717299</c:v>
                </c:pt>
                <c:pt idx="124">
                  <c:v>0.9411240373148293</c:v>
                </c:pt>
                <c:pt idx="125">
                  <c:v>0.97702931826960526</c:v>
                </c:pt>
                <c:pt idx="126">
                  <c:v>1.0086116852611733</c:v>
                </c:pt>
                <c:pt idx="127">
                  <c:v>1.0386950074228882</c:v>
                </c:pt>
                <c:pt idx="128">
                  <c:v>1.0614476624744127</c:v>
                </c:pt>
                <c:pt idx="129">
                  <c:v>1.0925380385244834</c:v>
                </c:pt>
                <c:pt idx="130">
                  <c:v>1.1072161287072455</c:v>
                </c:pt>
                <c:pt idx="131">
                  <c:v>1.1577805067845921</c:v>
                </c:pt>
                <c:pt idx="132">
                  <c:v>1.2044673878038221</c:v>
                </c:pt>
                <c:pt idx="133">
                  <c:v>1.2462732335331925</c:v>
                </c:pt>
                <c:pt idx="134">
                  <c:v>1.2835263973601503</c:v>
                </c:pt>
                <c:pt idx="135">
                  <c:v>1.3329648204412228</c:v>
                </c:pt>
                <c:pt idx="136">
                  <c:v>1.293921428907143</c:v>
                </c:pt>
                <c:pt idx="137">
                  <c:v>1.3439597296860513</c:v>
                </c:pt>
                <c:pt idx="138">
                  <c:v>1.3593807338328459</c:v>
                </c:pt>
                <c:pt idx="139">
                  <c:v>1.3746667080740289</c:v>
                </c:pt>
                <c:pt idx="140">
                  <c:v>1.3895446179046729</c:v>
                </c:pt>
                <c:pt idx="141">
                  <c:v>1.405290844323547</c:v>
                </c:pt>
                <c:pt idx="142">
                  <c:v>1.4152131029689152</c:v>
                </c:pt>
                <c:pt idx="143">
                  <c:v>1.4265282777242156</c:v>
                </c:pt>
                <c:pt idx="144">
                  <c:v>1.4038918673522138</c:v>
                </c:pt>
                <c:pt idx="145">
                  <c:v>1.4725907103679792</c:v>
                </c:pt>
                <c:pt idx="146">
                  <c:v>1.4735391588439333</c:v>
                </c:pt>
                <c:pt idx="147">
                  <c:v>1.5072563172585969</c:v>
                </c:pt>
                <c:pt idx="148">
                  <c:v>1.4297455550865803</c:v>
                </c:pt>
                <c:pt idx="149">
                  <c:v>1.4191146233091267</c:v>
                </c:pt>
                <c:pt idx="150">
                  <c:v>1.388581952584544</c:v>
                </c:pt>
                <c:pt idx="151">
                  <c:v>1.4031001286183094</c:v>
                </c:pt>
                <c:pt idx="152">
                  <c:v>1.3882256143723299</c:v>
                </c:pt>
                <c:pt idx="153">
                  <c:v>1.3708460753373208</c:v>
                </c:pt>
                <c:pt idx="154">
                  <c:v>1.3510850907778729</c:v>
                </c:pt>
                <c:pt idx="155">
                  <c:v>1.3293130307445096</c:v>
                </c:pt>
                <c:pt idx="156">
                  <c:v>1.3059069041587401</c:v>
                </c:pt>
                <c:pt idx="157">
                  <c:v>1.2812298126275976</c:v>
                </c:pt>
                <c:pt idx="158">
                  <c:v>1.2556140160465603</c:v>
                </c:pt>
                <c:pt idx="159">
                  <c:v>1.2293488971059912</c:v>
                </c:pt>
                <c:pt idx="160">
                  <c:v>1.2026742431639958</c:v>
                </c:pt>
                <c:pt idx="161">
                  <c:v>1.1757784962127065</c:v>
                </c:pt>
                <c:pt idx="162">
                  <c:v>1.1480170974705259</c:v>
                </c:pt>
                <c:pt idx="163">
                  <c:v>1.1242411910336447</c:v>
                </c:pt>
                <c:pt idx="164">
                  <c:v>1.098634681736675</c:v>
                </c:pt>
                <c:pt idx="165">
                  <c:v>1.0769959472343396</c:v>
                </c:pt>
                <c:pt idx="166">
                  <c:v>1.0377867244500765</c:v>
                </c:pt>
                <c:pt idx="167">
                  <c:v>1.0079691771208183</c:v>
                </c:pt>
                <c:pt idx="168">
                  <c:v>0.97952125352993835</c:v>
                </c:pt>
                <c:pt idx="169">
                  <c:v>0.94373279918502884</c:v>
                </c:pt>
                <c:pt idx="170">
                  <c:v>0.9111724233033337</c:v>
                </c:pt>
                <c:pt idx="171">
                  <c:v>0.86816481750417196</c:v>
                </c:pt>
                <c:pt idx="172">
                  <c:v>0.88839985878018646</c:v>
                </c:pt>
                <c:pt idx="173">
                  <c:v>0.88269675028690986</c:v>
                </c:pt>
                <c:pt idx="174">
                  <c:v>0.88489616520661607</c:v>
                </c:pt>
                <c:pt idx="175">
                  <c:v>0.84091373695938909</c:v>
                </c:pt>
                <c:pt idx="176">
                  <c:v>0.81648917166331114</c:v>
                </c:pt>
                <c:pt idx="177">
                  <c:v>0.79182733746664258</c:v>
                </c:pt>
                <c:pt idx="178">
                  <c:v>0.76907077176873784</c:v>
                </c:pt>
                <c:pt idx="179">
                  <c:v>0.74559717512369705</c:v>
                </c:pt>
                <c:pt idx="180">
                  <c:v>0.71630359169836733</c:v>
                </c:pt>
                <c:pt idx="181">
                  <c:v>0.72829996980519363</c:v>
                </c:pt>
                <c:pt idx="182">
                  <c:v>0.7254996686998586</c:v>
                </c:pt>
                <c:pt idx="183">
                  <c:v>0.726670760050114</c:v>
                </c:pt>
                <c:pt idx="184">
                  <c:v>0.7008480550152939</c:v>
                </c:pt>
                <c:pt idx="185">
                  <c:v>0.68502991154377102</c:v>
                </c:pt>
                <c:pt idx="186">
                  <c:v>0.66940282056387801</c:v>
                </c:pt>
                <c:pt idx="187">
                  <c:v>0.65282815879670131</c:v>
                </c:pt>
                <c:pt idx="188">
                  <c:v>0.63669300766941239</c:v>
                </c:pt>
                <c:pt idx="189">
                  <c:v>0.61977497023314954</c:v>
                </c:pt>
                <c:pt idx="190">
                  <c:v>0.60761097019889154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0A-8646-8CE0-604BBCBEC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7856432"/>
        <c:axId val="1237860560"/>
      </c:lineChart>
      <c:catAx>
        <c:axId val="1237856432"/>
        <c:scaling>
          <c:orientation val="maxMin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7860560"/>
        <c:crossesAt val="0"/>
        <c:auto val="0"/>
        <c:lblAlgn val="ctr"/>
        <c:lblOffset val="100"/>
        <c:tickLblSkip val="15"/>
        <c:tickMarkSkip val="1"/>
        <c:noMultiLvlLbl val="0"/>
      </c:catAx>
      <c:valAx>
        <c:axId val="1237860560"/>
        <c:scaling>
          <c:orientation val="minMax"/>
        </c:scaling>
        <c:delete val="0"/>
        <c:axPos val="r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numFmt formatCode="0.000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7856432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5.1591455374298302E-2"/>
          <c:y val="1.4256458074319699E-2"/>
          <c:w val="0.23340979116740801"/>
          <c:h val="5.5009823182711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" l="0.75" r="0.75" t="1" header="0.51180555555555596" footer="0.51180555555555596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3571478618524002E-2"/>
          <c:y val="4.1269873256040202E-2"/>
          <c:w val="0.76020479182476897"/>
          <c:h val="0.89841339472764303"/>
        </c:manualLayout>
      </c:layout>
      <c:lineChart>
        <c:grouping val="standard"/>
        <c:varyColors val="0"/>
        <c:ser>
          <c:idx val="0"/>
          <c:order val="0"/>
          <c:tx>
            <c:strRef>
              <c:f>'Force graph'!$C$1</c:f>
              <c:strCache>
                <c:ptCount val="1"/>
                <c:pt idx="0">
                  <c:v>drag force F(x)</c:v>
                </c:pt>
              </c:strCache>
            </c:strRef>
          </c:tx>
          <c:spPr>
            <a:ln w="38100">
              <a:solidFill>
                <a:srgbClr val="004586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004586"/>
              </a:solidFill>
              <a:ln>
                <a:solidFill>
                  <a:srgbClr val="004586"/>
                </a:solidFill>
                <a:prstDash val="solid"/>
              </a:ln>
            </c:spPr>
          </c:marker>
          <c:cat>
            <c:numRef>
              <c:f>'Force graph'!$B$1:$B$200</c:f>
              <c:numCache>
                <c:formatCode>0</c:formatCode>
                <c:ptCount val="2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</c:numCache>
            </c:numRef>
          </c:cat>
          <c:val>
            <c:numRef>
              <c:f>'Force graph'!$D$1:$D$200</c:f>
              <c:numCache>
                <c:formatCode>0.0000000</c:formatCode>
                <c:ptCount val="200"/>
                <c:pt idx="0">
                  <c:v>-3.9322874577987754</c:v>
                </c:pt>
                <c:pt idx="1">
                  <c:v>-3.9322874577987754</c:v>
                </c:pt>
                <c:pt idx="2">
                  <c:v>-3.9322874577987754</c:v>
                </c:pt>
                <c:pt idx="3">
                  <c:v>-3.8516523615848146</c:v>
                </c:pt>
                <c:pt idx="4">
                  <c:v>-3.6779606876765283</c:v>
                </c:pt>
                <c:pt idx="5">
                  <c:v>-3.6009619048225998</c:v>
                </c:pt>
                <c:pt idx="6">
                  <c:v>-3.5774806053655053</c:v>
                </c:pt>
                <c:pt idx="7">
                  <c:v>-3.5054892474951029</c:v>
                </c:pt>
                <c:pt idx="8">
                  <c:v>-3.4824804738945314</c:v>
                </c:pt>
                <c:pt idx="9">
                  <c:v>-3.4614633339826058</c:v>
                </c:pt>
                <c:pt idx="10">
                  <c:v>-3.4024999403172633</c:v>
                </c:pt>
                <c:pt idx="11">
                  <c:v>-3.3818408116783849</c:v>
                </c:pt>
                <c:pt idx="12">
                  <c:v>-3.3823667064648317</c:v>
                </c:pt>
                <c:pt idx="13">
                  <c:v>-3.3007946739334648</c:v>
                </c:pt>
                <c:pt idx="14">
                  <c:v>-3.3013078857939155</c:v>
                </c:pt>
                <c:pt idx="15">
                  <c:v>-3.3013078857939155</c:v>
                </c:pt>
                <c:pt idx="16">
                  <c:v>-3.2374108296046744</c:v>
                </c:pt>
                <c:pt idx="17">
                  <c:v>-3.2374108296046744</c:v>
                </c:pt>
                <c:pt idx="18">
                  <c:v>-3.2374108296046744</c:v>
                </c:pt>
                <c:pt idx="19">
                  <c:v>-3.219694489555518</c:v>
                </c:pt>
                <c:pt idx="20">
                  <c:v>-3.219694489555518</c:v>
                </c:pt>
                <c:pt idx="21">
                  <c:v>-3.168361274582701</c:v>
                </c:pt>
                <c:pt idx="22">
                  <c:v>-3.0332582764422837</c:v>
                </c:pt>
                <c:pt idx="23">
                  <c:v>-2.9841139888165955</c:v>
                </c:pt>
                <c:pt idx="24">
                  <c:v>-2.956646417251529</c:v>
                </c:pt>
                <c:pt idx="25">
                  <c:v>-2.9053798025700548</c:v>
                </c:pt>
                <c:pt idx="26">
                  <c:v>-2.8783885048667202</c:v>
                </c:pt>
                <c:pt idx="27">
                  <c:v>-2.8678394778820895</c:v>
                </c:pt>
                <c:pt idx="28">
                  <c:v>-2.8472090820560814</c:v>
                </c:pt>
                <c:pt idx="29">
                  <c:v>-2.8367359417092421</c:v>
                </c:pt>
                <c:pt idx="30">
                  <c:v>-2.817577503717601</c:v>
                </c:pt>
                <c:pt idx="31">
                  <c:v>-2.769481111781094</c:v>
                </c:pt>
                <c:pt idx="32">
                  <c:v>-2.7506497110347015</c:v>
                </c:pt>
                <c:pt idx="33">
                  <c:v>-2.728010685039608</c:v>
                </c:pt>
                <c:pt idx="34">
                  <c:v>-2.6848950308825232</c:v>
                </c:pt>
                <c:pt idx="35">
                  <c:v>-2.6626138108857234</c:v>
                </c:pt>
                <c:pt idx="36">
                  <c:v>-2.6689454728740625</c:v>
                </c:pt>
                <c:pt idx="37">
                  <c:v>-2.6036728323359597</c:v>
                </c:pt>
                <c:pt idx="38">
                  <c:v>-2.6098496450449047</c:v>
                </c:pt>
                <c:pt idx="39">
                  <c:v>-2.6036728323359597</c:v>
                </c:pt>
                <c:pt idx="40">
                  <c:v>-2.5282760703555276</c:v>
                </c:pt>
                <c:pt idx="41">
                  <c:v>-2.5222781248548056</c:v>
                </c:pt>
                <c:pt idx="42">
                  <c:v>-2.5158922941052064</c:v>
                </c:pt>
                <c:pt idx="43">
                  <c:v>-2.4545405654063224</c:v>
                </c:pt>
                <c:pt idx="44">
                  <c:v>-2.4483104574484353</c:v>
                </c:pt>
                <c:pt idx="45">
                  <c:v>-2.3974218772458635</c:v>
                </c:pt>
                <c:pt idx="46">
                  <c:v>-2.3357791559874888</c:v>
                </c:pt>
                <c:pt idx="47">
                  <c:v>-2.2861990570562551</c:v>
                </c:pt>
                <c:pt idx="48">
                  <c:v>-2.2295909818648147</c:v>
                </c:pt>
                <c:pt idx="49">
                  <c:v>-2.1046842896286844</c:v>
                </c:pt>
                <c:pt idx="50">
                  <c:v>-2.0512475805689818</c:v>
                </c:pt>
                <c:pt idx="51">
                  <c:v>-2.0155183960470042</c:v>
                </c:pt>
                <c:pt idx="52">
                  <c:v>-1.928970019730847</c:v>
                </c:pt>
                <c:pt idx="53">
                  <c:v>-1.8947750940438597</c:v>
                </c:pt>
                <c:pt idx="54">
                  <c:v>-1.8947750940438597</c:v>
                </c:pt>
                <c:pt idx="55">
                  <c:v>-1.8933963621275878</c:v>
                </c:pt>
                <c:pt idx="56">
                  <c:v>-1.8933963621275878</c:v>
                </c:pt>
                <c:pt idx="57">
                  <c:v>-1.8618331948254263</c:v>
                </c:pt>
                <c:pt idx="58">
                  <c:v>-1.7781242202347405</c:v>
                </c:pt>
                <c:pt idx="59">
                  <c:v>-1.7479801582900696</c:v>
                </c:pt>
                <c:pt idx="60">
                  <c:v>-1.6970687155828605</c:v>
                </c:pt>
                <c:pt idx="61">
                  <c:v>-1.583059151957299</c:v>
                </c:pt>
                <c:pt idx="62">
                  <c:v>-1.535568034755624</c:v>
                </c:pt>
                <c:pt idx="63">
                  <c:v>-1.5009523237249742</c:v>
                </c:pt>
                <c:pt idx="64">
                  <c:v>-1.4260968991018443</c:v>
                </c:pt>
                <c:pt idx="65">
                  <c:v>-1.3932075664247818</c:v>
                </c:pt>
                <c:pt idx="66">
                  <c:v>-1.3632180118446977</c:v>
                </c:pt>
                <c:pt idx="67">
                  <c:v>-1.2969960084355594</c:v>
                </c:pt>
                <c:pt idx="68">
                  <c:v>-1.2684632966020812</c:v>
                </c:pt>
                <c:pt idx="69">
                  <c:v>-1.2438129389997059</c:v>
                </c:pt>
                <c:pt idx="70">
                  <c:v>-1.2117732104314118</c:v>
                </c:pt>
                <c:pt idx="71">
                  <c:v>-1.1877578400334428</c:v>
                </c:pt>
                <c:pt idx="72">
                  <c:v>-1.0993227463011013</c:v>
                </c:pt>
                <c:pt idx="73">
                  <c:v>-0.97550972326851326</c:v>
                </c:pt>
                <c:pt idx="74">
                  <c:v>-0.8970373360588505</c:v>
                </c:pt>
                <c:pt idx="75">
                  <c:v>-0.85472910690096893</c:v>
                </c:pt>
                <c:pt idx="76">
                  <c:v>-0.796293736684489</c:v>
                </c:pt>
                <c:pt idx="77">
                  <c:v>-0.75687829848639543</c:v>
                </c:pt>
                <c:pt idx="78">
                  <c:v>-0.74575811006141735</c:v>
                </c:pt>
                <c:pt idx="79">
                  <c:v>-0.69646716558443345</c:v>
                </c:pt>
                <c:pt idx="80">
                  <c:v>-0.68608196909292585</c:v>
                </c:pt>
                <c:pt idx="81">
                  <c:v>-0.68528431604941642</c:v>
                </c:pt>
                <c:pt idx="82">
                  <c:v>-0.67827515242948511</c:v>
                </c:pt>
                <c:pt idx="83">
                  <c:v>-0.67748565786942017</c:v>
                </c:pt>
                <c:pt idx="84">
                  <c:v>-0.67748565786942017</c:v>
                </c:pt>
                <c:pt idx="85">
                  <c:v>-0.67748565786942017</c:v>
                </c:pt>
                <c:pt idx="86">
                  <c:v>-0.67748565786942017</c:v>
                </c:pt>
                <c:pt idx="87">
                  <c:v>-0.61357032090333852</c:v>
                </c:pt>
                <c:pt idx="88">
                  <c:v>-0.50129706980389099</c:v>
                </c:pt>
                <c:pt idx="89">
                  <c:v>-0.44908088936732554</c:v>
                </c:pt>
                <c:pt idx="90">
                  <c:v>-0.46414568792128624</c:v>
                </c:pt>
                <c:pt idx="91">
                  <c:v>-0.48580152704897372</c:v>
                </c:pt>
                <c:pt idx="92">
                  <c:v>-0.50902220163116219</c:v>
                </c:pt>
                <c:pt idx="93">
                  <c:v>-0.48781231834624694</c:v>
                </c:pt>
                <c:pt idx="94">
                  <c:v>-0.43582551757819793</c:v>
                </c:pt>
                <c:pt idx="95">
                  <c:v>-0.40894781480165976</c:v>
                </c:pt>
                <c:pt idx="96">
                  <c:v>-0.4213160840807334</c:v>
                </c:pt>
                <c:pt idx="97">
                  <c:v>-0.43070920888385983</c:v>
                </c:pt>
                <c:pt idx="98">
                  <c:v>-0.44042122457327265</c:v>
                </c:pt>
                <c:pt idx="99">
                  <c:v>-0.42522888134440834</c:v>
                </c:pt>
                <c:pt idx="100">
                  <c:v>-0.38770881100138227</c:v>
                </c:pt>
                <c:pt idx="101">
                  <c:v>-0.37529883833889399</c:v>
                </c:pt>
                <c:pt idx="102">
                  <c:v>-0.38548846346027055</c:v>
                </c:pt>
                <c:pt idx="103">
                  <c:v>-0.39646721661845191</c:v>
                </c:pt>
                <c:pt idx="104">
                  <c:v>-0.40792412505825554</c:v>
                </c:pt>
                <c:pt idx="105">
                  <c:v>-0.37722080261464513</c:v>
                </c:pt>
                <c:pt idx="106">
                  <c:v>-0.3347116514764083</c:v>
                </c:pt>
                <c:pt idx="107">
                  <c:v>-0.31001106837346465</c:v>
                </c:pt>
                <c:pt idx="108">
                  <c:v>-0.33904646376241016</c:v>
                </c:pt>
                <c:pt idx="109">
                  <c:v>-0.35481476795267253</c:v>
                </c:pt>
                <c:pt idx="110">
                  <c:v>-0.37553927127345244</c:v>
                </c:pt>
                <c:pt idx="111">
                  <c:v>-0.37929816460072918</c:v>
                </c:pt>
                <c:pt idx="112">
                  <c:v>-0.3777910555521119</c:v>
                </c:pt>
                <c:pt idx="113">
                  <c:v>-0.38406706537623775</c:v>
                </c:pt>
                <c:pt idx="114">
                  <c:v>-0.3949548357459044</c:v>
                </c:pt>
                <c:pt idx="115">
                  <c:v>-0.39844850574462976</c:v>
                </c:pt>
                <c:pt idx="116">
                  <c:v>-0.40635085060758147</c:v>
                </c:pt>
                <c:pt idx="117">
                  <c:v>-0.42805459772984278</c:v>
                </c:pt>
                <c:pt idx="118">
                  <c:v>-0.41530100230352335</c:v>
                </c:pt>
                <c:pt idx="119">
                  <c:v>-0.44297556871991056</c:v>
                </c:pt>
                <c:pt idx="120">
                  <c:v>-0.45377294206088858</c:v>
                </c:pt>
                <c:pt idx="121">
                  <c:v>-0.46497164862921292</c:v>
                </c:pt>
                <c:pt idx="122">
                  <c:v>-0.47659189295245408</c:v>
                </c:pt>
                <c:pt idx="123">
                  <c:v>-0.48865517062565178</c:v>
                </c:pt>
                <c:pt idx="124">
                  <c:v>-0.50178886476525997</c:v>
                </c:pt>
                <c:pt idx="125">
                  <c:v>-0.51546177937413884</c:v>
                </c:pt>
                <c:pt idx="126">
                  <c:v>-0.53966702259855781</c:v>
                </c:pt>
                <c:pt idx="127">
                  <c:v>-0.54809988965658785</c:v>
                </c:pt>
                <c:pt idx="128">
                  <c:v>-0.56588220596583527</c:v>
                </c:pt>
                <c:pt idx="129">
                  <c:v>-0.5815624935873217</c:v>
                </c:pt>
                <c:pt idx="130">
                  <c:v>-0.58621932662825493</c:v>
                </c:pt>
                <c:pt idx="131">
                  <c:v>-0.60879667933153725</c:v>
                </c:pt>
                <c:pt idx="132">
                  <c:v>-0.63576672669228995</c:v>
                </c:pt>
                <c:pt idx="133">
                  <c:v>-0.6402276940291155</c:v>
                </c:pt>
                <c:pt idx="134">
                  <c:v>-0.66072445852900719</c:v>
                </c:pt>
                <c:pt idx="135">
                  <c:v>-0.76150660476557919</c:v>
                </c:pt>
                <c:pt idx="136">
                  <c:v>-0.76688816530705206</c:v>
                </c:pt>
                <c:pt idx="137">
                  <c:v>-0.87919595167227638</c:v>
                </c:pt>
                <c:pt idx="138">
                  <c:v>-0.90220162435591644</c:v>
                </c:pt>
                <c:pt idx="139">
                  <c:v>-0.92491468347861605</c:v>
                </c:pt>
                <c:pt idx="140">
                  <c:v>-0.94727482871090107</c:v>
                </c:pt>
                <c:pt idx="141">
                  <c:v>-0.96921986876950728</c:v>
                </c:pt>
                <c:pt idx="142">
                  <c:v>-0.9916529187815436</c:v>
                </c:pt>
                <c:pt idx="143">
                  <c:v>-1.0134793044939581</c:v>
                </c:pt>
                <c:pt idx="144">
                  <c:v>-1.0419286333057214</c:v>
                </c:pt>
                <c:pt idx="145">
                  <c:v>-1.0439880331896878</c:v>
                </c:pt>
                <c:pt idx="146">
                  <c:v>-1.055093785102958</c:v>
                </c:pt>
                <c:pt idx="147">
                  <c:v>-1.0645098913195659</c:v>
                </c:pt>
                <c:pt idx="148">
                  <c:v>-1.0321494564421356</c:v>
                </c:pt>
                <c:pt idx="149">
                  <c:v>-1.0575558927934916</c:v>
                </c:pt>
                <c:pt idx="150">
                  <c:v>-1.1151587235321874</c:v>
                </c:pt>
                <c:pt idx="151">
                  <c:v>-0.98799718763553901</c:v>
                </c:pt>
                <c:pt idx="152">
                  <c:v>-1.0334115589384483</c:v>
                </c:pt>
                <c:pt idx="153">
                  <c:v>-1.0448186149842362</c:v>
                </c:pt>
                <c:pt idx="154">
                  <c:v>-1.0556777644220841</c:v>
                </c:pt>
                <c:pt idx="155">
                  <c:v>-1.0659958074315126</c:v>
                </c:pt>
                <c:pt idx="156">
                  <c:v>-1.0757843370110045</c:v>
                </c:pt>
                <c:pt idx="157">
                  <c:v>-1.0850588281722</c:v>
                </c:pt>
                <c:pt idx="158">
                  <c:v>-1.0938377041765768</c:v>
                </c:pt>
                <c:pt idx="159">
                  <c:v>-1.102141442497645</c:v>
                </c:pt>
                <c:pt idx="160">
                  <c:v>-1.1099917683977809</c:v>
                </c:pt>
                <c:pt idx="161">
                  <c:v>-1.1174109666228869</c:v>
                </c:pt>
                <c:pt idx="162">
                  <c:v>-1.1244213249215107</c:v>
                </c:pt>
                <c:pt idx="163">
                  <c:v>-1.130753441001082</c:v>
                </c:pt>
                <c:pt idx="164">
                  <c:v>-1.1367522535405243</c:v>
                </c:pt>
                <c:pt idx="165">
                  <c:v>-1.1562179103709935</c:v>
                </c:pt>
                <c:pt idx="166">
                  <c:v>-1.0741969993714422</c:v>
                </c:pt>
                <c:pt idx="167">
                  <c:v>-1.0930061602545389</c:v>
                </c:pt>
                <c:pt idx="168">
                  <c:v>-1.0987171049446414</c:v>
                </c:pt>
                <c:pt idx="169">
                  <c:v>-1.1045012871579305</c:v>
                </c:pt>
                <c:pt idx="170">
                  <c:v>-1.1098757437122391</c:v>
                </c:pt>
                <c:pt idx="171">
                  <c:v>-1.1205221958879634</c:v>
                </c:pt>
                <c:pt idx="172">
                  <c:v>-1.1179312037508824</c:v>
                </c:pt>
                <c:pt idx="173">
                  <c:v>-1.1244435485927859</c:v>
                </c:pt>
                <c:pt idx="174">
                  <c:v>-1.1820767981528064</c:v>
                </c:pt>
                <c:pt idx="175">
                  <c:v>-1.123763848204069</c:v>
                </c:pt>
                <c:pt idx="176">
                  <c:v>-1.1815704260574462</c:v>
                </c:pt>
                <c:pt idx="177">
                  <c:v>-1.1853436708861331</c:v>
                </c:pt>
                <c:pt idx="178">
                  <c:v>-1.1887863432470407</c:v>
                </c:pt>
                <c:pt idx="179">
                  <c:v>-1.1920405435121642</c:v>
                </c:pt>
                <c:pt idx="180">
                  <c:v>-1.2018449653354262</c:v>
                </c:pt>
                <c:pt idx="181">
                  <c:v>-1.2027339029720761</c:v>
                </c:pt>
                <c:pt idx="182">
                  <c:v>-1.2098326230935179</c:v>
                </c:pt>
                <c:pt idx="183">
                  <c:v>-1.2951165234876036</c:v>
                </c:pt>
                <c:pt idx="184">
                  <c:v>-1.3032782843413246</c:v>
                </c:pt>
                <c:pt idx="185">
                  <c:v>-1.3912208572619236</c:v>
                </c:pt>
                <c:pt idx="186">
                  <c:v>-1.393731471024418</c:v>
                </c:pt>
                <c:pt idx="187">
                  <c:v>-1.39622160079102</c:v>
                </c:pt>
                <c:pt idx="188">
                  <c:v>-1.3986115135568369</c:v>
                </c:pt>
                <c:pt idx="189">
                  <c:v>-1.4076214545070451</c:v>
                </c:pt>
                <c:pt idx="190">
                  <c:v>-1.3832072587507289</c:v>
                </c:pt>
                <c:pt idx="191">
                  <c:v>-1.3897924376317665</c:v>
                </c:pt>
                <c:pt idx="192">
                  <c:v>-1.3892887996444758</c:v>
                </c:pt>
                <c:pt idx="193">
                  <c:v>-1.3798826115037282</c:v>
                </c:pt>
                <c:pt idx="194">
                  <c:v>-1.3793823834004488</c:v>
                </c:pt>
                <c:pt idx="195">
                  <c:v>-1.3801025394221114</c:v>
                </c:pt>
                <c:pt idx="196">
                  <c:v>-1.3319086803970968</c:v>
                </c:pt>
                <c:pt idx="197">
                  <c:v>-1.332603688216518</c:v>
                </c:pt>
                <c:pt idx="198">
                  <c:v>-1.3335992547968898</c:v>
                </c:pt>
                <c:pt idx="199">
                  <c:v>-1.2297396722613454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D-CC4D-9EB3-AAC6B591CFDE}"/>
            </c:ext>
          </c:extLst>
        </c:ser>
        <c:ser>
          <c:idx val="1"/>
          <c:order val="1"/>
          <c:tx>
            <c:strRef>
              <c:f>'Force graph'!$E$1</c:f>
              <c:strCache>
                <c:ptCount val="1"/>
                <c:pt idx="0">
                  <c:v>drag force F(y)</c:v>
                </c:pt>
              </c:strCache>
            </c:strRef>
          </c:tx>
          <c:spPr>
            <a:ln w="38100">
              <a:solidFill>
                <a:srgbClr val="FF420E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420E"/>
              </a:solidFill>
              <a:ln>
                <a:solidFill>
                  <a:srgbClr val="FF420E"/>
                </a:solidFill>
                <a:prstDash val="solid"/>
              </a:ln>
            </c:spPr>
          </c:marker>
          <c:cat>
            <c:numRef>
              <c:f>'Force graph'!$B$1:$B$200</c:f>
              <c:numCache>
                <c:formatCode>0</c:formatCode>
                <c:ptCount val="2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</c:numCache>
            </c:numRef>
          </c:cat>
          <c:val>
            <c:numRef>
              <c:f>'Force graph'!$F$1:$F$200</c:f>
              <c:numCache>
                <c:formatCode>0.000</c:formatCode>
                <c:ptCount val="200"/>
                <c:pt idx="0">
                  <c:v>-6.3322767653320238</c:v>
                </c:pt>
                <c:pt idx="1">
                  <c:v>-6.3322767653320238</c:v>
                </c:pt>
                <c:pt idx="2">
                  <c:v>-6.3322767653320238</c:v>
                </c:pt>
                <c:pt idx="3">
                  <c:v>-6.3322767653320238</c:v>
                </c:pt>
                <c:pt idx="4">
                  <c:v>-6.1857789197612671</c:v>
                </c:pt>
                <c:pt idx="5">
                  <c:v>-6.196919094454703</c:v>
                </c:pt>
                <c:pt idx="6">
                  <c:v>-6.196919094454703</c:v>
                </c:pt>
                <c:pt idx="7">
                  <c:v>-6.0704452874452892</c:v>
                </c:pt>
                <c:pt idx="8">
                  <c:v>-6.0288311085725326</c:v>
                </c:pt>
                <c:pt idx="9">
                  <c:v>-6.0288311085725326</c:v>
                </c:pt>
                <c:pt idx="10">
                  <c:v>-5.9174754727035968</c:v>
                </c:pt>
                <c:pt idx="11">
                  <c:v>-5.8728933858009871</c:v>
                </c:pt>
                <c:pt idx="12">
                  <c:v>-5.8728933858009871</c:v>
                </c:pt>
                <c:pt idx="13">
                  <c:v>-5.6580635893246338</c:v>
                </c:pt>
                <c:pt idx="14">
                  <c:v>-5.5862195630205287</c:v>
                </c:pt>
                <c:pt idx="15">
                  <c:v>-5.5862195630205287</c:v>
                </c:pt>
                <c:pt idx="16">
                  <c:v>-5.4780978737834394</c:v>
                </c:pt>
                <c:pt idx="17">
                  <c:v>-5.4780978737834394</c:v>
                </c:pt>
                <c:pt idx="18">
                  <c:v>-5.4780978737834394</c:v>
                </c:pt>
                <c:pt idx="19">
                  <c:v>-5.4481196443085107</c:v>
                </c:pt>
                <c:pt idx="20">
                  <c:v>-5.4481196443085107</c:v>
                </c:pt>
                <c:pt idx="21">
                  <c:v>-5.4481196443085107</c:v>
                </c:pt>
                <c:pt idx="22">
                  <c:v>-5.4513173383013038</c:v>
                </c:pt>
                <c:pt idx="23">
                  <c:v>-5.6037357073528522</c:v>
                </c:pt>
                <c:pt idx="24">
                  <c:v>-5.6037357073528522</c:v>
                </c:pt>
                <c:pt idx="25">
                  <c:v>-5.6248546766153211</c:v>
                </c:pt>
                <c:pt idx="26">
                  <c:v>-5.6921440465000357</c:v>
                </c:pt>
                <c:pt idx="27">
                  <c:v>-5.6921440465000357</c:v>
                </c:pt>
                <c:pt idx="28">
                  <c:v>-5.7124425548630802</c:v>
                </c:pt>
                <c:pt idx="29">
                  <c:v>-5.7530065942560462</c:v>
                </c:pt>
                <c:pt idx="30">
                  <c:v>-5.7530065942560462</c:v>
                </c:pt>
                <c:pt idx="31">
                  <c:v>-5.7768947233760146</c:v>
                </c:pt>
                <c:pt idx="32">
                  <c:v>-5.861013761244112</c:v>
                </c:pt>
                <c:pt idx="33">
                  <c:v>-5.861013761244112</c:v>
                </c:pt>
                <c:pt idx="34">
                  <c:v>-5.8906828060436469</c:v>
                </c:pt>
                <c:pt idx="35">
                  <c:v>-5.9653849624901278</c:v>
                </c:pt>
                <c:pt idx="36">
                  <c:v>-5.9653849624901278</c:v>
                </c:pt>
                <c:pt idx="37">
                  <c:v>-5.9353195333642388</c:v>
                </c:pt>
                <c:pt idx="38">
                  <c:v>-6.066366028330763</c:v>
                </c:pt>
                <c:pt idx="39">
                  <c:v>-6.066366028330763</c:v>
                </c:pt>
                <c:pt idx="40">
                  <c:v>-5.7771345769686349</c:v>
                </c:pt>
                <c:pt idx="41">
                  <c:v>-5.6509734666408322</c:v>
                </c:pt>
                <c:pt idx="42">
                  <c:v>-5.6509734666408322</c:v>
                </c:pt>
                <c:pt idx="43">
                  <c:v>-5.3225526033232002</c:v>
                </c:pt>
                <c:pt idx="44">
                  <c:v>-5.1217829560063004</c:v>
                </c:pt>
                <c:pt idx="45">
                  <c:v>-5.1217829560063004</c:v>
                </c:pt>
                <c:pt idx="46">
                  <c:v>-4.9844054369228354</c:v>
                </c:pt>
                <c:pt idx="47">
                  <c:v>-4.8729227678779106</c:v>
                </c:pt>
                <c:pt idx="48">
                  <c:v>-4.8729227678779106</c:v>
                </c:pt>
                <c:pt idx="49">
                  <c:v>-4.7189460290010281</c:v>
                </c:pt>
                <c:pt idx="50">
                  <c:v>-4.7196701210597309</c:v>
                </c:pt>
                <c:pt idx="51">
                  <c:v>-4.7196701210597309</c:v>
                </c:pt>
                <c:pt idx="52">
                  <c:v>-4.5919052505983942</c:v>
                </c:pt>
                <c:pt idx="53">
                  <c:v>-4.5860223355051275</c:v>
                </c:pt>
                <c:pt idx="54">
                  <c:v>-4.5860223355051275</c:v>
                </c:pt>
                <c:pt idx="55">
                  <c:v>-4.5826853192109134</c:v>
                </c:pt>
                <c:pt idx="56">
                  <c:v>-4.5826853192109134</c:v>
                </c:pt>
                <c:pt idx="57">
                  <c:v>-4.5826853192109134</c:v>
                </c:pt>
                <c:pt idx="58">
                  <c:v>-4.458140748494773</c:v>
                </c:pt>
                <c:pt idx="59">
                  <c:v>-4.4648106490555897</c:v>
                </c:pt>
                <c:pt idx="60">
                  <c:v>-4.4648106490555897</c:v>
                </c:pt>
                <c:pt idx="61">
                  <c:v>-4.2505282185810431</c:v>
                </c:pt>
                <c:pt idx="62">
                  <c:v>-4.2095446308488933</c:v>
                </c:pt>
                <c:pt idx="63">
                  <c:v>-4.2095446308488933</c:v>
                </c:pt>
                <c:pt idx="64">
                  <c:v>-4.0134429846931363</c:v>
                </c:pt>
                <c:pt idx="65">
                  <c:v>-3.9347419084202451</c:v>
                </c:pt>
                <c:pt idx="66">
                  <c:v>-3.9347419084202451</c:v>
                </c:pt>
                <c:pt idx="67">
                  <c:v>-3.7391711253509001</c:v>
                </c:pt>
                <c:pt idx="68">
                  <c:v>-3.6524859662934759</c:v>
                </c:pt>
                <c:pt idx="69">
                  <c:v>-3.6524859662934759</c:v>
                </c:pt>
                <c:pt idx="70">
                  <c:v>-3.594184549256048</c:v>
                </c:pt>
                <c:pt idx="71">
                  <c:v>-3.5589149287409438</c:v>
                </c:pt>
                <c:pt idx="72">
                  <c:v>-3.4383363150564095</c:v>
                </c:pt>
                <c:pt idx="73">
                  <c:v>-3.192847237906677</c:v>
                </c:pt>
                <c:pt idx="74">
                  <c:v>-3.0808779538838862</c:v>
                </c:pt>
                <c:pt idx="75">
                  <c:v>-2.9923236257041941</c:v>
                </c:pt>
                <c:pt idx="76">
                  <c:v>-2.8438157253680219</c:v>
                </c:pt>
                <c:pt idx="77">
                  <c:v>-2.7596564516878255</c:v>
                </c:pt>
                <c:pt idx="78">
                  <c:v>-2.5400100423694014</c:v>
                </c:pt>
                <c:pt idx="79">
                  <c:v>-2.208187458582759</c:v>
                </c:pt>
                <c:pt idx="80">
                  <c:v>-2.017243020385457</c:v>
                </c:pt>
                <c:pt idx="81">
                  <c:v>-1.9857941375215524</c:v>
                </c:pt>
                <c:pt idx="82">
                  <c:v>-1.9368536786537485</c:v>
                </c:pt>
                <c:pt idx="83">
                  <c:v>-1.9061798700294534</c:v>
                </c:pt>
                <c:pt idx="84">
                  <c:v>-1.9061798700294534</c:v>
                </c:pt>
                <c:pt idx="85">
                  <c:v>-1.9061798700294534</c:v>
                </c:pt>
                <c:pt idx="86">
                  <c:v>-1.9061798700294534</c:v>
                </c:pt>
                <c:pt idx="87">
                  <c:v>-1.7658270577739767</c:v>
                </c:pt>
                <c:pt idx="88">
                  <c:v>-1.4788431131441273</c:v>
                </c:pt>
                <c:pt idx="89">
                  <c:v>-1.3613042749441617</c:v>
                </c:pt>
                <c:pt idx="90">
                  <c:v>-1.4433995281238388</c:v>
                </c:pt>
                <c:pt idx="91">
                  <c:v>-1.5678128241394358</c:v>
                </c:pt>
                <c:pt idx="92">
                  <c:v>-1.7093146420212735</c:v>
                </c:pt>
                <c:pt idx="93">
                  <c:v>-1.7055744438560985</c:v>
                </c:pt>
                <c:pt idx="94">
                  <c:v>-1.5689438993311791</c:v>
                </c:pt>
                <c:pt idx="95">
                  <c:v>-1.5179122695013869</c:v>
                </c:pt>
                <c:pt idx="96">
                  <c:v>-1.6096146526842308</c:v>
                </c:pt>
                <c:pt idx="97">
                  <c:v>-1.6816941199612319</c:v>
                </c:pt>
                <c:pt idx="98">
                  <c:v>-1.758765890020612</c:v>
                </c:pt>
                <c:pt idx="99">
                  <c:v>-1.6792391941152987</c:v>
                </c:pt>
                <c:pt idx="100">
                  <c:v>-1.5196491044147133</c:v>
                </c:pt>
                <c:pt idx="101">
                  <c:v>-1.4577013964603638</c:v>
                </c:pt>
                <c:pt idx="102">
                  <c:v>-1.5383934455177843</c:v>
                </c:pt>
                <c:pt idx="103">
                  <c:v>-1.6291871124570336</c:v>
                </c:pt>
                <c:pt idx="104">
                  <c:v>-1.7283526923175161</c:v>
                </c:pt>
                <c:pt idx="105">
                  <c:v>-1.8979080443587228</c:v>
                </c:pt>
                <c:pt idx="106">
                  <c:v>-2.0548930560496883</c:v>
                </c:pt>
                <c:pt idx="107">
                  <c:v>-2.3471653592007318</c:v>
                </c:pt>
                <c:pt idx="108">
                  <c:v>-2.6583957241907434</c:v>
                </c:pt>
                <c:pt idx="109">
                  <c:v>-2.7300855337569567</c:v>
                </c:pt>
                <c:pt idx="110">
                  <c:v>-2.8395172977109424</c:v>
                </c:pt>
                <c:pt idx="111">
                  <c:v>-2.9194294739142812</c:v>
                </c:pt>
                <c:pt idx="112">
                  <c:v>-2.9964591493839645</c:v>
                </c:pt>
                <c:pt idx="113">
                  <c:v>-3.1422006625833561</c:v>
                </c:pt>
                <c:pt idx="114">
                  <c:v>-3.3082799108120904</c:v>
                </c:pt>
                <c:pt idx="115">
                  <c:v>-3.3644821709420563</c:v>
                </c:pt>
                <c:pt idx="116">
                  <c:v>-3.4600849994840321</c:v>
                </c:pt>
                <c:pt idx="117">
                  <c:v>-3.5878987526988908</c:v>
                </c:pt>
                <c:pt idx="118">
                  <c:v>-3.526691997966755</c:v>
                </c:pt>
                <c:pt idx="119">
                  <c:v>-3.822611244055198</c:v>
                </c:pt>
                <c:pt idx="120">
                  <c:v>-4.113770273601391</c:v>
                </c:pt>
                <c:pt idx="121">
                  <c:v>-4.4400093370585116</c:v>
                </c:pt>
                <c:pt idx="122">
                  <c:v>-4.807267635444318</c:v>
                </c:pt>
                <c:pt idx="123">
                  <c:v>-5.2228098829671064</c:v>
                </c:pt>
                <c:pt idx="124">
                  <c:v>-5.720368029813736</c:v>
                </c:pt>
                <c:pt idx="125">
                  <c:v>-6.2939708418363809</c:v>
                </c:pt>
                <c:pt idx="126">
                  <c:v>-6.9873747872395064</c:v>
                </c:pt>
                <c:pt idx="127">
                  <c:v>-7.2620130990084517</c:v>
                </c:pt>
                <c:pt idx="128">
                  <c:v>-7.6836042844820538</c:v>
                </c:pt>
                <c:pt idx="129">
                  <c:v>-8.3391771385490561</c:v>
                </c:pt>
                <c:pt idx="130">
                  <c:v>-9.1805893416121247</c:v>
                </c:pt>
                <c:pt idx="131">
                  <c:v>-10.466878909848658</c:v>
                </c:pt>
                <c:pt idx="132">
                  <c:v>-11.756083233052092</c:v>
                </c:pt>
                <c:pt idx="133">
                  <c:v>-12.2572863904364</c:v>
                </c:pt>
                <c:pt idx="134">
                  <c:v>-13.126323452793979</c:v>
                </c:pt>
                <c:pt idx="135">
                  <c:v>-14.831766776221343</c:v>
                </c:pt>
                <c:pt idx="136">
                  <c:v>-15.26181683990821</c:v>
                </c:pt>
                <c:pt idx="137">
                  <c:v>-18.076551358347206</c:v>
                </c:pt>
                <c:pt idx="138">
                  <c:v>-20.509375634394669</c:v>
                </c:pt>
                <c:pt idx="139">
                  <c:v>-23.31150205922442</c:v>
                </c:pt>
                <c:pt idx="140">
                  <c:v>-26.543011724960618</c:v>
                </c:pt>
                <c:pt idx="141">
                  <c:v>-30.273166599301906</c:v>
                </c:pt>
                <c:pt idx="142">
                  <c:v>-34.806655884271542</c:v>
                </c:pt>
                <c:pt idx="143">
                  <c:v>-40.078195749415606</c:v>
                </c:pt>
                <c:pt idx="144">
                  <c:v>-46.209022296553606</c:v>
                </c:pt>
                <c:pt idx="145">
                  <c:v>-46.996992138647428</c:v>
                </c:pt>
                <c:pt idx="146">
                  <c:v>-48.21563329833721</c:v>
                </c:pt>
                <c:pt idx="147">
                  <c:v>-49.513800852230567</c:v>
                </c:pt>
                <c:pt idx="148">
                  <c:v>-54.718722380850764</c:v>
                </c:pt>
                <c:pt idx="149">
                  <c:v>-63.93392054116228</c:v>
                </c:pt>
                <c:pt idx="150">
                  <c:v>-74.802516405750424</c:v>
                </c:pt>
                <c:pt idx="151">
                  <c:v>-70.53395865988773</c:v>
                </c:pt>
                <c:pt idx="152">
                  <c:v>-78.530874266700366</c:v>
                </c:pt>
                <c:pt idx="153">
                  <c:v>-87.00589942557184</c:v>
                </c:pt>
                <c:pt idx="154">
                  <c:v>-96.250767561544961</c:v>
                </c:pt>
                <c:pt idx="155">
                  <c:v>-106.30098227928725</c:v>
                </c:pt>
                <c:pt idx="156">
                  <c:v>-117.19024973027796</c:v>
                </c:pt>
                <c:pt idx="157">
                  <c:v>-128.95051155552795</c:v>
                </c:pt>
                <c:pt idx="158">
                  <c:v>-141.61195810090163</c:v>
                </c:pt>
                <c:pt idx="159">
                  <c:v>-155.20297651595075</c:v>
                </c:pt>
                <c:pt idx="160">
                  <c:v>-169.75000006885352</c:v>
                </c:pt>
                <c:pt idx="161">
                  <c:v>-185.2772402732401</c:v>
                </c:pt>
                <c:pt idx="162">
                  <c:v>-201.80629915667882</c:v>
                </c:pt>
                <c:pt idx="163">
                  <c:v>-218.50796733579494</c:v>
                </c:pt>
                <c:pt idx="164">
                  <c:v>-236.1511475806266</c:v>
                </c:pt>
                <c:pt idx="165">
                  <c:v>-254.78448643803748</c:v>
                </c:pt>
                <c:pt idx="166">
                  <c:v>-255.58961559381058</c:v>
                </c:pt>
                <c:pt idx="167">
                  <c:v>-280.15482358330081</c:v>
                </c:pt>
                <c:pt idx="168">
                  <c:v>-306.17855957280841</c:v>
                </c:pt>
                <c:pt idx="169">
                  <c:v>-336.23820668253899</c:v>
                </c:pt>
                <c:pt idx="170">
                  <c:v>-368.0104039615984</c:v>
                </c:pt>
                <c:pt idx="171">
                  <c:v>-401.56230666689265</c:v>
                </c:pt>
                <c:pt idx="172">
                  <c:v>-404.62169426638923</c:v>
                </c:pt>
                <c:pt idx="173">
                  <c:v>-410.99862112914684</c:v>
                </c:pt>
                <c:pt idx="174">
                  <c:v>-417.31513078856904</c:v>
                </c:pt>
                <c:pt idx="175">
                  <c:v>-405.00367972609621</c:v>
                </c:pt>
                <c:pt idx="176">
                  <c:v>-434.41130162597983</c:v>
                </c:pt>
                <c:pt idx="177">
                  <c:v>-463.11490165840519</c:v>
                </c:pt>
                <c:pt idx="178">
                  <c:v>-491.66531997408197</c:v>
                </c:pt>
                <c:pt idx="179">
                  <c:v>-520.99514643148109</c:v>
                </c:pt>
                <c:pt idx="180">
                  <c:v>-551.04191106062501</c:v>
                </c:pt>
                <c:pt idx="181">
                  <c:v>-552.06712607308816</c:v>
                </c:pt>
                <c:pt idx="182">
                  <c:v>-555.94272569440864</c:v>
                </c:pt>
                <c:pt idx="183">
                  <c:v>-559.72157581736383</c:v>
                </c:pt>
                <c:pt idx="184">
                  <c:v>-547.34965436919913</c:v>
                </c:pt>
                <c:pt idx="185">
                  <c:v>-568.50367636293129</c:v>
                </c:pt>
                <c:pt idx="186">
                  <c:v>-590.18807235422946</c:v>
                </c:pt>
                <c:pt idx="187">
                  <c:v>-612.88542853170088</c:v>
                </c:pt>
                <c:pt idx="188">
                  <c:v>-635.85112064341604</c:v>
                </c:pt>
                <c:pt idx="189">
                  <c:v>-659.05546606644009</c:v>
                </c:pt>
                <c:pt idx="190">
                  <c:v>-661.05790681204155</c:v>
                </c:pt>
                <c:pt idx="191">
                  <c:v>-661.03903699610714</c:v>
                </c:pt>
                <c:pt idx="192">
                  <c:v>-660.78746518554101</c:v>
                </c:pt>
                <c:pt idx="193">
                  <c:v>-656.30165476491538</c:v>
                </c:pt>
                <c:pt idx="194">
                  <c:v>-656.05179077041635</c:v>
                </c:pt>
                <c:pt idx="195">
                  <c:v>-655.75218422403191</c:v>
                </c:pt>
                <c:pt idx="196">
                  <c:v>-632.23392329387957</c:v>
                </c:pt>
                <c:pt idx="197">
                  <c:v>-631.94506200325623</c:v>
                </c:pt>
                <c:pt idx="198">
                  <c:v>-631.24177886365646</c:v>
                </c:pt>
                <c:pt idx="199">
                  <c:v>-581.53995400365613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D-CC4D-9EB3-AAC6B591C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033184"/>
        <c:axId val="1238037232"/>
      </c:lineChart>
      <c:catAx>
        <c:axId val="1238033184"/>
        <c:scaling>
          <c:orientation val="maxMin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8037232"/>
        <c:crossesAt val="0"/>
        <c:auto val="0"/>
        <c:lblAlgn val="ctr"/>
        <c:lblOffset val="100"/>
        <c:tickLblSkip val="18"/>
        <c:tickMarkSkip val="1"/>
        <c:noMultiLvlLbl val="0"/>
      </c:catAx>
      <c:valAx>
        <c:axId val="1238037232"/>
        <c:scaling>
          <c:orientation val="minMax"/>
        </c:scaling>
        <c:delete val="0"/>
        <c:axPos val="r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numFmt formatCode="0.000000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8033184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6734693877551006E-2"/>
          <c:y val="5.7142857142857099E-2"/>
          <c:w val="0.2117348947453"/>
          <c:h val="8.888888888888890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" l="0.75" r="0.75" t="1" header="0.51180555555555596" footer="0.51180555555555596"/>
    <c:pageSetup firstPageNumber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Vmet X direction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2896790500027699E-2"/>
          <c:y val="9.1551886238100802E-2"/>
          <c:w val="0.82367859492900197"/>
          <c:h val="0.83770967994672296"/>
        </c:manualLayout>
      </c:layout>
      <c:lineChart>
        <c:grouping val="standard"/>
        <c:varyColors val="0"/>
        <c:ser>
          <c:idx val="0"/>
          <c:order val="0"/>
          <c:tx>
            <c:strRef>
              <c:f>'Vmet graph'!$C$1</c:f>
              <c:strCache>
                <c:ptCount val="1"/>
                <c:pt idx="0">
                  <c:v>initial Vmet per altitude (x)</c:v>
                </c:pt>
              </c:strCache>
            </c:strRef>
          </c:tx>
          <c:spPr>
            <a:ln w="38100">
              <a:pattFill prst="pct50">
                <a:fgClr>
                  <a:srgbClr val="004586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square"/>
            <c:size val="7"/>
            <c:spPr>
              <a:solidFill>
                <a:srgbClr val="004586"/>
              </a:solidFill>
              <a:ln>
                <a:solidFill>
                  <a:srgbClr val="004586"/>
                </a:solidFill>
                <a:prstDash val="solid"/>
              </a:ln>
            </c:spPr>
          </c:marker>
          <c:cat>
            <c:numRef>
              <c:f>'Vmet graph'!$B$1:$B$200</c:f>
              <c:numCache>
                <c:formatCode>0</c:formatCode>
                <c:ptCount val="2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</c:numCache>
            </c:numRef>
          </c:cat>
          <c:val>
            <c:numRef>
              <c:f>'Vmet graph'!$D$1:$D$200</c:f>
              <c:numCache>
                <c:formatCode>0.0</c:formatCode>
                <c:ptCount val="200"/>
                <c:pt idx="0">
                  <c:v>55.619744869688219</c:v>
                </c:pt>
                <c:pt idx="1">
                  <c:v>55.619744869688219</c:v>
                </c:pt>
                <c:pt idx="2">
                  <c:v>55.619744869688219</c:v>
                </c:pt>
                <c:pt idx="3">
                  <c:v>55.619744869688219</c:v>
                </c:pt>
                <c:pt idx="4">
                  <c:v>55.619744869688219</c:v>
                </c:pt>
                <c:pt idx="5">
                  <c:v>55.619744869688219</c:v>
                </c:pt>
                <c:pt idx="6">
                  <c:v>55.619744869688219</c:v>
                </c:pt>
                <c:pt idx="7">
                  <c:v>55.619744869688219</c:v>
                </c:pt>
                <c:pt idx="8">
                  <c:v>55.619744869688219</c:v>
                </c:pt>
                <c:pt idx="9">
                  <c:v>55.619744869688219</c:v>
                </c:pt>
                <c:pt idx="10">
                  <c:v>55.619744869688219</c:v>
                </c:pt>
                <c:pt idx="11">
                  <c:v>55.619744869688219</c:v>
                </c:pt>
                <c:pt idx="12">
                  <c:v>55.619744869688219</c:v>
                </c:pt>
                <c:pt idx="13">
                  <c:v>55.619744869688219</c:v>
                </c:pt>
                <c:pt idx="14">
                  <c:v>55.619744869688219</c:v>
                </c:pt>
                <c:pt idx="15">
                  <c:v>55.619744869688219</c:v>
                </c:pt>
                <c:pt idx="16">
                  <c:v>55.619744869688219</c:v>
                </c:pt>
                <c:pt idx="17">
                  <c:v>55.619744869688219</c:v>
                </c:pt>
                <c:pt idx="18">
                  <c:v>55.619744869688219</c:v>
                </c:pt>
                <c:pt idx="19">
                  <c:v>55.619744869688219</c:v>
                </c:pt>
                <c:pt idx="20">
                  <c:v>55.619744869688219</c:v>
                </c:pt>
                <c:pt idx="21">
                  <c:v>55.619744869688219</c:v>
                </c:pt>
                <c:pt idx="22">
                  <c:v>55.619744869688219</c:v>
                </c:pt>
                <c:pt idx="23">
                  <c:v>55.619744869688219</c:v>
                </c:pt>
                <c:pt idx="24">
                  <c:v>55.619744869688219</c:v>
                </c:pt>
                <c:pt idx="25">
                  <c:v>55.619744869688219</c:v>
                </c:pt>
                <c:pt idx="26">
                  <c:v>55.619744869688219</c:v>
                </c:pt>
                <c:pt idx="27">
                  <c:v>55.619744869688219</c:v>
                </c:pt>
                <c:pt idx="28">
                  <c:v>55.619744869688219</c:v>
                </c:pt>
                <c:pt idx="29">
                  <c:v>55.619744869688219</c:v>
                </c:pt>
                <c:pt idx="30">
                  <c:v>55.619744869688219</c:v>
                </c:pt>
                <c:pt idx="31">
                  <c:v>55.619744869688219</c:v>
                </c:pt>
                <c:pt idx="32">
                  <c:v>55.619744869688219</c:v>
                </c:pt>
                <c:pt idx="33">
                  <c:v>55.619744869688219</c:v>
                </c:pt>
                <c:pt idx="34">
                  <c:v>55.619744869688219</c:v>
                </c:pt>
                <c:pt idx="35">
                  <c:v>55.619744869688219</c:v>
                </c:pt>
                <c:pt idx="36">
                  <c:v>55.619744869688219</c:v>
                </c:pt>
                <c:pt idx="37">
                  <c:v>55.619744869688219</c:v>
                </c:pt>
                <c:pt idx="38">
                  <c:v>55.619744869688219</c:v>
                </c:pt>
                <c:pt idx="39">
                  <c:v>55.619744869688219</c:v>
                </c:pt>
                <c:pt idx="40">
                  <c:v>55.619744869688219</c:v>
                </c:pt>
                <c:pt idx="41">
                  <c:v>55.619744869688219</c:v>
                </c:pt>
                <c:pt idx="42">
                  <c:v>55.619744869688219</c:v>
                </c:pt>
                <c:pt idx="43">
                  <c:v>55.619744869688219</c:v>
                </c:pt>
                <c:pt idx="44">
                  <c:v>55.619744869688219</c:v>
                </c:pt>
                <c:pt idx="45">
                  <c:v>55.619744869688219</c:v>
                </c:pt>
                <c:pt idx="46">
                  <c:v>55.619744869688219</c:v>
                </c:pt>
                <c:pt idx="47">
                  <c:v>55.619744869688219</c:v>
                </c:pt>
                <c:pt idx="48">
                  <c:v>55.619744869688219</c:v>
                </c:pt>
                <c:pt idx="49">
                  <c:v>55.619744869688219</c:v>
                </c:pt>
                <c:pt idx="50">
                  <c:v>55.619744869688219</c:v>
                </c:pt>
                <c:pt idx="51">
                  <c:v>55.619744869688219</c:v>
                </c:pt>
                <c:pt idx="52">
                  <c:v>55.619744869688219</c:v>
                </c:pt>
                <c:pt idx="53">
                  <c:v>55.619744869688219</c:v>
                </c:pt>
                <c:pt idx="54">
                  <c:v>55.619744869688219</c:v>
                </c:pt>
                <c:pt idx="55">
                  <c:v>55.619744869688219</c:v>
                </c:pt>
                <c:pt idx="56">
                  <c:v>55.619744869688219</c:v>
                </c:pt>
                <c:pt idx="57">
                  <c:v>55.619744869688219</c:v>
                </c:pt>
                <c:pt idx="58">
                  <c:v>55.619744869688219</c:v>
                </c:pt>
                <c:pt idx="59">
                  <c:v>55.619744869688219</c:v>
                </c:pt>
                <c:pt idx="60">
                  <c:v>55.619744869688219</c:v>
                </c:pt>
                <c:pt idx="61">
                  <c:v>55.619744869688219</c:v>
                </c:pt>
                <c:pt idx="62">
                  <c:v>55.619744869688219</c:v>
                </c:pt>
                <c:pt idx="63">
                  <c:v>55.619744869688219</c:v>
                </c:pt>
                <c:pt idx="64">
                  <c:v>55.619744869688219</c:v>
                </c:pt>
                <c:pt idx="65">
                  <c:v>55.619744869688219</c:v>
                </c:pt>
                <c:pt idx="66">
                  <c:v>55.619744869688219</c:v>
                </c:pt>
                <c:pt idx="67">
                  <c:v>55.619744869688219</c:v>
                </c:pt>
                <c:pt idx="68">
                  <c:v>55.619744869688219</c:v>
                </c:pt>
                <c:pt idx="69">
                  <c:v>55.619744869688219</c:v>
                </c:pt>
                <c:pt idx="70">
                  <c:v>55.619744869688219</c:v>
                </c:pt>
                <c:pt idx="71">
                  <c:v>55.619744869688219</c:v>
                </c:pt>
                <c:pt idx="72">
                  <c:v>55.619744869688219</c:v>
                </c:pt>
                <c:pt idx="73">
                  <c:v>55.619744869688219</c:v>
                </c:pt>
                <c:pt idx="74">
                  <c:v>55.619744869688219</c:v>
                </c:pt>
                <c:pt idx="75">
                  <c:v>55.619744869688219</c:v>
                </c:pt>
                <c:pt idx="76">
                  <c:v>55.619744869688219</c:v>
                </c:pt>
                <c:pt idx="77">
                  <c:v>55.619744869688219</c:v>
                </c:pt>
                <c:pt idx="78">
                  <c:v>55.619744869688219</c:v>
                </c:pt>
                <c:pt idx="79">
                  <c:v>55.619744869688219</c:v>
                </c:pt>
                <c:pt idx="80">
                  <c:v>55.619744869688219</c:v>
                </c:pt>
                <c:pt idx="81">
                  <c:v>55.619744869688219</c:v>
                </c:pt>
                <c:pt idx="82">
                  <c:v>55.619744869688219</c:v>
                </c:pt>
                <c:pt idx="83">
                  <c:v>55.619744869688219</c:v>
                </c:pt>
                <c:pt idx="84">
                  <c:v>55.619744869688219</c:v>
                </c:pt>
                <c:pt idx="85">
                  <c:v>55.619744869688219</c:v>
                </c:pt>
                <c:pt idx="86">
                  <c:v>55.619744869688219</c:v>
                </c:pt>
                <c:pt idx="87">
                  <c:v>55.619744869688219</c:v>
                </c:pt>
                <c:pt idx="88">
                  <c:v>55.619744869688219</c:v>
                </c:pt>
                <c:pt idx="89">
                  <c:v>55.619744869688219</c:v>
                </c:pt>
                <c:pt idx="90">
                  <c:v>56.026185227709973</c:v>
                </c:pt>
                <c:pt idx="91">
                  <c:v>56.599062365892593</c:v>
                </c:pt>
                <c:pt idx="92">
                  <c:v>57.199322278440128</c:v>
                </c:pt>
                <c:pt idx="93">
                  <c:v>57.774570624409719</c:v>
                </c:pt>
                <c:pt idx="94">
                  <c:v>58.146268719788821</c:v>
                </c:pt>
                <c:pt idx="95">
                  <c:v>58.495043901003285</c:v>
                </c:pt>
                <c:pt idx="96">
                  <c:v>58.854367482778855</c:v>
                </c:pt>
                <c:pt idx="97">
                  <c:v>59.123746190177449</c:v>
                </c:pt>
                <c:pt idx="98">
                  <c:v>59.399199089115683</c:v>
                </c:pt>
                <c:pt idx="99">
                  <c:v>59.665150232119906</c:v>
                </c:pt>
                <c:pt idx="100">
                  <c:v>59.985846116347567</c:v>
                </c:pt>
                <c:pt idx="101">
                  <c:v>60.296277010347225</c:v>
                </c:pt>
                <c:pt idx="102">
                  <c:v>60.615136319553152</c:v>
                </c:pt>
                <c:pt idx="103">
                  <c:v>60.954008124954605</c:v>
                </c:pt>
                <c:pt idx="104">
                  <c:v>61.302672475829127</c:v>
                </c:pt>
                <c:pt idx="105">
                  <c:v>61.625093823821771</c:v>
                </c:pt>
                <c:pt idx="106">
                  <c:v>62.065568448963162</c:v>
                </c:pt>
                <c:pt idx="107">
                  <c:v>62.473537542746286</c:v>
                </c:pt>
                <c:pt idx="108">
                  <c:v>62.919716704339613</c:v>
                </c:pt>
                <c:pt idx="109">
                  <c:v>63.033593143312252</c:v>
                </c:pt>
                <c:pt idx="110">
                  <c:v>63.154121032142136</c:v>
                </c:pt>
                <c:pt idx="111">
                  <c:v>63.275855323369129</c:v>
                </c:pt>
                <c:pt idx="112">
                  <c:v>63.47689691444122</c:v>
                </c:pt>
                <c:pt idx="113">
                  <c:v>63.681278285484495</c:v>
                </c:pt>
                <c:pt idx="114">
                  <c:v>63.89145358586034</c:v>
                </c:pt>
                <c:pt idx="115">
                  <c:v>64.000569108678718</c:v>
                </c:pt>
                <c:pt idx="116">
                  <c:v>64.111848696561424</c:v>
                </c:pt>
                <c:pt idx="117">
                  <c:v>64.229071877355679</c:v>
                </c:pt>
                <c:pt idx="118">
                  <c:v>64.541870087262964</c:v>
                </c:pt>
                <c:pt idx="119">
                  <c:v>64.875512347117123</c:v>
                </c:pt>
                <c:pt idx="120">
                  <c:v>65.217287019448079</c:v>
                </c:pt>
                <c:pt idx="121">
                  <c:v>65.567496382156421</c:v>
                </c:pt>
                <c:pt idx="122">
                  <c:v>65.926457930876438</c:v>
                </c:pt>
                <c:pt idx="123">
                  <c:v>66.294505351387912</c:v>
                </c:pt>
                <c:pt idx="124">
                  <c:v>66.69008204189052</c:v>
                </c:pt>
                <c:pt idx="125">
                  <c:v>67.096437541351023</c:v>
                </c:pt>
                <c:pt idx="126">
                  <c:v>67.521874831341108</c:v>
                </c:pt>
                <c:pt idx="127">
                  <c:v>67.742968383905023</c:v>
                </c:pt>
                <c:pt idx="128">
                  <c:v>67.971235000284167</c:v>
                </c:pt>
                <c:pt idx="129">
                  <c:v>68.205826760238196</c:v>
                </c:pt>
                <c:pt idx="130">
                  <c:v>68.615732967269423</c:v>
                </c:pt>
                <c:pt idx="131">
                  <c:v>69.041426093276243</c:v>
                </c:pt>
                <c:pt idx="132">
                  <c:v>69.485977672621146</c:v>
                </c:pt>
                <c:pt idx="133">
                  <c:v>69.738889454719128</c:v>
                </c:pt>
                <c:pt idx="134">
                  <c:v>69.999898158092549</c:v>
                </c:pt>
                <c:pt idx="135">
                  <c:v>70.3007192476624</c:v>
                </c:pt>
                <c:pt idx="136">
                  <c:v>70.821576978597179</c:v>
                </c:pt>
                <c:pt idx="137">
                  <c:v>71.408035251564527</c:v>
                </c:pt>
                <c:pt idx="138">
                  <c:v>71.980998785313815</c:v>
                </c:pt>
                <c:pt idx="139">
                  <c:v>72.539551727177198</c:v>
                </c:pt>
                <c:pt idx="140">
                  <c:v>73.082765633781676</c:v>
                </c:pt>
                <c:pt idx="141">
                  <c:v>73.609695851650699</c:v>
                </c:pt>
                <c:pt idx="142">
                  <c:v>74.142213664785942</c:v>
                </c:pt>
                <c:pt idx="143">
                  <c:v>74.65457950792036</c:v>
                </c:pt>
                <c:pt idx="144">
                  <c:v>75.14856712719498</c:v>
                </c:pt>
                <c:pt idx="145">
                  <c:v>75.23894072914949</c:v>
                </c:pt>
                <c:pt idx="146">
                  <c:v>75.329209722464853</c:v>
                </c:pt>
                <c:pt idx="147">
                  <c:v>75.419207243397111</c:v>
                </c:pt>
                <c:pt idx="148">
                  <c:v>75.925987889809647</c:v>
                </c:pt>
                <c:pt idx="149">
                  <c:v>76.403685598119722</c:v>
                </c:pt>
                <c:pt idx="150">
                  <c:v>76.864581240698371</c:v>
                </c:pt>
                <c:pt idx="151">
                  <c:v>77.181418169740709</c:v>
                </c:pt>
                <c:pt idx="152">
                  <c:v>77.492858255072974</c:v>
                </c:pt>
                <c:pt idx="153">
                  <c:v>77.788320116563881</c:v>
                </c:pt>
                <c:pt idx="154">
                  <c:v>78.068095393185558</c:v>
                </c:pt>
                <c:pt idx="155">
                  <c:v>78.332599473650475</c:v>
                </c:pt>
                <c:pt idx="156">
                  <c:v>78.582348721656572</c:v>
                </c:pt>
                <c:pt idx="157">
                  <c:v>78.817936366282822</c:v>
                </c:pt>
                <c:pt idx="158">
                  <c:v>79.040008739714921</c:v>
                </c:pt>
                <c:pt idx="159">
                  <c:v>79.249243274080456</c:v>
                </c:pt>
                <c:pt idx="160">
                  <c:v>79.446329273532768</c:v>
                </c:pt>
                <c:pt idx="161">
                  <c:v>79.631952041497243</c:v>
                </c:pt>
                <c:pt idx="162">
                  <c:v>79.806780540006429</c:v>
                </c:pt>
                <c:pt idx="163">
                  <c:v>79.96422675904445</c:v>
                </c:pt>
                <c:pt idx="164">
                  <c:v>80.112979343229696</c:v>
                </c:pt>
                <c:pt idx="165">
                  <c:v>80.25523584104134</c:v>
                </c:pt>
                <c:pt idx="166">
                  <c:v>80.42654898532048</c:v>
                </c:pt>
                <c:pt idx="167">
                  <c:v>80.588201961933251</c:v>
                </c:pt>
                <c:pt idx="168">
                  <c:v>80.738981567516674</c:v>
                </c:pt>
                <c:pt idx="169">
                  <c:v>80.891295876577544</c:v>
                </c:pt>
                <c:pt idx="170">
                  <c:v>81.032463866674036</c:v>
                </c:pt>
                <c:pt idx="171">
                  <c:v>81.163962542516146</c:v>
                </c:pt>
                <c:pt idx="172">
                  <c:v>81.187697373572718</c:v>
                </c:pt>
                <c:pt idx="173">
                  <c:v>81.211235884477816</c:v>
                </c:pt>
                <c:pt idx="174">
                  <c:v>81.23563424808836</c:v>
                </c:pt>
                <c:pt idx="175">
                  <c:v>81.344528080684483</c:v>
                </c:pt>
                <c:pt idx="176">
                  <c:v>81.452045306638226</c:v>
                </c:pt>
                <c:pt idx="177">
                  <c:v>81.553340271143654</c:v>
                </c:pt>
                <c:pt idx="178">
                  <c:v>81.645620261195901</c:v>
                </c:pt>
                <c:pt idx="179">
                  <c:v>81.732725534871108</c:v>
                </c:pt>
                <c:pt idx="180">
                  <c:v>81.815398453864304</c:v>
                </c:pt>
                <c:pt idx="181">
                  <c:v>81.825612178522022</c:v>
                </c:pt>
                <c:pt idx="182">
                  <c:v>81.835811842076509</c:v>
                </c:pt>
                <c:pt idx="183">
                  <c:v>81.846651497629296</c:v>
                </c:pt>
                <c:pt idx="184">
                  <c:v>81.91200662084556</c:v>
                </c:pt>
                <c:pt idx="185">
                  <c:v>81.978886724745479</c:v>
                </c:pt>
                <c:pt idx="186">
                  <c:v>82.043117064287358</c:v>
                </c:pt>
                <c:pt idx="187">
                  <c:v>82.106766231422966</c:v>
                </c:pt>
                <c:pt idx="188">
                  <c:v>82.167800437523979</c:v>
                </c:pt>
                <c:pt idx="189">
                  <c:v>82.22660358855299</c:v>
                </c:pt>
                <c:pt idx="190">
                  <c:v>82.26991034030803</c:v>
                </c:pt>
                <c:pt idx="191">
                  <c:v>82.26991034030803</c:v>
                </c:pt>
                <c:pt idx="192">
                  <c:v>82.26991034030803</c:v>
                </c:pt>
                <c:pt idx="193">
                  <c:v>82.26991034030803</c:v>
                </c:pt>
                <c:pt idx="194">
                  <c:v>82.26991034030803</c:v>
                </c:pt>
                <c:pt idx="195">
                  <c:v>82.26991034030803</c:v>
                </c:pt>
                <c:pt idx="196">
                  <c:v>82.26991034030803</c:v>
                </c:pt>
                <c:pt idx="197">
                  <c:v>82.26991034030803</c:v>
                </c:pt>
                <c:pt idx="198">
                  <c:v>82.26991034030803</c:v>
                </c:pt>
                <c:pt idx="199">
                  <c:v>82.26991034030803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46-8844-B0B6-AEEF98E11BBE}"/>
            </c:ext>
          </c:extLst>
        </c:ser>
        <c:ser>
          <c:idx val="1"/>
          <c:order val="1"/>
          <c:tx>
            <c:strRef>
              <c:f>'Vmet graph'!$E$1</c:f>
              <c:strCache>
                <c:ptCount val="1"/>
                <c:pt idx="0">
                  <c:v>Smoothed Vmet (x)</c:v>
                </c:pt>
              </c:strCache>
            </c:strRef>
          </c:tx>
          <c:spPr>
            <a:ln w="38100">
              <a:solidFill>
                <a:srgbClr val="FF420E"/>
              </a:solidFill>
              <a:prstDash val="solid"/>
            </a:ln>
          </c:spPr>
          <c:marker>
            <c:symbol val="none"/>
          </c:marker>
          <c:cat>
            <c:numRef>
              <c:f>'Vmet graph'!$B$1:$B$200</c:f>
              <c:numCache>
                <c:formatCode>0</c:formatCode>
                <c:ptCount val="2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</c:numCache>
            </c:numRef>
          </c:cat>
          <c:val>
            <c:numRef>
              <c:f>'Vmet graph'!$F$1:$F$200</c:f>
              <c:numCache>
                <c:formatCode>0.0</c:formatCode>
                <c:ptCount val="200"/>
                <c:pt idx="0">
                  <c:v>55.619744869688219</c:v>
                </c:pt>
                <c:pt idx="1">
                  <c:v>55.619744869688219</c:v>
                </c:pt>
                <c:pt idx="2">
                  <c:v>55.619744869688219</c:v>
                </c:pt>
                <c:pt idx="3">
                  <c:v>55.619744869688219</c:v>
                </c:pt>
                <c:pt idx="4">
                  <c:v>55.619744869688219</c:v>
                </c:pt>
                <c:pt idx="5">
                  <c:v>55.619744869688219</c:v>
                </c:pt>
                <c:pt idx="6">
                  <c:v>55.619744869688219</c:v>
                </c:pt>
                <c:pt idx="7">
                  <c:v>55.619744869688219</c:v>
                </c:pt>
                <c:pt idx="8">
                  <c:v>55.619744869688219</c:v>
                </c:pt>
                <c:pt idx="9">
                  <c:v>55.619744869688219</c:v>
                </c:pt>
                <c:pt idx="10">
                  <c:v>55.619744869688219</c:v>
                </c:pt>
                <c:pt idx="11">
                  <c:v>55.619744869688219</c:v>
                </c:pt>
                <c:pt idx="12">
                  <c:v>55.619744869688219</c:v>
                </c:pt>
                <c:pt idx="13">
                  <c:v>55.619744869688219</c:v>
                </c:pt>
                <c:pt idx="14">
                  <c:v>55.619744869688219</c:v>
                </c:pt>
                <c:pt idx="15">
                  <c:v>55.619744869688219</c:v>
                </c:pt>
                <c:pt idx="16">
                  <c:v>55.619744869688219</c:v>
                </c:pt>
                <c:pt idx="17">
                  <c:v>55.619744869688219</c:v>
                </c:pt>
                <c:pt idx="18">
                  <c:v>55.619744869688219</c:v>
                </c:pt>
                <c:pt idx="19">
                  <c:v>55.619744869688219</c:v>
                </c:pt>
                <c:pt idx="20">
                  <c:v>55.619744869688219</c:v>
                </c:pt>
                <c:pt idx="21">
                  <c:v>55.619744869688219</c:v>
                </c:pt>
                <c:pt idx="22">
                  <c:v>55.619744869688219</c:v>
                </c:pt>
                <c:pt idx="23">
                  <c:v>55.619744869688219</c:v>
                </c:pt>
                <c:pt idx="24">
                  <c:v>55.619744869688219</c:v>
                </c:pt>
                <c:pt idx="25">
                  <c:v>55.619744869688219</c:v>
                </c:pt>
                <c:pt idx="26">
                  <c:v>55.619744869688219</c:v>
                </c:pt>
                <c:pt idx="27">
                  <c:v>55.619744869688219</c:v>
                </c:pt>
                <c:pt idx="28">
                  <c:v>55.619744869688219</c:v>
                </c:pt>
                <c:pt idx="29">
                  <c:v>55.619744869688219</c:v>
                </c:pt>
                <c:pt idx="30">
                  <c:v>55.619744869688219</c:v>
                </c:pt>
                <c:pt idx="31">
                  <c:v>55.619744869688219</c:v>
                </c:pt>
                <c:pt idx="32">
                  <c:v>55.619744869688219</c:v>
                </c:pt>
                <c:pt idx="33">
                  <c:v>55.619744869688219</c:v>
                </c:pt>
                <c:pt idx="34">
                  <c:v>55.619744869688219</c:v>
                </c:pt>
                <c:pt idx="35">
                  <c:v>55.619744869688219</c:v>
                </c:pt>
                <c:pt idx="36">
                  <c:v>55.619744869688219</c:v>
                </c:pt>
                <c:pt idx="37">
                  <c:v>55.619744869688219</c:v>
                </c:pt>
                <c:pt idx="38">
                  <c:v>55.619744869688219</c:v>
                </c:pt>
                <c:pt idx="39">
                  <c:v>55.619744869688219</c:v>
                </c:pt>
                <c:pt idx="40">
                  <c:v>55.619744869688219</c:v>
                </c:pt>
                <c:pt idx="41">
                  <c:v>55.619744869688219</c:v>
                </c:pt>
                <c:pt idx="42">
                  <c:v>55.619744869688219</c:v>
                </c:pt>
                <c:pt idx="43">
                  <c:v>55.619744869688219</c:v>
                </c:pt>
                <c:pt idx="44">
                  <c:v>55.619744869688219</c:v>
                </c:pt>
                <c:pt idx="45">
                  <c:v>55.619744869688219</c:v>
                </c:pt>
                <c:pt idx="46">
                  <c:v>55.619744869688219</c:v>
                </c:pt>
                <c:pt idx="47">
                  <c:v>55.619744869688219</c:v>
                </c:pt>
                <c:pt idx="48">
                  <c:v>55.619744869688219</c:v>
                </c:pt>
                <c:pt idx="49">
                  <c:v>55.619744869688219</c:v>
                </c:pt>
                <c:pt idx="50">
                  <c:v>55.619744869688219</c:v>
                </c:pt>
                <c:pt idx="51">
                  <c:v>55.619744869688219</c:v>
                </c:pt>
                <c:pt idx="52">
                  <c:v>55.619744869688219</c:v>
                </c:pt>
                <c:pt idx="53">
                  <c:v>55.619744869688219</c:v>
                </c:pt>
                <c:pt idx="54">
                  <c:v>55.619744869688219</c:v>
                </c:pt>
                <c:pt idx="55">
                  <c:v>55.619744869688219</c:v>
                </c:pt>
                <c:pt idx="56">
                  <c:v>55.619744869688219</c:v>
                </c:pt>
                <c:pt idx="57">
                  <c:v>55.619744869688219</c:v>
                </c:pt>
                <c:pt idx="58">
                  <c:v>55.619744869688219</c:v>
                </c:pt>
                <c:pt idx="59">
                  <c:v>55.619744869688219</c:v>
                </c:pt>
                <c:pt idx="60">
                  <c:v>55.619744869688219</c:v>
                </c:pt>
                <c:pt idx="61">
                  <c:v>55.619744869688219</c:v>
                </c:pt>
                <c:pt idx="62">
                  <c:v>55.619744869688219</c:v>
                </c:pt>
                <c:pt idx="63">
                  <c:v>55.619744869688219</c:v>
                </c:pt>
                <c:pt idx="64">
                  <c:v>55.619744869688219</c:v>
                </c:pt>
                <c:pt idx="65">
                  <c:v>55.619744869688219</c:v>
                </c:pt>
                <c:pt idx="66">
                  <c:v>55.619744869688219</c:v>
                </c:pt>
                <c:pt idx="67">
                  <c:v>55.619744869688219</c:v>
                </c:pt>
                <c:pt idx="68">
                  <c:v>55.619744869688219</c:v>
                </c:pt>
                <c:pt idx="69">
                  <c:v>55.619744869688219</c:v>
                </c:pt>
                <c:pt idx="70">
                  <c:v>55.619744869688219</c:v>
                </c:pt>
                <c:pt idx="71">
                  <c:v>55.619744869688219</c:v>
                </c:pt>
                <c:pt idx="72">
                  <c:v>55.619744869688219</c:v>
                </c:pt>
                <c:pt idx="73">
                  <c:v>55.619744869688219</c:v>
                </c:pt>
                <c:pt idx="74">
                  <c:v>55.619744869688219</c:v>
                </c:pt>
                <c:pt idx="75">
                  <c:v>55.619744869688219</c:v>
                </c:pt>
                <c:pt idx="76">
                  <c:v>55.619744869688219</c:v>
                </c:pt>
                <c:pt idx="77">
                  <c:v>55.619744869688219</c:v>
                </c:pt>
                <c:pt idx="78">
                  <c:v>55.619744869688219</c:v>
                </c:pt>
                <c:pt idx="79">
                  <c:v>55.619744869688219</c:v>
                </c:pt>
                <c:pt idx="80">
                  <c:v>55.619744869688219</c:v>
                </c:pt>
                <c:pt idx="81">
                  <c:v>55.619744869688219</c:v>
                </c:pt>
                <c:pt idx="82">
                  <c:v>55.619744869688219</c:v>
                </c:pt>
                <c:pt idx="83">
                  <c:v>55.619744869688219</c:v>
                </c:pt>
                <c:pt idx="84">
                  <c:v>55.619744869688219</c:v>
                </c:pt>
                <c:pt idx="85">
                  <c:v>55.619744869688219</c:v>
                </c:pt>
                <c:pt idx="86">
                  <c:v>55.619744869688219</c:v>
                </c:pt>
                <c:pt idx="87">
                  <c:v>55.619744869688219</c:v>
                </c:pt>
                <c:pt idx="88">
                  <c:v>55.619744869688219</c:v>
                </c:pt>
                <c:pt idx="89">
                  <c:v>55.755224989028797</c:v>
                </c:pt>
                <c:pt idx="90">
                  <c:v>56.081664154430257</c:v>
                </c:pt>
                <c:pt idx="91">
                  <c:v>56.60818995734757</c:v>
                </c:pt>
                <c:pt idx="92">
                  <c:v>57.190985089580806</c:v>
                </c:pt>
                <c:pt idx="93">
                  <c:v>57.706720540879559</c:v>
                </c:pt>
                <c:pt idx="94">
                  <c:v>58.138627748400609</c:v>
                </c:pt>
                <c:pt idx="95">
                  <c:v>58.498560034523656</c:v>
                </c:pt>
                <c:pt idx="96">
                  <c:v>58.824385857986528</c:v>
                </c:pt>
                <c:pt idx="97">
                  <c:v>59.125770920690663</c:v>
                </c:pt>
                <c:pt idx="98">
                  <c:v>59.396031837137684</c:v>
                </c:pt>
                <c:pt idx="99">
                  <c:v>59.683398479194388</c:v>
                </c:pt>
                <c:pt idx="100">
                  <c:v>59.982424452938233</c:v>
                </c:pt>
                <c:pt idx="101">
                  <c:v>60.29908648208265</c:v>
                </c:pt>
                <c:pt idx="102">
                  <c:v>60.621807151618327</c:v>
                </c:pt>
                <c:pt idx="103">
                  <c:v>60.957272306778954</c:v>
                </c:pt>
                <c:pt idx="104">
                  <c:v>61.293924808201837</c:v>
                </c:pt>
                <c:pt idx="105">
                  <c:v>61.664444916204694</c:v>
                </c:pt>
                <c:pt idx="106">
                  <c:v>62.054733271843737</c:v>
                </c:pt>
                <c:pt idx="107">
                  <c:v>62.486274232016349</c:v>
                </c:pt>
                <c:pt idx="108">
                  <c:v>62.808949130132724</c:v>
                </c:pt>
                <c:pt idx="109">
                  <c:v>63.035810293264667</c:v>
                </c:pt>
                <c:pt idx="110">
                  <c:v>63.154523166274508</c:v>
                </c:pt>
                <c:pt idx="111">
                  <c:v>63.302291089984159</c:v>
                </c:pt>
                <c:pt idx="112">
                  <c:v>63.47801017443161</c:v>
                </c:pt>
                <c:pt idx="113">
                  <c:v>63.683209595262021</c:v>
                </c:pt>
                <c:pt idx="114">
                  <c:v>63.857766993341187</c:v>
                </c:pt>
                <c:pt idx="115">
                  <c:v>64.001290463700158</c:v>
                </c:pt>
                <c:pt idx="116">
                  <c:v>64.113829894198602</c:v>
                </c:pt>
                <c:pt idx="117">
                  <c:v>64.294263553726694</c:v>
                </c:pt>
                <c:pt idx="118">
                  <c:v>64.548818103911927</c:v>
                </c:pt>
                <c:pt idx="119">
                  <c:v>64.87822315127606</c:v>
                </c:pt>
                <c:pt idx="120">
                  <c:v>65.220098582907212</c:v>
                </c:pt>
                <c:pt idx="121">
                  <c:v>65.570413777493641</c:v>
                </c:pt>
                <c:pt idx="122">
                  <c:v>65.929486554806928</c:v>
                </c:pt>
                <c:pt idx="123">
                  <c:v>66.303681774718285</c:v>
                </c:pt>
                <c:pt idx="124">
                  <c:v>66.693674978209813</c:v>
                </c:pt>
                <c:pt idx="125">
                  <c:v>67.102798138194217</c:v>
                </c:pt>
                <c:pt idx="126">
                  <c:v>67.453760252199046</c:v>
                </c:pt>
                <c:pt idx="127">
                  <c:v>67.745359405176757</c:v>
                </c:pt>
                <c:pt idx="128">
                  <c:v>67.9733433814758</c:v>
                </c:pt>
                <c:pt idx="129">
                  <c:v>68.264264909263929</c:v>
                </c:pt>
                <c:pt idx="130">
                  <c:v>68.62099527359463</c:v>
                </c:pt>
                <c:pt idx="131">
                  <c:v>69.047712244388933</c:v>
                </c:pt>
                <c:pt idx="132">
                  <c:v>69.422097740205501</c:v>
                </c:pt>
                <c:pt idx="133">
                  <c:v>69.741588428477613</c:v>
                </c:pt>
                <c:pt idx="134">
                  <c:v>70.013168953491359</c:v>
                </c:pt>
                <c:pt idx="135">
                  <c:v>70.374064794784047</c:v>
                </c:pt>
                <c:pt idx="136">
                  <c:v>70.843443825941378</c:v>
                </c:pt>
                <c:pt idx="137">
                  <c:v>71.403537005158512</c:v>
                </c:pt>
                <c:pt idx="138">
                  <c:v>71.97619525468518</c:v>
                </c:pt>
                <c:pt idx="139">
                  <c:v>72.53443871542423</c:v>
                </c:pt>
                <c:pt idx="140">
                  <c:v>73.077337737536524</c:v>
                </c:pt>
                <c:pt idx="141">
                  <c:v>73.611558383406106</c:v>
                </c:pt>
                <c:pt idx="142">
                  <c:v>74.135496341452324</c:v>
                </c:pt>
                <c:pt idx="143">
                  <c:v>74.648453433300432</c:v>
                </c:pt>
                <c:pt idx="144">
                  <c:v>75.014029121421615</c:v>
                </c:pt>
                <c:pt idx="145">
                  <c:v>75.238905859603108</c:v>
                </c:pt>
                <c:pt idx="146">
                  <c:v>75.329119231670475</c:v>
                </c:pt>
                <c:pt idx="147">
                  <c:v>75.558134951890537</c:v>
                </c:pt>
                <c:pt idx="148">
                  <c:v>75.916293577108817</c:v>
                </c:pt>
                <c:pt idx="149">
                  <c:v>76.39808490954259</c:v>
                </c:pt>
                <c:pt idx="150">
                  <c:v>76.816561669519601</c:v>
                </c:pt>
                <c:pt idx="151">
                  <c:v>77.179619221837356</c:v>
                </c:pt>
                <c:pt idx="152">
                  <c:v>77.487532180459183</c:v>
                </c:pt>
                <c:pt idx="153">
                  <c:v>77.7830912549408</c:v>
                </c:pt>
                <c:pt idx="154">
                  <c:v>78.063004994466638</c:v>
                </c:pt>
                <c:pt idx="155">
                  <c:v>78.327681196164193</c:v>
                </c:pt>
                <c:pt idx="156">
                  <c:v>78.577628187196623</c:v>
                </c:pt>
                <c:pt idx="157">
                  <c:v>78.813431275884767</c:v>
                </c:pt>
                <c:pt idx="158">
                  <c:v>79.035729460026062</c:v>
                </c:pt>
                <c:pt idx="159">
                  <c:v>79.24519376244271</c:v>
                </c:pt>
                <c:pt idx="160">
                  <c:v>79.442508196370156</c:v>
                </c:pt>
                <c:pt idx="161">
                  <c:v>79.628353951678818</c:v>
                </c:pt>
                <c:pt idx="162">
                  <c:v>79.800986446849379</c:v>
                </c:pt>
                <c:pt idx="163">
                  <c:v>79.961328880760206</c:v>
                </c:pt>
                <c:pt idx="164">
                  <c:v>80.110813981105153</c:v>
                </c:pt>
                <c:pt idx="165">
                  <c:v>80.264921389863844</c:v>
                </c:pt>
                <c:pt idx="166">
                  <c:v>80.42332892943169</c:v>
                </c:pt>
                <c:pt idx="167">
                  <c:v>80.584577504923473</c:v>
                </c:pt>
                <c:pt idx="168">
                  <c:v>80.739493135342499</c:v>
                </c:pt>
                <c:pt idx="169">
                  <c:v>80.887580436922747</c:v>
                </c:pt>
                <c:pt idx="170">
                  <c:v>81.02924076192258</c:v>
                </c:pt>
                <c:pt idx="171">
                  <c:v>81.128041260920966</c:v>
                </c:pt>
                <c:pt idx="172">
                  <c:v>81.187631933522226</c:v>
                </c:pt>
                <c:pt idx="173">
                  <c:v>81.211522502046293</c:v>
                </c:pt>
                <c:pt idx="174">
                  <c:v>81.263799404416886</c:v>
                </c:pt>
                <c:pt idx="175">
                  <c:v>81.344069211803685</c:v>
                </c:pt>
                <c:pt idx="176">
                  <c:v>81.449971219488802</c:v>
                </c:pt>
                <c:pt idx="177">
                  <c:v>81.550335279659251</c:v>
                </c:pt>
                <c:pt idx="178">
                  <c:v>81.643895355736888</c:v>
                </c:pt>
                <c:pt idx="179">
                  <c:v>81.731248083310433</c:v>
                </c:pt>
                <c:pt idx="180">
                  <c:v>81.791245389085816</c:v>
                </c:pt>
                <c:pt idx="181">
                  <c:v>81.825607491487617</c:v>
                </c:pt>
                <c:pt idx="182">
                  <c:v>81.836025172742609</c:v>
                </c:pt>
                <c:pt idx="183">
                  <c:v>81.864823320183788</c:v>
                </c:pt>
                <c:pt idx="184">
                  <c:v>81.912514947740107</c:v>
                </c:pt>
                <c:pt idx="185">
                  <c:v>81.978003469959461</c:v>
                </c:pt>
                <c:pt idx="186">
                  <c:v>82.042923340151944</c:v>
                </c:pt>
                <c:pt idx="187">
                  <c:v>82.105894577744763</c:v>
                </c:pt>
                <c:pt idx="188">
                  <c:v>82.167056752499974</c:v>
                </c:pt>
                <c:pt idx="189">
                  <c:v>82.221438122128333</c:v>
                </c:pt>
                <c:pt idx="190">
                  <c:v>82.255474756389688</c:v>
                </c:pt>
                <c:pt idx="191">
                  <c:v>82.26991034030803</c:v>
                </c:pt>
                <c:pt idx="192">
                  <c:v>82.26991034030803</c:v>
                </c:pt>
                <c:pt idx="193">
                  <c:v>82.26991034030803</c:v>
                </c:pt>
                <c:pt idx="194">
                  <c:v>82.26991034030803</c:v>
                </c:pt>
                <c:pt idx="195">
                  <c:v>82.26991034030803</c:v>
                </c:pt>
                <c:pt idx="196">
                  <c:v>82.26991034030803</c:v>
                </c:pt>
                <c:pt idx="197">
                  <c:v>82.26991034030803</c:v>
                </c:pt>
                <c:pt idx="198">
                  <c:v>82.26991034030803</c:v>
                </c:pt>
                <c:pt idx="199">
                  <c:v>82.26991034030803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46-8844-B0B6-AEEF98E11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247712"/>
        <c:axId val="1238252128"/>
      </c:lineChart>
      <c:catAx>
        <c:axId val="1238247712"/>
        <c:scaling>
          <c:orientation val="maxMin"/>
        </c:scaling>
        <c:delete val="0"/>
        <c:axPos val="b"/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8252128"/>
        <c:crossesAt val="0"/>
        <c:auto val="0"/>
        <c:lblAlgn val="ctr"/>
        <c:lblOffset val="100"/>
        <c:tickLblSkip val="16"/>
        <c:tickMarkSkip val="1"/>
        <c:noMultiLvlLbl val="0"/>
      </c:catAx>
      <c:valAx>
        <c:axId val="1238252128"/>
        <c:scaling>
          <c:orientation val="minMax"/>
        </c:scaling>
        <c:delete val="0"/>
        <c:axPos val="r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8247712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8312540907198"/>
          <c:y val="0.20900346861787"/>
          <c:w val="0.31234296594537803"/>
          <c:h val="9.00321543408360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" l="0.75" r="0.75" t="1" header="0.51180555555555596" footer="0.51180555555555596"/>
    <c:pageSetup firstPageNumber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Vmet Y direction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32994593589763E-2"/>
          <c:y val="9.5703305583222098E-2"/>
          <c:w val="0.84263907177048303"/>
          <c:h val="0.84931332569108997"/>
        </c:manualLayout>
      </c:layout>
      <c:lineChart>
        <c:grouping val="standard"/>
        <c:varyColors val="0"/>
        <c:ser>
          <c:idx val="0"/>
          <c:order val="0"/>
          <c:tx>
            <c:strRef>
              <c:f>'Vmet graph'!$G$1</c:f>
              <c:strCache>
                <c:ptCount val="1"/>
                <c:pt idx="0">
                  <c:v>initial Vmet per altitude (y)</c:v>
                </c:pt>
              </c:strCache>
            </c:strRef>
          </c:tx>
          <c:spPr>
            <a:ln w="38100">
              <a:pattFill prst="pct50">
                <a:fgClr>
                  <a:srgbClr val="004586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square"/>
            <c:size val="7"/>
            <c:spPr>
              <a:solidFill>
                <a:srgbClr val="004586"/>
              </a:solidFill>
              <a:ln>
                <a:solidFill>
                  <a:srgbClr val="004586"/>
                </a:solidFill>
                <a:prstDash val="solid"/>
              </a:ln>
            </c:spPr>
          </c:marker>
          <c:cat>
            <c:numRef>
              <c:f>'Vmet graph'!$B$1:$B$200</c:f>
              <c:numCache>
                <c:formatCode>0</c:formatCode>
                <c:ptCount val="2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</c:numCache>
            </c:numRef>
          </c:cat>
          <c:val>
            <c:numRef>
              <c:f>'Vmet graph'!$H$1:$H$200</c:f>
              <c:numCache>
                <c:formatCode>0.0</c:formatCode>
                <c:ptCount val="200"/>
                <c:pt idx="0">
                  <c:v>60.545704604769632</c:v>
                </c:pt>
                <c:pt idx="1">
                  <c:v>60.545704604769632</c:v>
                </c:pt>
                <c:pt idx="2">
                  <c:v>60.545704604769632</c:v>
                </c:pt>
                <c:pt idx="3">
                  <c:v>60.545704604769632</c:v>
                </c:pt>
                <c:pt idx="4">
                  <c:v>60.545704604769632</c:v>
                </c:pt>
                <c:pt idx="5">
                  <c:v>60.545704604769632</c:v>
                </c:pt>
                <c:pt idx="6">
                  <c:v>60.545704604769632</c:v>
                </c:pt>
                <c:pt idx="7">
                  <c:v>60.545704604769632</c:v>
                </c:pt>
                <c:pt idx="8">
                  <c:v>60.545704604769632</c:v>
                </c:pt>
                <c:pt idx="9">
                  <c:v>60.545704604769632</c:v>
                </c:pt>
                <c:pt idx="10">
                  <c:v>60.545704604769632</c:v>
                </c:pt>
                <c:pt idx="11">
                  <c:v>60.545704604769632</c:v>
                </c:pt>
                <c:pt idx="12">
                  <c:v>60.545704604769632</c:v>
                </c:pt>
                <c:pt idx="13">
                  <c:v>60.545704604769632</c:v>
                </c:pt>
                <c:pt idx="14">
                  <c:v>60.545704604769632</c:v>
                </c:pt>
                <c:pt idx="15">
                  <c:v>60.545704604769632</c:v>
                </c:pt>
                <c:pt idx="16">
                  <c:v>60.545704604769632</c:v>
                </c:pt>
                <c:pt idx="17">
                  <c:v>60.545704604769632</c:v>
                </c:pt>
                <c:pt idx="18">
                  <c:v>60.545704604769632</c:v>
                </c:pt>
                <c:pt idx="19">
                  <c:v>60.545704604769632</c:v>
                </c:pt>
                <c:pt idx="20">
                  <c:v>60.545704604769632</c:v>
                </c:pt>
                <c:pt idx="21">
                  <c:v>60.545704604769632</c:v>
                </c:pt>
                <c:pt idx="22">
                  <c:v>60.545704604769632</c:v>
                </c:pt>
                <c:pt idx="23">
                  <c:v>60.545704604769632</c:v>
                </c:pt>
                <c:pt idx="24">
                  <c:v>60.545704604769632</c:v>
                </c:pt>
                <c:pt idx="25">
                  <c:v>60.545704604769632</c:v>
                </c:pt>
                <c:pt idx="26">
                  <c:v>60.545704604769632</c:v>
                </c:pt>
                <c:pt idx="27">
                  <c:v>60.545704604769632</c:v>
                </c:pt>
                <c:pt idx="28">
                  <c:v>60.545704604769632</c:v>
                </c:pt>
                <c:pt idx="29">
                  <c:v>60.545704604769632</c:v>
                </c:pt>
                <c:pt idx="30">
                  <c:v>60.545704604769632</c:v>
                </c:pt>
                <c:pt idx="31">
                  <c:v>60.545704604769632</c:v>
                </c:pt>
                <c:pt idx="32">
                  <c:v>60.545704604769632</c:v>
                </c:pt>
                <c:pt idx="33">
                  <c:v>60.545704604769632</c:v>
                </c:pt>
                <c:pt idx="34">
                  <c:v>60.545704604769632</c:v>
                </c:pt>
                <c:pt idx="35">
                  <c:v>60.545704604769632</c:v>
                </c:pt>
                <c:pt idx="36">
                  <c:v>60.545704604769632</c:v>
                </c:pt>
                <c:pt idx="37">
                  <c:v>60.545704604769632</c:v>
                </c:pt>
                <c:pt idx="38">
                  <c:v>60.545704604769632</c:v>
                </c:pt>
                <c:pt idx="39">
                  <c:v>60.545704604769632</c:v>
                </c:pt>
                <c:pt idx="40">
                  <c:v>60.545704604769632</c:v>
                </c:pt>
                <c:pt idx="41">
                  <c:v>60.545704604769632</c:v>
                </c:pt>
                <c:pt idx="42">
                  <c:v>60.545704604769632</c:v>
                </c:pt>
                <c:pt idx="43">
                  <c:v>60.545704604769632</c:v>
                </c:pt>
                <c:pt idx="44">
                  <c:v>60.545704604769632</c:v>
                </c:pt>
                <c:pt idx="45">
                  <c:v>60.545704604769632</c:v>
                </c:pt>
                <c:pt idx="46">
                  <c:v>60.545704604769632</c:v>
                </c:pt>
                <c:pt idx="47">
                  <c:v>60.545704604769632</c:v>
                </c:pt>
                <c:pt idx="48">
                  <c:v>60.545704604769632</c:v>
                </c:pt>
                <c:pt idx="49">
                  <c:v>60.545704604769632</c:v>
                </c:pt>
                <c:pt idx="50">
                  <c:v>60.545704604769632</c:v>
                </c:pt>
                <c:pt idx="51">
                  <c:v>60.545704604769632</c:v>
                </c:pt>
                <c:pt idx="52">
                  <c:v>60.545704604769632</c:v>
                </c:pt>
                <c:pt idx="53">
                  <c:v>60.545704604769632</c:v>
                </c:pt>
                <c:pt idx="54">
                  <c:v>60.545704604769632</c:v>
                </c:pt>
                <c:pt idx="55">
                  <c:v>60.545704604769632</c:v>
                </c:pt>
                <c:pt idx="56">
                  <c:v>60.545704604769632</c:v>
                </c:pt>
                <c:pt idx="57">
                  <c:v>60.545704604769632</c:v>
                </c:pt>
                <c:pt idx="58">
                  <c:v>60.545704604769632</c:v>
                </c:pt>
                <c:pt idx="59">
                  <c:v>60.545704604769632</c:v>
                </c:pt>
                <c:pt idx="60">
                  <c:v>60.545704604769632</c:v>
                </c:pt>
                <c:pt idx="61">
                  <c:v>60.545704604769632</c:v>
                </c:pt>
                <c:pt idx="62">
                  <c:v>60.545704604769632</c:v>
                </c:pt>
                <c:pt idx="63">
                  <c:v>60.545704604769632</c:v>
                </c:pt>
                <c:pt idx="64">
                  <c:v>60.545704604769632</c:v>
                </c:pt>
                <c:pt idx="65">
                  <c:v>60.545704604769632</c:v>
                </c:pt>
                <c:pt idx="66">
                  <c:v>60.545704604769632</c:v>
                </c:pt>
                <c:pt idx="67">
                  <c:v>60.545704604769632</c:v>
                </c:pt>
                <c:pt idx="68">
                  <c:v>60.545704604769632</c:v>
                </c:pt>
                <c:pt idx="69">
                  <c:v>60.545704604769632</c:v>
                </c:pt>
                <c:pt idx="70">
                  <c:v>60.545704604769632</c:v>
                </c:pt>
                <c:pt idx="71">
                  <c:v>60.545704604769632</c:v>
                </c:pt>
                <c:pt idx="72">
                  <c:v>60.545704604769632</c:v>
                </c:pt>
                <c:pt idx="73">
                  <c:v>60.545704604769632</c:v>
                </c:pt>
                <c:pt idx="74">
                  <c:v>60.545704604769632</c:v>
                </c:pt>
                <c:pt idx="75">
                  <c:v>60.545704604769632</c:v>
                </c:pt>
                <c:pt idx="76">
                  <c:v>60.545704604769632</c:v>
                </c:pt>
                <c:pt idx="77">
                  <c:v>60.545704604769632</c:v>
                </c:pt>
                <c:pt idx="78">
                  <c:v>60.545704604769632</c:v>
                </c:pt>
                <c:pt idx="79">
                  <c:v>60.545704604769632</c:v>
                </c:pt>
                <c:pt idx="80">
                  <c:v>60.545704604769632</c:v>
                </c:pt>
                <c:pt idx="81">
                  <c:v>60.545704604769632</c:v>
                </c:pt>
                <c:pt idx="82">
                  <c:v>60.545704604769632</c:v>
                </c:pt>
                <c:pt idx="83">
                  <c:v>60.545704604769632</c:v>
                </c:pt>
                <c:pt idx="84">
                  <c:v>60.545704604769632</c:v>
                </c:pt>
                <c:pt idx="85">
                  <c:v>60.545704604769632</c:v>
                </c:pt>
                <c:pt idx="86">
                  <c:v>60.545704604769632</c:v>
                </c:pt>
                <c:pt idx="87">
                  <c:v>60.545704604769632</c:v>
                </c:pt>
                <c:pt idx="88">
                  <c:v>60.545704604769632</c:v>
                </c:pt>
                <c:pt idx="89">
                  <c:v>60.545704604769632</c:v>
                </c:pt>
                <c:pt idx="90">
                  <c:v>61.809652189000062</c:v>
                </c:pt>
                <c:pt idx="91">
                  <c:v>63.65848154397338</c:v>
                </c:pt>
                <c:pt idx="92">
                  <c:v>65.674175661534434</c:v>
                </c:pt>
                <c:pt idx="93">
                  <c:v>67.685459183611925</c:v>
                </c:pt>
                <c:pt idx="94">
                  <c:v>69.023548477645576</c:v>
                </c:pt>
                <c:pt idx="95">
                  <c:v>70.318114942366179</c:v>
                </c:pt>
                <c:pt idx="96">
                  <c:v>71.690890689921332</c:v>
                </c:pt>
                <c:pt idx="97">
                  <c:v>72.742673607330758</c:v>
                </c:pt>
                <c:pt idx="98">
                  <c:v>73.842659566066644</c:v>
                </c:pt>
                <c:pt idx="99">
                  <c:v>74.892907097797078</c:v>
                </c:pt>
                <c:pt idx="100">
                  <c:v>76.149894814937994</c:v>
                </c:pt>
                <c:pt idx="101">
                  <c:v>77.355642079412931</c:v>
                </c:pt>
                <c:pt idx="102">
                  <c:v>78.628134301155598</c:v>
                </c:pt>
                <c:pt idx="103">
                  <c:v>80.020646859555626</c:v>
                </c:pt>
                <c:pt idx="104">
                  <c:v>81.497919059288989</c:v>
                </c:pt>
                <c:pt idx="105">
                  <c:v>83.120115040493502</c:v>
                </c:pt>
                <c:pt idx="106">
                  <c:v>85.824318030071609</c:v>
                </c:pt>
                <c:pt idx="107">
                  <c:v>88.913146211518011</c:v>
                </c:pt>
                <c:pt idx="108">
                  <c:v>92.411548059572368</c:v>
                </c:pt>
                <c:pt idx="109">
                  <c:v>93.287758541083164</c:v>
                </c:pt>
                <c:pt idx="110">
                  <c:v>94.199090727537296</c:v>
                </c:pt>
                <c:pt idx="111">
                  <c:v>95.136070420461067</c:v>
                </c:pt>
                <c:pt idx="112">
                  <c:v>96.730636798149106</c:v>
                </c:pt>
                <c:pt idx="113">
                  <c:v>98.402759553279807</c:v>
                </c:pt>
                <c:pt idx="114">
                  <c:v>100.163261415902</c:v>
                </c:pt>
                <c:pt idx="115">
                  <c:v>101.08462823194611</c:v>
                </c:pt>
                <c:pt idx="116">
                  <c:v>102.03217597844642</c:v>
                </c:pt>
                <c:pt idx="117">
                  <c:v>103.0147256494222</c:v>
                </c:pt>
                <c:pt idx="118">
                  <c:v>105.67097482228621</c:v>
                </c:pt>
                <c:pt idx="119">
                  <c:v>108.55010573620108</c:v>
                </c:pt>
                <c:pt idx="120">
                  <c:v>111.64853307062837</c:v>
                </c:pt>
                <c:pt idx="121">
                  <c:v>114.99267855763705</c:v>
                </c:pt>
                <c:pt idx="122">
                  <c:v>118.6134372424745</c:v>
                </c:pt>
                <c:pt idx="123">
                  <c:v>122.54717583933966</c:v>
                </c:pt>
                <c:pt idx="124">
                  <c:v>127.05673038027037</c:v>
                </c:pt>
                <c:pt idx="125">
                  <c:v>132.01847491180411</c:v>
                </c:pt>
                <c:pt idx="126">
                  <c:v>137.5268526135107</c:v>
                </c:pt>
                <c:pt idx="127">
                  <c:v>140.45621695954523</c:v>
                </c:pt>
                <c:pt idx="128">
                  <c:v>143.55564354183454</c:v>
                </c:pt>
                <c:pt idx="129">
                  <c:v>146.91951632089456</c:v>
                </c:pt>
                <c:pt idx="130">
                  <c:v>153.33892350246276</c:v>
                </c:pt>
                <c:pt idx="131">
                  <c:v>160.65775186328872</c:v>
                </c:pt>
                <c:pt idx="132">
                  <c:v>168.87803950771092</c:v>
                </c:pt>
                <c:pt idx="133">
                  <c:v>173.72008581967438</c:v>
                </c:pt>
                <c:pt idx="134">
                  <c:v>178.90543142062495</c:v>
                </c:pt>
                <c:pt idx="135">
                  <c:v>184.76448531976007</c:v>
                </c:pt>
                <c:pt idx="136">
                  <c:v>195.13005835738036</c:v>
                </c:pt>
                <c:pt idx="137">
                  <c:v>207.18782894954245</c:v>
                </c:pt>
                <c:pt idx="138">
                  <c:v>220.21277151364347</c:v>
                </c:pt>
                <c:pt idx="139">
                  <c:v>234.29051110089168</c:v>
                </c:pt>
                <c:pt idx="140">
                  <c:v>249.51157752760747</c:v>
                </c:pt>
                <c:pt idx="141">
                  <c:v>265.97001671747626</c:v>
                </c:pt>
                <c:pt idx="142">
                  <c:v>284.66119779806792</c:v>
                </c:pt>
                <c:pt idx="143">
                  <c:v>304.92278426105798</c:v>
                </c:pt>
                <c:pt idx="144">
                  <c:v>326.8308921521525</c:v>
                </c:pt>
                <c:pt idx="145">
                  <c:v>330.89922179346149</c:v>
                </c:pt>
                <c:pt idx="146">
                  <c:v>335.02433061445515</c:v>
                </c:pt>
                <c:pt idx="147">
                  <c:v>339.2104066340126</c:v>
                </c:pt>
                <c:pt idx="148">
                  <c:v>366.07704820995616</c:v>
                </c:pt>
                <c:pt idx="149">
                  <c:v>394.95598267943268</c:v>
                </c:pt>
                <c:pt idx="150">
                  <c:v>425.87189907573492</c:v>
                </c:pt>
                <c:pt idx="151">
                  <c:v>448.49115663504057</c:v>
                </c:pt>
                <c:pt idx="152">
                  <c:v>472.15807033587282</c:v>
                </c:pt>
                <c:pt idx="153">
                  <c:v>496.7622692238856</c:v>
                </c:pt>
                <c:pt idx="154">
                  <c:v>522.27060711553577</c:v>
                </c:pt>
                <c:pt idx="155">
                  <c:v>548.64692433393805</c:v>
                </c:pt>
                <c:pt idx="156">
                  <c:v>575.85328506707867</c:v>
                </c:pt>
                <c:pt idx="157">
                  <c:v>603.85098113844447</c:v>
                </c:pt>
                <c:pt idx="158">
                  <c:v>632.6012276528561</c:v>
                </c:pt>
                <c:pt idx="159">
                  <c:v>662.06552440397729</c:v>
                </c:pt>
                <c:pt idx="160">
                  <c:v>692.20570145131796</c:v>
                </c:pt>
                <c:pt idx="161">
                  <c:v>722.98370095876862</c:v>
                </c:pt>
                <c:pt idx="162">
                  <c:v>754.36116729570415</c:v>
                </c:pt>
                <c:pt idx="163">
                  <c:v>784.78623790724794</c:v>
                </c:pt>
                <c:pt idx="164">
                  <c:v>815.68839213788215</c:v>
                </c:pt>
                <c:pt idx="165">
                  <c:v>847.03607185492206</c:v>
                </c:pt>
                <c:pt idx="166">
                  <c:v>887.7975529594986</c:v>
                </c:pt>
                <c:pt idx="167">
                  <c:v>929.23177610616278</c:v>
                </c:pt>
                <c:pt idx="168">
                  <c:v>971.24940033602945</c:v>
                </c:pt>
                <c:pt idx="169">
                  <c:v>1017.6177393558064</c:v>
                </c:pt>
                <c:pt idx="170">
                  <c:v>1064.4259423066078</c:v>
                </c:pt>
                <c:pt idx="171">
                  <c:v>1111.5512128176069</c:v>
                </c:pt>
                <c:pt idx="172">
                  <c:v>1120.1417481949304</c:v>
                </c:pt>
                <c:pt idx="173">
                  <c:v>1128.7453775523466</c:v>
                </c:pt>
                <c:pt idx="174">
                  <c:v>1137.3588672317599</c:v>
                </c:pt>
                <c:pt idx="175">
                  <c:v>1176.6041258965472</c:v>
                </c:pt>
                <c:pt idx="176">
                  <c:v>1216.1334650233132</c:v>
                </c:pt>
                <c:pt idx="177">
                  <c:v>1255.7095041735031</c:v>
                </c:pt>
                <c:pt idx="178">
                  <c:v>1293.8752108153847</c:v>
                </c:pt>
                <c:pt idx="179">
                  <c:v>1331.9455810392492</c:v>
                </c:pt>
                <c:pt idx="180">
                  <c:v>1369.8508388627984</c:v>
                </c:pt>
                <c:pt idx="181">
                  <c:v>1374.5390426328531</c:v>
                </c:pt>
                <c:pt idx="182">
                  <c:v>1379.2259957281917</c:v>
                </c:pt>
                <c:pt idx="183">
                  <c:v>1383.9106623024297</c:v>
                </c:pt>
                <c:pt idx="184">
                  <c:v>1411.358448806257</c:v>
                </c:pt>
                <c:pt idx="185">
                  <c:v>1438.6881030047057</c:v>
                </c:pt>
                <c:pt idx="186">
                  <c:v>1465.8870154702574</c:v>
                </c:pt>
                <c:pt idx="187">
                  <c:v>1493.8264536321453</c:v>
                </c:pt>
                <c:pt idx="188">
                  <c:v>1521.5744508213145</c:v>
                </c:pt>
                <c:pt idx="189">
                  <c:v>1549.1063827789526</c:v>
                </c:pt>
                <c:pt idx="190">
                  <c:v>1569.8034044905619</c:v>
                </c:pt>
                <c:pt idx="191">
                  <c:v>1569.8034044905619</c:v>
                </c:pt>
                <c:pt idx="192">
                  <c:v>1569.8034044905619</c:v>
                </c:pt>
                <c:pt idx="193">
                  <c:v>1569.8034044905619</c:v>
                </c:pt>
                <c:pt idx="194">
                  <c:v>1569.8034044905619</c:v>
                </c:pt>
                <c:pt idx="195">
                  <c:v>1569.8034044905619</c:v>
                </c:pt>
                <c:pt idx="196">
                  <c:v>1569.8034044905619</c:v>
                </c:pt>
                <c:pt idx="197">
                  <c:v>1569.8034044905619</c:v>
                </c:pt>
                <c:pt idx="198">
                  <c:v>1569.8034044905619</c:v>
                </c:pt>
                <c:pt idx="199">
                  <c:v>1569.8034044905619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09-2847-97A1-FC477D7224D2}"/>
            </c:ext>
          </c:extLst>
        </c:ser>
        <c:ser>
          <c:idx val="1"/>
          <c:order val="1"/>
          <c:tx>
            <c:strRef>
              <c:f>'Vmet graph'!$I$1</c:f>
              <c:strCache>
                <c:ptCount val="1"/>
                <c:pt idx="0">
                  <c:v>Smoothed Vmet (y)</c:v>
                </c:pt>
              </c:strCache>
            </c:strRef>
          </c:tx>
          <c:spPr>
            <a:ln w="38100">
              <a:solidFill>
                <a:srgbClr val="FF420E"/>
              </a:solidFill>
              <a:prstDash val="solid"/>
            </a:ln>
          </c:spPr>
          <c:marker>
            <c:symbol val="none"/>
          </c:marker>
          <c:cat>
            <c:numRef>
              <c:f>'Vmet graph'!$B$1:$B$200</c:f>
              <c:numCache>
                <c:formatCode>0</c:formatCode>
                <c:ptCount val="2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</c:numCache>
            </c:numRef>
          </c:cat>
          <c:val>
            <c:numRef>
              <c:f>'Vmet graph'!$J$1:$J$200</c:f>
              <c:numCache>
                <c:formatCode>0.0</c:formatCode>
                <c:ptCount val="200"/>
                <c:pt idx="0">
                  <c:v>60.545704604769632</c:v>
                </c:pt>
                <c:pt idx="1">
                  <c:v>60.545704604769632</c:v>
                </c:pt>
                <c:pt idx="2">
                  <c:v>60.545704604769632</c:v>
                </c:pt>
                <c:pt idx="3">
                  <c:v>60.545704604769632</c:v>
                </c:pt>
                <c:pt idx="4">
                  <c:v>60.545704604769632</c:v>
                </c:pt>
                <c:pt idx="5">
                  <c:v>60.545704604769632</c:v>
                </c:pt>
                <c:pt idx="6">
                  <c:v>60.545704604769632</c:v>
                </c:pt>
                <c:pt idx="7">
                  <c:v>60.545704604769632</c:v>
                </c:pt>
                <c:pt idx="8">
                  <c:v>60.545704604769632</c:v>
                </c:pt>
                <c:pt idx="9">
                  <c:v>60.545704604769632</c:v>
                </c:pt>
                <c:pt idx="10">
                  <c:v>60.545704604769632</c:v>
                </c:pt>
                <c:pt idx="11">
                  <c:v>60.545704604769632</c:v>
                </c:pt>
                <c:pt idx="12">
                  <c:v>60.545704604769632</c:v>
                </c:pt>
                <c:pt idx="13">
                  <c:v>60.545704604769632</c:v>
                </c:pt>
                <c:pt idx="14">
                  <c:v>60.545704604769632</c:v>
                </c:pt>
                <c:pt idx="15">
                  <c:v>60.545704604769632</c:v>
                </c:pt>
                <c:pt idx="16">
                  <c:v>60.545704604769632</c:v>
                </c:pt>
                <c:pt idx="17">
                  <c:v>60.545704604769632</c:v>
                </c:pt>
                <c:pt idx="18">
                  <c:v>60.545704604769632</c:v>
                </c:pt>
                <c:pt idx="19">
                  <c:v>60.545704604769632</c:v>
                </c:pt>
                <c:pt idx="20">
                  <c:v>60.545704604769632</c:v>
                </c:pt>
                <c:pt idx="21">
                  <c:v>60.545704604769632</c:v>
                </c:pt>
                <c:pt idx="22">
                  <c:v>60.545704604769632</c:v>
                </c:pt>
                <c:pt idx="23">
                  <c:v>60.545704604769632</c:v>
                </c:pt>
                <c:pt idx="24">
                  <c:v>60.545704604769632</c:v>
                </c:pt>
                <c:pt idx="25">
                  <c:v>60.545704604769632</c:v>
                </c:pt>
                <c:pt idx="26">
                  <c:v>60.545704604769632</c:v>
                </c:pt>
                <c:pt idx="27">
                  <c:v>60.545704604769632</c:v>
                </c:pt>
                <c:pt idx="28">
                  <c:v>60.545704604769632</c:v>
                </c:pt>
                <c:pt idx="29">
                  <c:v>60.545704604769632</c:v>
                </c:pt>
                <c:pt idx="30">
                  <c:v>60.545704604769632</c:v>
                </c:pt>
                <c:pt idx="31">
                  <c:v>60.545704604769632</c:v>
                </c:pt>
                <c:pt idx="32">
                  <c:v>60.545704604769632</c:v>
                </c:pt>
                <c:pt idx="33">
                  <c:v>60.545704604769632</c:v>
                </c:pt>
                <c:pt idx="34">
                  <c:v>60.545704604769632</c:v>
                </c:pt>
                <c:pt idx="35">
                  <c:v>60.545704604769632</c:v>
                </c:pt>
                <c:pt idx="36">
                  <c:v>60.545704604769632</c:v>
                </c:pt>
                <c:pt idx="37">
                  <c:v>60.545704604769632</c:v>
                </c:pt>
                <c:pt idx="38">
                  <c:v>60.545704604769632</c:v>
                </c:pt>
                <c:pt idx="39">
                  <c:v>60.545704604769632</c:v>
                </c:pt>
                <c:pt idx="40">
                  <c:v>60.545704604769632</c:v>
                </c:pt>
                <c:pt idx="41">
                  <c:v>60.545704604769632</c:v>
                </c:pt>
                <c:pt idx="42">
                  <c:v>60.545704604769632</c:v>
                </c:pt>
                <c:pt idx="43">
                  <c:v>60.545704604769632</c:v>
                </c:pt>
                <c:pt idx="44">
                  <c:v>60.545704604769632</c:v>
                </c:pt>
                <c:pt idx="45">
                  <c:v>60.545704604769632</c:v>
                </c:pt>
                <c:pt idx="46">
                  <c:v>60.545704604769632</c:v>
                </c:pt>
                <c:pt idx="47">
                  <c:v>60.545704604769632</c:v>
                </c:pt>
                <c:pt idx="48">
                  <c:v>60.545704604769632</c:v>
                </c:pt>
                <c:pt idx="49">
                  <c:v>60.545704604769632</c:v>
                </c:pt>
                <c:pt idx="50">
                  <c:v>60.545704604769632</c:v>
                </c:pt>
                <c:pt idx="51">
                  <c:v>60.545704604769632</c:v>
                </c:pt>
                <c:pt idx="52">
                  <c:v>60.545704604769632</c:v>
                </c:pt>
                <c:pt idx="53">
                  <c:v>60.545704604769632</c:v>
                </c:pt>
                <c:pt idx="54">
                  <c:v>60.545704604769632</c:v>
                </c:pt>
                <c:pt idx="55">
                  <c:v>60.545704604769632</c:v>
                </c:pt>
                <c:pt idx="56">
                  <c:v>60.545704604769632</c:v>
                </c:pt>
                <c:pt idx="57">
                  <c:v>60.545704604769632</c:v>
                </c:pt>
                <c:pt idx="58">
                  <c:v>60.545704604769632</c:v>
                </c:pt>
                <c:pt idx="59">
                  <c:v>60.545704604769632</c:v>
                </c:pt>
                <c:pt idx="60">
                  <c:v>60.545704604769632</c:v>
                </c:pt>
                <c:pt idx="61">
                  <c:v>60.545704604769632</c:v>
                </c:pt>
                <c:pt idx="62">
                  <c:v>60.545704604769632</c:v>
                </c:pt>
                <c:pt idx="63">
                  <c:v>60.545704604769632</c:v>
                </c:pt>
                <c:pt idx="64">
                  <c:v>60.545704604769632</c:v>
                </c:pt>
                <c:pt idx="65">
                  <c:v>60.545704604769632</c:v>
                </c:pt>
                <c:pt idx="66">
                  <c:v>60.545704604769632</c:v>
                </c:pt>
                <c:pt idx="67">
                  <c:v>60.545704604769632</c:v>
                </c:pt>
                <c:pt idx="68">
                  <c:v>60.545704604769632</c:v>
                </c:pt>
                <c:pt idx="69">
                  <c:v>60.545704604769632</c:v>
                </c:pt>
                <c:pt idx="70">
                  <c:v>60.545704604769632</c:v>
                </c:pt>
                <c:pt idx="71">
                  <c:v>60.545704604769632</c:v>
                </c:pt>
                <c:pt idx="72">
                  <c:v>60.545704604769632</c:v>
                </c:pt>
                <c:pt idx="73">
                  <c:v>60.545704604769632</c:v>
                </c:pt>
                <c:pt idx="74">
                  <c:v>60.545704604769632</c:v>
                </c:pt>
                <c:pt idx="75">
                  <c:v>60.545704604769632</c:v>
                </c:pt>
                <c:pt idx="76">
                  <c:v>60.545704604769632</c:v>
                </c:pt>
                <c:pt idx="77">
                  <c:v>60.545704604769632</c:v>
                </c:pt>
                <c:pt idx="78">
                  <c:v>60.545704604769632</c:v>
                </c:pt>
                <c:pt idx="79">
                  <c:v>60.545704604769632</c:v>
                </c:pt>
                <c:pt idx="80">
                  <c:v>60.545704604769632</c:v>
                </c:pt>
                <c:pt idx="81">
                  <c:v>60.545704604769632</c:v>
                </c:pt>
                <c:pt idx="82">
                  <c:v>60.545704604769632</c:v>
                </c:pt>
                <c:pt idx="83">
                  <c:v>60.545704604769632</c:v>
                </c:pt>
                <c:pt idx="84">
                  <c:v>60.545704604769632</c:v>
                </c:pt>
                <c:pt idx="85">
                  <c:v>60.545704604769632</c:v>
                </c:pt>
                <c:pt idx="86">
                  <c:v>60.545704604769632</c:v>
                </c:pt>
                <c:pt idx="87">
                  <c:v>60.545704604769632</c:v>
                </c:pt>
                <c:pt idx="88">
                  <c:v>60.545704604769632</c:v>
                </c:pt>
                <c:pt idx="89">
                  <c:v>60.967020466179775</c:v>
                </c:pt>
                <c:pt idx="90">
                  <c:v>62.004612779247687</c:v>
                </c:pt>
                <c:pt idx="91">
                  <c:v>63.714103131502632</c:v>
                </c:pt>
                <c:pt idx="92">
                  <c:v>65.672705463039918</c:v>
                </c:pt>
                <c:pt idx="93">
                  <c:v>67.461061107597303</c:v>
                </c:pt>
                <c:pt idx="94">
                  <c:v>69.00904086787456</c:v>
                </c:pt>
                <c:pt idx="95">
                  <c:v>70.344184703311029</c:v>
                </c:pt>
                <c:pt idx="96">
                  <c:v>71.583893079872766</c:v>
                </c:pt>
                <c:pt idx="97">
                  <c:v>72.758741287772907</c:v>
                </c:pt>
                <c:pt idx="98">
                  <c:v>73.82608009039815</c:v>
                </c:pt>
                <c:pt idx="99">
                  <c:v>74.96182049293391</c:v>
                </c:pt>
                <c:pt idx="100">
                  <c:v>76.13281466404932</c:v>
                </c:pt>
                <c:pt idx="101">
                  <c:v>77.377890398502174</c:v>
                </c:pt>
                <c:pt idx="102">
                  <c:v>78.668141080041394</c:v>
                </c:pt>
                <c:pt idx="103">
                  <c:v>80.0489000733334</c:v>
                </c:pt>
                <c:pt idx="104">
                  <c:v>81.54622698644603</c:v>
                </c:pt>
                <c:pt idx="105">
                  <c:v>83.4807840432847</c:v>
                </c:pt>
                <c:pt idx="106">
                  <c:v>85.952526427361036</c:v>
                </c:pt>
                <c:pt idx="107">
                  <c:v>89.049670767053996</c:v>
                </c:pt>
                <c:pt idx="108">
                  <c:v>91.537484270724519</c:v>
                </c:pt>
                <c:pt idx="109">
                  <c:v>93.299465776064267</c:v>
                </c:pt>
                <c:pt idx="110">
                  <c:v>94.207639896360504</c:v>
                </c:pt>
                <c:pt idx="111">
                  <c:v>95.355265982049147</c:v>
                </c:pt>
                <c:pt idx="112">
                  <c:v>96.756488923963332</c:v>
                </c:pt>
                <c:pt idx="113">
                  <c:v>98.432219255776985</c:v>
                </c:pt>
                <c:pt idx="114">
                  <c:v>99.883549733709302</c:v>
                </c:pt>
                <c:pt idx="115">
                  <c:v>101.09335520876486</c:v>
                </c:pt>
                <c:pt idx="116">
                  <c:v>102.04384328660491</c:v>
                </c:pt>
                <c:pt idx="117">
                  <c:v>103.57262548338495</c:v>
                </c:pt>
                <c:pt idx="118">
                  <c:v>105.74526873596983</c:v>
                </c:pt>
                <c:pt idx="119">
                  <c:v>108.62320454303857</c:v>
                </c:pt>
                <c:pt idx="120">
                  <c:v>111.73043912148883</c:v>
                </c:pt>
                <c:pt idx="121">
                  <c:v>115.0848829569133</c:v>
                </c:pt>
                <c:pt idx="122">
                  <c:v>118.71776387981707</c:v>
                </c:pt>
                <c:pt idx="123">
                  <c:v>122.73911448736152</c:v>
                </c:pt>
                <c:pt idx="124">
                  <c:v>127.20746037713805</c:v>
                </c:pt>
                <c:pt idx="125">
                  <c:v>132.2006859685284</c:v>
                </c:pt>
                <c:pt idx="126">
                  <c:v>136.66718149495333</c:v>
                </c:pt>
                <c:pt idx="127">
                  <c:v>140.51290437163016</c:v>
                </c:pt>
                <c:pt idx="128">
                  <c:v>143.64379227409145</c:v>
                </c:pt>
                <c:pt idx="129">
                  <c:v>147.93802778839731</c:v>
                </c:pt>
                <c:pt idx="130">
                  <c:v>153.63873056221533</c:v>
                </c:pt>
                <c:pt idx="131">
                  <c:v>160.95823829115412</c:v>
                </c:pt>
                <c:pt idx="132">
                  <c:v>167.75195906355802</c:v>
                </c:pt>
                <c:pt idx="133">
                  <c:v>173.83451891600342</c:v>
                </c:pt>
                <c:pt idx="134">
                  <c:v>179.13000085335315</c:v>
                </c:pt>
                <c:pt idx="135">
                  <c:v>186.26665836592178</c:v>
                </c:pt>
                <c:pt idx="136">
                  <c:v>195.69412420889429</c:v>
                </c:pt>
                <c:pt idx="137">
                  <c:v>207.51021960685543</c:v>
                </c:pt>
                <c:pt idx="138">
                  <c:v>220.56370385469253</c:v>
                </c:pt>
                <c:pt idx="139">
                  <c:v>234.67162004738088</c:v>
                </c:pt>
                <c:pt idx="140">
                  <c:v>249.92403511532515</c:v>
                </c:pt>
                <c:pt idx="141">
                  <c:v>266.71426401438384</c:v>
                </c:pt>
                <c:pt idx="142">
                  <c:v>285.18466625886737</c:v>
                </c:pt>
                <c:pt idx="143">
                  <c:v>305.47162473709278</c:v>
                </c:pt>
                <c:pt idx="144">
                  <c:v>320.88429940222403</c:v>
                </c:pt>
                <c:pt idx="145">
                  <c:v>330.91814818668973</c:v>
                </c:pt>
                <c:pt idx="146">
                  <c:v>335.04465301397641</c:v>
                </c:pt>
                <c:pt idx="147">
                  <c:v>346.77059515280797</c:v>
                </c:pt>
                <c:pt idx="148">
                  <c:v>366.74781250780052</c:v>
                </c:pt>
                <c:pt idx="149">
                  <c:v>395.63497665504127</c:v>
                </c:pt>
                <c:pt idx="150">
                  <c:v>423.10634613006937</c:v>
                </c:pt>
                <c:pt idx="151">
                  <c:v>448.84037534888279</c:v>
                </c:pt>
                <c:pt idx="152">
                  <c:v>472.47049873159966</c:v>
                </c:pt>
                <c:pt idx="153">
                  <c:v>497.06364889176467</c:v>
                </c:pt>
                <c:pt idx="154">
                  <c:v>522.55993355778639</c:v>
                </c:pt>
                <c:pt idx="155">
                  <c:v>548.92360550551746</c:v>
                </c:pt>
                <c:pt idx="156">
                  <c:v>576.11706351315377</c:v>
                </c:pt>
                <c:pt idx="157">
                  <c:v>604.10183128612641</c:v>
                </c:pt>
                <c:pt idx="158">
                  <c:v>632.83924439842588</c:v>
                </c:pt>
                <c:pt idx="159">
                  <c:v>662.29081783605045</c:v>
                </c:pt>
                <c:pt idx="160">
                  <c:v>692.41830893802126</c:v>
                </c:pt>
                <c:pt idx="161">
                  <c:v>723.18352323526358</c:v>
                </c:pt>
                <c:pt idx="162">
                  <c:v>754.04370205390694</c:v>
                </c:pt>
                <c:pt idx="163">
                  <c:v>784.94526578027808</c:v>
                </c:pt>
                <c:pt idx="164">
                  <c:v>815.83690063335087</c:v>
                </c:pt>
                <c:pt idx="165">
                  <c:v>850.17400565076753</c:v>
                </c:pt>
                <c:pt idx="166">
                  <c:v>888.02180030686111</c:v>
                </c:pt>
                <c:pt idx="167">
                  <c:v>929.42624313389695</c:v>
                </c:pt>
                <c:pt idx="168">
                  <c:v>972.69963859933284</c:v>
                </c:pt>
                <c:pt idx="169">
                  <c:v>1017.7643606661478</c:v>
                </c:pt>
                <c:pt idx="170">
                  <c:v>1064.5316314933405</c:v>
                </c:pt>
                <c:pt idx="171">
                  <c:v>1098.7063011063817</c:v>
                </c:pt>
                <c:pt idx="172">
                  <c:v>1120.1461128549611</c:v>
                </c:pt>
                <c:pt idx="173">
                  <c:v>1128.7486643263455</c:v>
                </c:pt>
                <c:pt idx="174">
                  <c:v>1147.5694568935512</c:v>
                </c:pt>
                <c:pt idx="175">
                  <c:v>1176.6988193838733</c:v>
                </c:pt>
                <c:pt idx="176">
                  <c:v>1216.1490316977879</c:v>
                </c:pt>
                <c:pt idx="177">
                  <c:v>1255.2393933374003</c:v>
                </c:pt>
                <c:pt idx="178">
                  <c:v>1293.8434320093791</c:v>
                </c:pt>
                <c:pt idx="179">
                  <c:v>1331.8905435724776</c:v>
                </c:pt>
                <c:pt idx="180">
                  <c:v>1358.7784875116336</c:v>
                </c:pt>
                <c:pt idx="181">
                  <c:v>1374.5386257412811</c:v>
                </c:pt>
                <c:pt idx="182">
                  <c:v>1379.2252335544915</c:v>
                </c:pt>
                <c:pt idx="183">
                  <c:v>1391.498368945626</c:v>
                </c:pt>
                <c:pt idx="184">
                  <c:v>1411.3190713711308</c:v>
                </c:pt>
                <c:pt idx="185">
                  <c:v>1438.6445224270735</c:v>
                </c:pt>
                <c:pt idx="186">
                  <c:v>1466.1338573690361</c:v>
                </c:pt>
                <c:pt idx="187">
                  <c:v>1493.7626399745725</c:v>
                </c:pt>
                <c:pt idx="188">
                  <c:v>1521.5024290774709</c:v>
                </c:pt>
                <c:pt idx="189">
                  <c:v>1546.8280793636095</c:v>
                </c:pt>
                <c:pt idx="190">
                  <c:v>1562.9043972533589</c:v>
                </c:pt>
                <c:pt idx="191">
                  <c:v>1569.8034044905619</c:v>
                </c:pt>
                <c:pt idx="192">
                  <c:v>1569.8034044905619</c:v>
                </c:pt>
                <c:pt idx="193">
                  <c:v>1569.8034044905619</c:v>
                </c:pt>
                <c:pt idx="194">
                  <c:v>1569.8034044905619</c:v>
                </c:pt>
                <c:pt idx="195">
                  <c:v>1569.8034044905619</c:v>
                </c:pt>
                <c:pt idx="196">
                  <c:v>1569.8034044905619</c:v>
                </c:pt>
                <c:pt idx="197">
                  <c:v>1569.8034044905619</c:v>
                </c:pt>
                <c:pt idx="198">
                  <c:v>1569.8034044905619</c:v>
                </c:pt>
                <c:pt idx="199">
                  <c:v>1569.8034044905619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09-2847-97A1-FC477D722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322384"/>
        <c:axId val="1238326800"/>
      </c:lineChart>
      <c:catAx>
        <c:axId val="1238322384"/>
        <c:scaling>
          <c:orientation val="maxMin"/>
        </c:scaling>
        <c:delete val="0"/>
        <c:axPos val="b"/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8326800"/>
        <c:crossesAt val="0"/>
        <c:auto val="0"/>
        <c:lblAlgn val="ctr"/>
        <c:lblOffset val="100"/>
        <c:tickLblSkip val="16"/>
        <c:tickMarkSkip val="1"/>
        <c:noMultiLvlLbl val="0"/>
      </c:catAx>
      <c:valAx>
        <c:axId val="1238326800"/>
        <c:scaling>
          <c:orientation val="minMax"/>
        </c:scaling>
        <c:delete val="0"/>
        <c:axPos val="r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numFmt formatCode="0.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8322384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5380710659898501E-2"/>
          <c:y val="0.140221692768109"/>
          <c:w val="0.314720612334626"/>
          <c:h val="0.1033213237644190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" l="0.75" r="0.75" t="1" header="0.51180555555555596" footer="0.51180555555555596"/>
    <c:pageSetup firstPageNumber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4.8723897911832903E-2"/>
          <c:y val="4.1297875619532902E-2"/>
          <c:w val="0.80974477958236701"/>
          <c:h val="0.85840584323457803"/>
        </c:manualLayout>
      </c:layout>
      <c:lineChart>
        <c:grouping val="standard"/>
        <c:varyColors val="0"/>
        <c:ser>
          <c:idx val="0"/>
          <c:order val="0"/>
          <c:tx>
            <c:strRef>
              <c:f>position!$F$1</c:f>
              <c:strCache>
                <c:ptCount val="1"/>
                <c:pt idx="0">
                  <c:v>Position Y (longitude)</c:v>
                </c:pt>
              </c:strCache>
            </c:strRef>
          </c:tx>
          <c:spPr>
            <a:ln w="38100">
              <a:solidFill>
                <a:srgbClr val="FF420E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FF420E"/>
              </a:solidFill>
              <a:ln>
                <a:solidFill>
                  <a:srgbClr val="FF420E"/>
                </a:solidFill>
                <a:prstDash val="solid"/>
              </a:ln>
            </c:spPr>
          </c:marker>
          <c:cat>
            <c:numRef>
              <c:f>position!$B$1:$B$200</c:f>
              <c:numCache>
                <c:formatCode>0</c:formatCode>
                <c:ptCount val="200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</c:numCache>
            </c:numRef>
          </c:cat>
          <c:val>
            <c:numRef>
              <c:f>position!$G$1:$G$200</c:f>
              <c:numCache>
                <c:formatCode>0.00</c:formatCode>
                <c:ptCount val="200"/>
                <c:pt idx="0">
                  <c:v>4577553</c:v>
                </c:pt>
                <c:pt idx="1">
                  <c:v>4577553</c:v>
                </c:pt>
                <c:pt idx="2">
                  <c:v>4577553</c:v>
                </c:pt>
                <c:pt idx="3">
                  <c:v>4577553</c:v>
                </c:pt>
                <c:pt idx="4">
                  <c:v>4577553</c:v>
                </c:pt>
                <c:pt idx="5">
                  <c:v>4577553</c:v>
                </c:pt>
                <c:pt idx="6">
                  <c:v>4577553</c:v>
                </c:pt>
                <c:pt idx="7">
                  <c:v>4577553</c:v>
                </c:pt>
                <c:pt idx="8">
                  <c:v>4577553</c:v>
                </c:pt>
                <c:pt idx="9">
                  <c:v>4577553</c:v>
                </c:pt>
                <c:pt idx="10">
                  <c:v>4577553</c:v>
                </c:pt>
                <c:pt idx="11">
                  <c:v>4577553</c:v>
                </c:pt>
                <c:pt idx="12">
                  <c:v>4577553</c:v>
                </c:pt>
                <c:pt idx="13">
                  <c:v>4577553</c:v>
                </c:pt>
                <c:pt idx="14">
                  <c:v>4577553</c:v>
                </c:pt>
                <c:pt idx="15">
                  <c:v>4577553</c:v>
                </c:pt>
                <c:pt idx="16">
                  <c:v>4577553</c:v>
                </c:pt>
                <c:pt idx="17">
                  <c:v>4577553</c:v>
                </c:pt>
                <c:pt idx="18">
                  <c:v>4577553</c:v>
                </c:pt>
                <c:pt idx="19">
                  <c:v>4577553</c:v>
                </c:pt>
                <c:pt idx="20">
                  <c:v>4577553</c:v>
                </c:pt>
                <c:pt idx="21">
                  <c:v>4577553</c:v>
                </c:pt>
                <c:pt idx="22">
                  <c:v>4577553</c:v>
                </c:pt>
                <c:pt idx="23">
                  <c:v>4577553</c:v>
                </c:pt>
                <c:pt idx="24">
                  <c:v>4577553</c:v>
                </c:pt>
                <c:pt idx="25">
                  <c:v>4577553</c:v>
                </c:pt>
                <c:pt idx="26">
                  <c:v>4577553</c:v>
                </c:pt>
                <c:pt idx="27">
                  <c:v>4577553</c:v>
                </c:pt>
                <c:pt idx="28">
                  <c:v>4577553</c:v>
                </c:pt>
                <c:pt idx="29">
                  <c:v>4577553</c:v>
                </c:pt>
                <c:pt idx="30">
                  <c:v>4577553</c:v>
                </c:pt>
                <c:pt idx="31">
                  <c:v>4577553</c:v>
                </c:pt>
                <c:pt idx="32">
                  <c:v>4577553</c:v>
                </c:pt>
                <c:pt idx="33">
                  <c:v>4577553</c:v>
                </c:pt>
                <c:pt idx="34">
                  <c:v>4577553</c:v>
                </c:pt>
                <c:pt idx="35">
                  <c:v>4577553</c:v>
                </c:pt>
                <c:pt idx="36">
                  <c:v>4577553</c:v>
                </c:pt>
                <c:pt idx="37">
                  <c:v>4577553</c:v>
                </c:pt>
                <c:pt idx="38">
                  <c:v>4577553</c:v>
                </c:pt>
                <c:pt idx="39">
                  <c:v>4577553</c:v>
                </c:pt>
                <c:pt idx="40">
                  <c:v>4577553</c:v>
                </c:pt>
                <c:pt idx="41">
                  <c:v>4577553</c:v>
                </c:pt>
                <c:pt idx="42">
                  <c:v>4577553</c:v>
                </c:pt>
                <c:pt idx="43">
                  <c:v>4577553</c:v>
                </c:pt>
                <c:pt idx="44">
                  <c:v>4577553</c:v>
                </c:pt>
                <c:pt idx="45">
                  <c:v>4577553</c:v>
                </c:pt>
                <c:pt idx="46">
                  <c:v>4577553</c:v>
                </c:pt>
                <c:pt idx="47">
                  <c:v>4577553</c:v>
                </c:pt>
                <c:pt idx="48">
                  <c:v>4577553</c:v>
                </c:pt>
                <c:pt idx="49">
                  <c:v>4577553</c:v>
                </c:pt>
                <c:pt idx="50">
                  <c:v>4577553</c:v>
                </c:pt>
                <c:pt idx="51">
                  <c:v>4577553</c:v>
                </c:pt>
                <c:pt idx="52">
                  <c:v>4577553</c:v>
                </c:pt>
                <c:pt idx="53">
                  <c:v>4577553</c:v>
                </c:pt>
                <c:pt idx="54">
                  <c:v>4577553</c:v>
                </c:pt>
                <c:pt idx="55">
                  <c:v>4577553</c:v>
                </c:pt>
                <c:pt idx="56">
                  <c:v>4577553</c:v>
                </c:pt>
                <c:pt idx="57">
                  <c:v>4577553</c:v>
                </c:pt>
                <c:pt idx="58">
                  <c:v>4577553</c:v>
                </c:pt>
                <c:pt idx="59">
                  <c:v>4577553</c:v>
                </c:pt>
                <c:pt idx="60">
                  <c:v>4577553</c:v>
                </c:pt>
                <c:pt idx="61">
                  <c:v>4577553</c:v>
                </c:pt>
                <c:pt idx="62">
                  <c:v>4577553</c:v>
                </c:pt>
                <c:pt idx="63">
                  <c:v>4577553</c:v>
                </c:pt>
                <c:pt idx="64">
                  <c:v>4577553</c:v>
                </c:pt>
                <c:pt idx="65">
                  <c:v>4577553</c:v>
                </c:pt>
                <c:pt idx="66">
                  <c:v>4577553</c:v>
                </c:pt>
                <c:pt idx="67">
                  <c:v>4577553</c:v>
                </c:pt>
                <c:pt idx="68">
                  <c:v>4577553</c:v>
                </c:pt>
                <c:pt idx="69">
                  <c:v>4577553</c:v>
                </c:pt>
                <c:pt idx="70">
                  <c:v>4577553</c:v>
                </c:pt>
                <c:pt idx="71">
                  <c:v>4577553</c:v>
                </c:pt>
                <c:pt idx="72">
                  <c:v>4577553</c:v>
                </c:pt>
                <c:pt idx="73">
                  <c:v>4577553</c:v>
                </c:pt>
                <c:pt idx="74">
                  <c:v>4577553</c:v>
                </c:pt>
                <c:pt idx="75">
                  <c:v>4577553</c:v>
                </c:pt>
                <c:pt idx="76">
                  <c:v>4577553</c:v>
                </c:pt>
                <c:pt idx="77">
                  <c:v>4577553</c:v>
                </c:pt>
                <c:pt idx="78">
                  <c:v>4577553</c:v>
                </c:pt>
                <c:pt idx="79">
                  <c:v>4577553</c:v>
                </c:pt>
                <c:pt idx="80">
                  <c:v>4577553</c:v>
                </c:pt>
                <c:pt idx="81">
                  <c:v>4577553</c:v>
                </c:pt>
                <c:pt idx="82">
                  <c:v>4577553</c:v>
                </c:pt>
                <c:pt idx="83">
                  <c:v>4577553</c:v>
                </c:pt>
                <c:pt idx="84">
                  <c:v>4577553</c:v>
                </c:pt>
                <c:pt idx="85">
                  <c:v>4577553</c:v>
                </c:pt>
                <c:pt idx="86">
                  <c:v>4577553</c:v>
                </c:pt>
                <c:pt idx="87">
                  <c:v>4577553</c:v>
                </c:pt>
                <c:pt idx="88">
                  <c:v>4577553</c:v>
                </c:pt>
                <c:pt idx="89">
                  <c:v>4577553</c:v>
                </c:pt>
                <c:pt idx="90">
                  <c:v>4577499.2575695263</c:v>
                </c:pt>
                <c:pt idx="91">
                  <c:v>4577425.2133868178</c:v>
                </c:pt>
                <c:pt idx="92">
                  <c:v>4577348.9579265919</c:v>
                </c:pt>
                <c:pt idx="93">
                  <c:v>4577270.5909632696</c:v>
                </c:pt>
                <c:pt idx="94">
                  <c:v>4577212.3065228024</c:v>
                </c:pt>
                <c:pt idx="95">
                  <c:v>4577152.864832296</c:v>
                </c:pt>
                <c:pt idx="96">
                  <c:v>4577092.3991950415</c:v>
                </c:pt>
                <c:pt idx="97">
                  <c:v>4577047.222562369</c:v>
                </c:pt>
                <c:pt idx="98">
                  <c:v>4577001.3934572041</c:v>
                </c:pt>
                <c:pt idx="99">
                  <c:v>4576954.8384713028</c:v>
                </c:pt>
                <c:pt idx="100">
                  <c:v>4576892.3845774606</c:v>
                </c:pt>
                <c:pt idx="101">
                  <c:v>4576828.8796191262</c:v>
                </c:pt>
                <c:pt idx="102">
                  <c:v>4576764.3350257492</c:v>
                </c:pt>
                <c:pt idx="103">
                  <c:v>4576696.510064343</c:v>
                </c:pt>
                <c:pt idx="104">
                  <c:v>4576627.4415182788</c:v>
                </c:pt>
                <c:pt idx="105">
                  <c:v>4576556.7813865189</c:v>
                </c:pt>
                <c:pt idx="106">
                  <c:v>4576445.4487206424</c:v>
                </c:pt>
                <c:pt idx="107">
                  <c:v>4576330.2933474649</c:v>
                </c:pt>
                <c:pt idx="108">
                  <c:v>4576212.1335514896</c:v>
                </c:pt>
                <c:pt idx="109">
                  <c:v>4576182.3300539711</c:v>
                </c:pt>
                <c:pt idx="110">
                  <c:v>4576152.2407175414</c:v>
                </c:pt>
                <c:pt idx="111">
                  <c:v>4576121.7871706542</c:v>
                </c:pt>
                <c:pt idx="112">
                  <c:v>4576070.7224587845</c:v>
                </c:pt>
                <c:pt idx="113">
                  <c:v>4576018.7866424806</c:v>
                </c:pt>
                <c:pt idx="114">
                  <c:v>4575966.1020158324</c:v>
                </c:pt>
                <c:pt idx="115">
                  <c:v>4575938.5436577564</c:v>
                </c:pt>
                <c:pt idx="116">
                  <c:v>4575910.7285924042</c:v>
                </c:pt>
                <c:pt idx="117">
                  <c:v>4575882.4996611709</c:v>
                </c:pt>
                <c:pt idx="118">
                  <c:v>4575803.854303726</c:v>
                </c:pt>
                <c:pt idx="119">
                  <c:v>4575723.1252656272</c:v>
                </c:pt>
                <c:pt idx="120">
                  <c:v>4575640.1384924278</c:v>
                </c:pt>
                <c:pt idx="121">
                  <c:v>4575554.717740206</c:v>
                </c:pt>
                <c:pt idx="122">
                  <c:v>4575466.6649293397</c:v>
                </c:pt>
                <c:pt idx="123">
                  <c:v>4575375.7011659686</c:v>
                </c:pt>
                <c:pt idx="124">
                  <c:v>4575277.1968500623</c:v>
                </c:pt>
                <c:pt idx="125">
                  <c:v>4575174.9344480839</c:v>
                </c:pt>
                <c:pt idx="126">
                  <c:v>4575069.3664250262</c:v>
                </c:pt>
                <c:pt idx="127">
                  <c:v>4575013.2768946253</c:v>
                </c:pt>
                <c:pt idx="128">
                  <c:v>4574955.9587208517</c:v>
                </c:pt>
                <c:pt idx="129">
                  <c:v>4574896.9616667712</c:v>
                </c:pt>
                <c:pt idx="130">
                  <c:v>4574791.7761345441</c:v>
                </c:pt>
                <c:pt idx="131">
                  <c:v>4574681.7869863994</c:v>
                </c:pt>
                <c:pt idx="132">
                  <c:v>4574567.3625845583</c:v>
                </c:pt>
                <c:pt idx="133">
                  <c:v>4574499.6484055361</c:v>
                </c:pt>
                <c:pt idx="134">
                  <c:v>4574429.9101379467</c:v>
                </c:pt>
                <c:pt idx="135">
                  <c:v>4574357.4857160356</c:v>
                </c:pt>
                <c:pt idx="136">
                  <c:v>4574228.0935731456</c:v>
                </c:pt>
                <c:pt idx="137">
                  <c:v>4574093.6976001766</c:v>
                </c:pt>
                <c:pt idx="138">
                  <c:v>4573957.7595267929</c:v>
                </c:pt>
                <c:pt idx="139">
                  <c:v>4573820.2928559855</c:v>
                </c:pt>
                <c:pt idx="140">
                  <c:v>4573681.3383941958</c:v>
                </c:pt>
                <c:pt idx="141">
                  <c:v>4573540.8093097629</c:v>
                </c:pt>
                <c:pt idx="142">
                  <c:v>4573392.6836716523</c:v>
                </c:pt>
                <c:pt idx="143">
                  <c:v>4573243.3737119175</c:v>
                </c:pt>
                <c:pt idx="144">
                  <c:v>4573096.4330298007</c:v>
                </c:pt>
                <c:pt idx="145">
                  <c:v>4573067.9629427334</c:v>
                </c:pt>
                <c:pt idx="146">
                  <c:v>4573039.4745189967</c:v>
                </c:pt>
                <c:pt idx="147">
                  <c:v>4573010.3342301957</c:v>
                </c:pt>
                <c:pt idx="148">
                  <c:v>4572836.8584361784</c:v>
                </c:pt>
                <c:pt idx="149">
                  <c:v>4572664.672528551</c:v>
                </c:pt>
                <c:pt idx="150">
                  <c:v>4572496.1912516365</c:v>
                </c:pt>
                <c:pt idx="151">
                  <c:v>4572355.8812387753</c:v>
                </c:pt>
                <c:pt idx="152">
                  <c:v>4572217.0586773381</c:v>
                </c:pt>
                <c:pt idx="153">
                  <c:v>4572079.974069804</c:v>
                </c:pt>
                <c:pt idx="154">
                  <c:v>4571944.8655607263</c:v>
                </c:pt>
                <c:pt idx="155">
                  <c:v>4571811.9342576517</c:v>
                </c:pt>
                <c:pt idx="156">
                  <c:v>4571681.3435672363</c:v>
                </c:pt>
                <c:pt idx="157">
                  <c:v>4571553.220585973</c:v>
                </c:pt>
                <c:pt idx="158">
                  <c:v>4571427.6591843683</c:v>
                </c:pt>
                <c:pt idx="159">
                  <c:v>4571304.7242946578</c:v>
                </c:pt>
                <c:pt idx="160">
                  <c:v>4571184.4568703417</c:v>
                </c:pt>
                <c:pt idx="161">
                  <c:v>4571066.8790207207</c:v>
                </c:pt>
                <c:pt idx="162">
                  <c:v>4570952.0773109728</c:v>
                </c:pt>
                <c:pt idx="163">
                  <c:v>4570844.8996507619</c:v>
                </c:pt>
                <c:pt idx="164">
                  <c:v>4570740.1631444357</c:v>
                </c:pt>
                <c:pt idx="165">
                  <c:v>4570637.4895307999</c:v>
                </c:pt>
                <c:pt idx="166">
                  <c:v>4570499.1179675395</c:v>
                </c:pt>
                <c:pt idx="167">
                  <c:v>4570364.722077257</c:v>
                </c:pt>
                <c:pt idx="168">
                  <c:v>4570234.1192434523</c:v>
                </c:pt>
                <c:pt idx="169">
                  <c:v>4570096.9634099714</c:v>
                </c:pt>
                <c:pt idx="170">
                  <c:v>4569964.5396844512</c:v>
                </c:pt>
                <c:pt idx="171">
                  <c:v>4569838.3663976407</c:v>
                </c:pt>
                <c:pt idx="172">
                  <c:v>4569814.6757347398</c:v>
                </c:pt>
                <c:pt idx="173">
                  <c:v>4569791.1371547319</c:v>
                </c:pt>
                <c:pt idx="174">
                  <c:v>4569767.5399236595</c:v>
                </c:pt>
                <c:pt idx="175">
                  <c:v>4569655.4180920655</c:v>
                </c:pt>
                <c:pt idx="176">
                  <c:v>4569546.5528691765</c:v>
                </c:pt>
                <c:pt idx="177">
                  <c:v>4569440.9758908479</c:v>
                </c:pt>
                <c:pt idx="178">
                  <c:v>4569342.0221182136</c:v>
                </c:pt>
                <c:pt idx="179">
                  <c:v>4569246.0886150142</c:v>
                </c:pt>
                <c:pt idx="180">
                  <c:v>4569153.9242195496</c:v>
                </c:pt>
                <c:pt idx="181">
                  <c:v>4569142.2714200327</c:v>
                </c:pt>
                <c:pt idx="182">
                  <c:v>4569130.6634253329</c:v>
                </c:pt>
                <c:pt idx="183">
                  <c:v>4569119.0366931725</c:v>
                </c:pt>
                <c:pt idx="184">
                  <c:v>4569048.9518876709</c:v>
                </c:pt>
                <c:pt idx="185">
                  <c:v>4568980.4488965161</c:v>
                </c:pt>
                <c:pt idx="186">
                  <c:v>4568913.50861446</c:v>
                </c:pt>
                <c:pt idx="187">
                  <c:v>4568846.0497047175</c:v>
                </c:pt>
                <c:pt idx="188">
                  <c:v>4568780.2580939252</c:v>
                </c:pt>
                <c:pt idx="189">
                  <c:v>4568716.2146803346</c:v>
                </c:pt>
                <c:pt idx="190">
                  <c:v>4568667.6058027185</c:v>
                </c:pt>
                <c:pt idx="191">
                  <c:v>4568667.6058027185</c:v>
                </c:pt>
                <c:pt idx="192">
                  <c:v>4568667.6058027185</c:v>
                </c:pt>
                <c:pt idx="193">
                  <c:v>4568667.6058027185</c:v>
                </c:pt>
                <c:pt idx="194">
                  <c:v>4568667.6058027185</c:v>
                </c:pt>
                <c:pt idx="195">
                  <c:v>4568667.6058027185</c:v>
                </c:pt>
                <c:pt idx="196">
                  <c:v>4568667.6058027185</c:v>
                </c:pt>
                <c:pt idx="197">
                  <c:v>4568667.6058027185</c:v>
                </c:pt>
                <c:pt idx="198">
                  <c:v>4568667.6058027185</c:v>
                </c:pt>
                <c:pt idx="199">
                  <c:v>4568667.6058027185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4-514A-A0EC-C46041622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518992"/>
        <c:axId val="1238526464"/>
      </c:lineChart>
      <c:catAx>
        <c:axId val="1238518992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Altitude</a:t>
                </a:r>
                <a:r>
                  <a:rPr lang="en-US" baseline="0"/>
                  <a:t> (m)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8526464"/>
        <c:crossesAt val="0"/>
        <c:auto val="0"/>
        <c:lblAlgn val="ctr"/>
        <c:lblOffset val="100"/>
        <c:tickLblSkip val="15"/>
        <c:tickMarkSkip val="1"/>
        <c:noMultiLvlLbl val="0"/>
      </c:catAx>
      <c:valAx>
        <c:axId val="1238526464"/>
        <c:scaling>
          <c:orientation val="minMax"/>
        </c:scaling>
        <c:delete val="0"/>
        <c:axPos val="r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8518992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2807424593967496E-3"/>
          <c:y val="5.3097345132743397E-2"/>
          <c:w val="0.248259860788863"/>
          <c:h val="8.25956379346386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" l="0.75" r="0.75" t="1" header="0.51180555555555596" footer="0.51180555555555596"/>
    <c:pageSetup firstPageNumber="0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4.8723897911832903E-2"/>
          <c:y val="4.1297875619532902E-2"/>
          <c:w val="0.80974477958236701"/>
          <c:h val="0.85840584323457803"/>
        </c:manualLayout>
      </c:layout>
      <c:lineChart>
        <c:grouping val="standard"/>
        <c:varyColors val="0"/>
        <c:ser>
          <c:idx val="0"/>
          <c:order val="0"/>
          <c:tx>
            <c:strRef>
              <c:f>position!$C$1</c:f>
              <c:strCache>
                <c:ptCount val="1"/>
                <c:pt idx="0">
                  <c:v>Position X (latitude)</c:v>
                </c:pt>
              </c:strCache>
            </c:strRef>
          </c:tx>
          <c:spPr>
            <a:ln w="38100">
              <a:solidFill>
                <a:srgbClr val="004586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004586"/>
              </a:solidFill>
              <a:ln>
                <a:solidFill>
                  <a:srgbClr val="004586"/>
                </a:solidFill>
                <a:prstDash val="solid"/>
              </a:ln>
            </c:spPr>
          </c:marker>
          <c:cat>
            <c:numRef>
              <c:f>position!$B:$B</c:f>
              <c:numCache>
                <c:formatCode>0</c:formatCode>
                <c:ptCount val="1048576"/>
                <c:pt idx="0">
                  <c:v>229</c:v>
                </c:pt>
                <c:pt idx="1">
                  <c:v>254.33333333333334</c:v>
                </c:pt>
                <c:pt idx="2">
                  <c:v>279.66666666666669</c:v>
                </c:pt>
                <c:pt idx="3">
                  <c:v>305</c:v>
                </c:pt>
                <c:pt idx="4">
                  <c:v>406.66666666666669</c:v>
                </c:pt>
                <c:pt idx="5">
                  <c:v>508.33333333333337</c:v>
                </c:pt>
                <c:pt idx="6">
                  <c:v>610</c:v>
                </c:pt>
                <c:pt idx="7">
                  <c:v>665.33333333333337</c:v>
                </c:pt>
                <c:pt idx="8">
                  <c:v>720.66666666666674</c:v>
                </c:pt>
                <c:pt idx="9">
                  <c:v>776</c:v>
                </c:pt>
                <c:pt idx="10">
                  <c:v>822</c:v>
                </c:pt>
                <c:pt idx="11">
                  <c:v>868</c:v>
                </c:pt>
                <c:pt idx="12">
                  <c:v>914</c:v>
                </c:pt>
                <c:pt idx="13">
                  <c:v>1015.6666666666666</c:v>
                </c:pt>
                <c:pt idx="14">
                  <c:v>1117.3333333333333</c:v>
                </c:pt>
                <c:pt idx="15">
                  <c:v>1219</c:v>
                </c:pt>
                <c:pt idx="16">
                  <c:v>1301</c:v>
                </c:pt>
                <c:pt idx="17">
                  <c:v>1383</c:v>
                </c:pt>
                <c:pt idx="18">
                  <c:v>1465</c:v>
                </c:pt>
                <c:pt idx="19">
                  <c:v>1484.6666666666667</c:v>
                </c:pt>
                <c:pt idx="20">
                  <c:v>1504.3333333333335</c:v>
                </c:pt>
                <c:pt idx="21">
                  <c:v>1524</c:v>
                </c:pt>
                <c:pt idx="22">
                  <c:v>1625.6666666666667</c:v>
                </c:pt>
                <c:pt idx="23">
                  <c:v>1727.3333333333335</c:v>
                </c:pt>
                <c:pt idx="24">
                  <c:v>1829</c:v>
                </c:pt>
                <c:pt idx="25">
                  <c:v>1859.3333333333333</c:v>
                </c:pt>
                <c:pt idx="26">
                  <c:v>1889.6666666666665</c:v>
                </c:pt>
                <c:pt idx="27">
                  <c:v>1920</c:v>
                </c:pt>
                <c:pt idx="28">
                  <c:v>1930</c:v>
                </c:pt>
                <c:pt idx="29">
                  <c:v>1940</c:v>
                </c:pt>
                <c:pt idx="30">
                  <c:v>1950</c:v>
                </c:pt>
                <c:pt idx="31">
                  <c:v>1983</c:v>
                </c:pt>
                <c:pt idx="32">
                  <c:v>2016</c:v>
                </c:pt>
                <c:pt idx="33">
                  <c:v>2049</c:v>
                </c:pt>
                <c:pt idx="34">
                  <c:v>2077.3333333333335</c:v>
                </c:pt>
                <c:pt idx="35">
                  <c:v>2105.666666666667</c:v>
                </c:pt>
                <c:pt idx="36">
                  <c:v>2134</c:v>
                </c:pt>
                <c:pt idx="37">
                  <c:v>2235.3333333333335</c:v>
                </c:pt>
                <c:pt idx="38">
                  <c:v>2336.666666666667</c:v>
                </c:pt>
                <c:pt idx="39">
                  <c:v>2438</c:v>
                </c:pt>
                <c:pt idx="40">
                  <c:v>2539.6666666666665</c:v>
                </c:pt>
                <c:pt idx="41">
                  <c:v>2641.333333333333</c:v>
                </c:pt>
                <c:pt idx="42">
                  <c:v>2743</c:v>
                </c:pt>
                <c:pt idx="43">
                  <c:v>2826.3333333333335</c:v>
                </c:pt>
                <c:pt idx="44">
                  <c:v>2909.666666666667</c:v>
                </c:pt>
                <c:pt idx="45">
                  <c:v>2993</c:v>
                </c:pt>
                <c:pt idx="46">
                  <c:v>3011.3333333333335</c:v>
                </c:pt>
                <c:pt idx="47">
                  <c:v>3029.666666666667</c:v>
                </c:pt>
                <c:pt idx="48">
                  <c:v>3048</c:v>
                </c:pt>
                <c:pt idx="49">
                  <c:v>3168</c:v>
                </c:pt>
                <c:pt idx="50">
                  <c:v>3288</c:v>
                </c:pt>
                <c:pt idx="51">
                  <c:v>3408</c:v>
                </c:pt>
                <c:pt idx="52">
                  <c:v>3491.3333333333335</c:v>
                </c:pt>
                <c:pt idx="53">
                  <c:v>3574.666666666667</c:v>
                </c:pt>
                <c:pt idx="54">
                  <c:v>3658</c:v>
                </c:pt>
                <c:pt idx="55">
                  <c:v>3660</c:v>
                </c:pt>
                <c:pt idx="56">
                  <c:v>3662</c:v>
                </c:pt>
                <c:pt idx="57">
                  <c:v>3664</c:v>
                </c:pt>
                <c:pt idx="58">
                  <c:v>3723.6666666666665</c:v>
                </c:pt>
                <c:pt idx="59">
                  <c:v>3783.333333333333</c:v>
                </c:pt>
                <c:pt idx="60">
                  <c:v>3843</c:v>
                </c:pt>
                <c:pt idx="61">
                  <c:v>3984.3333333333335</c:v>
                </c:pt>
                <c:pt idx="62">
                  <c:v>4125.666666666667</c:v>
                </c:pt>
                <c:pt idx="63">
                  <c:v>4267</c:v>
                </c:pt>
                <c:pt idx="64">
                  <c:v>4368.666666666667</c:v>
                </c:pt>
                <c:pt idx="65">
                  <c:v>4470.3333333333339</c:v>
                </c:pt>
                <c:pt idx="66">
                  <c:v>4572</c:v>
                </c:pt>
                <c:pt idx="67">
                  <c:v>4673.666666666667</c:v>
                </c:pt>
                <c:pt idx="68">
                  <c:v>4775.3333333333339</c:v>
                </c:pt>
                <c:pt idx="69">
                  <c:v>4877</c:v>
                </c:pt>
                <c:pt idx="70">
                  <c:v>4900.666666666667</c:v>
                </c:pt>
                <c:pt idx="71">
                  <c:v>4924.3333333333339</c:v>
                </c:pt>
                <c:pt idx="72">
                  <c:v>4948</c:v>
                </c:pt>
                <c:pt idx="73">
                  <c:v>5068.333333333333</c:v>
                </c:pt>
                <c:pt idx="74">
                  <c:v>5188.6666666666661</c:v>
                </c:pt>
                <c:pt idx="75">
                  <c:v>5309</c:v>
                </c:pt>
                <c:pt idx="76">
                  <c:v>5376</c:v>
                </c:pt>
                <c:pt idx="77">
                  <c:v>5443</c:v>
                </c:pt>
                <c:pt idx="78">
                  <c:v>5510</c:v>
                </c:pt>
                <c:pt idx="79">
                  <c:v>5674.666666666667</c:v>
                </c:pt>
                <c:pt idx="80">
                  <c:v>5839.3333333333339</c:v>
                </c:pt>
                <c:pt idx="81">
                  <c:v>6004</c:v>
                </c:pt>
                <c:pt idx="82">
                  <c:v>6034.666666666667</c:v>
                </c:pt>
                <c:pt idx="83">
                  <c:v>6065.3333333333339</c:v>
                </c:pt>
                <c:pt idx="84">
                  <c:v>6096</c:v>
                </c:pt>
                <c:pt idx="85">
                  <c:v>6196</c:v>
                </c:pt>
                <c:pt idx="86">
                  <c:v>6296</c:v>
                </c:pt>
                <c:pt idx="87">
                  <c:v>6396</c:v>
                </c:pt>
                <c:pt idx="88">
                  <c:v>6496</c:v>
                </c:pt>
                <c:pt idx="89">
                  <c:v>6596</c:v>
                </c:pt>
                <c:pt idx="90">
                  <c:v>6696</c:v>
                </c:pt>
                <c:pt idx="91">
                  <c:v>6830.666666666667</c:v>
                </c:pt>
                <c:pt idx="92">
                  <c:v>6965.3333333333339</c:v>
                </c:pt>
                <c:pt idx="93">
                  <c:v>7100</c:v>
                </c:pt>
                <c:pt idx="94">
                  <c:v>7200</c:v>
                </c:pt>
                <c:pt idx="95">
                  <c:v>7300</c:v>
                </c:pt>
                <c:pt idx="96">
                  <c:v>7400</c:v>
                </c:pt>
                <c:pt idx="97">
                  <c:v>7473.333333333333</c:v>
                </c:pt>
                <c:pt idx="98">
                  <c:v>7546.6666666666661</c:v>
                </c:pt>
                <c:pt idx="99">
                  <c:v>7620</c:v>
                </c:pt>
                <c:pt idx="100">
                  <c:v>7720</c:v>
                </c:pt>
                <c:pt idx="101">
                  <c:v>7820</c:v>
                </c:pt>
                <c:pt idx="102">
                  <c:v>7920</c:v>
                </c:pt>
                <c:pt idx="103">
                  <c:v>8023.333333333333</c:v>
                </c:pt>
                <c:pt idx="104">
                  <c:v>8126.6666666666661</c:v>
                </c:pt>
                <c:pt idx="105">
                  <c:v>8230</c:v>
                </c:pt>
                <c:pt idx="106">
                  <c:v>8393</c:v>
                </c:pt>
                <c:pt idx="107">
                  <c:v>8556</c:v>
                </c:pt>
                <c:pt idx="108">
                  <c:v>8719</c:v>
                </c:pt>
                <c:pt idx="109">
                  <c:v>8759</c:v>
                </c:pt>
                <c:pt idx="110">
                  <c:v>8799</c:v>
                </c:pt>
                <c:pt idx="111">
                  <c:v>8839</c:v>
                </c:pt>
                <c:pt idx="112">
                  <c:v>8906</c:v>
                </c:pt>
                <c:pt idx="113">
                  <c:v>8973</c:v>
                </c:pt>
                <c:pt idx="114">
                  <c:v>9040</c:v>
                </c:pt>
                <c:pt idx="115">
                  <c:v>9074.6666666666661</c:v>
                </c:pt>
                <c:pt idx="116">
                  <c:v>9109.3333333333321</c:v>
                </c:pt>
                <c:pt idx="117">
                  <c:v>9144</c:v>
                </c:pt>
                <c:pt idx="118">
                  <c:v>9244</c:v>
                </c:pt>
                <c:pt idx="119">
                  <c:v>9344</c:v>
                </c:pt>
                <c:pt idx="120">
                  <c:v>9444</c:v>
                </c:pt>
                <c:pt idx="121">
                  <c:v>9544</c:v>
                </c:pt>
                <c:pt idx="122">
                  <c:v>9644</c:v>
                </c:pt>
                <c:pt idx="123">
                  <c:v>9744</c:v>
                </c:pt>
                <c:pt idx="124">
                  <c:v>9848.6666666666661</c:v>
                </c:pt>
                <c:pt idx="125">
                  <c:v>9953.3333333333321</c:v>
                </c:pt>
                <c:pt idx="126">
                  <c:v>10058</c:v>
                </c:pt>
                <c:pt idx="127">
                  <c:v>10112</c:v>
                </c:pt>
                <c:pt idx="128">
                  <c:v>10166</c:v>
                </c:pt>
                <c:pt idx="129">
                  <c:v>10220</c:v>
                </c:pt>
                <c:pt idx="130">
                  <c:v>10315</c:v>
                </c:pt>
                <c:pt idx="131">
                  <c:v>10410</c:v>
                </c:pt>
                <c:pt idx="132">
                  <c:v>10505</c:v>
                </c:pt>
                <c:pt idx="133">
                  <c:v>10559.333333333334</c:v>
                </c:pt>
                <c:pt idx="134">
                  <c:v>10613.666666666668</c:v>
                </c:pt>
                <c:pt idx="135">
                  <c:v>10668</c:v>
                </c:pt>
                <c:pt idx="136">
                  <c:v>10768</c:v>
                </c:pt>
                <c:pt idx="137">
                  <c:v>10868</c:v>
                </c:pt>
                <c:pt idx="138">
                  <c:v>10968</c:v>
                </c:pt>
                <c:pt idx="139">
                  <c:v>11068</c:v>
                </c:pt>
                <c:pt idx="140">
                  <c:v>11168</c:v>
                </c:pt>
                <c:pt idx="141">
                  <c:v>11268</c:v>
                </c:pt>
                <c:pt idx="142">
                  <c:v>11372.666666666666</c:v>
                </c:pt>
                <c:pt idx="143">
                  <c:v>11477.333333333332</c:v>
                </c:pt>
                <c:pt idx="144">
                  <c:v>11582</c:v>
                </c:pt>
                <c:pt idx="145">
                  <c:v>11601.333333333334</c:v>
                </c:pt>
                <c:pt idx="146">
                  <c:v>11620.666666666668</c:v>
                </c:pt>
                <c:pt idx="147">
                  <c:v>11640</c:v>
                </c:pt>
                <c:pt idx="148">
                  <c:v>11761.333333333334</c:v>
                </c:pt>
                <c:pt idx="149">
                  <c:v>11882.666666666668</c:v>
                </c:pt>
                <c:pt idx="150">
                  <c:v>12004</c:v>
                </c:pt>
                <c:pt idx="151">
                  <c:v>12104</c:v>
                </c:pt>
                <c:pt idx="152">
                  <c:v>12204</c:v>
                </c:pt>
                <c:pt idx="153">
                  <c:v>12304</c:v>
                </c:pt>
                <c:pt idx="154">
                  <c:v>12404</c:v>
                </c:pt>
                <c:pt idx="155">
                  <c:v>12504</c:v>
                </c:pt>
                <c:pt idx="156">
                  <c:v>12604</c:v>
                </c:pt>
                <c:pt idx="157">
                  <c:v>12704</c:v>
                </c:pt>
                <c:pt idx="158">
                  <c:v>12804</c:v>
                </c:pt>
                <c:pt idx="159">
                  <c:v>12904</c:v>
                </c:pt>
                <c:pt idx="160">
                  <c:v>13004</c:v>
                </c:pt>
                <c:pt idx="161">
                  <c:v>13104</c:v>
                </c:pt>
                <c:pt idx="162">
                  <c:v>13204</c:v>
                </c:pt>
                <c:pt idx="163">
                  <c:v>13299.333333333334</c:v>
                </c:pt>
                <c:pt idx="164">
                  <c:v>13394.666666666668</c:v>
                </c:pt>
                <c:pt idx="165">
                  <c:v>13490</c:v>
                </c:pt>
                <c:pt idx="166">
                  <c:v>13623.333333333334</c:v>
                </c:pt>
                <c:pt idx="167">
                  <c:v>13756.666666666668</c:v>
                </c:pt>
                <c:pt idx="168">
                  <c:v>13890</c:v>
                </c:pt>
                <c:pt idx="169">
                  <c:v>14035.333333333334</c:v>
                </c:pt>
                <c:pt idx="170">
                  <c:v>14180.666666666668</c:v>
                </c:pt>
                <c:pt idx="171">
                  <c:v>14326</c:v>
                </c:pt>
                <c:pt idx="172">
                  <c:v>14352.666666666666</c:v>
                </c:pt>
                <c:pt idx="173">
                  <c:v>14379.333333333332</c:v>
                </c:pt>
                <c:pt idx="174">
                  <c:v>14406</c:v>
                </c:pt>
                <c:pt idx="175">
                  <c:v>14539.333333333334</c:v>
                </c:pt>
                <c:pt idx="176">
                  <c:v>14672.666666666668</c:v>
                </c:pt>
                <c:pt idx="177">
                  <c:v>14806</c:v>
                </c:pt>
                <c:pt idx="178">
                  <c:v>14934.666666666666</c:v>
                </c:pt>
                <c:pt idx="179">
                  <c:v>15063.333333333332</c:v>
                </c:pt>
                <c:pt idx="180">
                  <c:v>15192</c:v>
                </c:pt>
                <c:pt idx="181">
                  <c:v>15208</c:v>
                </c:pt>
                <c:pt idx="182">
                  <c:v>15224</c:v>
                </c:pt>
                <c:pt idx="183">
                  <c:v>15240</c:v>
                </c:pt>
                <c:pt idx="184">
                  <c:v>15340</c:v>
                </c:pt>
                <c:pt idx="185">
                  <c:v>15440</c:v>
                </c:pt>
                <c:pt idx="186">
                  <c:v>15540</c:v>
                </c:pt>
                <c:pt idx="187">
                  <c:v>15643.333333333334</c:v>
                </c:pt>
                <c:pt idx="188">
                  <c:v>15746.666666666668</c:v>
                </c:pt>
                <c:pt idx="189">
                  <c:v>15850</c:v>
                </c:pt>
                <c:pt idx="190">
                  <c:v>15930</c:v>
                </c:pt>
                <c:pt idx="191">
                  <c:v>16010</c:v>
                </c:pt>
                <c:pt idx="192">
                  <c:v>16090</c:v>
                </c:pt>
                <c:pt idx="193">
                  <c:v>16111.333333333334</c:v>
                </c:pt>
                <c:pt idx="194">
                  <c:v>16132.666666666668</c:v>
                </c:pt>
                <c:pt idx="195">
                  <c:v>16154</c:v>
                </c:pt>
                <c:pt idx="196">
                  <c:v>16280</c:v>
                </c:pt>
                <c:pt idx="197">
                  <c:v>16406</c:v>
                </c:pt>
                <c:pt idx="198">
                  <c:v>16532</c:v>
                </c:pt>
                <c:pt idx="199">
                  <c:v>16665.333333333332</c:v>
                </c:pt>
                <c:pt idx="200">
                  <c:v>16798.666666666664</c:v>
                </c:pt>
                <c:pt idx="201">
                  <c:v>16932</c:v>
                </c:pt>
                <c:pt idx="202">
                  <c:v>17079.333333333332</c:v>
                </c:pt>
                <c:pt idx="203">
                  <c:v>17226.666666666664</c:v>
                </c:pt>
                <c:pt idx="204">
                  <c:v>17374</c:v>
                </c:pt>
                <c:pt idx="205">
                  <c:v>17537.333333333332</c:v>
                </c:pt>
                <c:pt idx="206">
                  <c:v>17700.666666666664</c:v>
                </c:pt>
                <c:pt idx="207">
                  <c:v>17864</c:v>
                </c:pt>
                <c:pt idx="208">
                  <c:v>18026</c:v>
                </c:pt>
                <c:pt idx="209">
                  <c:v>18188</c:v>
                </c:pt>
                <c:pt idx="210">
                  <c:v>18350</c:v>
                </c:pt>
                <c:pt idx="211">
                  <c:v>18483.333333333332</c:v>
                </c:pt>
                <c:pt idx="212">
                  <c:v>18616.666666666664</c:v>
                </c:pt>
                <c:pt idx="213">
                  <c:v>18750</c:v>
                </c:pt>
                <c:pt idx="214">
                  <c:v>18900.666666666668</c:v>
                </c:pt>
                <c:pt idx="215">
                  <c:v>19051.333333333336</c:v>
                </c:pt>
                <c:pt idx="216">
                  <c:v>19202</c:v>
                </c:pt>
                <c:pt idx="217">
                  <c:v>19335.333333333332</c:v>
                </c:pt>
                <c:pt idx="218">
                  <c:v>19468.666666666664</c:v>
                </c:pt>
                <c:pt idx="219">
                  <c:v>19602</c:v>
                </c:pt>
                <c:pt idx="220">
                  <c:v>19735.333333333332</c:v>
                </c:pt>
                <c:pt idx="221">
                  <c:v>19868.666666666664</c:v>
                </c:pt>
                <c:pt idx="222">
                  <c:v>20002</c:v>
                </c:pt>
                <c:pt idx="223">
                  <c:v>20158</c:v>
                </c:pt>
                <c:pt idx="224">
                  <c:v>20314</c:v>
                </c:pt>
                <c:pt idx="225">
                  <c:v>20470</c:v>
                </c:pt>
                <c:pt idx="226">
                  <c:v>20603.333333333332</c:v>
                </c:pt>
                <c:pt idx="227">
                  <c:v>20736.666666666664</c:v>
                </c:pt>
                <c:pt idx="228">
                  <c:v>20870</c:v>
                </c:pt>
                <c:pt idx="229">
                  <c:v>21025.333333333332</c:v>
                </c:pt>
                <c:pt idx="230">
                  <c:v>21180.666666666664</c:v>
                </c:pt>
                <c:pt idx="231">
                  <c:v>21336</c:v>
                </c:pt>
                <c:pt idx="232">
                  <c:v>21469.333333333332</c:v>
                </c:pt>
                <c:pt idx="233">
                  <c:v>21602.666666666664</c:v>
                </c:pt>
                <c:pt idx="234">
                  <c:v>21736</c:v>
                </c:pt>
                <c:pt idx="235">
                  <c:v>21869.333333333332</c:v>
                </c:pt>
                <c:pt idx="236">
                  <c:v>22002.666666666664</c:v>
                </c:pt>
                <c:pt idx="237">
                  <c:v>22136</c:v>
                </c:pt>
                <c:pt idx="238">
                  <c:v>22269.333333333332</c:v>
                </c:pt>
                <c:pt idx="239">
                  <c:v>22402.666666666664</c:v>
                </c:pt>
                <c:pt idx="240">
                  <c:v>22536</c:v>
                </c:pt>
                <c:pt idx="241">
                  <c:v>22669.333333333332</c:v>
                </c:pt>
                <c:pt idx="242">
                  <c:v>22802.666666666664</c:v>
                </c:pt>
                <c:pt idx="243">
                  <c:v>22936</c:v>
                </c:pt>
                <c:pt idx="244">
                  <c:v>23069.333333333332</c:v>
                </c:pt>
                <c:pt idx="245">
                  <c:v>23202.666666666664</c:v>
                </c:pt>
                <c:pt idx="246">
                  <c:v>23336</c:v>
                </c:pt>
                <c:pt idx="247">
                  <c:v>23457.333333333332</c:v>
                </c:pt>
                <c:pt idx="248">
                  <c:v>23578.666666666664</c:v>
                </c:pt>
                <c:pt idx="249">
                  <c:v>23700</c:v>
                </c:pt>
                <c:pt idx="250">
                  <c:v>23833.333333333332</c:v>
                </c:pt>
                <c:pt idx="251">
                  <c:v>23966.666666666664</c:v>
                </c:pt>
                <c:pt idx="252">
                  <c:v>24100</c:v>
                </c:pt>
                <c:pt idx="253">
                  <c:v>24233.333333333332</c:v>
                </c:pt>
                <c:pt idx="254">
                  <c:v>24366.666666666664</c:v>
                </c:pt>
                <c:pt idx="255">
                  <c:v>24500</c:v>
                </c:pt>
                <c:pt idx="256">
                  <c:v>24640</c:v>
                </c:pt>
                <c:pt idx="257">
                  <c:v>24780</c:v>
                </c:pt>
                <c:pt idx="258">
                  <c:v>24920</c:v>
                </c:pt>
                <c:pt idx="259">
                  <c:v>25081</c:v>
                </c:pt>
                <c:pt idx="260">
                  <c:v>25242</c:v>
                </c:pt>
                <c:pt idx="261">
                  <c:v>25403</c:v>
                </c:pt>
                <c:pt idx="262">
                  <c:v>25536.333333333332</c:v>
                </c:pt>
                <c:pt idx="263">
                  <c:v>25669.666666666664</c:v>
                </c:pt>
                <c:pt idx="264">
                  <c:v>25803</c:v>
                </c:pt>
                <c:pt idx="265">
                  <c:v>25955.333333333332</c:v>
                </c:pt>
                <c:pt idx="266">
                  <c:v>26107.666666666664</c:v>
                </c:pt>
                <c:pt idx="267">
                  <c:v>26260</c:v>
                </c:pt>
                <c:pt idx="268">
                  <c:v>26393.333333333332</c:v>
                </c:pt>
                <c:pt idx="269">
                  <c:v>26526.666666666664</c:v>
                </c:pt>
                <c:pt idx="270">
                  <c:v>26660</c:v>
                </c:pt>
                <c:pt idx="271">
                  <c:v>26810</c:v>
                </c:pt>
                <c:pt idx="272">
                  <c:v>26960</c:v>
                </c:pt>
                <c:pt idx="273">
                  <c:v>27110</c:v>
                </c:pt>
                <c:pt idx="274">
                  <c:v>27260</c:v>
                </c:pt>
                <c:pt idx="275">
                  <c:v>27410</c:v>
                </c:pt>
                <c:pt idx="276">
                  <c:v>27560</c:v>
                </c:pt>
                <c:pt idx="277">
                  <c:v>27710</c:v>
                </c:pt>
                <c:pt idx="278">
                  <c:v>27860</c:v>
                </c:pt>
                <c:pt idx="279">
                  <c:v>28010</c:v>
                </c:pt>
                <c:pt idx="280">
                  <c:v>28160</c:v>
                </c:pt>
                <c:pt idx="281">
                  <c:v>28310</c:v>
                </c:pt>
                <c:pt idx="282">
                  <c:v>28460</c:v>
                </c:pt>
                <c:pt idx="283">
                  <c:v>28593.333333333332</c:v>
                </c:pt>
                <c:pt idx="284">
                  <c:v>28726.666666666664</c:v>
                </c:pt>
                <c:pt idx="285">
                  <c:v>28860</c:v>
                </c:pt>
                <c:pt idx="286">
                  <c:v>28993.666666666668</c:v>
                </c:pt>
                <c:pt idx="287">
                  <c:v>29127.333333333336</c:v>
                </c:pt>
                <c:pt idx="288">
                  <c:v>29261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cat>
          <c:val>
            <c:numRef>
              <c:f>position!$D$1:$D$200</c:f>
              <c:numCache>
                <c:formatCode>0.00</c:formatCode>
                <c:ptCount val="200"/>
                <c:pt idx="0">
                  <c:v>434097</c:v>
                </c:pt>
                <c:pt idx="1">
                  <c:v>434097</c:v>
                </c:pt>
                <c:pt idx="2">
                  <c:v>434097</c:v>
                </c:pt>
                <c:pt idx="3">
                  <c:v>434097</c:v>
                </c:pt>
                <c:pt idx="4">
                  <c:v>434097</c:v>
                </c:pt>
                <c:pt idx="5">
                  <c:v>434097</c:v>
                </c:pt>
                <c:pt idx="6">
                  <c:v>434097</c:v>
                </c:pt>
                <c:pt idx="7">
                  <c:v>434097</c:v>
                </c:pt>
                <c:pt idx="8">
                  <c:v>434097</c:v>
                </c:pt>
                <c:pt idx="9">
                  <c:v>434097</c:v>
                </c:pt>
                <c:pt idx="10">
                  <c:v>434097</c:v>
                </c:pt>
                <c:pt idx="11">
                  <c:v>434097</c:v>
                </c:pt>
                <c:pt idx="12">
                  <c:v>434097</c:v>
                </c:pt>
                <c:pt idx="13">
                  <c:v>434097</c:v>
                </c:pt>
                <c:pt idx="14">
                  <c:v>434097</c:v>
                </c:pt>
                <c:pt idx="15">
                  <c:v>434097</c:v>
                </c:pt>
                <c:pt idx="16">
                  <c:v>434097</c:v>
                </c:pt>
                <c:pt idx="17">
                  <c:v>434097</c:v>
                </c:pt>
                <c:pt idx="18">
                  <c:v>434097</c:v>
                </c:pt>
                <c:pt idx="19">
                  <c:v>434097</c:v>
                </c:pt>
                <c:pt idx="20">
                  <c:v>434097</c:v>
                </c:pt>
                <c:pt idx="21">
                  <c:v>434097</c:v>
                </c:pt>
                <c:pt idx="22">
                  <c:v>434097</c:v>
                </c:pt>
                <c:pt idx="23">
                  <c:v>434097</c:v>
                </c:pt>
                <c:pt idx="24">
                  <c:v>434097</c:v>
                </c:pt>
                <c:pt idx="25">
                  <c:v>434097</c:v>
                </c:pt>
                <c:pt idx="26">
                  <c:v>434097</c:v>
                </c:pt>
                <c:pt idx="27">
                  <c:v>434097</c:v>
                </c:pt>
                <c:pt idx="28">
                  <c:v>434097</c:v>
                </c:pt>
                <c:pt idx="29">
                  <c:v>434097</c:v>
                </c:pt>
                <c:pt idx="30">
                  <c:v>434097</c:v>
                </c:pt>
                <c:pt idx="31">
                  <c:v>434097</c:v>
                </c:pt>
                <c:pt idx="32">
                  <c:v>434097</c:v>
                </c:pt>
                <c:pt idx="33">
                  <c:v>434097</c:v>
                </c:pt>
                <c:pt idx="34">
                  <c:v>434097</c:v>
                </c:pt>
                <c:pt idx="35">
                  <c:v>434097</c:v>
                </c:pt>
                <c:pt idx="36">
                  <c:v>434097</c:v>
                </c:pt>
                <c:pt idx="37">
                  <c:v>434097</c:v>
                </c:pt>
                <c:pt idx="38">
                  <c:v>434097</c:v>
                </c:pt>
                <c:pt idx="39">
                  <c:v>434097</c:v>
                </c:pt>
                <c:pt idx="40">
                  <c:v>434097</c:v>
                </c:pt>
                <c:pt idx="41">
                  <c:v>434097</c:v>
                </c:pt>
                <c:pt idx="42">
                  <c:v>434097</c:v>
                </c:pt>
                <c:pt idx="43">
                  <c:v>434097</c:v>
                </c:pt>
                <c:pt idx="44">
                  <c:v>434097</c:v>
                </c:pt>
                <c:pt idx="45">
                  <c:v>434097</c:v>
                </c:pt>
                <c:pt idx="46">
                  <c:v>434097</c:v>
                </c:pt>
                <c:pt idx="47">
                  <c:v>434097</c:v>
                </c:pt>
                <c:pt idx="48">
                  <c:v>434097</c:v>
                </c:pt>
                <c:pt idx="49">
                  <c:v>434097</c:v>
                </c:pt>
                <c:pt idx="50">
                  <c:v>434097</c:v>
                </c:pt>
                <c:pt idx="51">
                  <c:v>434097</c:v>
                </c:pt>
                <c:pt idx="52">
                  <c:v>434097</c:v>
                </c:pt>
                <c:pt idx="53">
                  <c:v>434097</c:v>
                </c:pt>
                <c:pt idx="54">
                  <c:v>434097</c:v>
                </c:pt>
                <c:pt idx="55">
                  <c:v>434097</c:v>
                </c:pt>
                <c:pt idx="56">
                  <c:v>434097</c:v>
                </c:pt>
                <c:pt idx="57">
                  <c:v>434097</c:v>
                </c:pt>
                <c:pt idx="58">
                  <c:v>434097</c:v>
                </c:pt>
                <c:pt idx="59">
                  <c:v>434097</c:v>
                </c:pt>
                <c:pt idx="60">
                  <c:v>434097</c:v>
                </c:pt>
                <c:pt idx="61">
                  <c:v>434097</c:v>
                </c:pt>
                <c:pt idx="62">
                  <c:v>434097</c:v>
                </c:pt>
                <c:pt idx="63">
                  <c:v>434097</c:v>
                </c:pt>
                <c:pt idx="64">
                  <c:v>434097</c:v>
                </c:pt>
                <c:pt idx="65">
                  <c:v>434097</c:v>
                </c:pt>
                <c:pt idx="66">
                  <c:v>434097</c:v>
                </c:pt>
                <c:pt idx="67">
                  <c:v>434097</c:v>
                </c:pt>
                <c:pt idx="68">
                  <c:v>434097</c:v>
                </c:pt>
                <c:pt idx="69">
                  <c:v>434097</c:v>
                </c:pt>
                <c:pt idx="70">
                  <c:v>434097</c:v>
                </c:pt>
                <c:pt idx="71">
                  <c:v>434097</c:v>
                </c:pt>
                <c:pt idx="72">
                  <c:v>434097</c:v>
                </c:pt>
                <c:pt idx="73">
                  <c:v>434097</c:v>
                </c:pt>
                <c:pt idx="74">
                  <c:v>434097</c:v>
                </c:pt>
                <c:pt idx="75">
                  <c:v>434097</c:v>
                </c:pt>
                <c:pt idx="76">
                  <c:v>434097</c:v>
                </c:pt>
                <c:pt idx="77">
                  <c:v>434097</c:v>
                </c:pt>
                <c:pt idx="78">
                  <c:v>434097</c:v>
                </c:pt>
                <c:pt idx="79">
                  <c:v>434097</c:v>
                </c:pt>
                <c:pt idx="80">
                  <c:v>434097</c:v>
                </c:pt>
                <c:pt idx="81">
                  <c:v>434097</c:v>
                </c:pt>
                <c:pt idx="82">
                  <c:v>434097</c:v>
                </c:pt>
                <c:pt idx="83">
                  <c:v>434097</c:v>
                </c:pt>
                <c:pt idx="84">
                  <c:v>434097</c:v>
                </c:pt>
                <c:pt idx="85">
                  <c:v>434097</c:v>
                </c:pt>
                <c:pt idx="86">
                  <c:v>434097</c:v>
                </c:pt>
                <c:pt idx="87">
                  <c:v>434097</c:v>
                </c:pt>
                <c:pt idx="88">
                  <c:v>434097</c:v>
                </c:pt>
                <c:pt idx="89">
                  <c:v>434097</c:v>
                </c:pt>
                <c:pt idx="90">
                  <c:v>434048.06869380432</c:v>
                </c:pt>
                <c:pt idx="91">
                  <c:v>433981.65176846297</c:v>
                </c:pt>
                <c:pt idx="92">
                  <c:v>433914.56373258232</c:v>
                </c:pt>
                <c:pt idx="93">
                  <c:v>433846.85277291515</c:v>
                </c:pt>
                <c:pt idx="94">
                  <c:v>433797.4271734581</c:v>
                </c:pt>
                <c:pt idx="95">
                  <c:v>433747.68482718058</c:v>
                </c:pt>
                <c:pt idx="96">
                  <c:v>433697.66909528652</c:v>
                </c:pt>
                <c:pt idx="97">
                  <c:v>433660.77426932787</c:v>
                </c:pt>
                <c:pt idx="98">
                  <c:v>433623.71231342183</c:v>
                </c:pt>
                <c:pt idx="99">
                  <c:v>433586.46765828785</c:v>
                </c:pt>
                <c:pt idx="100">
                  <c:v>433536.98543560266</c:v>
                </c:pt>
                <c:pt idx="101">
                  <c:v>433487.2370384676</c:v>
                </c:pt>
                <c:pt idx="102">
                  <c:v>433437.22518662491</c:v>
                </c:pt>
                <c:pt idx="103">
                  <c:v>433385.26809407031</c:v>
                </c:pt>
                <c:pt idx="104">
                  <c:v>433333.02744003211</c:v>
                </c:pt>
                <c:pt idx="105">
                  <c:v>433280.45887659967</c:v>
                </c:pt>
                <c:pt idx="106">
                  <c:v>433199.08577139606</c:v>
                </c:pt>
                <c:pt idx="107">
                  <c:v>433117.12337755348</c:v>
                </c:pt>
                <c:pt idx="108">
                  <c:v>433034.76149112813</c:v>
                </c:pt>
                <c:pt idx="109">
                  <c:v>433014.54866367549</c:v>
                </c:pt>
                <c:pt idx="110">
                  <c:v>432994.2988031602</c:v>
                </c:pt>
                <c:pt idx="111">
                  <c:v>432974.00171069166</c:v>
                </c:pt>
                <c:pt idx="112">
                  <c:v>432940.27536615374</c:v>
                </c:pt>
                <c:pt idx="113">
                  <c:v>432906.44071333244</c:v>
                </c:pt>
                <c:pt idx="114">
                  <c:v>432872.51471137477</c:v>
                </c:pt>
                <c:pt idx="115">
                  <c:v>432855.00283450552</c:v>
                </c:pt>
                <c:pt idx="116">
                  <c:v>432837.46043491608</c:v>
                </c:pt>
                <c:pt idx="117">
                  <c:v>432819.86943721748</c:v>
                </c:pt>
                <c:pt idx="118">
                  <c:v>432771.370075832</c:v>
                </c:pt>
                <c:pt idx="119">
                  <c:v>432722.63046143041</c:v>
                </c:pt>
                <c:pt idx="120">
                  <c:v>432673.63641441148</c:v>
                </c:pt>
                <c:pt idx="121">
                  <c:v>432624.38169191347</c:v>
                </c:pt>
                <c:pt idx="122">
                  <c:v>432574.85981742863</c:v>
                </c:pt>
                <c:pt idx="123">
                  <c:v>432525.05952663341</c:v>
                </c:pt>
                <c:pt idx="124">
                  <c:v>432472.6386288947</c:v>
                </c:pt>
                <c:pt idx="125">
                  <c:v>432419.8994545379</c:v>
                </c:pt>
                <c:pt idx="126">
                  <c:v>432366.89112658828</c:v>
                </c:pt>
                <c:pt idx="127">
                  <c:v>432339.60847011762</c:v>
                </c:pt>
                <c:pt idx="128">
                  <c:v>432312.23529578862</c:v>
                </c:pt>
                <c:pt idx="129">
                  <c:v>432284.74604471691</c:v>
                </c:pt>
                <c:pt idx="130">
                  <c:v>432236.90702087007</c:v>
                </c:pt>
                <c:pt idx="131">
                  <c:v>432188.77514015365</c:v>
                </c:pt>
                <c:pt idx="132">
                  <c:v>432140.38806853298</c:v>
                </c:pt>
                <c:pt idx="133">
                  <c:v>432112.88771608769</c:v>
                </c:pt>
                <c:pt idx="134">
                  <c:v>432085.28167934949</c:v>
                </c:pt>
                <c:pt idx="135">
                  <c:v>432057.54094006651</c:v>
                </c:pt>
                <c:pt idx="136">
                  <c:v>432009.60212619766</c:v>
                </c:pt>
                <c:pt idx="137">
                  <c:v>431962.16875453177</c:v>
                </c:pt>
                <c:pt idx="138">
                  <c:v>431916.64058159949</c:v>
                </c:pt>
                <c:pt idx="139">
                  <c:v>431873.00592625519</c:v>
                </c:pt>
                <c:pt idx="140">
                  <c:v>431831.25554479903</c:v>
                </c:pt>
                <c:pt idx="141">
                  <c:v>431791.37880680099</c:v>
                </c:pt>
                <c:pt idx="142">
                  <c:v>431751.71101171692</c:v>
                </c:pt>
                <c:pt idx="143">
                  <c:v>431714.1018980089</c:v>
                </c:pt>
                <c:pt idx="144">
                  <c:v>431678.65418250009</c:v>
                </c:pt>
                <c:pt idx="145">
                  <c:v>431672.14498218393</c:v>
                </c:pt>
                <c:pt idx="146">
                  <c:v>431665.70402915135</c:v>
                </c:pt>
                <c:pt idx="147">
                  <c:v>431659.31987517548</c:v>
                </c:pt>
                <c:pt idx="148">
                  <c:v>431622.16973690712</c:v>
                </c:pt>
                <c:pt idx="149">
                  <c:v>431587.76863075449</c:v>
                </c:pt>
                <c:pt idx="150">
                  <c:v>431556.11555266811</c:v>
                </c:pt>
                <c:pt idx="151">
                  <c:v>431531.41592697636</c:v>
                </c:pt>
                <c:pt idx="152">
                  <c:v>431508.11037560838</c:v>
                </c:pt>
                <c:pt idx="153">
                  <c:v>431486.15604999632</c:v>
                </c:pt>
                <c:pt idx="154">
                  <c:v>431465.50489824504</c:v>
                </c:pt>
                <c:pt idx="155">
                  <c:v>431446.10237344966</c:v>
                </c:pt>
                <c:pt idx="156">
                  <c:v>431427.8891354127</c:v>
                </c:pt>
                <c:pt idx="157">
                  <c:v>431410.80276240816</c:v>
                </c:pt>
                <c:pt idx="158">
                  <c:v>431394.77936708112</c:v>
                </c:pt>
                <c:pt idx="159">
                  <c:v>431379.75503260473</c:v>
                </c:pt>
                <c:pt idx="160">
                  <c:v>431365.66701400268</c:v>
                </c:pt>
                <c:pt idx="161">
                  <c:v>431352.45467941498</c:v>
                </c:pt>
                <c:pt idx="162">
                  <c:v>431340.06056714657</c:v>
                </c:pt>
                <c:pt idx="163">
                  <c:v>431328.93770535412</c:v>
                </c:pt>
                <c:pt idx="164">
                  <c:v>431318.46433536679</c:v>
                </c:pt>
                <c:pt idx="165">
                  <c:v>431308.59760691004</c:v>
                </c:pt>
                <c:pt idx="166">
                  <c:v>431295.78533945477</c:v>
                </c:pt>
                <c:pt idx="167">
                  <c:v>431283.8790287188</c:v>
                </c:pt>
                <c:pt idx="168">
                  <c:v>431272.80929873057</c:v>
                </c:pt>
                <c:pt idx="169">
                  <c:v>431261.66514141305</c:v>
                </c:pt>
                <c:pt idx="170">
                  <c:v>431251.36779874074</c:v>
                </c:pt>
                <c:pt idx="171">
                  <c:v>431241.85474840784</c:v>
                </c:pt>
                <c:pt idx="172">
                  <c:v>431240.13130330649</c:v>
                </c:pt>
                <c:pt idx="173">
                  <c:v>431238.43151030253</c:v>
                </c:pt>
                <c:pt idx="174">
                  <c:v>431236.75445675635</c:v>
                </c:pt>
                <c:pt idx="175">
                  <c:v>431228.87741164927</c:v>
                </c:pt>
                <c:pt idx="176">
                  <c:v>431221.47074778087</c:v>
                </c:pt>
                <c:pt idx="177">
                  <c:v>431214.50609425013</c:v>
                </c:pt>
                <c:pt idx="178">
                  <c:v>431208.17203759163</c:v>
                </c:pt>
                <c:pt idx="179">
                  <c:v>431202.20292093151</c:v>
                </c:pt>
                <c:pt idx="180">
                  <c:v>431196.57948047662</c:v>
                </c:pt>
                <c:pt idx="181">
                  <c:v>431195.88465341408</c:v>
                </c:pt>
                <c:pt idx="182">
                  <c:v>431195.19476632483</c:v>
                </c:pt>
                <c:pt idx="183">
                  <c:v>431194.50963280862</c:v>
                </c:pt>
                <c:pt idx="184">
                  <c:v>431190.40362803161</c:v>
                </c:pt>
                <c:pt idx="185">
                  <c:v>431186.46431035473</c:v>
                </c:pt>
                <c:pt idx="186">
                  <c:v>431182.68482903828</c:v>
                </c:pt>
                <c:pt idx="187">
                  <c:v>431178.94334115728</c:v>
                </c:pt>
                <c:pt idx="188">
                  <c:v>431175.35897306021</c:v>
                </c:pt>
                <c:pt idx="189">
                  <c:v>431171.92541446892</c:v>
                </c:pt>
                <c:pt idx="190">
                  <c:v>431169.35076076764</c:v>
                </c:pt>
                <c:pt idx="191">
                  <c:v>431169.35076076764</c:v>
                </c:pt>
                <c:pt idx="192">
                  <c:v>431169.35076076764</c:v>
                </c:pt>
                <c:pt idx="193">
                  <c:v>431169.35076076764</c:v>
                </c:pt>
                <c:pt idx="194">
                  <c:v>431169.35076076764</c:v>
                </c:pt>
                <c:pt idx="195">
                  <c:v>431169.35076076764</c:v>
                </c:pt>
                <c:pt idx="196">
                  <c:v>431169.35076076764</c:v>
                </c:pt>
                <c:pt idx="197">
                  <c:v>431169.35076076764</c:v>
                </c:pt>
                <c:pt idx="198">
                  <c:v>431169.35076076764</c:v>
                </c:pt>
                <c:pt idx="199">
                  <c:v>431169.35076076764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E8-9C40-8F3D-8ACE0DBAB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8595920"/>
        <c:axId val="1238603552"/>
      </c:lineChart>
      <c:catAx>
        <c:axId val="1238595920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Altitude</a:t>
                </a:r>
                <a:r>
                  <a:rPr lang="en-US" baseline="0"/>
                  <a:t> (m)</a:t>
                </a:r>
                <a:endParaRPr lang="en-US"/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8603552"/>
        <c:crossesAt val="0"/>
        <c:auto val="0"/>
        <c:lblAlgn val="ctr"/>
        <c:lblOffset val="100"/>
        <c:tickLblSkip val="15"/>
        <c:tickMarkSkip val="1"/>
        <c:noMultiLvlLbl val="0"/>
      </c:catAx>
      <c:valAx>
        <c:axId val="1238603552"/>
        <c:scaling>
          <c:orientation val="minMax"/>
        </c:scaling>
        <c:delete val="0"/>
        <c:axPos val="r"/>
        <c:majorGridlines>
          <c:spPr>
            <a:ln w="3175">
              <a:solidFill>
                <a:srgbClr val="B3B3B3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38595920"/>
        <c:crosses val="autoZero"/>
        <c:crossBetween val="midCat"/>
      </c:valAx>
      <c:spPr>
        <a:noFill/>
        <a:ln w="3175">
          <a:solidFill>
            <a:srgbClr val="B3B3B3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2807424593967496E-3"/>
          <c:y val="5.3097345132743397E-2"/>
          <c:w val="0.248259860788863"/>
          <c:h val="8.259563793463869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" l="0.75" r="0.75" t="1" header="0.51180555555555596" footer="0.51180555555555596"/>
    <c:pageSetup firstPageNumber="0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323850</xdr:colOff>
      <xdr:row>7</xdr:row>
      <xdr:rowOff>165100</xdr:rowOff>
    </xdr:from>
    <xdr:to>
      <xdr:col>14</xdr:col>
      <xdr:colOff>742950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C9AA4-CE6E-7D4B-B9DF-C24BE3FDB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368300</xdr:colOff>
      <xdr:row>25</xdr:row>
      <xdr:rowOff>88900</xdr:rowOff>
    </xdr:from>
    <xdr:to>
      <xdr:col>24</xdr:col>
      <xdr:colOff>203200</xdr:colOff>
      <xdr:row>42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190500</xdr:colOff>
      <xdr:row>0</xdr:row>
      <xdr:rowOff>76200</xdr:rowOff>
    </xdr:from>
    <xdr:to>
      <xdr:col>14</xdr:col>
      <xdr:colOff>8267700</xdr:colOff>
      <xdr:row>29</xdr:row>
      <xdr:rowOff>50800</xdr:rowOff>
    </xdr:to>
    <xdr:graphicFrame macro="">
      <xdr:nvGraphicFramePr>
        <xdr:cNvPr id="3185" name="Chart 1">
          <a:extLst>
            <a:ext uri="{FF2B5EF4-FFF2-40B4-BE49-F238E27FC236}">
              <a16:creationId xmlns:a16="http://schemas.microsoft.com/office/drawing/2014/main" id="{00000000-0008-0000-0700-000071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42</xdr:row>
      <xdr:rowOff>88900</xdr:rowOff>
    </xdr:from>
    <xdr:to>
      <xdr:col>10</xdr:col>
      <xdr:colOff>101600</xdr:colOff>
      <xdr:row>80</xdr:row>
      <xdr:rowOff>101600</xdr:rowOff>
    </xdr:to>
    <xdr:graphicFrame macro="">
      <xdr:nvGraphicFramePr>
        <xdr:cNvPr id="6369" name="Chart 1">
          <a:extLst>
            <a:ext uri="{FF2B5EF4-FFF2-40B4-BE49-F238E27FC236}">
              <a16:creationId xmlns:a16="http://schemas.microsoft.com/office/drawing/2014/main" id="{00000000-0008-0000-0800-0000E1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88900</xdr:colOff>
      <xdr:row>1</xdr:row>
      <xdr:rowOff>25400</xdr:rowOff>
    </xdr:from>
    <xdr:to>
      <xdr:col>10</xdr:col>
      <xdr:colOff>88900</xdr:colOff>
      <xdr:row>40</xdr:row>
      <xdr:rowOff>139700</xdr:rowOff>
    </xdr:to>
    <xdr:graphicFrame macro="">
      <xdr:nvGraphicFramePr>
        <xdr:cNvPr id="6370" name="Chart 2">
          <a:extLst>
            <a:ext uri="{FF2B5EF4-FFF2-40B4-BE49-F238E27FC236}">
              <a16:creationId xmlns:a16="http://schemas.microsoft.com/office/drawing/2014/main" id="{00000000-0008-0000-0800-0000E2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660400</xdr:colOff>
      <xdr:row>2</xdr:row>
      <xdr:rowOff>50800</xdr:rowOff>
    </xdr:from>
    <xdr:to>
      <xdr:col>31</xdr:col>
      <xdr:colOff>508000</xdr:colOff>
      <xdr:row>54</xdr:row>
      <xdr:rowOff>25400</xdr:rowOff>
    </xdr:to>
    <xdr:graphicFrame macro="">
      <xdr:nvGraphicFramePr>
        <xdr:cNvPr id="9329" name="Chart 1">
          <a:extLst>
            <a:ext uri="{FF2B5EF4-FFF2-40B4-BE49-F238E27FC236}">
              <a16:creationId xmlns:a16="http://schemas.microsoft.com/office/drawing/2014/main" id="{00000000-0008-0000-0A00-0000712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152400</xdr:rowOff>
    </xdr:from>
    <xdr:to>
      <xdr:col>17</xdr:col>
      <xdr:colOff>520700</xdr:colOff>
      <xdr:row>33</xdr:row>
      <xdr:rowOff>38100</xdr:rowOff>
    </xdr:to>
    <xdr:graphicFrame macro="">
      <xdr:nvGraphicFramePr>
        <xdr:cNvPr id="14674" name="Chart 2">
          <a:extLst>
            <a:ext uri="{FF2B5EF4-FFF2-40B4-BE49-F238E27FC236}">
              <a16:creationId xmlns:a16="http://schemas.microsoft.com/office/drawing/2014/main" id="{00000000-0008-0000-0C00-0000523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127000</xdr:colOff>
      <xdr:row>33</xdr:row>
      <xdr:rowOff>25400</xdr:rowOff>
    </xdr:from>
    <xdr:to>
      <xdr:col>17</xdr:col>
      <xdr:colOff>520700</xdr:colOff>
      <xdr:row>68</xdr:row>
      <xdr:rowOff>38100</xdr:rowOff>
    </xdr:to>
    <xdr:graphicFrame macro="">
      <xdr:nvGraphicFramePr>
        <xdr:cNvPr id="14675" name="Chart 3">
          <a:extLst>
            <a:ext uri="{FF2B5EF4-FFF2-40B4-BE49-F238E27FC236}">
              <a16:creationId xmlns:a16="http://schemas.microsoft.com/office/drawing/2014/main" id="{00000000-0008-0000-0C00-00005339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647700</xdr:colOff>
      <xdr:row>0</xdr:row>
      <xdr:rowOff>114300</xdr:rowOff>
    </xdr:from>
    <xdr:to>
      <xdr:col>24</xdr:col>
      <xdr:colOff>215900</xdr:colOff>
      <xdr:row>48</xdr:row>
      <xdr:rowOff>101600</xdr:rowOff>
    </xdr:to>
    <xdr:graphicFrame macro="">
      <xdr:nvGraphicFramePr>
        <xdr:cNvPr id="12401" name="Chart 1">
          <a:extLst>
            <a:ext uri="{FF2B5EF4-FFF2-40B4-BE49-F238E27FC236}">
              <a16:creationId xmlns:a16="http://schemas.microsoft.com/office/drawing/2014/main" id="{00000000-0008-0000-0D00-000071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558800</xdr:colOff>
      <xdr:row>0</xdr:row>
      <xdr:rowOff>50800</xdr:rowOff>
    </xdr:from>
    <xdr:to>
      <xdr:col>26</xdr:col>
      <xdr:colOff>165100</xdr:colOff>
      <xdr:row>31</xdr:row>
      <xdr:rowOff>38100</xdr:rowOff>
    </xdr:to>
    <xdr:graphicFrame macro="">
      <xdr:nvGraphicFramePr>
        <xdr:cNvPr id="13537" name="Chart 1">
          <a:extLst>
            <a:ext uri="{FF2B5EF4-FFF2-40B4-BE49-F238E27FC236}">
              <a16:creationId xmlns:a16="http://schemas.microsoft.com/office/drawing/2014/main" id="{00000000-0008-0000-0E00-0000E13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368300</xdr:colOff>
      <xdr:row>32</xdr:row>
      <xdr:rowOff>114300</xdr:rowOff>
    </xdr:from>
    <xdr:to>
      <xdr:col>26</xdr:col>
      <xdr:colOff>152400</xdr:colOff>
      <xdr:row>64</xdr:row>
      <xdr:rowOff>152400</xdr:rowOff>
    </xdr:to>
    <xdr:graphicFrame macro="">
      <xdr:nvGraphicFramePr>
        <xdr:cNvPr id="13538" name="Chart 2">
          <a:extLst>
            <a:ext uri="{FF2B5EF4-FFF2-40B4-BE49-F238E27FC236}">
              <a16:creationId xmlns:a16="http://schemas.microsoft.com/office/drawing/2014/main" id="{00000000-0008-0000-0E00-0000E23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203200</xdr:colOff>
      <xdr:row>4</xdr:row>
      <xdr:rowOff>76200</xdr:rowOff>
    </xdr:from>
    <xdr:to>
      <xdr:col>19</xdr:col>
      <xdr:colOff>228600</xdr:colOff>
      <xdr:row>30</xdr:row>
      <xdr:rowOff>88900</xdr:rowOff>
    </xdr:to>
    <xdr:graphicFrame macro="">
      <xdr:nvGraphicFramePr>
        <xdr:cNvPr id="15473" name="Chart 1">
          <a:extLst>
            <a:ext uri="{FF2B5EF4-FFF2-40B4-BE49-F238E27FC236}">
              <a16:creationId xmlns:a16="http://schemas.microsoft.com/office/drawing/2014/main" id="{00000000-0008-0000-0F00-0000713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165448</xdr:colOff>
      <xdr:row>33</xdr:row>
      <xdr:rowOff>50279</xdr:rowOff>
    </xdr:from>
    <xdr:to>
      <xdr:col>19</xdr:col>
      <xdr:colOff>241300</xdr:colOff>
      <xdr:row>59</xdr:row>
      <xdr:rowOff>62979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0.04852</cdr:x>
      <cdr:y>0.89718</cdr:y>
    </cdr:from>
    <cdr:to>
      <cdr:x>0.04876</cdr:x>
      <cdr:y>0.89742</cdr:y>
    </cdr:to>
    <cdr:sp macro="" textlink="">
      <cdr:nvSpPr>
        <cdr:cNvPr id="204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6192" y="3874021"/>
          <a:ext cx="1346" cy="1054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0.04852</cdr:x>
      <cdr:y>0.89718</cdr:y>
    </cdr:from>
    <cdr:to>
      <cdr:x>0.04876</cdr:x>
      <cdr:y>0.89742</cdr:y>
    </cdr:to>
    <cdr:sp macro="" textlink="">
      <cdr:nvSpPr>
        <cdr:cNvPr id="204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6192" y="3874021"/>
          <a:ext cx="1346" cy="1054"/>
        </a:xfrm>
        <a:prstGeom xmlns:a="http://schemas.openxmlformats.org/drawingml/2006/main" prst="rect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opLeftCell="A2" workbookViewId="0">
      <selection activeCell="D6" sqref="D6"/>
    </sheetView>
  </sheetViews>
  <sheetFormatPr baseColWidth="10" defaultColWidth="11" defaultRowHeight="13" x14ac:dyDescent="0.15"/>
  <cols>
    <col min="1" max="1" width="37.5" customWidth="1"/>
    <col min="2" max="2" width="23.1640625" customWidth="1"/>
    <col min="3" max="3" width="18.1640625" customWidth="1"/>
    <col min="4" max="4" width="13" customWidth="1"/>
    <col min="5" max="5" width="21.5" customWidth="1"/>
    <col min="6" max="6" width="19" customWidth="1"/>
    <col min="7" max="7" width="10.33203125" customWidth="1"/>
    <col min="8" max="8" width="15.83203125" bestFit="1" customWidth="1"/>
    <col min="9" max="9" width="17.6640625" bestFit="1" customWidth="1"/>
    <col min="10" max="10" width="10.5" customWidth="1"/>
    <col min="14" max="14" width="11" customWidth="1"/>
  </cols>
  <sheetData>
    <row r="1" spans="1:10" ht="59" x14ac:dyDescent="0.55000000000000004">
      <c r="A1" s="76" t="s">
        <v>261</v>
      </c>
      <c r="B1" s="76"/>
      <c r="C1" s="76"/>
      <c r="D1" s="76"/>
      <c r="E1" s="76"/>
      <c r="F1" s="76"/>
      <c r="G1" s="45"/>
      <c r="H1" s="45"/>
      <c r="I1" s="45"/>
    </row>
    <row r="2" spans="1:10" ht="28" x14ac:dyDescent="0.3">
      <c r="A2" s="77" t="s">
        <v>236</v>
      </c>
      <c r="B2" s="77"/>
      <c r="C2" s="77"/>
      <c r="D2" s="77"/>
      <c r="E2" s="77"/>
      <c r="F2" s="77"/>
      <c r="G2" s="46"/>
      <c r="H2" s="46"/>
      <c r="I2" s="46"/>
    </row>
    <row r="4" spans="1:10" x14ac:dyDescent="0.15">
      <c r="A4" t="s">
        <v>0</v>
      </c>
      <c r="B4" s="78" t="s">
        <v>238</v>
      </c>
      <c r="C4" s="78"/>
      <c r="E4" s="78" t="s">
        <v>237</v>
      </c>
      <c r="F4" s="78"/>
      <c r="I4" s="1"/>
    </row>
    <row r="5" spans="1:10" x14ac:dyDescent="0.15">
      <c r="A5" t="s">
        <v>2</v>
      </c>
      <c r="B5" t="s">
        <v>5</v>
      </c>
      <c r="C5" t="s">
        <v>6</v>
      </c>
      <c r="H5" t="s">
        <v>383</v>
      </c>
    </row>
    <row r="6" spans="1:10" ht="20" x14ac:dyDescent="0.2">
      <c r="B6" s="3">
        <v>434097</v>
      </c>
      <c r="C6" s="3">
        <v>4577553</v>
      </c>
      <c r="E6" t="s">
        <v>3</v>
      </c>
      <c r="F6" t="s">
        <v>4</v>
      </c>
      <c r="H6" s="3">
        <v>439034.5</v>
      </c>
      <c r="I6" s="3">
        <v>4590080.6100000003</v>
      </c>
    </row>
    <row r="7" spans="1:10" ht="20" x14ac:dyDescent="0.2">
      <c r="B7" t="s">
        <v>387</v>
      </c>
      <c r="C7" t="s">
        <v>9</v>
      </c>
      <c r="E7" s="2">
        <f>'lateral displacement'!AA12</f>
        <v>2927.6492392323757</v>
      </c>
      <c r="F7" s="2">
        <f>'lateral displacement'!AC12</f>
        <v>8885.3941972814082</v>
      </c>
    </row>
    <row r="8" spans="1:10" ht="20" x14ac:dyDescent="0.2">
      <c r="B8" s="5">
        <f>B6+E7</f>
        <v>437024.64923923236</v>
      </c>
      <c r="C8" s="5">
        <f>C6+F7</f>
        <v>4586438.3941972815</v>
      </c>
      <c r="E8" t="s">
        <v>7</v>
      </c>
      <c r="F8" t="s">
        <v>8</v>
      </c>
      <c r="J8" s="15"/>
    </row>
    <row r="9" spans="1:10" ht="20" x14ac:dyDescent="0.2">
      <c r="B9" t="s">
        <v>10</v>
      </c>
      <c r="C9" t="s">
        <v>10</v>
      </c>
      <c r="E9" s="4">
        <f>E7*0.000621371192</f>
        <v>1.8191568975397145</v>
      </c>
      <c r="F9" s="4">
        <f>F7*0.000621371192</f>
        <v>5.5211279837546314</v>
      </c>
      <c r="H9" s="19" t="s">
        <v>1</v>
      </c>
      <c r="I9" s="19" t="s">
        <v>385</v>
      </c>
      <c r="J9" s="15"/>
    </row>
    <row r="10" spans="1:10" ht="20" x14ac:dyDescent="0.2">
      <c r="B10" s="5">
        <f>B6-E7</f>
        <v>431169.35076076764</v>
      </c>
      <c r="C10" s="5">
        <f>C6-F7</f>
        <v>4568667.6058027185</v>
      </c>
      <c r="H10">
        <v>10</v>
      </c>
      <c r="I10">
        <v>21</v>
      </c>
      <c r="J10" s="15"/>
    </row>
    <row r="11" spans="1:10" ht="20" x14ac:dyDescent="0.2">
      <c r="F11" s="6"/>
      <c r="H11">
        <v>5</v>
      </c>
      <c r="I11">
        <v>25.7</v>
      </c>
      <c r="J11" s="15"/>
    </row>
    <row r="12" spans="1:10" ht="23" x14ac:dyDescent="0.25">
      <c r="A12" t="s">
        <v>11</v>
      </c>
      <c r="B12" s="50">
        <f>'vertical grid'!G13</f>
        <v>44.298438443162361</v>
      </c>
      <c r="C12" t="s">
        <v>12</v>
      </c>
      <c r="D12">
        <v>217</v>
      </c>
      <c r="F12" t="s">
        <v>15</v>
      </c>
      <c r="H12">
        <v>1</v>
      </c>
      <c r="I12">
        <v>38.299999999999997</v>
      </c>
      <c r="J12" s="15"/>
    </row>
    <row r="13" spans="1:10" ht="20" x14ac:dyDescent="0.2">
      <c r="A13" t="s">
        <v>260</v>
      </c>
      <c r="B13" s="2">
        <f>Vz!AR4</f>
        <v>2555.1808024291431</v>
      </c>
      <c r="C13" t="s">
        <v>22</v>
      </c>
      <c r="F13" s="4">
        <f>B21/$B$16</f>
        <v>301.20481927710847</v>
      </c>
      <c r="H13">
        <v>0.5</v>
      </c>
      <c r="I13">
        <v>45.1</v>
      </c>
      <c r="J13" s="15"/>
    </row>
    <row r="14" spans="1:10" ht="20" x14ac:dyDescent="0.2">
      <c r="B14" s="2">
        <f>B13*2.2369363</f>
        <v>5715.7766900168781</v>
      </c>
      <c r="C14" t="s">
        <v>200</v>
      </c>
      <c r="F14" t="s">
        <v>16</v>
      </c>
      <c r="H14">
        <v>0.1</v>
      </c>
      <c r="I14">
        <v>64.5</v>
      </c>
      <c r="J14" s="15"/>
    </row>
    <row r="15" spans="1:10" ht="20" x14ac:dyDescent="0.2">
      <c r="B15" s="2"/>
      <c r="C15" s="2"/>
      <c r="F15" s="4">
        <f>(F13/4.1866667)^(1/3)</f>
        <v>4.1590854453668289</v>
      </c>
      <c r="J15" s="15"/>
    </row>
    <row r="16" spans="1:10" ht="20" x14ac:dyDescent="0.2">
      <c r="A16" t="s">
        <v>13</v>
      </c>
      <c r="B16" s="7">
        <v>3.32</v>
      </c>
      <c r="C16" t="s">
        <v>14</v>
      </c>
      <c r="F16" t="s">
        <v>17</v>
      </c>
      <c r="H16" s="73">
        <v>3000000</v>
      </c>
      <c r="I16" t="s">
        <v>334</v>
      </c>
      <c r="J16" s="15"/>
    </row>
    <row r="17" spans="1:10" ht="20" x14ac:dyDescent="0.2">
      <c r="F17" s="4">
        <f>F15/100</f>
        <v>4.1590854453668287E-2</v>
      </c>
      <c r="H17">
        <v>-4.1079999999999997</v>
      </c>
      <c r="I17" t="s">
        <v>335</v>
      </c>
      <c r="J17" s="15"/>
    </row>
    <row r="18" spans="1:10" ht="20" x14ac:dyDescent="0.2">
      <c r="A18" t="s">
        <v>233</v>
      </c>
      <c r="B18" s="40">
        <v>6670</v>
      </c>
      <c r="C18" t="s">
        <v>1</v>
      </c>
      <c r="F18" t="s">
        <v>18</v>
      </c>
      <c r="J18" s="15"/>
    </row>
    <row r="19" spans="1:10" ht="20" x14ac:dyDescent="0.2">
      <c r="A19" t="s">
        <v>232</v>
      </c>
      <c r="B19" s="40">
        <v>16000</v>
      </c>
      <c r="C19" t="s">
        <v>1</v>
      </c>
      <c r="F19" s="53">
        <f>3.14*(F17^2)</f>
        <v>5.4315694069447286E-3</v>
      </c>
      <c r="H19" t="s">
        <v>1</v>
      </c>
      <c r="I19" t="s">
        <v>385</v>
      </c>
    </row>
    <row r="20" spans="1:10" x14ac:dyDescent="0.15">
      <c r="H20">
        <f>H16*(I20^H17)</f>
        <v>3.9648019796176695E-3</v>
      </c>
      <c r="I20">
        <v>145</v>
      </c>
    </row>
    <row r="21" spans="1:10" ht="23" x14ac:dyDescent="0.25">
      <c r="A21" t="s">
        <v>257</v>
      </c>
      <c r="B21" s="51">
        <v>1000</v>
      </c>
      <c r="C21" t="s">
        <v>104</v>
      </c>
      <c r="E21" s="78" t="s">
        <v>243</v>
      </c>
      <c r="F21" s="78"/>
    </row>
    <row r="22" spans="1:10" x14ac:dyDescent="0.15">
      <c r="B22" s="11"/>
      <c r="E22" t="s">
        <v>240</v>
      </c>
      <c r="F22" s="8">
        <v>3.4</v>
      </c>
    </row>
    <row r="23" spans="1:10" x14ac:dyDescent="0.15">
      <c r="E23" t="s">
        <v>241</v>
      </c>
      <c r="F23">
        <v>3.35</v>
      </c>
    </row>
    <row r="24" spans="1:10" ht="20" x14ac:dyDescent="0.2">
      <c r="A24" t="s">
        <v>19</v>
      </c>
      <c r="B24" s="7">
        <v>3</v>
      </c>
      <c r="C24" t="s">
        <v>20</v>
      </c>
      <c r="E24" s="41" t="s">
        <v>242</v>
      </c>
      <c r="F24">
        <v>3.21</v>
      </c>
    </row>
    <row r="25" spans="1:10" ht="20" x14ac:dyDescent="0.2">
      <c r="A25" t="s">
        <v>21</v>
      </c>
      <c r="B25" s="34">
        <v>3000</v>
      </c>
      <c r="C25" t="s">
        <v>22</v>
      </c>
      <c r="E25" s="41" t="s">
        <v>256</v>
      </c>
      <c r="F25">
        <v>3.32</v>
      </c>
      <c r="G25" s="8"/>
    </row>
    <row r="26" spans="1:10" ht="20" x14ac:dyDescent="0.2">
      <c r="A26" t="s">
        <v>24</v>
      </c>
      <c r="B26" s="7">
        <v>58.4</v>
      </c>
      <c r="E26" s="41" t="s">
        <v>244</v>
      </c>
      <c r="F26" s="41">
        <v>2.11</v>
      </c>
      <c r="H26">
        <v>58.4</v>
      </c>
      <c r="I26" t="s">
        <v>384</v>
      </c>
    </row>
    <row r="27" spans="1:10" x14ac:dyDescent="0.15">
      <c r="E27" s="41" t="s">
        <v>245</v>
      </c>
      <c r="F27" s="41">
        <v>2.12</v>
      </c>
    </row>
    <row r="28" spans="1:10" x14ac:dyDescent="0.15">
      <c r="A28" t="s">
        <v>21</v>
      </c>
      <c r="E28" s="41" t="s">
        <v>246</v>
      </c>
      <c r="F28" s="41">
        <v>3.1</v>
      </c>
    </row>
    <row r="29" spans="1:10" ht="20" x14ac:dyDescent="0.2">
      <c r="A29" t="s">
        <v>23</v>
      </c>
      <c r="B29" s="44">
        <f>COS(RADIANS(B26))</f>
        <v>0.5239859059700791</v>
      </c>
      <c r="E29" s="41" t="s">
        <v>247</v>
      </c>
      <c r="F29" s="41">
        <v>2.95</v>
      </c>
    </row>
    <row r="30" spans="1:10" ht="20" x14ac:dyDescent="0.2">
      <c r="A30" t="s">
        <v>28</v>
      </c>
      <c r="B30" s="44">
        <f>B33/B25</f>
        <v>-0.85172693414304768</v>
      </c>
      <c r="E30" s="41" t="s">
        <v>248</v>
      </c>
      <c r="F30" s="41">
        <v>2.95</v>
      </c>
    </row>
    <row r="31" spans="1:10" ht="20" x14ac:dyDescent="0.2">
      <c r="A31" t="s">
        <v>25</v>
      </c>
      <c r="B31" s="2">
        <f>(SIN(RADIANS((B24)))*(B25*B29))</f>
        <v>82.26991034030803</v>
      </c>
      <c r="E31" s="41" t="s">
        <v>249</v>
      </c>
      <c r="F31" s="41">
        <v>3.01</v>
      </c>
    </row>
    <row r="32" spans="1:10" ht="20" x14ac:dyDescent="0.2">
      <c r="A32" t="s">
        <v>26</v>
      </c>
      <c r="B32" s="2">
        <f>(COS(RADIANS((B24)))*(B25*B29))</f>
        <v>1569.8034044905619</v>
      </c>
      <c r="E32" s="41" t="s">
        <v>250</v>
      </c>
      <c r="F32" s="41">
        <v>3.72</v>
      </c>
    </row>
    <row r="33" spans="1:6" ht="20" x14ac:dyDescent="0.2">
      <c r="A33" t="s">
        <v>27</v>
      </c>
      <c r="B33" s="42">
        <f>-(SIN(RADIANS(B26)))*B25</f>
        <v>-2555.1808024291431</v>
      </c>
      <c r="E33" s="41" t="s">
        <v>251</v>
      </c>
      <c r="F33" s="41">
        <v>3.55</v>
      </c>
    </row>
    <row r="34" spans="1:6" x14ac:dyDescent="0.15">
      <c r="E34" s="41" t="s">
        <v>252</v>
      </c>
      <c r="F34" s="41">
        <v>3.11</v>
      </c>
    </row>
    <row r="35" spans="1:6" x14ac:dyDescent="0.15">
      <c r="E35" s="41" t="s">
        <v>253</v>
      </c>
      <c r="F35">
        <v>7.5</v>
      </c>
    </row>
    <row r="36" spans="1:6" ht="20" x14ac:dyDescent="0.2">
      <c r="A36" t="s">
        <v>196</v>
      </c>
      <c r="B36" s="42">
        <f>SUM(Vz!F:F)</f>
        <v>96.276206519156958</v>
      </c>
      <c r="C36" t="s">
        <v>12</v>
      </c>
      <c r="E36" s="41" t="s">
        <v>255</v>
      </c>
    </row>
    <row r="37" spans="1:6" x14ac:dyDescent="0.15">
      <c r="A37" t="s">
        <v>190</v>
      </c>
      <c r="B37" s="33" t="s">
        <v>193</v>
      </c>
      <c r="E37" s="41" t="s">
        <v>254</v>
      </c>
    </row>
    <row r="38" spans="1:6" ht="20" x14ac:dyDescent="0.2">
      <c r="B38" s="43">
        <f>ROUNDDOWN(B36/60,0)</f>
        <v>1</v>
      </c>
      <c r="C38" t="s">
        <v>191</v>
      </c>
    </row>
    <row r="39" spans="1:6" ht="20" x14ac:dyDescent="0.2">
      <c r="B39" s="42">
        <f>B36-(B38*60)</f>
        <v>36.276206519156958</v>
      </c>
      <c r="C39" t="s">
        <v>192</v>
      </c>
      <c r="E39" t="s">
        <v>262</v>
      </c>
    </row>
    <row r="40" spans="1:6" ht="20" x14ac:dyDescent="0.2">
      <c r="B40" s="42"/>
      <c r="E40" t="s">
        <v>263</v>
      </c>
    </row>
    <row r="41" spans="1:6" ht="20" x14ac:dyDescent="0.2">
      <c r="A41" t="s">
        <v>194</v>
      </c>
      <c r="B41" s="42">
        <f>AVERAGE(Vz!O:O)</f>
        <v>318.85197731110952</v>
      </c>
      <c r="C41" t="s">
        <v>22</v>
      </c>
    </row>
    <row r="42" spans="1:6" ht="20" x14ac:dyDescent="0.2">
      <c r="A42" t="s">
        <v>195</v>
      </c>
      <c r="B42" s="42">
        <f>STDEV(Vz!O:O)</f>
        <v>16.257422869082866</v>
      </c>
    </row>
    <row r="46" spans="1:6" x14ac:dyDescent="0.15">
      <c r="A46" t="s">
        <v>36</v>
      </c>
    </row>
    <row r="47" spans="1:6" ht="17" customHeight="1" x14ac:dyDescent="0.2">
      <c r="A47" t="s">
        <v>30</v>
      </c>
      <c r="E47" s="13"/>
      <c r="F47" s="13"/>
    </row>
    <row r="48" spans="1:6" ht="16" customHeight="1" x14ac:dyDescent="0.2">
      <c r="A48" t="s">
        <v>231</v>
      </c>
      <c r="E48" s="13"/>
      <c r="F48" s="13"/>
    </row>
    <row r="49" spans="1:1" x14ac:dyDescent="0.15">
      <c r="A49" t="s">
        <v>230</v>
      </c>
    </row>
  </sheetData>
  <sheetProtection selectLockedCells="1" selectUnlockedCells="1"/>
  <mergeCells count="5">
    <mergeCell ref="A1:F1"/>
    <mergeCell ref="A2:F2"/>
    <mergeCell ref="E21:F21"/>
    <mergeCell ref="E4:F4"/>
    <mergeCell ref="B4:C4"/>
  </mergeCells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8"/>
  <sheetViews>
    <sheetView tabSelected="1" topLeftCell="A2" workbookViewId="0">
      <selection activeCell="B12" sqref="B12"/>
    </sheetView>
  </sheetViews>
  <sheetFormatPr baseColWidth="10" defaultColWidth="9.6640625" defaultRowHeight="13" x14ac:dyDescent="0.15"/>
  <cols>
    <col min="1" max="1" width="12.1640625" customWidth="1"/>
    <col min="2" max="2" width="11.33203125" bestFit="1" customWidth="1"/>
    <col min="3" max="3" width="12.5" bestFit="1" customWidth="1"/>
    <col min="4" max="4" width="19.1640625" bestFit="1" customWidth="1"/>
    <col min="5" max="5" width="13.33203125" bestFit="1" customWidth="1"/>
    <col min="6" max="6" width="14.6640625" bestFit="1" customWidth="1"/>
    <col min="7" max="7" width="15" bestFit="1" customWidth="1"/>
    <col min="8" max="8" width="12.1640625" bestFit="1" customWidth="1"/>
    <col min="9" max="9" width="14" bestFit="1" customWidth="1"/>
    <col min="10" max="10" width="16.5" bestFit="1" customWidth="1"/>
    <col min="11" max="11" width="14.33203125" bestFit="1" customWidth="1"/>
    <col min="12" max="12" width="13" bestFit="1" customWidth="1"/>
    <col min="13" max="13" width="18.1640625" customWidth="1"/>
    <col min="14" max="14" width="10.83203125" bestFit="1" customWidth="1"/>
    <col min="15" max="15" width="13.5" customWidth="1"/>
    <col min="18" max="18" width="11.1640625" customWidth="1"/>
    <col min="21" max="21" width="21.1640625" bestFit="1" customWidth="1"/>
    <col min="23" max="23" width="15.33203125" customWidth="1"/>
    <col min="24" max="24" width="16" customWidth="1"/>
    <col min="25" max="25" width="14.6640625" bestFit="1" customWidth="1"/>
    <col min="30" max="30" width="12.33203125" bestFit="1" customWidth="1"/>
    <col min="31" max="31" width="15.1640625" bestFit="1" customWidth="1"/>
  </cols>
  <sheetData>
    <row r="1" spans="1:29" ht="28" x14ac:dyDescent="0.15">
      <c r="D1" s="49" t="s">
        <v>369</v>
      </c>
      <c r="H1" t="s">
        <v>336</v>
      </c>
      <c r="N1" s="19"/>
      <c r="O1" s="19" t="s">
        <v>65</v>
      </c>
      <c r="P1" s="19" t="s">
        <v>66</v>
      </c>
      <c r="Q1" s="19" t="s">
        <v>67</v>
      </c>
    </row>
    <row r="2" spans="1:29" x14ac:dyDescent="0.15">
      <c r="A2" s="19"/>
      <c r="B2" s="19"/>
      <c r="C2" s="19"/>
      <c r="D2" t="s">
        <v>380</v>
      </c>
      <c r="E2" s="52"/>
      <c r="F2" s="52"/>
      <c r="G2" s="52"/>
      <c r="H2" s="19"/>
      <c r="I2" s="19"/>
      <c r="J2" s="19"/>
      <c r="K2" s="19"/>
      <c r="L2" s="19"/>
      <c r="M2" s="19"/>
      <c r="N2" s="17" t="s">
        <v>73</v>
      </c>
      <c r="O2" s="17">
        <v>5</v>
      </c>
      <c r="P2" s="17">
        <v>50</v>
      </c>
      <c r="Q2" s="17">
        <v>15</v>
      </c>
      <c r="R2" t="s">
        <v>382</v>
      </c>
      <c r="S2" s="19"/>
      <c r="T2" s="19"/>
    </row>
    <row r="3" spans="1:29" ht="42" x14ac:dyDescent="0.15">
      <c r="A3" s="19" t="s">
        <v>68</v>
      </c>
      <c r="B3" s="19" t="s">
        <v>69</v>
      </c>
      <c r="C3" s="49" t="s">
        <v>368</v>
      </c>
      <c r="D3" t="s">
        <v>381</v>
      </c>
      <c r="E3" s="19" t="s">
        <v>199</v>
      </c>
      <c r="F3" s="19" t="s">
        <v>337</v>
      </c>
      <c r="G3" s="19" t="s">
        <v>338</v>
      </c>
      <c r="H3" s="19" t="s">
        <v>180</v>
      </c>
      <c r="I3" s="19" t="s">
        <v>70</v>
      </c>
      <c r="J3" s="19" t="s">
        <v>71</v>
      </c>
      <c r="K3" s="19" t="s">
        <v>72</v>
      </c>
      <c r="L3" s="19" t="s">
        <v>179</v>
      </c>
      <c r="M3" s="49" t="s">
        <v>197</v>
      </c>
      <c r="N3" s="49" t="s">
        <v>198</v>
      </c>
      <c r="O3" s="19" t="s">
        <v>65</v>
      </c>
      <c r="P3" s="19" t="s">
        <v>66</v>
      </c>
      <c r="Q3" s="19" t="s">
        <v>67</v>
      </c>
      <c r="R3" s="48" t="s">
        <v>239</v>
      </c>
      <c r="S3" s="19" t="s">
        <v>66</v>
      </c>
      <c r="T3" s="19" t="s">
        <v>67</v>
      </c>
      <c r="U3" s="19" t="s">
        <v>270</v>
      </c>
      <c r="V3" s="19" t="s">
        <v>264</v>
      </c>
      <c r="W3" s="54" t="s">
        <v>271</v>
      </c>
      <c r="X3" s="19" t="s">
        <v>273</v>
      </c>
      <c r="Y3" s="19" t="s">
        <v>272</v>
      </c>
      <c r="AA3" t="s">
        <v>265</v>
      </c>
    </row>
    <row r="4" spans="1:29" x14ac:dyDescent="0.15">
      <c r="E4" s="32"/>
      <c r="F4" s="32"/>
      <c r="G4" s="32"/>
      <c r="K4" s="30"/>
      <c r="L4" s="30"/>
      <c r="R4" s="16">
        <f>($O$2*3600)+($P$2*60)+$Q$2</f>
        <v>21015</v>
      </c>
      <c r="S4">
        <f t="shared" ref="S4:S17" si="0">ROUNDDOWN((R4/60),0)</f>
        <v>350</v>
      </c>
      <c r="T4">
        <f t="shared" ref="T4:T17" si="1">ROUNDDOWN(R4-(S4*60),1)</f>
        <v>15</v>
      </c>
      <c r="AA4" t="s">
        <v>266</v>
      </c>
      <c r="AB4" s="31">
        <v>5850</v>
      </c>
      <c r="AC4" t="s">
        <v>1</v>
      </c>
    </row>
    <row r="5" spans="1:29" x14ac:dyDescent="0.15">
      <c r="A5" t="s">
        <v>377</v>
      </c>
      <c r="B5">
        <v>4.2</v>
      </c>
      <c r="C5" s="31">
        <v>0.96</v>
      </c>
      <c r="D5" s="74">
        <v>235.5</v>
      </c>
      <c r="E5" t="s">
        <v>379</v>
      </c>
      <c r="F5" s="31">
        <v>158</v>
      </c>
      <c r="G5" s="31">
        <v>97.024000000000001</v>
      </c>
      <c r="H5" s="31">
        <v>15258</v>
      </c>
      <c r="I5" s="31">
        <v>260</v>
      </c>
      <c r="J5" s="31">
        <v>218</v>
      </c>
      <c r="K5" s="30">
        <f t="shared" ref="K5:K17" si="2">L5-J5</f>
        <v>15300</v>
      </c>
      <c r="L5" s="30">
        <f t="shared" ref="L5:L17" si="3">H5+I5</f>
        <v>15518</v>
      </c>
      <c r="M5" s="31">
        <v>21016199</v>
      </c>
      <c r="N5">
        <f t="shared" ref="N5:N17" si="4">M5/1000</f>
        <v>21016.199000000001</v>
      </c>
      <c r="O5">
        <f t="shared" ref="O5:O17" si="5">ROUNDDOWN(N5/(3600),0)</f>
        <v>5</v>
      </c>
      <c r="P5">
        <f t="shared" ref="P5:P17" si="6">ROUNDDOWN(((N5-(O5*3600))/60),0)</f>
        <v>50</v>
      </c>
      <c r="Q5" s="18">
        <f t="shared" ref="Q5:Q17" si="7">N5-(O5*3600)-(P5*60)</f>
        <v>16.199000000000524</v>
      </c>
      <c r="R5" s="16">
        <f t="shared" ref="R5:R17" si="8">ROUNDDOWN(N5-$R$4,0)</f>
        <v>1</v>
      </c>
      <c r="S5">
        <f t="shared" si="0"/>
        <v>0</v>
      </c>
      <c r="T5">
        <f t="shared" si="1"/>
        <v>1</v>
      </c>
    </row>
    <row r="6" spans="1:29" x14ac:dyDescent="0.15">
      <c r="A6" s="79" t="s">
        <v>370</v>
      </c>
      <c r="B6">
        <v>2.48</v>
      </c>
      <c r="C6" s="31">
        <v>0.96</v>
      </c>
      <c r="D6" s="74">
        <v>235.5</v>
      </c>
      <c r="E6" s="31">
        <v>9.9000000000000005E-2</v>
      </c>
      <c r="F6" s="31">
        <v>329.5</v>
      </c>
      <c r="G6" s="31">
        <v>126.2</v>
      </c>
      <c r="H6" s="31">
        <v>13608</v>
      </c>
      <c r="I6" s="31">
        <v>216</v>
      </c>
      <c r="J6" s="31">
        <v>218</v>
      </c>
      <c r="K6" s="30">
        <f t="shared" si="2"/>
        <v>13606</v>
      </c>
      <c r="L6" s="30">
        <f t="shared" si="3"/>
        <v>13824</v>
      </c>
      <c r="M6" s="31">
        <v>21061743</v>
      </c>
      <c r="N6">
        <f t="shared" si="4"/>
        <v>21061.742999999999</v>
      </c>
      <c r="O6">
        <f t="shared" si="5"/>
        <v>5</v>
      </c>
      <c r="P6">
        <f t="shared" si="6"/>
        <v>51</v>
      </c>
      <c r="Q6" s="18">
        <f t="shared" si="7"/>
        <v>1.7429999999985739</v>
      </c>
      <c r="R6" s="16">
        <f t="shared" si="8"/>
        <v>46</v>
      </c>
      <c r="S6">
        <f t="shared" si="0"/>
        <v>0</v>
      </c>
      <c r="T6">
        <f t="shared" si="1"/>
        <v>46</v>
      </c>
      <c r="U6" s="57"/>
      <c r="V6" s="57"/>
      <c r="W6" s="55" t="e">
        <f t="shared" ref="W6:W13" si="9">V6/U6</f>
        <v>#DIV/0!</v>
      </c>
      <c r="X6" s="55" t="e">
        <f t="shared" ref="X6:X13" si="10">W6*100</f>
        <v>#DIV/0!</v>
      </c>
      <c r="Y6" s="56" t="e">
        <f t="shared" ref="Y6:Y13" si="11">W6*1000000</f>
        <v>#DIV/0!</v>
      </c>
      <c r="AA6" t="s">
        <v>267</v>
      </c>
      <c r="AB6" s="31">
        <v>1185</v>
      </c>
      <c r="AC6" t="s">
        <v>1</v>
      </c>
    </row>
    <row r="7" spans="1:29" x14ac:dyDescent="0.15">
      <c r="A7" s="79" t="s">
        <v>371</v>
      </c>
      <c r="B7">
        <v>2.38</v>
      </c>
      <c r="C7" s="31">
        <v>0.96</v>
      </c>
      <c r="D7" s="74">
        <v>235.5</v>
      </c>
      <c r="E7" s="31">
        <v>7.9</v>
      </c>
      <c r="F7" s="31">
        <v>277.25</v>
      </c>
      <c r="G7" s="31">
        <v>91.600999999999999</v>
      </c>
      <c r="H7" s="31">
        <v>8929</v>
      </c>
      <c r="I7" s="31">
        <v>260</v>
      </c>
      <c r="J7" s="31">
        <v>218</v>
      </c>
      <c r="K7" s="30">
        <f t="shared" si="2"/>
        <v>8971</v>
      </c>
      <c r="L7" s="30">
        <f t="shared" si="3"/>
        <v>9189</v>
      </c>
      <c r="M7" s="31">
        <v>21091876</v>
      </c>
      <c r="N7">
        <f t="shared" si="4"/>
        <v>21091.876</v>
      </c>
      <c r="O7">
        <f t="shared" si="5"/>
        <v>5</v>
      </c>
      <c r="P7">
        <f t="shared" si="6"/>
        <v>51</v>
      </c>
      <c r="Q7" s="18">
        <f t="shared" si="7"/>
        <v>31.876000000000204</v>
      </c>
      <c r="R7" s="16">
        <f t="shared" si="8"/>
        <v>76</v>
      </c>
      <c r="S7">
        <f t="shared" si="0"/>
        <v>1</v>
      </c>
      <c r="T7">
        <f t="shared" si="1"/>
        <v>16</v>
      </c>
      <c r="U7" s="57"/>
      <c r="V7" s="57"/>
      <c r="W7" s="55" t="e">
        <f t="shared" si="9"/>
        <v>#DIV/0!</v>
      </c>
      <c r="X7" s="55" t="e">
        <f t="shared" si="10"/>
        <v>#DIV/0!</v>
      </c>
      <c r="Y7" s="56" t="e">
        <f t="shared" si="11"/>
        <v>#DIV/0!</v>
      </c>
      <c r="AA7" t="s">
        <v>268</v>
      </c>
      <c r="AB7" s="55">
        <f>PI()*(AB6/2)*(AB5/2)</f>
        <v>0</v>
      </c>
      <c r="AC7" t="s">
        <v>269</v>
      </c>
    </row>
    <row r="8" spans="1:29" x14ac:dyDescent="0.15">
      <c r="A8" s="79" t="s">
        <v>372</v>
      </c>
      <c r="B8">
        <v>3.39</v>
      </c>
      <c r="C8" s="31">
        <v>0.96</v>
      </c>
      <c r="D8" s="74">
        <v>235.5</v>
      </c>
      <c r="E8" s="31">
        <v>8.9999999999999993E-3</v>
      </c>
      <c r="F8" s="31">
        <v>43</v>
      </c>
      <c r="G8" s="31">
        <v>108.508</v>
      </c>
      <c r="H8" s="31">
        <v>14501</v>
      </c>
      <c r="I8" s="31">
        <v>194</v>
      </c>
      <c r="J8" s="31">
        <v>218</v>
      </c>
      <c r="K8" s="30">
        <f t="shared" si="2"/>
        <v>14477</v>
      </c>
      <c r="L8" s="30">
        <f t="shared" si="3"/>
        <v>14695</v>
      </c>
      <c r="M8" s="31">
        <v>21106310</v>
      </c>
      <c r="N8">
        <f t="shared" si="4"/>
        <v>21106.31</v>
      </c>
      <c r="O8">
        <f t="shared" si="5"/>
        <v>5</v>
      </c>
      <c r="P8">
        <f t="shared" si="6"/>
        <v>51</v>
      </c>
      <c r="Q8" s="18">
        <f t="shared" si="7"/>
        <v>46.31000000000131</v>
      </c>
      <c r="R8" s="16">
        <f t="shared" si="8"/>
        <v>91</v>
      </c>
      <c r="S8">
        <f t="shared" si="0"/>
        <v>1</v>
      </c>
      <c r="T8">
        <f t="shared" si="1"/>
        <v>31</v>
      </c>
      <c r="U8" s="57"/>
      <c r="V8" s="57"/>
      <c r="W8" s="55" t="e">
        <f t="shared" si="9"/>
        <v>#DIV/0!</v>
      </c>
      <c r="X8" s="55" t="e">
        <f t="shared" si="10"/>
        <v>#DIV/0!</v>
      </c>
      <c r="Y8" s="56" t="e">
        <f t="shared" si="11"/>
        <v>#DIV/0!</v>
      </c>
    </row>
    <row r="9" spans="1:29" x14ac:dyDescent="0.15">
      <c r="A9" s="79" t="s">
        <v>373</v>
      </c>
      <c r="B9">
        <v>9.91</v>
      </c>
      <c r="C9" s="31">
        <v>0.96</v>
      </c>
      <c r="D9" s="74">
        <v>235.5</v>
      </c>
      <c r="E9" s="31">
        <v>36</v>
      </c>
      <c r="F9" s="31">
        <v>112</v>
      </c>
      <c r="G9" s="31">
        <v>20.053000000000001</v>
      </c>
      <c r="H9" s="31">
        <v>6449</v>
      </c>
      <c r="I9" s="31">
        <v>221</v>
      </c>
      <c r="J9" s="31">
        <v>218</v>
      </c>
      <c r="K9" s="30">
        <f t="shared" si="2"/>
        <v>6452</v>
      </c>
      <c r="L9" s="30">
        <f t="shared" si="3"/>
        <v>6670</v>
      </c>
      <c r="M9" s="31">
        <v>21106429</v>
      </c>
      <c r="N9">
        <f t="shared" si="4"/>
        <v>21106.429</v>
      </c>
      <c r="O9">
        <f t="shared" si="5"/>
        <v>5</v>
      </c>
      <c r="P9">
        <f t="shared" si="6"/>
        <v>51</v>
      </c>
      <c r="Q9" s="18">
        <f t="shared" si="7"/>
        <v>46.429000000000087</v>
      </c>
      <c r="R9" s="16">
        <f t="shared" si="8"/>
        <v>91</v>
      </c>
      <c r="S9">
        <f t="shared" si="0"/>
        <v>1</v>
      </c>
      <c r="T9">
        <f t="shared" si="1"/>
        <v>31</v>
      </c>
      <c r="U9" s="57"/>
      <c r="V9" s="57"/>
      <c r="W9" s="55" t="e">
        <f t="shared" si="9"/>
        <v>#DIV/0!</v>
      </c>
      <c r="X9" s="55" t="e">
        <f t="shared" si="10"/>
        <v>#DIV/0!</v>
      </c>
      <c r="Y9" s="56" t="e">
        <f t="shared" si="11"/>
        <v>#DIV/0!</v>
      </c>
    </row>
    <row r="10" spans="1:29" x14ac:dyDescent="0.15">
      <c r="A10" s="79" t="s">
        <v>371</v>
      </c>
      <c r="B10">
        <v>3.39</v>
      </c>
      <c r="C10" s="31">
        <v>0.96</v>
      </c>
      <c r="D10" s="74">
        <v>235.5</v>
      </c>
      <c r="E10" s="31">
        <v>7.0000000000000007E-2</v>
      </c>
      <c r="F10" s="31">
        <v>276</v>
      </c>
      <c r="G10" s="31">
        <v>91.802999999999997</v>
      </c>
      <c r="H10" s="31">
        <v>11914</v>
      </c>
      <c r="I10" s="31">
        <v>260</v>
      </c>
      <c r="J10" s="31">
        <v>218</v>
      </c>
      <c r="K10" s="30">
        <f t="shared" si="2"/>
        <v>11956</v>
      </c>
      <c r="L10" s="30">
        <f t="shared" si="3"/>
        <v>12174</v>
      </c>
      <c r="M10" s="31">
        <v>21124936</v>
      </c>
      <c r="N10">
        <f t="shared" si="4"/>
        <v>21124.936000000002</v>
      </c>
      <c r="O10">
        <f t="shared" si="5"/>
        <v>5</v>
      </c>
      <c r="P10">
        <f t="shared" si="6"/>
        <v>52</v>
      </c>
      <c r="Q10" s="18">
        <f t="shared" si="7"/>
        <v>4.9360000000015134</v>
      </c>
      <c r="R10" s="16">
        <f t="shared" si="8"/>
        <v>109</v>
      </c>
      <c r="S10">
        <f t="shared" si="0"/>
        <v>1</v>
      </c>
      <c r="T10">
        <f t="shared" si="1"/>
        <v>49</v>
      </c>
      <c r="U10" s="57"/>
      <c r="V10" s="57"/>
      <c r="W10" s="55" t="e">
        <f t="shared" si="9"/>
        <v>#DIV/0!</v>
      </c>
      <c r="X10" s="55" t="e">
        <f t="shared" si="10"/>
        <v>#DIV/0!</v>
      </c>
      <c r="Y10" s="56" t="e">
        <f t="shared" si="11"/>
        <v>#DIV/0!</v>
      </c>
    </row>
    <row r="11" spans="1:29" x14ac:dyDescent="0.15">
      <c r="A11" s="79" t="s">
        <v>376</v>
      </c>
      <c r="B11">
        <v>1.5</v>
      </c>
      <c r="C11" s="31">
        <v>0.96</v>
      </c>
      <c r="D11" s="74">
        <v>235.5</v>
      </c>
      <c r="E11" s="31">
        <v>0.38800000000000001</v>
      </c>
      <c r="F11" s="31">
        <v>230</v>
      </c>
      <c r="G11" s="31">
        <v>128.084</v>
      </c>
      <c r="H11" s="31">
        <v>9854</v>
      </c>
      <c r="I11" s="31">
        <v>244</v>
      </c>
      <c r="J11" s="31">
        <v>218</v>
      </c>
      <c r="K11" s="30">
        <f t="shared" si="2"/>
        <v>9880</v>
      </c>
      <c r="L11" s="30">
        <f t="shared" si="3"/>
        <v>10098</v>
      </c>
      <c r="M11" s="31">
        <v>21128113</v>
      </c>
      <c r="N11">
        <f t="shared" si="4"/>
        <v>21128.113000000001</v>
      </c>
      <c r="O11">
        <f t="shared" si="5"/>
        <v>5</v>
      </c>
      <c r="P11">
        <f t="shared" si="6"/>
        <v>52</v>
      </c>
      <c r="Q11" s="18">
        <f t="shared" si="7"/>
        <v>8.1130000000011933</v>
      </c>
      <c r="R11" s="16">
        <f t="shared" si="8"/>
        <v>113</v>
      </c>
      <c r="S11">
        <f t="shared" si="0"/>
        <v>1</v>
      </c>
      <c r="T11">
        <f t="shared" si="1"/>
        <v>53</v>
      </c>
      <c r="U11" s="57"/>
      <c r="V11" s="57"/>
      <c r="W11" s="55" t="e">
        <f t="shared" si="9"/>
        <v>#DIV/0!</v>
      </c>
      <c r="X11" s="55" t="e">
        <f t="shared" si="10"/>
        <v>#DIV/0!</v>
      </c>
      <c r="Y11" s="56" t="e">
        <f t="shared" si="11"/>
        <v>#DIV/0!</v>
      </c>
    </row>
    <row r="12" spans="1:29" x14ac:dyDescent="0.15">
      <c r="A12" s="79" t="s">
        <v>373</v>
      </c>
      <c r="B12">
        <v>14.62</v>
      </c>
      <c r="C12" s="31">
        <v>0.96</v>
      </c>
      <c r="D12" s="74">
        <v>235.5</v>
      </c>
      <c r="E12" s="31">
        <v>0.46</v>
      </c>
      <c r="F12" s="31">
        <v>114.5</v>
      </c>
      <c r="G12" s="31">
        <v>20.036999999999999</v>
      </c>
      <c r="H12" s="31">
        <v>9498</v>
      </c>
      <c r="I12" s="31">
        <v>221</v>
      </c>
      <c r="J12" s="31">
        <v>218</v>
      </c>
      <c r="K12" s="30">
        <f t="shared" si="2"/>
        <v>9501</v>
      </c>
      <c r="L12" s="30">
        <f t="shared" si="3"/>
        <v>9719</v>
      </c>
      <c r="M12" s="31">
        <v>21133554</v>
      </c>
      <c r="N12">
        <f t="shared" si="4"/>
        <v>21133.554</v>
      </c>
      <c r="O12">
        <f t="shared" si="5"/>
        <v>5</v>
      </c>
      <c r="P12">
        <f t="shared" si="6"/>
        <v>52</v>
      </c>
      <c r="Q12" s="18">
        <f t="shared" si="7"/>
        <v>13.554000000000087</v>
      </c>
      <c r="R12" s="16">
        <f t="shared" si="8"/>
        <v>118</v>
      </c>
      <c r="S12">
        <f t="shared" si="0"/>
        <v>1</v>
      </c>
      <c r="T12">
        <f t="shared" si="1"/>
        <v>58</v>
      </c>
      <c r="U12" s="57"/>
      <c r="V12" s="57"/>
      <c r="W12" s="55" t="e">
        <f t="shared" si="9"/>
        <v>#DIV/0!</v>
      </c>
      <c r="X12" s="55" t="e">
        <f t="shared" si="10"/>
        <v>#DIV/0!</v>
      </c>
      <c r="Y12" s="56" t="e">
        <f t="shared" si="11"/>
        <v>#DIV/0!</v>
      </c>
    </row>
    <row r="13" spans="1:29" x14ac:dyDescent="0.15">
      <c r="A13" s="79" t="s">
        <v>373</v>
      </c>
      <c r="B13">
        <v>19.489999999999998</v>
      </c>
      <c r="C13" s="31">
        <v>0.96</v>
      </c>
      <c r="D13" s="74">
        <v>235.5</v>
      </c>
      <c r="E13" s="31">
        <v>4.0000000000000001E-3</v>
      </c>
      <c r="F13" s="31">
        <v>118.5</v>
      </c>
      <c r="G13" s="31">
        <v>20.57</v>
      </c>
      <c r="H13" s="31">
        <v>12780</v>
      </c>
      <c r="I13" s="31">
        <v>221</v>
      </c>
      <c r="J13" s="31">
        <v>218</v>
      </c>
      <c r="K13" s="30">
        <f t="shared" si="2"/>
        <v>12783</v>
      </c>
      <c r="L13" s="30">
        <f t="shared" si="3"/>
        <v>13001</v>
      </c>
      <c r="M13" s="31">
        <v>21160539</v>
      </c>
      <c r="N13">
        <f t="shared" si="4"/>
        <v>21160.539000000001</v>
      </c>
      <c r="O13">
        <f t="shared" si="5"/>
        <v>5</v>
      </c>
      <c r="P13">
        <f t="shared" si="6"/>
        <v>52</v>
      </c>
      <c r="Q13" s="18">
        <f t="shared" si="7"/>
        <v>40.539000000000669</v>
      </c>
      <c r="R13" s="16">
        <f t="shared" si="8"/>
        <v>145</v>
      </c>
      <c r="S13">
        <f t="shared" si="0"/>
        <v>2</v>
      </c>
      <c r="T13">
        <f t="shared" si="1"/>
        <v>25</v>
      </c>
      <c r="U13" s="57"/>
      <c r="V13" s="57"/>
      <c r="W13" s="55" t="e">
        <f t="shared" si="9"/>
        <v>#DIV/0!</v>
      </c>
      <c r="X13" s="55" t="e">
        <f t="shared" si="10"/>
        <v>#DIV/0!</v>
      </c>
      <c r="Y13" s="56" t="e">
        <f t="shared" si="11"/>
        <v>#DIV/0!</v>
      </c>
    </row>
    <row r="14" spans="1:29" x14ac:dyDescent="0.15">
      <c r="A14" s="79" t="s">
        <v>378</v>
      </c>
      <c r="B14">
        <v>1.43</v>
      </c>
      <c r="C14" s="31">
        <v>0.96</v>
      </c>
      <c r="D14" s="74">
        <v>235.5</v>
      </c>
      <c r="E14" s="31">
        <v>0.23</v>
      </c>
      <c r="F14" s="31">
        <v>156</v>
      </c>
      <c r="G14" s="31">
        <v>99.694000000000003</v>
      </c>
      <c r="H14" s="31">
        <v>6834</v>
      </c>
      <c r="I14" s="31">
        <v>260</v>
      </c>
      <c r="J14" s="31">
        <v>218</v>
      </c>
      <c r="K14" s="30">
        <f t="shared" si="2"/>
        <v>6876</v>
      </c>
      <c r="L14" s="30">
        <f t="shared" si="3"/>
        <v>7094</v>
      </c>
      <c r="M14" s="31">
        <v>21232616</v>
      </c>
      <c r="N14">
        <f t="shared" si="4"/>
        <v>21232.616000000002</v>
      </c>
      <c r="O14">
        <f t="shared" si="5"/>
        <v>5</v>
      </c>
      <c r="P14">
        <f t="shared" si="6"/>
        <v>53</v>
      </c>
      <c r="Q14" s="18">
        <f t="shared" si="7"/>
        <v>52.616000000001804</v>
      </c>
      <c r="R14" s="16">
        <f t="shared" si="8"/>
        <v>217</v>
      </c>
      <c r="S14">
        <f t="shared" si="0"/>
        <v>3</v>
      </c>
      <c r="T14">
        <f t="shared" si="1"/>
        <v>37</v>
      </c>
    </row>
    <row r="15" spans="1:29" x14ac:dyDescent="0.15">
      <c r="A15" s="79" t="s">
        <v>374</v>
      </c>
      <c r="B15">
        <v>5.99</v>
      </c>
      <c r="C15" s="31">
        <v>0.96</v>
      </c>
      <c r="D15" s="74">
        <v>235.5</v>
      </c>
      <c r="E15" s="31">
        <v>5.0999999999999997E-2</v>
      </c>
      <c r="F15" s="31">
        <v>116.5</v>
      </c>
      <c r="G15" s="31">
        <v>24.094999999999999</v>
      </c>
      <c r="H15" s="31">
        <v>4769</v>
      </c>
      <c r="I15" s="31">
        <v>221</v>
      </c>
      <c r="J15" s="31">
        <v>218</v>
      </c>
      <c r="K15" s="30">
        <f t="shared" si="2"/>
        <v>4772</v>
      </c>
      <c r="L15" s="30">
        <f t="shared" si="3"/>
        <v>4990</v>
      </c>
      <c r="M15" s="31">
        <v>21426860</v>
      </c>
      <c r="N15">
        <f t="shared" si="4"/>
        <v>21426.86</v>
      </c>
      <c r="O15">
        <f t="shared" si="5"/>
        <v>5</v>
      </c>
      <c r="P15">
        <f t="shared" si="6"/>
        <v>57</v>
      </c>
      <c r="Q15" s="18">
        <f t="shared" si="7"/>
        <v>6.8600000000005821</v>
      </c>
      <c r="R15" s="16">
        <f t="shared" si="8"/>
        <v>411</v>
      </c>
      <c r="S15">
        <f t="shared" si="0"/>
        <v>6</v>
      </c>
      <c r="T15">
        <f t="shared" si="1"/>
        <v>51</v>
      </c>
      <c r="U15" s="57"/>
      <c r="V15" s="57"/>
      <c r="W15" s="55" t="e">
        <f>V15/U15</f>
        <v>#DIV/0!</v>
      </c>
      <c r="X15" s="55" t="e">
        <f>W15*100</f>
        <v>#DIV/0!</v>
      </c>
      <c r="Y15" s="56" t="e">
        <f>W15*1000000</f>
        <v>#DIV/0!</v>
      </c>
    </row>
    <row r="16" spans="1:29" x14ac:dyDescent="0.15">
      <c r="A16" s="75" t="s">
        <v>375</v>
      </c>
      <c r="B16">
        <v>2.38</v>
      </c>
      <c r="C16" s="31">
        <v>0.96</v>
      </c>
      <c r="D16" s="74">
        <v>235.5</v>
      </c>
      <c r="E16" s="31">
        <v>1E-3</v>
      </c>
      <c r="F16" s="31">
        <v>267</v>
      </c>
      <c r="G16" s="31">
        <v>93.57</v>
      </c>
      <c r="H16" s="31">
        <v>9141</v>
      </c>
      <c r="I16" s="31">
        <v>260</v>
      </c>
      <c r="J16" s="31">
        <v>218</v>
      </c>
      <c r="K16" s="30">
        <f t="shared" si="2"/>
        <v>9183</v>
      </c>
      <c r="L16" s="30">
        <f t="shared" si="3"/>
        <v>9401</v>
      </c>
      <c r="M16" s="31">
        <v>21440510</v>
      </c>
      <c r="N16">
        <f t="shared" si="4"/>
        <v>21440.51</v>
      </c>
      <c r="O16">
        <f t="shared" si="5"/>
        <v>5</v>
      </c>
      <c r="P16">
        <f t="shared" si="6"/>
        <v>57</v>
      </c>
      <c r="Q16" s="18">
        <f t="shared" si="7"/>
        <v>20.509999999998399</v>
      </c>
      <c r="R16" s="16">
        <f t="shared" si="8"/>
        <v>425</v>
      </c>
      <c r="S16">
        <f t="shared" si="0"/>
        <v>7</v>
      </c>
      <c r="T16">
        <f t="shared" si="1"/>
        <v>5</v>
      </c>
      <c r="U16" s="57"/>
      <c r="V16" s="57"/>
      <c r="W16" s="55" t="e">
        <f>V16/U16</f>
        <v>#DIV/0!</v>
      </c>
      <c r="X16" s="55" t="e">
        <f>W16*100</f>
        <v>#DIV/0!</v>
      </c>
      <c r="Y16" s="56" t="e">
        <f>W16*1000000</f>
        <v>#DIV/0!</v>
      </c>
    </row>
    <row r="17" spans="1:31" x14ac:dyDescent="0.15">
      <c r="A17" t="s">
        <v>374</v>
      </c>
      <c r="B17">
        <v>9.91</v>
      </c>
      <c r="C17" s="31">
        <v>0.96</v>
      </c>
      <c r="D17" s="74">
        <v>235.5</v>
      </c>
      <c r="E17" s="31">
        <v>2E-3</v>
      </c>
      <c r="F17" s="31">
        <v>117.5</v>
      </c>
      <c r="G17" s="31">
        <v>24.34</v>
      </c>
      <c r="H17" s="31">
        <v>7881</v>
      </c>
      <c r="I17" s="31">
        <v>221</v>
      </c>
      <c r="J17" s="31">
        <v>218</v>
      </c>
      <c r="K17" s="30">
        <f t="shared" si="2"/>
        <v>7884</v>
      </c>
      <c r="L17" s="30">
        <f t="shared" si="3"/>
        <v>8102</v>
      </c>
      <c r="M17" s="31">
        <v>21458541</v>
      </c>
      <c r="N17">
        <f t="shared" si="4"/>
        <v>21458.541000000001</v>
      </c>
      <c r="O17">
        <f t="shared" si="5"/>
        <v>5</v>
      </c>
      <c r="P17">
        <f t="shared" si="6"/>
        <v>57</v>
      </c>
      <c r="Q17" s="18">
        <f t="shared" si="7"/>
        <v>38.541000000001077</v>
      </c>
      <c r="R17" s="16">
        <f t="shared" si="8"/>
        <v>443</v>
      </c>
      <c r="S17">
        <f t="shared" si="0"/>
        <v>7</v>
      </c>
      <c r="T17">
        <f t="shared" si="1"/>
        <v>23</v>
      </c>
      <c r="U17" s="57"/>
      <c r="V17" s="57"/>
      <c r="W17" s="55" t="e">
        <f>V17/U17</f>
        <v>#DIV/0!</v>
      </c>
      <c r="X17" s="55" t="e">
        <f>W17*100</f>
        <v>#DIV/0!</v>
      </c>
      <c r="Y17" s="56" t="e">
        <f>W17*1000000</f>
        <v>#DIV/0!</v>
      </c>
    </row>
    <row r="18" spans="1:31" x14ac:dyDescent="0.15">
      <c r="C18" s="31"/>
      <c r="D18" s="31"/>
      <c r="H18" s="31"/>
      <c r="I18" s="31"/>
      <c r="J18" s="31"/>
      <c r="K18" s="30">
        <f t="shared" ref="K18:K24" si="12">L18-J18</f>
        <v>0</v>
      </c>
      <c r="L18" s="30">
        <f t="shared" ref="L18:L24" si="13">H18+I18</f>
        <v>0</v>
      </c>
      <c r="M18" s="31"/>
      <c r="N18">
        <f t="shared" ref="N18:N24" si="14">M18/1000</f>
        <v>0</v>
      </c>
      <c r="O18">
        <f t="shared" ref="O18:O24" si="15">ROUNDDOWN(N18/(3600),0)</f>
        <v>0</v>
      </c>
      <c r="P18">
        <f t="shared" ref="P18:P24" si="16">ROUNDDOWN(((N18-(O18*3600))/60),0)</f>
        <v>0</v>
      </c>
      <c r="Q18" s="18">
        <f t="shared" ref="Q18:Q24" si="17">N18-(O18*3600)-(P18*60)</f>
        <v>0</v>
      </c>
      <c r="R18" s="16">
        <f t="shared" ref="R18:R24" si="18">ROUNDDOWN(N18-$R$4,0)</f>
        <v>-21015</v>
      </c>
      <c r="S18">
        <f t="shared" ref="S18:S24" si="19">ROUNDDOWN((R18/60),0)</f>
        <v>-350</v>
      </c>
      <c r="T18">
        <f t="shared" ref="T18:T24" si="20">ROUNDDOWN(R18-(S18*60),1)</f>
        <v>-15</v>
      </c>
    </row>
    <row r="19" spans="1:31" x14ac:dyDescent="0.15">
      <c r="C19" s="31"/>
      <c r="D19" s="31"/>
      <c r="H19" s="31"/>
      <c r="I19" s="31"/>
      <c r="J19" s="31"/>
      <c r="K19" s="30">
        <f t="shared" si="12"/>
        <v>0</v>
      </c>
      <c r="L19" s="30">
        <f t="shared" si="13"/>
        <v>0</v>
      </c>
      <c r="M19" s="31"/>
      <c r="N19">
        <f t="shared" si="14"/>
        <v>0</v>
      </c>
      <c r="O19">
        <f t="shared" si="15"/>
        <v>0</v>
      </c>
      <c r="P19">
        <f t="shared" si="16"/>
        <v>0</v>
      </c>
      <c r="Q19" s="18">
        <f t="shared" si="17"/>
        <v>0</v>
      </c>
      <c r="R19" s="16">
        <f t="shared" si="18"/>
        <v>-21015</v>
      </c>
      <c r="S19">
        <f t="shared" si="19"/>
        <v>-350</v>
      </c>
      <c r="T19">
        <f t="shared" si="20"/>
        <v>-15</v>
      </c>
    </row>
    <row r="20" spans="1:31" x14ac:dyDescent="0.15">
      <c r="C20" s="31"/>
      <c r="D20" s="31"/>
      <c r="H20" s="31"/>
      <c r="I20" s="31"/>
      <c r="J20" s="31"/>
      <c r="K20" s="30">
        <f t="shared" si="12"/>
        <v>0</v>
      </c>
      <c r="L20" s="30">
        <f t="shared" si="13"/>
        <v>0</v>
      </c>
      <c r="M20" s="31"/>
      <c r="N20">
        <f t="shared" si="14"/>
        <v>0</v>
      </c>
      <c r="O20">
        <f t="shared" si="15"/>
        <v>0</v>
      </c>
      <c r="P20">
        <f t="shared" si="16"/>
        <v>0</v>
      </c>
      <c r="Q20" s="18">
        <f t="shared" si="17"/>
        <v>0</v>
      </c>
      <c r="R20" s="16">
        <f t="shared" si="18"/>
        <v>-21015</v>
      </c>
      <c r="S20">
        <f t="shared" si="19"/>
        <v>-350</v>
      </c>
      <c r="T20">
        <f t="shared" si="20"/>
        <v>-15</v>
      </c>
    </row>
    <row r="21" spans="1:31" x14ac:dyDescent="0.15">
      <c r="C21" s="31"/>
      <c r="D21" s="31"/>
      <c r="H21" s="31"/>
      <c r="I21" s="31"/>
      <c r="J21" s="31"/>
      <c r="K21" s="30">
        <f t="shared" si="12"/>
        <v>0</v>
      </c>
      <c r="L21" s="30">
        <f t="shared" si="13"/>
        <v>0</v>
      </c>
      <c r="M21" s="31"/>
      <c r="N21">
        <f t="shared" si="14"/>
        <v>0</v>
      </c>
      <c r="O21">
        <f t="shared" si="15"/>
        <v>0</v>
      </c>
      <c r="P21">
        <f t="shared" si="16"/>
        <v>0</v>
      </c>
      <c r="Q21" s="18">
        <f t="shared" si="17"/>
        <v>0</v>
      </c>
      <c r="R21" s="16">
        <f t="shared" si="18"/>
        <v>-21015</v>
      </c>
      <c r="S21">
        <f t="shared" si="19"/>
        <v>-350</v>
      </c>
      <c r="T21">
        <f t="shared" si="20"/>
        <v>-15</v>
      </c>
    </row>
    <row r="22" spans="1:31" x14ac:dyDescent="0.15">
      <c r="A22" s="75" t="s">
        <v>386</v>
      </c>
      <c r="C22" s="31"/>
      <c r="D22" s="31"/>
      <c r="H22" s="31"/>
      <c r="I22" s="31"/>
      <c r="J22" s="31"/>
      <c r="K22" s="30">
        <f t="shared" si="12"/>
        <v>0</v>
      </c>
      <c r="L22" s="30">
        <f t="shared" si="13"/>
        <v>0</v>
      </c>
      <c r="M22" s="31"/>
      <c r="N22">
        <f t="shared" si="14"/>
        <v>0</v>
      </c>
      <c r="O22">
        <f t="shared" si="15"/>
        <v>0</v>
      </c>
      <c r="P22">
        <f t="shared" si="16"/>
        <v>0</v>
      </c>
      <c r="Q22" s="18">
        <f t="shared" si="17"/>
        <v>0</v>
      </c>
      <c r="R22" s="16">
        <f t="shared" si="18"/>
        <v>-21015</v>
      </c>
      <c r="S22">
        <f t="shared" si="19"/>
        <v>-350</v>
      </c>
      <c r="T22">
        <f t="shared" si="20"/>
        <v>-15</v>
      </c>
    </row>
    <row r="23" spans="1:31" x14ac:dyDescent="0.15">
      <c r="C23" s="31"/>
      <c r="D23" s="31"/>
      <c r="H23" s="31"/>
      <c r="I23" s="31"/>
      <c r="J23" s="31"/>
      <c r="K23" s="30">
        <f t="shared" si="12"/>
        <v>0</v>
      </c>
      <c r="L23" s="30">
        <f t="shared" si="13"/>
        <v>0</v>
      </c>
      <c r="M23" s="31"/>
      <c r="N23">
        <f t="shared" si="14"/>
        <v>0</v>
      </c>
      <c r="O23">
        <f t="shared" si="15"/>
        <v>0</v>
      </c>
      <c r="P23">
        <f t="shared" si="16"/>
        <v>0</v>
      </c>
      <c r="Q23" s="18">
        <f t="shared" si="17"/>
        <v>0</v>
      </c>
      <c r="R23" s="16">
        <f t="shared" si="18"/>
        <v>-21015</v>
      </c>
      <c r="S23">
        <f t="shared" si="19"/>
        <v>-350</v>
      </c>
      <c r="T23">
        <f t="shared" si="20"/>
        <v>-15</v>
      </c>
    </row>
    <row r="24" spans="1:31" x14ac:dyDescent="0.15">
      <c r="C24" s="31"/>
      <c r="D24" s="31"/>
      <c r="H24" s="31"/>
      <c r="I24" s="31"/>
      <c r="J24" s="31"/>
      <c r="K24" s="30">
        <f t="shared" si="12"/>
        <v>0</v>
      </c>
      <c r="L24" s="30">
        <f t="shared" si="13"/>
        <v>0</v>
      </c>
      <c r="M24" s="31"/>
      <c r="N24">
        <f t="shared" si="14"/>
        <v>0</v>
      </c>
      <c r="O24">
        <f t="shared" si="15"/>
        <v>0</v>
      </c>
      <c r="P24">
        <f t="shared" si="16"/>
        <v>0</v>
      </c>
      <c r="Q24" s="18">
        <f t="shared" si="17"/>
        <v>0</v>
      </c>
      <c r="R24" s="16">
        <f t="shared" si="18"/>
        <v>-21015</v>
      </c>
      <c r="S24">
        <f t="shared" si="19"/>
        <v>-350</v>
      </c>
      <c r="T24">
        <f t="shared" si="20"/>
        <v>-15</v>
      </c>
    </row>
    <row r="25" spans="1:31" x14ac:dyDescent="0.15">
      <c r="K25" s="30"/>
      <c r="L25" s="30"/>
    </row>
    <row r="27" spans="1:31" x14ac:dyDescent="0.15">
      <c r="Z27" t="s">
        <v>274</v>
      </c>
    </row>
    <row r="28" spans="1:31" x14ac:dyDescent="0.15">
      <c r="Z28" t="s">
        <v>276</v>
      </c>
      <c r="AA28" t="s">
        <v>275</v>
      </c>
      <c r="AE28" t="s">
        <v>277</v>
      </c>
    </row>
    <row r="29" spans="1:31" x14ac:dyDescent="0.15">
      <c r="Z29">
        <v>0.1</v>
      </c>
      <c r="AA29">
        <f>3246.4*(Z29^-1.818)</f>
        <v>213502.0403190637</v>
      </c>
      <c r="AE29" s="58">
        <f t="shared" ref="AE29:AE38" si="21">AA29*0.0001</f>
        <v>21.350204031906372</v>
      </c>
    </row>
    <row r="30" spans="1:31" x14ac:dyDescent="0.15">
      <c r="Z30">
        <v>1</v>
      </c>
      <c r="AA30">
        <f t="shared" ref="AA30:AA38" si="22">3246.4*(Z30^-1.818)</f>
        <v>3246.4</v>
      </c>
      <c r="AE30" s="58">
        <f t="shared" si="21"/>
        <v>0.32464000000000004</v>
      </c>
    </row>
    <row r="31" spans="1:31" x14ac:dyDescent="0.15">
      <c r="Z31">
        <v>5</v>
      </c>
      <c r="AA31">
        <f t="shared" si="22"/>
        <v>174.05021408318217</v>
      </c>
      <c r="AE31" s="58">
        <f t="shared" si="21"/>
        <v>1.7405021408318219E-2</v>
      </c>
    </row>
    <row r="32" spans="1:31" x14ac:dyDescent="0.15">
      <c r="Z32">
        <v>10</v>
      </c>
      <c r="AA32">
        <f t="shared" si="22"/>
        <v>49.363055005235701</v>
      </c>
      <c r="AE32" s="58">
        <f t="shared" si="21"/>
        <v>4.9363055005235707E-3</v>
      </c>
    </row>
    <row r="33" spans="26:31" x14ac:dyDescent="0.15">
      <c r="Z33">
        <v>50</v>
      </c>
      <c r="AA33">
        <f t="shared" si="22"/>
        <v>2.6465162307359464</v>
      </c>
      <c r="AE33" s="58">
        <f t="shared" si="21"/>
        <v>2.6465162307359464E-4</v>
      </c>
    </row>
    <row r="34" spans="26:31" x14ac:dyDescent="0.15">
      <c r="Z34">
        <v>100</v>
      </c>
      <c r="AA34">
        <f t="shared" si="22"/>
        <v>0.75058871348260381</v>
      </c>
      <c r="AE34" s="58">
        <f t="shared" si="21"/>
        <v>7.5058871348260389E-5</v>
      </c>
    </row>
    <row r="35" spans="26:31" x14ac:dyDescent="0.15">
      <c r="Z35">
        <v>500</v>
      </c>
      <c r="AA35">
        <f t="shared" si="22"/>
        <v>4.0241537170424953E-2</v>
      </c>
      <c r="AE35" s="58">
        <f t="shared" si="21"/>
        <v>4.0241537170424957E-6</v>
      </c>
    </row>
    <row r="36" spans="26:31" x14ac:dyDescent="0.15">
      <c r="Z36">
        <v>1000</v>
      </c>
      <c r="AA36">
        <f t="shared" si="22"/>
        <v>1.1413058141310667E-2</v>
      </c>
      <c r="AE36" s="58">
        <f t="shared" si="21"/>
        <v>1.1413058141310668E-6</v>
      </c>
    </row>
    <row r="37" spans="26:31" x14ac:dyDescent="0.15">
      <c r="Z37">
        <v>5000</v>
      </c>
      <c r="AA37">
        <f t="shared" si="22"/>
        <v>6.1189169937128022E-4</v>
      </c>
      <c r="AE37" s="58">
        <f t="shared" si="21"/>
        <v>6.1189169937128027E-8</v>
      </c>
    </row>
    <row r="38" spans="26:31" x14ac:dyDescent="0.15">
      <c r="Z38">
        <v>10000</v>
      </c>
      <c r="AA38">
        <f t="shared" si="22"/>
        <v>1.7354097363463236E-4</v>
      </c>
      <c r="AE38" s="58">
        <f t="shared" si="21"/>
        <v>1.7354097363463236E-8</v>
      </c>
    </row>
  </sheetData>
  <sheetProtection selectLockedCells="1" selectUnlockedCells="1"/>
  <sortState ref="A5:AE17">
    <sortCondition ref="R5:R17"/>
  </sortState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&amp;C&amp;"Arial,Regular"&amp;A</oddHeader>
    <oddFooter>&amp;C&amp;"Arial,Regular"Page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F1D6-CA92-1843-884E-B36C83FA5790}">
  <dimension ref="A1:AM600"/>
  <sheetViews>
    <sheetView zoomScaleNormal="100" workbookViewId="0">
      <selection activeCell="C21" sqref="C21"/>
    </sheetView>
  </sheetViews>
  <sheetFormatPr baseColWidth="10" defaultRowHeight="13" x14ac:dyDescent="0.15"/>
  <cols>
    <col min="1" max="1" width="26.1640625" bestFit="1" customWidth="1"/>
    <col min="2" max="2" width="16" customWidth="1"/>
    <col min="3" max="3" width="24" customWidth="1"/>
    <col min="4" max="4" width="27.5" bestFit="1" customWidth="1"/>
    <col min="5" max="5" width="13.6640625" bestFit="1" customWidth="1"/>
    <col min="6" max="11" width="13.6640625" customWidth="1"/>
    <col min="13" max="13" width="16.83203125" bestFit="1" customWidth="1"/>
    <col min="14" max="14" width="3.6640625" style="66" customWidth="1"/>
    <col min="15" max="15" width="21.33203125" bestFit="1" customWidth="1"/>
    <col min="16" max="16" width="4.1640625" style="67" bestFit="1" customWidth="1"/>
    <col min="17" max="17" width="31" bestFit="1" customWidth="1"/>
    <col min="18" max="18" width="12.1640625" bestFit="1" customWidth="1"/>
    <col min="19" max="19" width="10.5" style="18" customWidth="1"/>
    <col min="20" max="20" width="12.1640625" style="18" bestFit="1" customWidth="1"/>
    <col min="21" max="23" width="12.1640625" style="18" customWidth="1"/>
    <col min="24" max="24" width="14" bestFit="1" customWidth="1"/>
    <col min="26" max="26" width="20.6640625" bestFit="1" customWidth="1"/>
    <col min="27" max="27" width="20.6640625" customWidth="1"/>
    <col min="28" max="28" width="12.1640625" bestFit="1" customWidth="1"/>
    <col min="29" max="29" width="8.83203125" style="8" customWidth="1"/>
    <col min="32" max="32" width="12.1640625" bestFit="1" customWidth="1"/>
    <col min="33" max="33" width="8.83203125" style="8" customWidth="1"/>
    <col min="36" max="36" width="12.1640625" bestFit="1" customWidth="1"/>
    <col min="37" max="37" width="8.83203125" style="8" customWidth="1"/>
  </cols>
  <sheetData>
    <row r="1" spans="1:39" ht="28" x14ac:dyDescent="0.15">
      <c r="A1" t="s">
        <v>339</v>
      </c>
      <c r="B1" s="62" t="s">
        <v>340</v>
      </c>
      <c r="C1" t="s">
        <v>288</v>
      </c>
      <c r="D1" t="s">
        <v>292</v>
      </c>
      <c r="E1" t="s">
        <v>341</v>
      </c>
      <c r="F1" t="s">
        <v>342</v>
      </c>
      <c r="G1" t="s">
        <v>295</v>
      </c>
      <c r="I1" t="s">
        <v>112</v>
      </c>
      <c r="K1" t="s">
        <v>278</v>
      </c>
      <c r="L1" s="8">
        <f>IF('vertical grid'!B1&gt;($C$2),0,'vertical grid'!D1)</f>
        <v>25.333333333333343</v>
      </c>
      <c r="M1" s="8" t="s">
        <v>279</v>
      </c>
      <c r="N1" s="67">
        <v>0</v>
      </c>
      <c r="O1" s="15" t="s">
        <v>280</v>
      </c>
      <c r="P1" s="67">
        <f>N1*Y1</f>
        <v>0</v>
      </c>
      <c r="Q1" t="s">
        <v>281</v>
      </c>
      <c r="R1" s="62" t="s">
        <v>343</v>
      </c>
      <c r="S1" s="18">
        <f t="shared" ref="S1:S64" si="0">L1/$G$2</f>
        <v>124.21086014426352</v>
      </c>
      <c r="T1" s="62" t="s">
        <v>344</v>
      </c>
      <c r="U1" s="18">
        <f t="shared" ref="U1:U64" si="1">L1/$G$3</f>
        <v>50.351209678635847</v>
      </c>
      <c r="V1" s="62" t="s">
        <v>345</v>
      </c>
      <c r="W1" s="18">
        <f t="shared" ref="W1:W64" si="2">L1/$G$4</f>
        <v>74.824027541572192</v>
      </c>
      <c r="X1" t="s">
        <v>280</v>
      </c>
      <c r="Y1" s="8">
        <f>Vz!O1</f>
        <v>339.21060945564591</v>
      </c>
      <c r="Z1" t="s">
        <v>282</v>
      </c>
      <c r="AB1" s="62" t="s">
        <v>343</v>
      </c>
      <c r="AC1" s="8">
        <f t="shared" ref="AC1:AC64" si="3">S1/Y1</f>
        <v>0.36617622409745099</v>
      </c>
      <c r="AD1" s="19" t="s">
        <v>283</v>
      </c>
      <c r="AE1" s="8">
        <f>SUM(AC1:AC600)+AA25</f>
        <v>569.96800619601584</v>
      </c>
      <c r="AF1" s="62" t="s">
        <v>344</v>
      </c>
      <c r="AG1" s="8">
        <f>U1/Y1</f>
        <v>0.14843642349346861</v>
      </c>
      <c r="AH1" s="19" t="s">
        <v>283</v>
      </c>
      <c r="AI1" s="8">
        <f>SUM(AG1:AG600)+AA26</f>
        <v>231.04725751643548</v>
      </c>
      <c r="AJ1" s="62" t="s">
        <v>345</v>
      </c>
      <c r="AK1" s="8">
        <f>W1/Y1</f>
        <v>0.22058280447550666</v>
      </c>
      <c r="AL1" s="19" t="s">
        <v>283</v>
      </c>
      <c r="AM1" s="8">
        <f>SUM(AK1:AK600)+AA26</f>
        <v>324.0531812010845</v>
      </c>
    </row>
    <row r="2" spans="1:39" x14ac:dyDescent="0.15">
      <c r="B2" s="68">
        <v>168000</v>
      </c>
      <c r="C2" s="69">
        <v>35000</v>
      </c>
      <c r="D2" s="68">
        <f>SQRT((C2*C2)+(B2*B2))</f>
        <v>171607.10940983769</v>
      </c>
      <c r="E2" s="8">
        <f>D2/D2</f>
        <v>1</v>
      </c>
      <c r="F2" s="18">
        <f>DEGREES(ACOS(B2/D2))</f>
        <v>11.768288932020653</v>
      </c>
      <c r="G2" s="20">
        <f>C2/D2</f>
        <v>0.20395425411200102</v>
      </c>
      <c r="I2" t="s">
        <v>60</v>
      </c>
      <c r="K2" t="s">
        <v>60</v>
      </c>
      <c r="L2" s="8">
        <f>IF('vertical grid'!B2&gt;($C$2),0,'vertical grid'!D2)</f>
        <v>25.333333333333343</v>
      </c>
      <c r="M2" s="8"/>
      <c r="N2" s="67">
        <f>IF(L3=0,IF(L2&gt;0,1,0),0)</f>
        <v>0</v>
      </c>
      <c r="O2" s="15" t="s">
        <v>284</v>
      </c>
      <c r="P2" s="67">
        <f t="shared" ref="P2:P65" si="4">N2*Y2</f>
        <v>0</v>
      </c>
      <c r="Q2" t="s">
        <v>60</v>
      </c>
      <c r="S2" s="18">
        <f t="shared" si="0"/>
        <v>124.21086014426352</v>
      </c>
      <c r="U2" s="18">
        <f t="shared" si="1"/>
        <v>50.351209678635847</v>
      </c>
      <c r="W2" s="18">
        <f t="shared" si="2"/>
        <v>74.824027541572192</v>
      </c>
      <c r="X2" t="s">
        <v>61</v>
      </c>
      <c r="Y2" s="8">
        <f>Vz!O2</f>
        <v>338.79574527207524</v>
      </c>
      <c r="Z2" t="s">
        <v>111</v>
      </c>
      <c r="AC2" s="8">
        <f t="shared" si="3"/>
        <v>0.36662461638800697</v>
      </c>
      <c r="AD2" t="s">
        <v>111</v>
      </c>
      <c r="AG2" s="8">
        <f t="shared" ref="AG2:AG65" si="5">U2/Y2</f>
        <v>0.14861818774672189</v>
      </c>
      <c r="AH2" t="s">
        <v>111</v>
      </c>
      <c r="AK2" s="8">
        <f t="shared" ref="AK2:AK65" si="6">W2/Y2</f>
        <v>0.2208529138448406</v>
      </c>
      <c r="AL2" t="s">
        <v>111</v>
      </c>
    </row>
    <row r="3" spans="1:39" x14ac:dyDescent="0.15">
      <c r="B3" s="31">
        <v>60118</v>
      </c>
      <c r="C3" s="52" t="s">
        <v>346</v>
      </c>
      <c r="D3" s="68">
        <f>SQRT((C2*C2)+(B3*B3))</f>
        <v>69564.171266536345</v>
      </c>
      <c r="E3" s="8">
        <f>D3/D2</f>
        <v>0.40536881895959753</v>
      </c>
      <c r="F3" s="18">
        <f>DEGREES(ACOS(B3/D3))</f>
        <v>30.20746622104328</v>
      </c>
      <c r="G3" s="20">
        <f>C2/D3</f>
        <v>0.50313256612943591</v>
      </c>
      <c r="L3" s="8">
        <f>IF('vertical grid'!B3&gt;($C$2),0,'vertical grid'!D3)</f>
        <v>25.333333333333343</v>
      </c>
      <c r="N3" s="67">
        <f t="shared" ref="N3:N66" si="7">IF(L4=0,IF(L3&gt;0,1,0),0)</f>
        <v>0</v>
      </c>
      <c r="O3" s="15"/>
      <c r="P3" s="67">
        <f t="shared" si="4"/>
        <v>0</v>
      </c>
      <c r="S3" s="18">
        <f t="shared" si="0"/>
        <v>124.21086014426352</v>
      </c>
      <c r="U3" s="18">
        <f t="shared" si="1"/>
        <v>50.351209678635847</v>
      </c>
      <c r="W3" s="18">
        <f t="shared" si="2"/>
        <v>74.824027541572192</v>
      </c>
      <c r="Y3" s="8">
        <f>Vz!O3</f>
        <v>338.79574527207524</v>
      </c>
      <c r="AC3" s="8">
        <f t="shared" si="3"/>
        <v>0.36662461638800697</v>
      </c>
      <c r="AG3" s="8">
        <f t="shared" si="5"/>
        <v>0.14861818774672189</v>
      </c>
      <c r="AK3" s="8">
        <f t="shared" si="6"/>
        <v>0.2208529138448406</v>
      </c>
    </row>
    <row r="4" spans="1:39" x14ac:dyDescent="0.15">
      <c r="B4" s="31">
        <v>97270</v>
      </c>
      <c r="C4" s="52" t="s">
        <v>346</v>
      </c>
      <c r="D4" s="68">
        <f>SQRT((C2*C2)+(B4*B4))</f>
        <v>103375.30120875101</v>
      </c>
      <c r="E4" s="8">
        <f>D4/D2</f>
        <v>0.6023952129038358</v>
      </c>
      <c r="F4" s="18">
        <f>DEGREES(ACOS(B4/D4))</f>
        <v>19.789906777756251</v>
      </c>
      <c r="G4" s="20">
        <f>C2/D4</f>
        <v>0.33857216947133933</v>
      </c>
      <c r="K4" t="s">
        <v>285</v>
      </c>
      <c r="L4" s="8">
        <f>IF('vertical grid'!B4&gt;($C$2),0,'vertical grid'!D4)</f>
        <v>25.333333333333314</v>
      </c>
      <c r="N4" s="67">
        <f t="shared" si="7"/>
        <v>0</v>
      </c>
      <c r="O4" s="15" t="s">
        <v>286</v>
      </c>
      <c r="P4" s="67">
        <f t="shared" si="4"/>
        <v>0</v>
      </c>
      <c r="Q4" s="19" t="s">
        <v>287</v>
      </c>
      <c r="R4" s="19"/>
      <c r="S4" s="18">
        <f t="shared" si="0"/>
        <v>124.21086014426339</v>
      </c>
      <c r="U4" s="18">
        <f t="shared" si="1"/>
        <v>50.35120967863579</v>
      </c>
      <c r="W4" s="18">
        <f t="shared" si="2"/>
        <v>74.824027541572107</v>
      </c>
      <c r="Y4" s="8">
        <f>Vz!O4</f>
        <v>338.79574527207524</v>
      </c>
      <c r="Z4" s="19" t="s">
        <v>290</v>
      </c>
      <c r="AC4" s="8">
        <f t="shared" si="3"/>
        <v>0.36662461638800664</v>
      </c>
      <c r="AG4" s="8">
        <f t="shared" si="5"/>
        <v>0.14861818774672172</v>
      </c>
      <c r="AK4" s="8">
        <f t="shared" si="6"/>
        <v>0.22085291384484035</v>
      </c>
    </row>
    <row r="5" spans="1:39" x14ac:dyDescent="0.15">
      <c r="K5" t="s">
        <v>289</v>
      </c>
      <c r="L5" s="8">
        <f>IF('vertical grid'!B5&gt;($C$2),0,'vertical grid'!D5)</f>
        <v>101.66666666666669</v>
      </c>
      <c r="M5" s="8"/>
      <c r="N5" s="67">
        <f t="shared" si="7"/>
        <v>0</v>
      </c>
      <c r="O5" s="15" t="s">
        <v>347</v>
      </c>
      <c r="P5" s="67">
        <f t="shared" si="4"/>
        <v>0</v>
      </c>
      <c r="Q5" s="18"/>
      <c r="R5" s="18"/>
      <c r="S5" s="18">
        <f t="shared" si="0"/>
        <v>498.47779400000485</v>
      </c>
      <c r="U5" s="18">
        <f t="shared" si="1"/>
        <v>202.06735463136749</v>
      </c>
      <c r="W5" s="18">
        <f t="shared" si="2"/>
        <v>300.28063684446732</v>
      </c>
      <c r="Y5" s="8">
        <f>Vz!O5</f>
        <v>337.13118337410094</v>
      </c>
      <c r="Z5" s="19" t="s">
        <v>293</v>
      </c>
      <c r="AC5" s="8">
        <f t="shared" si="3"/>
        <v>1.4785870266022352</v>
      </c>
      <c r="AD5" t="s">
        <v>291</v>
      </c>
      <c r="AE5">
        <f>ROUNDDOWN(AE1/60,0)</f>
        <v>9</v>
      </c>
      <c r="AG5" s="8">
        <f t="shared" si="5"/>
        <v>0.5993730767027311</v>
      </c>
      <c r="AH5" t="s">
        <v>291</v>
      </c>
      <c r="AI5">
        <f>ROUNDDOWN(AI1/60,0)</f>
        <v>3</v>
      </c>
      <c r="AK5" s="8">
        <f t="shared" si="6"/>
        <v>0.89069374668690304</v>
      </c>
      <c r="AL5" t="s">
        <v>291</v>
      </c>
      <c r="AM5">
        <f>ROUNDDOWN(AM1/60,0)</f>
        <v>5</v>
      </c>
    </row>
    <row r="6" spans="1:39" x14ac:dyDescent="0.15">
      <c r="A6" t="s">
        <v>348</v>
      </c>
      <c r="G6" t="s">
        <v>349</v>
      </c>
      <c r="L6" s="8">
        <f>IF('vertical grid'!B6&gt;($C$2),0,'vertical grid'!D6)</f>
        <v>101.66666666666669</v>
      </c>
      <c r="M6" s="8"/>
      <c r="N6" s="67">
        <f t="shared" si="7"/>
        <v>0</v>
      </c>
      <c r="O6" s="15"/>
      <c r="P6" s="67">
        <f t="shared" si="4"/>
        <v>0</v>
      </c>
      <c r="Q6" t="s">
        <v>350</v>
      </c>
      <c r="R6" s="12">
        <f>K7/G2</f>
        <v>142.46985658547021</v>
      </c>
      <c r="S6" s="18">
        <f t="shared" si="0"/>
        <v>498.47779400000485</v>
      </c>
      <c r="U6" s="18">
        <f t="shared" si="1"/>
        <v>202.06735463136749</v>
      </c>
      <c r="W6" s="18">
        <f t="shared" si="2"/>
        <v>300.28063684446732</v>
      </c>
      <c r="Y6" s="8">
        <f>Vz!O6</f>
        <v>337.13118337410094</v>
      </c>
      <c r="Z6" t="s">
        <v>350</v>
      </c>
      <c r="AA6" s="18">
        <f>D2-(R6*1000)</f>
        <v>29137.25282436749</v>
      </c>
      <c r="AC6" s="8">
        <f t="shared" si="3"/>
        <v>1.4785870266022352</v>
      </c>
      <c r="AG6" s="8">
        <f t="shared" si="5"/>
        <v>0.5993730767027311</v>
      </c>
      <c r="AK6" s="8">
        <f t="shared" si="6"/>
        <v>0.89069374668690304</v>
      </c>
    </row>
    <row r="7" spans="1:39" x14ac:dyDescent="0.15">
      <c r="A7" t="s">
        <v>351</v>
      </c>
      <c r="E7" t="s">
        <v>298</v>
      </c>
      <c r="F7" t="s">
        <v>352</v>
      </c>
      <c r="G7" t="s">
        <v>353</v>
      </c>
      <c r="K7">
        <f>(SUM(L1:L600)/1000)</f>
        <v>29.057333333333332</v>
      </c>
      <c r="L7" s="8">
        <f>IF('vertical grid'!B7&gt;($C$2),0,'vertical grid'!D7)</f>
        <v>101.66666666666663</v>
      </c>
      <c r="M7" s="8"/>
      <c r="N7" s="67">
        <f t="shared" si="7"/>
        <v>0</v>
      </c>
      <c r="O7" s="18">
        <f>SUM(P1:P600)</f>
        <v>297.56192587580335</v>
      </c>
      <c r="P7" s="67">
        <f t="shared" si="4"/>
        <v>0</v>
      </c>
      <c r="Q7" t="s">
        <v>354</v>
      </c>
      <c r="R7" s="12">
        <f>K7/G3</f>
        <v>57.752837501395291</v>
      </c>
      <c r="S7" s="18">
        <f t="shared" si="0"/>
        <v>498.47779400000456</v>
      </c>
      <c r="U7" s="18">
        <f t="shared" si="1"/>
        <v>202.06735463136738</v>
      </c>
      <c r="W7" s="18">
        <f t="shared" si="2"/>
        <v>300.28063684446715</v>
      </c>
      <c r="Y7" s="8">
        <f>Vz!O7</f>
        <v>337.13118337410094</v>
      </c>
      <c r="Z7" t="s">
        <v>354</v>
      </c>
      <c r="AA7" s="18">
        <f>D3-(R7*1000)</f>
        <v>11811.333765141055</v>
      </c>
      <c r="AC7" s="8">
        <f t="shared" si="3"/>
        <v>1.4785870266022345</v>
      </c>
      <c r="AD7" t="s">
        <v>294</v>
      </c>
      <c r="AE7" s="8">
        <f>AE1-(AE5*60)</f>
        <v>29.968006196015835</v>
      </c>
      <c r="AG7" s="8">
        <f t="shared" si="5"/>
        <v>0.59937307670273077</v>
      </c>
      <c r="AH7" t="s">
        <v>294</v>
      </c>
      <c r="AI7" s="8">
        <f>AI1-(AI5*60)</f>
        <v>51.047257516435479</v>
      </c>
      <c r="AK7" s="8">
        <f t="shared" si="6"/>
        <v>0.89069374668690249</v>
      </c>
      <c r="AL7" t="s">
        <v>294</v>
      </c>
      <c r="AM7" s="8">
        <f>AM1-(AM5*60)</f>
        <v>24.053181201084499</v>
      </c>
    </row>
    <row r="8" spans="1:39" x14ac:dyDescent="0.15">
      <c r="B8" t="s">
        <v>65</v>
      </c>
      <c r="C8" t="s">
        <v>66</v>
      </c>
      <c r="D8" t="s">
        <v>67</v>
      </c>
      <c r="E8" t="s">
        <v>299</v>
      </c>
      <c r="F8" t="s">
        <v>355</v>
      </c>
      <c r="G8" t="s">
        <v>356</v>
      </c>
      <c r="L8" s="8">
        <f>IF('vertical grid'!B8&gt;($C$2),0,'vertical grid'!D8)</f>
        <v>55.333333333333371</v>
      </c>
      <c r="M8" s="8"/>
      <c r="N8" s="67">
        <f t="shared" si="7"/>
        <v>0</v>
      </c>
      <c r="O8" s="15"/>
      <c r="P8" s="67">
        <f t="shared" si="4"/>
        <v>0</v>
      </c>
      <c r="Q8" t="s">
        <v>357</v>
      </c>
      <c r="R8" s="12">
        <f>K7/G4</f>
        <v>85.823159590183266</v>
      </c>
      <c r="S8" s="18">
        <f t="shared" si="0"/>
        <v>271.30266820983883</v>
      </c>
      <c r="U8" s="18">
        <f t="shared" si="1"/>
        <v>109.97764219280991</v>
      </c>
      <c r="W8" s="18">
        <f t="shared" si="2"/>
        <v>163.43142857764457</v>
      </c>
      <c r="Y8" s="8">
        <f>Vz!O8</f>
        <v>336.23606404055818</v>
      </c>
      <c r="Z8" t="s">
        <v>357</v>
      </c>
      <c r="AA8" s="18">
        <f>D4-(R8*1000)</f>
        <v>17552.141618567752</v>
      </c>
      <c r="AB8" s="18"/>
      <c r="AC8" s="8">
        <f t="shared" si="3"/>
        <v>0.80688152528787982</v>
      </c>
      <c r="AG8" s="8">
        <f t="shared" si="5"/>
        <v>0.32708461094626645</v>
      </c>
      <c r="AK8" s="8">
        <f t="shared" si="6"/>
        <v>0.48606156821396407</v>
      </c>
    </row>
    <row r="9" spans="1:39" x14ac:dyDescent="0.15">
      <c r="A9" t="s">
        <v>367</v>
      </c>
      <c r="B9" s="31">
        <v>1</v>
      </c>
      <c r="C9" s="31">
        <v>15</v>
      </c>
      <c r="D9" s="31">
        <v>10</v>
      </c>
      <c r="E9" s="18">
        <f>D9+(C9*60)+(B9*3600)</f>
        <v>4510</v>
      </c>
      <c r="F9" s="70">
        <v>1</v>
      </c>
      <c r="G9" s="56">
        <f>(F9*(SQRT(D2^2-$C$2^2)))/1000</f>
        <v>168</v>
      </c>
      <c r="L9" s="8">
        <f>IF('vertical grid'!B9&gt;($C$2),0,'vertical grid'!D9)</f>
        <v>55.333333333333371</v>
      </c>
      <c r="M9" s="8"/>
      <c r="N9" s="67">
        <f t="shared" si="7"/>
        <v>0</v>
      </c>
      <c r="O9" s="15" t="s">
        <v>358</v>
      </c>
      <c r="P9" s="67">
        <f t="shared" si="4"/>
        <v>0</v>
      </c>
      <c r="S9" s="18">
        <f t="shared" si="0"/>
        <v>271.30266820983883</v>
      </c>
      <c r="U9" s="18">
        <f t="shared" si="1"/>
        <v>109.97764219280991</v>
      </c>
      <c r="W9" s="18">
        <f t="shared" si="2"/>
        <v>163.43142857764457</v>
      </c>
      <c r="Y9" s="8">
        <f>Vz!O9</f>
        <v>336.23606404055818</v>
      </c>
      <c r="AC9" s="8">
        <f t="shared" si="3"/>
        <v>0.80688152528787982</v>
      </c>
      <c r="AG9" s="8">
        <f t="shared" si="5"/>
        <v>0.32708461094626645</v>
      </c>
      <c r="AK9" s="8">
        <f t="shared" si="6"/>
        <v>0.48606156821396407</v>
      </c>
    </row>
    <row r="10" spans="1:39" x14ac:dyDescent="0.15">
      <c r="B10" s="71"/>
      <c r="C10" s="71">
        <v>5</v>
      </c>
      <c r="D10" s="71">
        <v>59</v>
      </c>
      <c r="E10" s="18">
        <f>D10+(C10*60)+(B10*3600)</f>
        <v>359</v>
      </c>
      <c r="F10" s="70">
        <f>AI1/AE1</f>
        <v>0.40536881895959748</v>
      </c>
      <c r="G10" s="56">
        <f>(SQRT(D3^2-$C$2^2))/1000</f>
        <v>60.118000000000009</v>
      </c>
      <c r="L10" s="8">
        <f>IF('vertical grid'!B10&gt;($C$2),0,'vertical grid'!D10)</f>
        <v>55.333333333333258</v>
      </c>
      <c r="M10" s="8"/>
      <c r="N10" s="67">
        <f t="shared" si="7"/>
        <v>0</v>
      </c>
      <c r="O10" s="15" t="s">
        <v>61</v>
      </c>
      <c r="P10" s="67">
        <f t="shared" si="4"/>
        <v>0</v>
      </c>
      <c r="S10" s="18">
        <f t="shared" si="0"/>
        <v>271.30266820983826</v>
      </c>
      <c r="U10" s="18">
        <f t="shared" si="1"/>
        <v>109.97764219280968</v>
      </c>
      <c r="W10" s="18">
        <f t="shared" si="2"/>
        <v>163.43142857764425</v>
      </c>
      <c r="Y10" s="8">
        <f>Vz!O10</f>
        <v>336.23606404055818</v>
      </c>
      <c r="Z10" s="19" t="s">
        <v>296</v>
      </c>
      <c r="AC10" s="8">
        <f t="shared" si="3"/>
        <v>0.80688152528787815</v>
      </c>
      <c r="AG10" s="8">
        <f t="shared" si="5"/>
        <v>0.32708461094626579</v>
      </c>
      <c r="AK10" s="8">
        <f t="shared" si="6"/>
        <v>0.48606156821396318</v>
      </c>
    </row>
    <row r="11" spans="1:39" x14ac:dyDescent="0.15">
      <c r="B11" s="71"/>
      <c r="C11" s="71"/>
      <c r="D11" s="71"/>
      <c r="E11" s="18">
        <f>D11+(C11*60)+(B11*3600)</f>
        <v>0</v>
      </c>
      <c r="F11" s="70">
        <f>AM1/AE1</f>
        <v>0.56854626519096307</v>
      </c>
      <c r="G11" s="56">
        <f>(SQRT(D4^2-$C$2^2))/1000</f>
        <v>97.269999999999982</v>
      </c>
      <c r="L11" s="8">
        <f>IF('vertical grid'!B11&gt;($C$2),0,'vertical grid'!D11)</f>
        <v>46</v>
      </c>
      <c r="M11" s="8"/>
      <c r="N11" s="67">
        <f t="shared" si="7"/>
        <v>0</v>
      </c>
      <c r="O11" s="15">
        <f>AVERAGE(Y1:Y600)</f>
        <v>318.85197731110952</v>
      </c>
      <c r="P11" s="67">
        <f t="shared" si="4"/>
        <v>0</v>
      </c>
      <c r="S11" s="18">
        <f t="shared" si="0"/>
        <v>225.54077236721525</v>
      </c>
      <c r="U11" s="18">
        <f t="shared" si="1"/>
        <v>91.427196521733478</v>
      </c>
      <c r="W11" s="18">
        <f t="shared" si="2"/>
        <v>135.8646815886442</v>
      </c>
      <c r="Y11" s="8">
        <f>Vz!O11</f>
        <v>335.39846400343987</v>
      </c>
      <c r="Z11" t="s">
        <v>350</v>
      </c>
      <c r="AA11" s="15">
        <f>AA6+(R6*1000)</f>
        <v>171607.10940983769</v>
      </c>
      <c r="AB11" s="15"/>
      <c r="AC11" s="8">
        <f t="shared" si="3"/>
        <v>0.67245618741087043</v>
      </c>
      <c r="AG11" s="8">
        <f t="shared" si="5"/>
        <v>0.27259277049281833</v>
      </c>
      <c r="AK11" s="8">
        <f t="shared" si="6"/>
        <v>0.40508438818387305</v>
      </c>
    </row>
    <row r="12" spans="1:39" x14ac:dyDescent="0.15">
      <c r="L12" s="8">
        <f>IF('vertical grid'!B12&gt;($C$2),0,'vertical grid'!D12)</f>
        <v>46</v>
      </c>
      <c r="M12" s="8"/>
      <c r="N12" s="67">
        <f t="shared" si="7"/>
        <v>0</v>
      </c>
      <c r="O12" s="15"/>
      <c r="P12" s="67">
        <f t="shared" si="4"/>
        <v>0</v>
      </c>
      <c r="S12" s="18">
        <f t="shared" si="0"/>
        <v>225.54077236721525</v>
      </c>
      <c r="U12" s="18">
        <f t="shared" si="1"/>
        <v>91.427196521733478</v>
      </c>
      <c r="W12" s="18">
        <f t="shared" si="2"/>
        <v>135.8646815886442</v>
      </c>
      <c r="Y12" s="8">
        <f>Vz!O12</f>
        <v>335.39846400343987</v>
      </c>
      <c r="Z12" t="s">
        <v>354</v>
      </c>
      <c r="AA12" s="15">
        <f>AA7+(R7*1000)</f>
        <v>69564.171266536345</v>
      </c>
      <c r="AC12" s="8">
        <f t="shared" si="3"/>
        <v>0.67245618741087043</v>
      </c>
      <c r="AG12" s="8">
        <f t="shared" si="5"/>
        <v>0.27259277049281833</v>
      </c>
      <c r="AK12" s="8">
        <f t="shared" si="6"/>
        <v>0.40508438818387305</v>
      </c>
    </row>
    <row r="13" spans="1:39" x14ac:dyDescent="0.15">
      <c r="A13" t="s">
        <v>359</v>
      </c>
      <c r="E13" t="s">
        <v>298</v>
      </c>
      <c r="F13" t="s">
        <v>360</v>
      </c>
      <c r="G13" t="s">
        <v>361</v>
      </c>
      <c r="L13" s="8">
        <f>IF('vertical grid'!B13&gt;($C$2),0,'vertical grid'!D13)</f>
        <v>46</v>
      </c>
      <c r="M13" s="8"/>
      <c r="N13" s="67">
        <f t="shared" si="7"/>
        <v>0</v>
      </c>
      <c r="O13" s="15"/>
      <c r="P13" s="67">
        <f t="shared" si="4"/>
        <v>0</v>
      </c>
      <c r="S13" s="18">
        <f t="shared" si="0"/>
        <v>225.54077236721525</v>
      </c>
      <c r="U13" s="18">
        <f t="shared" si="1"/>
        <v>91.427196521733478</v>
      </c>
      <c r="W13" s="18">
        <f t="shared" si="2"/>
        <v>135.8646815886442</v>
      </c>
      <c r="Y13" s="8">
        <f>Vz!O13</f>
        <v>335.39846400343987</v>
      </c>
      <c r="Z13" t="s">
        <v>357</v>
      </c>
      <c r="AA13" s="15">
        <f>AA8+(R8*1000)</f>
        <v>103375.30120875101</v>
      </c>
      <c r="AC13" s="8">
        <f t="shared" si="3"/>
        <v>0.67245618741087043</v>
      </c>
      <c r="AG13" s="8">
        <f t="shared" si="5"/>
        <v>0.27259277049281833</v>
      </c>
      <c r="AK13" s="8">
        <f t="shared" si="6"/>
        <v>0.40508438818387305</v>
      </c>
    </row>
    <row r="14" spans="1:39" x14ac:dyDescent="0.15">
      <c r="B14" t="s">
        <v>65</v>
      </c>
      <c r="C14" t="s">
        <v>66</v>
      </c>
      <c r="D14" t="s">
        <v>67</v>
      </c>
      <c r="E14" t="s">
        <v>299</v>
      </c>
      <c r="F14" t="s">
        <v>362</v>
      </c>
      <c r="G14" t="s">
        <v>363</v>
      </c>
      <c r="L14" s="8">
        <f>IF('vertical grid'!B14&gt;($C$2),0,'vertical grid'!D14)</f>
        <v>101.66666666666663</v>
      </c>
      <c r="M14" s="8"/>
      <c r="N14" s="67">
        <f t="shared" si="7"/>
        <v>0</v>
      </c>
      <c r="O14" s="15"/>
      <c r="P14" s="67">
        <f t="shared" si="4"/>
        <v>0</v>
      </c>
      <c r="S14" s="18">
        <f t="shared" si="0"/>
        <v>498.47779400000456</v>
      </c>
      <c r="U14" s="18">
        <f t="shared" si="1"/>
        <v>202.06735463136738</v>
      </c>
      <c r="W14" s="18">
        <f t="shared" si="2"/>
        <v>300.28063684446715</v>
      </c>
      <c r="Y14" s="8">
        <f>Vz!O14</f>
        <v>333.53629283225001</v>
      </c>
      <c r="AC14" s="8">
        <f t="shared" si="3"/>
        <v>1.4945233988395705</v>
      </c>
      <c r="AG14" s="8">
        <f t="shared" si="5"/>
        <v>0.60583318509508011</v>
      </c>
      <c r="AK14" s="8">
        <f t="shared" si="6"/>
        <v>0.90029374103372739</v>
      </c>
    </row>
    <row r="15" spans="1:39" x14ac:dyDescent="0.15">
      <c r="B15" s="55">
        <f>ROUNDDOWN(E15/3600,0)</f>
        <v>1</v>
      </c>
      <c r="C15" s="55">
        <f>ROUNDDOWN((E15-(B15*3600))/60,0)</f>
        <v>5</v>
      </c>
      <c r="D15" s="55">
        <f>ROUNDDOWN(E15-((B15*3600)+(C15*60)),1)</f>
        <v>40</v>
      </c>
      <c r="E15" s="18">
        <f>E9-AE1</f>
        <v>3940.0319938039843</v>
      </c>
      <c r="F15" s="56">
        <f>(AVERAGE(E15:E17)-E15)</f>
        <v>-2692.0548087751631</v>
      </c>
      <c r="G15" s="56">
        <f>F15*O11</f>
        <v>-858366.99880784156</v>
      </c>
      <c r="H15" s="56">
        <f>B2-G15</f>
        <v>1026366.9988078416</v>
      </c>
      <c r="I15" s="56"/>
      <c r="J15">
        <f>D2/O11</f>
        <v>538.20305853834361</v>
      </c>
      <c r="L15" s="8">
        <f>IF('vertical grid'!B15&gt;($C$2),0,'vertical grid'!D15)</f>
        <v>101.66666666666663</v>
      </c>
      <c r="M15" s="8"/>
      <c r="N15" s="67">
        <f t="shared" si="7"/>
        <v>0</v>
      </c>
      <c r="O15" s="15"/>
      <c r="P15" s="67">
        <f t="shared" si="4"/>
        <v>0</v>
      </c>
      <c r="S15" s="18">
        <f t="shared" si="0"/>
        <v>498.47779400000456</v>
      </c>
      <c r="U15" s="18">
        <f t="shared" si="1"/>
        <v>202.06735463136738</v>
      </c>
      <c r="W15" s="18">
        <f t="shared" si="2"/>
        <v>300.28063684446715</v>
      </c>
      <c r="Y15" s="8">
        <f>Vz!O15</f>
        <v>333.53629283225001</v>
      </c>
      <c r="Z15" s="19" t="s">
        <v>364</v>
      </c>
      <c r="AC15" s="8">
        <f t="shared" si="3"/>
        <v>1.4945233988395705</v>
      </c>
      <c r="AG15" s="8">
        <f t="shared" si="5"/>
        <v>0.60583318509508011</v>
      </c>
      <c r="AK15" s="8">
        <f t="shared" si="6"/>
        <v>0.90029374103372739</v>
      </c>
    </row>
    <row r="16" spans="1:39" x14ac:dyDescent="0.15">
      <c r="B16" s="55">
        <f>ROUNDDOWN(E16/3600,0)</f>
        <v>0</v>
      </c>
      <c r="C16" s="55">
        <f>ROUNDDOWN((E16-(B16*3600))/60,0)</f>
        <v>2</v>
      </c>
      <c r="D16" s="55">
        <f>ROUNDDOWN(E16-((B16*3600)+(C16*60)),1)</f>
        <v>7.9</v>
      </c>
      <c r="E16" s="18">
        <f>E10-AI1</f>
        <v>127.95274248356452</v>
      </c>
      <c r="F16" s="56">
        <f>(AVERAGE(E15:E17)-E16)</f>
        <v>1120.024442545257</v>
      </c>
      <c r="G16" s="56">
        <f>F16*O11</f>
        <v>357122.00814232836</v>
      </c>
      <c r="H16" s="56">
        <f>B3-G16</f>
        <v>-297004.00814232836</v>
      </c>
      <c r="I16" s="56"/>
      <c r="J16">
        <f>J15/60</f>
        <v>8.9700509756390598</v>
      </c>
      <c r="K16" t="s">
        <v>191</v>
      </c>
      <c r="L16" s="8">
        <f>IF('vertical grid'!B16&gt;($C$2),0,'vertical grid'!D16)</f>
        <v>101.66666666666674</v>
      </c>
      <c r="M16" s="8"/>
      <c r="N16" s="67">
        <f t="shared" si="7"/>
        <v>0</v>
      </c>
      <c r="O16" s="15"/>
      <c r="P16" s="67">
        <f t="shared" si="4"/>
        <v>0</v>
      </c>
      <c r="S16" s="18">
        <f t="shared" si="0"/>
        <v>498.47779400000513</v>
      </c>
      <c r="U16" s="18">
        <f t="shared" si="1"/>
        <v>202.06735463136761</v>
      </c>
      <c r="W16" s="18">
        <f t="shared" si="2"/>
        <v>300.28063684446749</v>
      </c>
      <c r="Y16" s="8">
        <f>Vz!O16</f>
        <v>333.53629283225001</v>
      </c>
      <c r="Z16" s="19" t="s">
        <v>297</v>
      </c>
      <c r="AA16" s="61"/>
      <c r="AB16" s="61"/>
      <c r="AC16" s="8">
        <f t="shared" si="3"/>
        <v>1.4945233988395723</v>
      </c>
      <c r="AG16" s="8">
        <f t="shared" si="5"/>
        <v>0.60583318509508088</v>
      </c>
      <c r="AK16" s="8">
        <f t="shared" si="6"/>
        <v>0.90029374103372839</v>
      </c>
    </row>
    <row r="17" spans="1:37" x14ac:dyDescent="0.15">
      <c r="B17" s="55">
        <f>ROUNDDOWN(E17/3600,0)</f>
        <v>0</v>
      </c>
      <c r="C17" s="55">
        <f>ROUNDDOWN((E17-(B17*3600))/60,0)</f>
        <v>-5</v>
      </c>
      <c r="D17" s="55">
        <f>ROUNDDOWN(E17-((B17*3600)+(C17*60)),1)</f>
        <v>-24</v>
      </c>
      <c r="E17" s="18">
        <f>E11-AM1</f>
        <v>-324.0531812010845</v>
      </c>
      <c r="F17" s="56">
        <f>(AVERAGE(E15:E17)-E17)</f>
        <v>1572.0303662299059</v>
      </c>
      <c r="G17" s="56">
        <f>F17*O11</f>
        <v>501244.99066551315</v>
      </c>
      <c r="H17" s="56">
        <f>B4-G17</f>
        <v>-403974.99066551315</v>
      </c>
      <c r="I17" s="56"/>
      <c r="J17" s="18">
        <f>J15-(9*60)</f>
        <v>-1.7969414616563881</v>
      </c>
      <c r="K17" s="18" t="s">
        <v>192</v>
      </c>
      <c r="L17" s="8">
        <f>IF('vertical grid'!B17&gt;($C$2),0,'vertical grid'!D17)</f>
        <v>82</v>
      </c>
      <c r="M17" s="8"/>
      <c r="N17" s="67">
        <f t="shared" si="7"/>
        <v>0</v>
      </c>
      <c r="O17" s="15"/>
      <c r="P17" s="67">
        <f t="shared" si="4"/>
        <v>0</v>
      </c>
      <c r="S17" s="18">
        <f t="shared" si="0"/>
        <v>402.05094204590546</v>
      </c>
      <c r="U17" s="18">
        <f t="shared" si="1"/>
        <v>162.97891553874229</v>
      </c>
      <c r="W17" s="18">
        <f t="shared" si="2"/>
        <v>242.19356283193096</v>
      </c>
      <c r="Y17" s="8">
        <f>Vz!O17</f>
        <v>332.02693449988101</v>
      </c>
      <c r="Z17" t="s">
        <v>350</v>
      </c>
      <c r="AA17" s="63">
        <f>AA11-D2</f>
        <v>0</v>
      </c>
      <c r="AC17" s="8">
        <f t="shared" si="3"/>
        <v>1.2108985755974853</v>
      </c>
      <c r="AG17" s="8">
        <f t="shared" si="5"/>
        <v>0.49086052546981152</v>
      </c>
      <c r="AK17" s="8">
        <f t="shared" si="6"/>
        <v>0.72943950525199863</v>
      </c>
    </row>
    <row r="18" spans="1:37" x14ac:dyDescent="0.15">
      <c r="E18" s="18"/>
      <c r="F18" s="18"/>
      <c r="G18" s="18"/>
      <c r="H18" s="18"/>
      <c r="I18" s="18"/>
      <c r="J18" s="18"/>
      <c r="K18" s="18"/>
      <c r="L18" s="8">
        <f>IF('vertical grid'!B18&gt;($C$2),0,'vertical grid'!D18)</f>
        <v>82</v>
      </c>
      <c r="M18" s="8"/>
      <c r="N18" s="67">
        <f t="shared" si="7"/>
        <v>0</v>
      </c>
      <c r="O18" s="15"/>
      <c r="P18" s="67">
        <f t="shared" si="4"/>
        <v>0</v>
      </c>
      <c r="S18" s="18">
        <f t="shared" si="0"/>
        <v>402.05094204590546</v>
      </c>
      <c r="U18" s="18">
        <f t="shared" si="1"/>
        <v>162.97891553874229</v>
      </c>
      <c r="W18" s="18">
        <f t="shared" si="2"/>
        <v>242.19356283193096</v>
      </c>
      <c r="Y18" s="8">
        <f>Vz!O18</f>
        <v>332.02693449988101</v>
      </c>
      <c r="Z18" t="s">
        <v>354</v>
      </c>
      <c r="AA18" s="63">
        <f>AA12-D3</f>
        <v>0</v>
      </c>
      <c r="AC18" s="8">
        <f t="shared" si="3"/>
        <v>1.2108985755974853</v>
      </c>
      <c r="AG18" s="8">
        <f t="shared" si="5"/>
        <v>0.49086052546981152</v>
      </c>
      <c r="AK18" s="8">
        <f t="shared" si="6"/>
        <v>0.72943950525199863</v>
      </c>
    </row>
    <row r="19" spans="1:37" x14ac:dyDescent="0.15">
      <c r="D19" t="s">
        <v>365</v>
      </c>
      <c r="E19" s="63">
        <f>MAX(E15:E17)-MIN(E15:E17)</f>
        <v>4264.0851750050688</v>
      </c>
      <c r="F19" s="18" t="s">
        <v>12</v>
      </c>
      <c r="G19" s="18"/>
      <c r="H19" s="15">
        <v>54318.508206800863</v>
      </c>
      <c r="I19" s="18"/>
      <c r="J19" s="18"/>
      <c r="K19" s="18"/>
      <c r="L19" s="8">
        <f>IF('vertical grid'!B19&gt;($C$2),0,'vertical grid'!D19)</f>
        <v>82</v>
      </c>
      <c r="M19" s="8"/>
      <c r="N19" s="67">
        <f t="shared" si="7"/>
        <v>0</v>
      </c>
      <c r="O19" s="15"/>
      <c r="P19" s="67">
        <f t="shared" si="4"/>
        <v>0</v>
      </c>
      <c r="S19" s="18">
        <f t="shared" si="0"/>
        <v>402.05094204590546</v>
      </c>
      <c r="U19" s="18">
        <f t="shared" si="1"/>
        <v>162.97891553874229</v>
      </c>
      <c r="W19" s="18">
        <f t="shared" si="2"/>
        <v>242.19356283193096</v>
      </c>
      <c r="Y19" s="8">
        <f>Vz!O19</f>
        <v>332.02693449988101</v>
      </c>
      <c r="Z19" t="s">
        <v>357</v>
      </c>
      <c r="AA19" s="63">
        <f>AA13-D4</f>
        <v>0</v>
      </c>
      <c r="AC19" s="8">
        <f t="shared" si="3"/>
        <v>1.2108985755974853</v>
      </c>
      <c r="AG19" s="8">
        <f t="shared" si="5"/>
        <v>0.49086052546981152</v>
      </c>
      <c r="AK19" s="8">
        <f t="shared" si="6"/>
        <v>0.72943950525199863</v>
      </c>
    </row>
    <row r="20" spans="1:37" x14ac:dyDescent="0.15">
      <c r="D20" t="s">
        <v>366</v>
      </c>
      <c r="E20" s="56">
        <f>E19*O11</f>
        <v>1359611.9894733548</v>
      </c>
      <c r="F20" t="s">
        <v>1</v>
      </c>
      <c r="H20" s="15">
        <v>63844.534216099739</v>
      </c>
      <c r="L20" s="8">
        <f>IF('vertical grid'!B20&gt;($C$2),0,'vertical grid'!D20)</f>
        <v>19.666666666666742</v>
      </c>
      <c r="M20" s="8"/>
      <c r="N20" s="67">
        <f t="shared" si="7"/>
        <v>0</v>
      </c>
      <c r="O20" s="15"/>
      <c r="P20" s="67">
        <f t="shared" si="4"/>
        <v>0</v>
      </c>
      <c r="S20" s="18">
        <f t="shared" si="0"/>
        <v>96.426851954099646</v>
      </c>
      <c r="U20" s="18">
        <f t="shared" si="1"/>
        <v>39.088439092625329</v>
      </c>
      <c r="W20" s="18">
        <f t="shared" si="2"/>
        <v>58.087074012536512</v>
      </c>
      <c r="Y20" s="8">
        <f>Vz!O20</f>
        <v>331.7847999666734</v>
      </c>
      <c r="AC20" s="8">
        <f t="shared" si="3"/>
        <v>0.29063070991734818</v>
      </c>
      <c r="AG20" s="8">
        <f t="shared" si="5"/>
        <v>0.11781262763258481</v>
      </c>
      <c r="AK20" s="8">
        <f t="shared" si="6"/>
        <v>0.17507454837705388</v>
      </c>
    </row>
    <row r="21" spans="1:37" x14ac:dyDescent="0.15">
      <c r="A21" t="s">
        <v>359</v>
      </c>
      <c r="B21" s="55">
        <f>ROUNDDOWN(E21/3600,0)</f>
        <v>0</v>
      </c>
      <c r="C21" s="55">
        <f>ROUNDDOWN((E21-(B21*3600))/60,0)</f>
        <v>20</v>
      </c>
      <c r="D21" s="55">
        <f>ROUNDDOWN(E21-((B21*3600)+(C21*60)),1)</f>
        <v>47.9</v>
      </c>
      <c r="E21" s="63">
        <f>AVERAGE(E15:E17)</f>
        <v>1247.9771850288214</v>
      </c>
      <c r="H21" s="15">
        <v>94923.957577099398</v>
      </c>
      <c r="L21" s="8">
        <f>IF('vertical grid'!B21&gt;($C$2),0,'vertical grid'!D21)</f>
        <v>19.666666666666742</v>
      </c>
      <c r="M21" s="8"/>
      <c r="N21" s="67">
        <f t="shared" si="7"/>
        <v>0</v>
      </c>
      <c r="O21" s="15"/>
      <c r="P21" s="67">
        <f t="shared" si="4"/>
        <v>0</v>
      </c>
      <c r="S21" s="18">
        <f t="shared" si="0"/>
        <v>96.426851954099646</v>
      </c>
      <c r="U21" s="18">
        <f t="shared" si="1"/>
        <v>39.088439092625329</v>
      </c>
      <c r="W21" s="18">
        <f t="shared" si="2"/>
        <v>58.087074012536512</v>
      </c>
      <c r="Y21" s="8">
        <f>Vz!O21</f>
        <v>331.7847999666734</v>
      </c>
      <c r="Z21" s="19" t="s">
        <v>300</v>
      </c>
      <c r="AC21" s="8">
        <f t="shared" si="3"/>
        <v>0.29063070991734818</v>
      </c>
      <c r="AG21" s="8">
        <f t="shared" si="5"/>
        <v>0.11781262763258481</v>
      </c>
      <c r="AK21" s="8">
        <f t="shared" si="6"/>
        <v>0.17507454837705388</v>
      </c>
    </row>
    <row r="22" spans="1:37" x14ac:dyDescent="0.15">
      <c r="C22" s="71"/>
      <c r="D22" s="71"/>
      <c r="E22" s="71"/>
      <c r="L22" s="8">
        <f>IF('vertical grid'!B22&gt;($C$2),0,'vertical grid'!D22)</f>
        <v>19.666666666666515</v>
      </c>
      <c r="M22" s="8"/>
      <c r="N22" s="67">
        <f t="shared" si="7"/>
        <v>0</v>
      </c>
      <c r="O22" s="15"/>
      <c r="P22" s="67">
        <f t="shared" si="4"/>
        <v>0</v>
      </c>
      <c r="S22" s="18">
        <f t="shared" si="0"/>
        <v>96.426851954098538</v>
      </c>
      <c r="U22" s="18">
        <f t="shared" si="1"/>
        <v>39.088439092624881</v>
      </c>
      <c r="W22" s="18">
        <f t="shared" si="2"/>
        <v>58.087074012535837</v>
      </c>
      <c r="Y22" s="8">
        <f>Vz!O22</f>
        <v>331.7847999666734</v>
      </c>
      <c r="Z22" s="19" t="s">
        <v>301</v>
      </c>
      <c r="AC22" s="8">
        <f t="shared" si="3"/>
        <v>0.29063070991734485</v>
      </c>
      <c r="AG22" s="8">
        <f t="shared" si="5"/>
        <v>0.11781262763258346</v>
      </c>
      <c r="AK22" s="8">
        <f t="shared" si="6"/>
        <v>0.17507454837705186</v>
      </c>
    </row>
    <row r="23" spans="1:37" x14ac:dyDescent="0.15">
      <c r="C23" s="71"/>
      <c r="D23" s="71"/>
      <c r="E23" s="71"/>
      <c r="H23" s="15">
        <v>55907.172453518957</v>
      </c>
      <c r="I23" s="18"/>
      <c r="J23" s="18"/>
      <c r="K23" s="18"/>
      <c r="L23" s="8">
        <f>IF('vertical grid'!B23&gt;($C$2),0,'vertical grid'!D23)</f>
        <v>101.66666666666674</v>
      </c>
      <c r="M23" s="8"/>
      <c r="N23" s="67">
        <f t="shared" si="7"/>
        <v>0</v>
      </c>
      <c r="O23" s="15"/>
      <c r="P23" s="67">
        <f t="shared" si="4"/>
        <v>0</v>
      </c>
      <c r="S23" s="18">
        <f t="shared" si="0"/>
        <v>498.47779400000513</v>
      </c>
      <c r="U23" s="18">
        <f t="shared" si="1"/>
        <v>202.06735463136761</v>
      </c>
      <c r="W23" s="18">
        <f t="shared" si="2"/>
        <v>300.28063684446749</v>
      </c>
      <c r="Y23" s="8">
        <f>Vz!O23</f>
        <v>330.32826555132851</v>
      </c>
      <c r="Z23" s="19" t="s">
        <v>302</v>
      </c>
      <c r="AA23" s="8"/>
      <c r="AB23" s="8"/>
      <c r="AC23" s="8">
        <f t="shared" si="3"/>
        <v>1.5090376633922915</v>
      </c>
      <c r="AG23" s="8">
        <f t="shared" si="5"/>
        <v>0.61171681537488376</v>
      </c>
      <c r="AK23" s="8">
        <f t="shared" si="6"/>
        <v>0.90903706451910626</v>
      </c>
    </row>
    <row r="24" spans="1:37" x14ac:dyDescent="0.15">
      <c r="A24" s="19" t="s">
        <v>306</v>
      </c>
      <c r="H24" s="15">
        <v>61571.733546923846</v>
      </c>
      <c r="I24" s="18"/>
      <c r="J24" s="18"/>
      <c r="K24" s="18"/>
      <c r="L24" s="8">
        <f>IF('vertical grid'!B24&gt;($C$2),0,'vertical grid'!D24)</f>
        <v>101.66666666666674</v>
      </c>
      <c r="M24" s="8"/>
      <c r="N24" s="67">
        <f t="shared" si="7"/>
        <v>0</v>
      </c>
      <c r="O24" s="15"/>
      <c r="P24" s="67">
        <f t="shared" si="4"/>
        <v>0</v>
      </c>
      <c r="S24" s="18">
        <f t="shared" si="0"/>
        <v>498.47779400000513</v>
      </c>
      <c r="U24" s="18">
        <f t="shared" si="1"/>
        <v>202.06735463136761</v>
      </c>
      <c r="W24" s="18">
        <f t="shared" si="2"/>
        <v>300.28063684446749</v>
      </c>
      <c r="Y24" s="8">
        <f>Vz!O24</f>
        <v>330.32826555132851</v>
      </c>
      <c r="Z24" s="19" t="s">
        <v>303</v>
      </c>
      <c r="AC24" s="8">
        <f t="shared" si="3"/>
        <v>1.5090376633922915</v>
      </c>
      <c r="AG24" s="8">
        <f t="shared" si="5"/>
        <v>0.61171681537488376</v>
      </c>
      <c r="AK24" s="8">
        <f t="shared" si="6"/>
        <v>0.90903706451910626</v>
      </c>
    </row>
    <row r="25" spans="1:37" x14ac:dyDescent="0.15">
      <c r="H25" s="15">
        <v>95609.093999557197</v>
      </c>
      <c r="I25" s="18"/>
      <c r="J25" s="18"/>
      <c r="K25" s="18"/>
      <c r="L25" s="8">
        <f>IF('vertical grid'!B25&gt;($C$2),0,'vertical grid'!D25)</f>
        <v>101.66666666666652</v>
      </c>
      <c r="M25" s="8"/>
      <c r="N25" s="67">
        <f t="shared" si="7"/>
        <v>0</v>
      </c>
      <c r="O25" s="15"/>
      <c r="P25" s="67">
        <f t="shared" si="4"/>
        <v>0</v>
      </c>
      <c r="S25" s="18">
        <f t="shared" si="0"/>
        <v>498.477794000004</v>
      </c>
      <c r="U25" s="18">
        <f t="shared" si="1"/>
        <v>202.06735463136715</v>
      </c>
      <c r="W25" s="18">
        <f t="shared" si="2"/>
        <v>300.28063684446681</v>
      </c>
      <c r="Y25" s="8">
        <f>Vz!O25</f>
        <v>330.32826555132851</v>
      </c>
      <c r="Z25" t="s">
        <v>350</v>
      </c>
      <c r="AA25" s="18">
        <f>AA6/O7</f>
        <v>97.919963176098079</v>
      </c>
      <c r="AC25" s="8">
        <f t="shared" si="3"/>
        <v>1.509037663392288</v>
      </c>
      <c r="AG25" s="8">
        <f t="shared" si="5"/>
        <v>0.61171681537488243</v>
      </c>
      <c r="AK25" s="8">
        <f t="shared" si="6"/>
        <v>0.90903706451910427</v>
      </c>
    </row>
    <row r="26" spans="1:37" x14ac:dyDescent="0.15">
      <c r="A26" t="s">
        <v>304</v>
      </c>
      <c r="B26" t="s">
        <v>315</v>
      </c>
      <c r="C26" s="57">
        <v>81623</v>
      </c>
      <c r="D26" t="s">
        <v>320</v>
      </c>
      <c r="H26" s="18"/>
      <c r="I26" s="18"/>
      <c r="J26" s="18"/>
      <c r="K26" s="18"/>
      <c r="L26" s="8">
        <f>IF('vertical grid'!B26&gt;($C$2),0,'vertical grid'!D26)</f>
        <v>30.333333333333258</v>
      </c>
      <c r="M26" s="8"/>
      <c r="N26" s="67">
        <f t="shared" si="7"/>
        <v>0</v>
      </c>
      <c r="O26" s="15"/>
      <c r="P26" s="67">
        <f t="shared" si="4"/>
        <v>0</v>
      </c>
      <c r="S26" s="18">
        <f t="shared" si="0"/>
        <v>148.72616148852563</v>
      </c>
      <c r="U26" s="18">
        <f t="shared" si="1"/>
        <v>60.288948430998012</v>
      </c>
      <c r="W26" s="18">
        <f t="shared" si="2"/>
        <v>89.591927714250659</v>
      </c>
      <c r="Y26" s="8">
        <f>Vz!O26</f>
        <v>329.90223168287179</v>
      </c>
      <c r="Z26" t="s">
        <v>354</v>
      </c>
      <c r="AA26" s="18">
        <f>AA7/O7</f>
        <v>39.693699825262186</v>
      </c>
      <c r="AC26" s="8">
        <f t="shared" si="3"/>
        <v>0.4508189008902887</v>
      </c>
      <c r="AG26" s="8">
        <f t="shared" si="5"/>
        <v>0.18274792541856016</v>
      </c>
      <c r="AK26" s="8">
        <f t="shared" si="6"/>
        <v>0.27157114778287872</v>
      </c>
    </row>
    <row r="27" spans="1:37" x14ac:dyDescent="0.15">
      <c r="A27" t="s">
        <v>305</v>
      </c>
      <c r="B27" t="s">
        <v>316</v>
      </c>
      <c r="C27" s="57">
        <v>81521</v>
      </c>
      <c r="D27" t="s">
        <v>321</v>
      </c>
      <c r="H27" s="15">
        <v>55907</v>
      </c>
      <c r="I27" s="18"/>
      <c r="J27" s="18"/>
      <c r="K27" s="18"/>
      <c r="L27" s="8">
        <f>IF('vertical grid'!B27&gt;($C$2),0,'vertical grid'!D27)</f>
        <v>30.333333333333258</v>
      </c>
      <c r="M27" s="8"/>
      <c r="N27" s="67">
        <f t="shared" si="7"/>
        <v>0</v>
      </c>
      <c r="O27" s="15"/>
      <c r="P27" s="67">
        <f t="shared" si="4"/>
        <v>0</v>
      </c>
      <c r="S27" s="18">
        <f t="shared" si="0"/>
        <v>148.72616148852563</v>
      </c>
      <c r="U27" s="18">
        <f t="shared" si="1"/>
        <v>60.288948430998012</v>
      </c>
      <c r="W27" s="18">
        <f t="shared" si="2"/>
        <v>89.591927714250659</v>
      </c>
      <c r="Y27" s="8">
        <f>Vz!O27</f>
        <v>329.90223168287179</v>
      </c>
      <c r="Z27" t="s">
        <v>357</v>
      </c>
      <c r="AA27" s="18">
        <f>AA8/O7</f>
        <v>58.986517065001387</v>
      </c>
      <c r="AC27" s="8">
        <f t="shared" si="3"/>
        <v>0.4508189008902887</v>
      </c>
      <c r="AG27" s="8">
        <f t="shared" si="5"/>
        <v>0.18274792541856016</v>
      </c>
      <c r="AK27" s="8">
        <f t="shared" si="6"/>
        <v>0.27157114778287872</v>
      </c>
    </row>
    <row r="28" spans="1:37" x14ac:dyDescent="0.15">
      <c r="B28" t="s">
        <v>307</v>
      </c>
      <c r="C28" s="31">
        <v>30000</v>
      </c>
      <c r="D28" t="s">
        <v>1</v>
      </c>
      <c r="H28" s="15">
        <v>60575.499637007713</v>
      </c>
      <c r="I28" s="18"/>
      <c r="J28" s="18"/>
      <c r="K28" s="18"/>
      <c r="L28" s="8">
        <f>IF('vertical grid'!B28&gt;($C$2),0,'vertical grid'!D28)</f>
        <v>30.333333333333485</v>
      </c>
      <c r="M28" s="8"/>
      <c r="N28" s="67">
        <f t="shared" si="7"/>
        <v>0</v>
      </c>
      <c r="O28" s="15"/>
      <c r="P28" s="67">
        <f t="shared" si="4"/>
        <v>0</v>
      </c>
      <c r="S28" s="18">
        <f t="shared" si="0"/>
        <v>148.72616148852674</v>
      </c>
      <c r="U28" s="18">
        <f t="shared" si="1"/>
        <v>60.28894843099846</v>
      </c>
      <c r="W28" s="18">
        <f t="shared" si="2"/>
        <v>89.591927714251327</v>
      </c>
      <c r="Y28" s="8">
        <f>Vz!O28</f>
        <v>329.90223168287179</v>
      </c>
      <c r="AC28" s="8">
        <f t="shared" si="3"/>
        <v>0.45081890089029203</v>
      </c>
      <c r="AG28" s="8">
        <f t="shared" si="5"/>
        <v>0.18274792541856152</v>
      </c>
      <c r="AK28" s="8">
        <f t="shared" si="6"/>
        <v>0.27157114778288072</v>
      </c>
    </row>
    <row r="29" spans="1:37" x14ac:dyDescent="0.15">
      <c r="H29" s="15">
        <v>96605.500362992287</v>
      </c>
      <c r="L29" s="8">
        <f>IF('vertical grid'!B29&gt;($C$2),0,'vertical grid'!D29)</f>
        <v>10</v>
      </c>
      <c r="M29" s="8"/>
      <c r="N29" s="67">
        <f t="shared" si="7"/>
        <v>0</v>
      </c>
      <c r="O29" s="15"/>
      <c r="P29" s="67">
        <f t="shared" si="4"/>
        <v>0</v>
      </c>
      <c r="S29" s="18">
        <f t="shared" si="0"/>
        <v>49.030602688525057</v>
      </c>
      <c r="U29" s="18">
        <f t="shared" si="1"/>
        <v>19.875477504724667</v>
      </c>
      <c r="W29" s="18">
        <f t="shared" si="2"/>
        <v>29.535800345357433</v>
      </c>
      <c r="Y29" s="8">
        <f>Vz!O29</f>
        <v>329.90223168287179</v>
      </c>
      <c r="AC29" s="8">
        <f t="shared" si="3"/>
        <v>0.14862161567811752</v>
      </c>
      <c r="AG29" s="8">
        <f t="shared" si="5"/>
        <v>6.02465688193057E-2</v>
      </c>
      <c r="AK29" s="8">
        <f t="shared" si="6"/>
        <v>8.9528949818531656E-2</v>
      </c>
    </row>
    <row r="30" spans="1:37" ht="28" x14ac:dyDescent="0.15">
      <c r="B30" s="62" t="s">
        <v>310</v>
      </c>
      <c r="C30" s="64">
        <f>'particle parameters'!B41</f>
        <v>318.85197731110952</v>
      </c>
      <c r="D30" t="s">
        <v>22</v>
      </c>
      <c r="L30" s="8">
        <f>IF('vertical grid'!B30&gt;($C$2),0,'vertical grid'!D30)</f>
        <v>10</v>
      </c>
      <c r="M30" s="8"/>
      <c r="N30" s="67">
        <f t="shared" si="7"/>
        <v>0</v>
      </c>
      <c r="O30" s="15"/>
      <c r="P30" s="67">
        <f t="shared" si="4"/>
        <v>0</v>
      </c>
      <c r="S30" s="18">
        <f t="shared" si="0"/>
        <v>49.030602688525057</v>
      </c>
      <c r="U30" s="18">
        <f t="shared" si="1"/>
        <v>19.875477504724667</v>
      </c>
      <c r="W30" s="18">
        <f t="shared" si="2"/>
        <v>29.535800345357433</v>
      </c>
      <c r="Y30" s="8">
        <f>Vz!O30</f>
        <v>329.90223168287179</v>
      </c>
      <c r="AC30" s="8">
        <f t="shared" si="3"/>
        <v>0.14862161567811752</v>
      </c>
      <c r="AG30" s="8">
        <f t="shared" si="5"/>
        <v>6.02465688193057E-2</v>
      </c>
      <c r="AK30" s="8">
        <f t="shared" si="6"/>
        <v>8.9528949818531656E-2</v>
      </c>
    </row>
    <row r="31" spans="1:37" x14ac:dyDescent="0.15">
      <c r="B31" t="s">
        <v>309</v>
      </c>
      <c r="C31" s="31">
        <v>19.399999999999999</v>
      </c>
      <c r="D31" t="s">
        <v>322</v>
      </c>
      <c r="H31" s="15">
        <v>55699.395757709943</v>
      </c>
      <c r="L31" s="8">
        <f>IF('vertical grid'!B31&gt;($C$2),0,'vertical grid'!D31)</f>
        <v>10</v>
      </c>
      <c r="M31" s="8"/>
      <c r="N31" s="67">
        <f t="shared" si="7"/>
        <v>0</v>
      </c>
      <c r="O31" s="15"/>
      <c r="P31" s="67">
        <f t="shared" si="4"/>
        <v>0</v>
      </c>
      <c r="S31" s="18">
        <f t="shared" si="0"/>
        <v>49.030602688525057</v>
      </c>
      <c r="U31" s="18">
        <f t="shared" si="1"/>
        <v>19.875477504724667</v>
      </c>
      <c r="W31" s="18">
        <f t="shared" si="2"/>
        <v>29.535800345357433</v>
      </c>
      <c r="Y31" s="8">
        <f>Vz!O31</f>
        <v>329.90223168287179</v>
      </c>
      <c r="AC31" s="8">
        <f t="shared" si="3"/>
        <v>0.14862161567811752</v>
      </c>
      <c r="AG31" s="8">
        <f t="shared" si="5"/>
        <v>6.02465688193057E-2</v>
      </c>
      <c r="AK31" s="8">
        <f t="shared" si="6"/>
        <v>8.9528949818531656E-2</v>
      </c>
    </row>
    <row r="32" spans="1:37" ht="28" x14ac:dyDescent="0.15">
      <c r="B32" s="62" t="s">
        <v>314</v>
      </c>
      <c r="C32" s="63">
        <f>C26-C27</f>
        <v>102</v>
      </c>
      <c r="D32" t="s">
        <v>12</v>
      </c>
      <c r="H32" s="15">
        <v>60118.270666961871</v>
      </c>
      <c r="L32" s="8">
        <f>IF('vertical grid'!B32&gt;($C$2),0,'vertical grid'!D32)</f>
        <v>33</v>
      </c>
      <c r="M32" s="8"/>
      <c r="N32" s="67">
        <f t="shared" si="7"/>
        <v>0</v>
      </c>
      <c r="O32" s="15"/>
      <c r="P32" s="67">
        <f t="shared" si="4"/>
        <v>0</v>
      </c>
      <c r="S32" s="18">
        <f t="shared" si="0"/>
        <v>161.80098887213268</v>
      </c>
      <c r="U32" s="18">
        <f t="shared" si="1"/>
        <v>65.589075765591403</v>
      </c>
      <c r="W32" s="18">
        <f t="shared" si="2"/>
        <v>97.468141139679531</v>
      </c>
      <c r="Y32" s="8">
        <f>Vz!O32</f>
        <v>329.65853655695986</v>
      </c>
      <c r="AC32" s="8">
        <f t="shared" si="3"/>
        <v>0.49081389052449426</v>
      </c>
      <c r="AG32" s="8">
        <f t="shared" si="5"/>
        <v>0.19896064713087941</v>
      </c>
      <c r="AK32" s="8">
        <f t="shared" si="6"/>
        <v>0.29566393807866265</v>
      </c>
    </row>
    <row r="33" spans="2:37" ht="28" x14ac:dyDescent="0.15">
      <c r="B33" s="62" t="s">
        <v>317</v>
      </c>
      <c r="C33" s="56">
        <f>C32*C30</f>
        <v>32522.90168573317</v>
      </c>
      <c r="D33" t="s">
        <v>1</v>
      </c>
      <c r="H33" s="15">
        <v>97270.333575328186</v>
      </c>
      <c r="L33" s="8">
        <f>IF('vertical grid'!B33&gt;($C$2),0,'vertical grid'!D33)</f>
        <v>33</v>
      </c>
      <c r="M33" s="8"/>
      <c r="N33" s="67">
        <f t="shared" si="7"/>
        <v>0</v>
      </c>
      <c r="O33" s="15"/>
      <c r="P33" s="67">
        <f t="shared" si="4"/>
        <v>0</v>
      </c>
      <c r="S33" s="18">
        <f t="shared" si="0"/>
        <v>161.80098887213268</v>
      </c>
      <c r="U33" s="18">
        <f t="shared" si="1"/>
        <v>65.589075765591403</v>
      </c>
      <c r="W33" s="18">
        <f t="shared" si="2"/>
        <v>97.468141139679531</v>
      </c>
      <c r="Y33" s="8">
        <f>Vz!O33</f>
        <v>329.65853655695986</v>
      </c>
      <c r="AC33" s="8">
        <f t="shared" si="3"/>
        <v>0.49081389052449426</v>
      </c>
      <c r="AG33" s="8">
        <f t="shared" si="5"/>
        <v>0.19896064713087941</v>
      </c>
      <c r="AK33" s="8">
        <f t="shared" si="6"/>
        <v>0.29566393807866265</v>
      </c>
    </row>
    <row r="34" spans="2:37" ht="14" x14ac:dyDescent="0.15">
      <c r="B34" s="62" t="s">
        <v>323</v>
      </c>
      <c r="E34" s="18"/>
      <c r="F34" s="18"/>
      <c r="G34" s="18"/>
      <c r="L34" s="8">
        <f>IF('vertical grid'!B34&gt;($C$2),0,'vertical grid'!D34)</f>
        <v>33</v>
      </c>
      <c r="M34" s="8"/>
      <c r="N34" s="67">
        <f t="shared" si="7"/>
        <v>0</v>
      </c>
      <c r="O34" s="15"/>
      <c r="P34" s="67">
        <f t="shared" si="4"/>
        <v>0</v>
      </c>
      <c r="S34" s="18">
        <f t="shared" si="0"/>
        <v>161.80098887213268</v>
      </c>
      <c r="U34" s="18">
        <f t="shared" si="1"/>
        <v>65.589075765591403</v>
      </c>
      <c r="W34" s="18">
        <f t="shared" si="2"/>
        <v>97.468141139679531</v>
      </c>
      <c r="Y34" s="8">
        <f>Vz!O34</f>
        <v>329.65853655695986</v>
      </c>
      <c r="AC34" s="8">
        <f t="shared" si="3"/>
        <v>0.49081389052449426</v>
      </c>
      <c r="AG34" s="8">
        <f t="shared" si="5"/>
        <v>0.19896064713087941</v>
      </c>
      <c r="AK34" s="8">
        <f t="shared" si="6"/>
        <v>0.29566393807866265</v>
      </c>
    </row>
    <row r="35" spans="2:37" ht="14" x14ac:dyDescent="0.15">
      <c r="B35" s="62" t="s">
        <v>324</v>
      </c>
      <c r="C35" s="56">
        <f>C36+C33</f>
        <v>90317.611304695471</v>
      </c>
      <c r="D35" t="s">
        <v>1</v>
      </c>
      <c r="L35" s="8">
        <f>IF('vertical grid'!B35&gt;($C$2),0,'vertical grid'!D35)</f>
        <v>28.333333333333485</v>
      </c>
      <c r="M35" s="8"/>
      <c r="N35" s="67">
        <f t="shared" si="7"/>
        <v>0</v>
      </c>
      <c r="O35" s="15"/>
      <c r="P35" s="67">
        <f t="shared" si="4"/>
        <v>0</v>
      </c>
      <c r="S35" s="18">
        <f t="shared" si="0"/>
        <v>138.92004095082174</v>
      </c>
      <c r="U35" s="18">
        <f t="shared" si="1"/>
        <v>56.313852930053528</v>
      </c>
      <c r="W35" s="18">
        <f t="shared" si="2"/>
        <v>83.684767645179846</v>
      </c>
      <c r="Y35" s="8">
        <f>Vz!O35</f>
        <v>329.23163604378396</v>
      </c>
      <c r="AC35" s="8">
        <f t="shared" si="3"/>
        <v>0.42195228447714239</v>
      </c>
      <c r="AG35" s="8">
        <f t="shared" si="5"/>
        <v>0.1710462992158033</v>
      </c>
      <c r="AK35" s="8">
        <f t="shared" si="6"/>
        <v>0.25418203624286806</v>
      </c>
    </row>
    <row r="36" spans="2:37" ht="14" x14ac:dyDescent="0.15">
      <c r="B36" s="62" t="s">
        <v>325</v>
      </c>
      <c r="C36" s="56">
        <f>(C28/(SIN(RADIANS(C31))))-C33</f>
        <v>57794.709618962297</v>
      </c>
      <c r="D36" t="s">
        <v>1</v>
      </c>
      <c r="L36" s="8">
        <f>IF('vertical grid'!B36&gt;($C$2),0,'vertical grid'!D36)</f>
        <v>28.333333333333485</v>
      </c>
      <c r="M36" s="8"/>
      <c r="N36" s="67">
        <f t="shared" si="7"/>
        <v>0</v>
      </c>
      <c r="O36" s="15"/>
      <c r="P36" s="67">
        <f t="shared" si="4"/>
        <v>0</v>
      </c>
      <c r="S36" s="18">
        <f t="shared" si="0"/>
        <v>138.92004095082174</v>
      </c>
      <c r="U36" s="18">
        <f t="shared" si="1"/>
        <v>56.313852930053528</v>
      </c>
      <c r="W36" s="18">
        <f t="shared" si="2"/>
        <v>83.684767645179846</v>
      </c>
      <c r="Y36" s="8">
        <f>Vz!O36</f>
        <v>329.23163604378396</v>
      </c>
      <c r="AC36" s="8">
        <f t="shared" si="3"/>
        <v>0.42195228447714239</v>
      </c>
      <c r="AG36" s="8">
        <f t="shared" si="5"/>
        <v>0.1710462992158033</v>
      </c>
      <c r="AK36" s="8">
        <f t="shared" si="6"/>
        <v>0.25418203624286806</v>
      </c>
    </row>
    <row r="37" spans="2:37" ht="28" x14ac:dyDescent="0.15">
      <c r="B37" s="62" t="s">
        <v>327</v>
      </c>
      <c r="L37" s="8">
        <f>IF('vertical grid'!B37&gt;($C$2),0,'vertical grid'!D37)</f>
        <v>28.33333333333303</v>
      </c>
      <c r="M37" s="8"/>
      <c r="N37" s="67">
        <f t="shared" si="7"/>
        <v>0</v>
      </c>
      <c r="O37" s="15"/>
      <c r="P37" s="67">
        <f t="shared" si="4"/>
        <v>0</v>
      </c>
      <c r="S37" s="18">
        <f t="shared" si="0"/>
        <v>138.9200409508195</v>
      </c>
      <c r="U37" s="18">
        <f t="shared" si="1"/>
        <v>56.313852930052626</v>
      </c>
      <c r="W37" s="18">
        <f t="shared" si="2"/>
        <v>83.684767645178496</v>
      </c>
      <c r="Y37" s="8">
        <f>Vz!O37</f>
        <v>329.23163604378396</v>
      </c>
      <c r="AC37" s="8">
        <f t="shared" si="3"/>
        <v>0.42195228447713556</v>
      </c>
      <c r="AG37" s="8">
        <f t="shared" si="5"/>
        <v>0.17104629921580058</v>
      </c>
      <c r="AK37" s="8">
        <f t="shared" si="6"/>
        <v>0.25418203624286395</v>
      </c>
    </row>
    <row r="38" spans="2:37" ht="18" x14ac:dyDescent="0.2">
      <c r="B38" s="62" t="s">
        <v>328</v>
      </c>
      <c r="C38" s="65">
        <f>SQRT((C35^2)-($C$28^2))</f>
        <v>85189.617394293149</v>
      </c>
      <c r="L38" s="8">
        <f>IF('vertical grid'!B38&gt;($C$2),0,'vertical grid'!D38)</f>
        <v>101.33333333333348</v>
      </c>
      <c r="M38" s="8"/>
      <c r="N38" s="67">
        <f t="shared" si="7"/>
        <v>0</v>
      </c>
      <c r="O38" s="15"/>
      <c r="P38" s="67">
        <f t="shared" si="4"/>
        <v>0</v>
      </c>
      <c r="S38" s="18">
        <f t="shared" si="0"/>
        <v>496.84344057705465</v>
      </c>
      <c r="U38" s="18">
        <f t="shared" si="1"/>
        <v>201.40483871454362</v>
      </c>
      <c r="W38" s="18">
        <f t="shared" si="2"/>
        <v>299.29611016628911</v>
      </c>
      <c r="Y38" s="8">
        <f>Vz!O38</f>
        <v>327.64113574619836</v>
      </c>
      <c r="AC38" s="8">
        <f t="shared" si="3"/>
        <v>1.5164257059648516</v>
      </c>
      <c r="AG38" s="8">
        <f t="shared" si="5"/>
        <v>0.61471169746694587</v>
      </c>
      <c r="AK38" s="8">
        <f t="shared" si="6"/>
        <v>0.91348758599754631</v>
      </c>
    </row>
    <row r="39" spans="2:37" ht="18" x14ac:dyDescent="0.2">
      <c r="B39" s="62" t="s">
        <v>329</v>
      </c>
      <c r="C39" s="65">
        <f>SQRT(ABS((C36^2)-(C28^2)))</f>
        <v>49398.668604934821</v>
      </c>
      <c r="L39" s="8">
        <f>IF('vertical grid'!B39&gt;($C$2),0,'vertical grid'!D39)</f>
        <v>101.33333333333348</v>
      </c>
      <c r="M39" s="8"/>
      <c r="N39" s="67">
        <f t="shared" si="7"/>
        <v>0</v>
      </c>
      <c r="O39" s="15"/>
      <c r="P39" s="67">
        <f t="shared" si="4"/>
        <v>0</v>
      </c>
      <c r="S39" s="18">
        <f t="shared" si="0"/>
        <v>496.84344057705465</v>
      </c>
      <c r="U39" s="18">
        <f t="shared" si="1"/>
        <v>201.40483871454362</v>
      </c>
      <c r="W39" s="18">
        <f t="shared" si="2"/>
        <v>299.29611016628911</v>
      </c>
      <c r="Y39" s="8">
        <f>Vz!O39</f>
        <v>327.64113574619836</v>
      </c>
      <c r="AC39" s="8">
        <f t="shared" si="3"/>
        <v>1.5164257059648516</v>
      </c>
      <c r="AG39" s="8">
        <f t="shared" si="5"/>
        <v>0.61471169746694587</v>
      </c>
      <c r="AK39" s="8">
        <f t="shared" si="6"/>
        <v>0.91348758599754631</v>
      </c>
    </row>
    <row r="40" spans="2:37" ht="14" x14ac:dyDescent="0.15">
      <c r="B40" s="62" t="s">
        <v>331</v>
      </c>
      <c r="C40" s="56">
        <f>C38+C39</f>
        <v>134588.28599922796</v>
      </c>
      <c r="D40" s="60" t="s">
        <v>332</v>
      </c>
      <c r="L40" s="8">
        <f>IF('vertical grid'!B40&gt;($C$2),0,'vertical grid'!D40)</f>
        <v>101.33333333333303</v>
      </c>
      <c r="M40" s="8"/>
      <c r="N40" s="67">
        <f t="shared" si="7"/>
        <v>0</v>
      </c>
      <c r="O40" s="15"/>
      <c r="P40" s="67">
        <f t="shared" si="4"/>
        <v>0</v>
      </c>
      <c r="S40" s="18">
        <f t="shared" si="0"/>
        <v>496.84344057705243</v>
      </c>
      <c r="U40" s="18">
        <f t="shared" si="1"/>
        <v>201.40483871454271</v>
      </c>
      <c r="W40" s="18">
        <f t="shared" si="2"/>
        <v>299.29611016628775</v>
      </c>
      <c r="Y40" s="8">
        <f>Vz!O40</f>
        <v>327.64113574619836</v>
      </c>
      <c r="AC40" s="8">
        <f t="shared" si="3"/>
        <v>1.5164257059648449</v>
      </c>
      <c r="AG40" s="8">
        <f t="shared" si="5"/>
        <v>0.6147116974669431</v>
      </c>
      <c r="AK40" s="8">
        <f t="shared" si="6"/>
        <v>0.9134875859975421</v>
      </c>
    </row>
    <row r="41" spans="2:37" ht="14" x14ac:dyDescent="0.15">
      <c r="B41" s="62" t="s">
        <v>330</v>
      </c>
      <c r="C41" s="31">
        <v>135288</v>
      </c>
      <c r="D41" s="60" t="s">
        <v>333</v>
      </c>
      <c r="L41" s="8">
        <f>IF('vertical grid'!B41&gt;($C$2),0,'vertical grid'!D41)</f>
        <v>101.66666666666652</v>
      </c>
      <c r="M41" s="8"/>
      <c r="N41" s="67">
        <f t="shared" si="7"/>
        <v>0</v>
      </c>
      <c r="O41" s="15"/>
      <c r="P41" s="67">
        <f t="shared" si="4"/>
        <v>0</v>
      </c>
      <c r="S41" s="18">
        <f t="shared" si="0"/>
        <v>498.477794000004</v>
      </c>
      <c r="U41" s="18">
        <f t="shared" si="1"/>
        <v>202.06735463136715</v>
      </c>
      <c r="W41" s="18">
        <f t="shared" si="2"/>
        <v>300.28063684446681</v>
      </c>
      <c r="Y41" s="8">
        <f>Vz!O41</f>
        <v>326.04287677244366</v>
      </c>
      <c r="AC41" s="8">
        <f t="shared" si="3"/>
        <v>1.5288719046234784</v>
      </c>
      <c r="AG41" s="8">
        <f t="shared" si="5"/>
        <v>0.61975699831772979</v>
      </c>
      <c r="AK41" s="8">
        <f t="shared" si="6"/>
        <v>0.92098511648835324</v>
      </c>
    </row>
    <row r="42" spans="2:37" x14ac:dyDescent="0.15">
      <c r="L42" s="8">
        <f>IF('vertical grid'!B42&gt;($C$2),0,'vertical grid'!D42)</f>
        <v>101.66666666666652</v>
      </c>
      <c r="M42" s="8"/>
      <c r="N42" s="67">
        <f t="shared" si="7"/>
        <v>0</v>
      </c>
      <c r="O42" s="15"/>
      <c r="P42" s="67">
        <f t="shared" si="4"/>
        <v>0</v>
      </c>
      <c r="S42" s="18">
        <f t="shared" si="0"/>
        <v>498.477794000004</v>
      </c>
      <c r="U42" s="18">
        <f t="shared" si="1"/>
        <v>202.06735463136715</v>
      </c>
      <c r="W42" s="18">
        <f t="shared" si="2"/>
        <v>300.28063684446681</v>
      </c>
      <c r="Y42" s="8">
        <f>Vz!O42</f>
        <v>326.04287677244366</v>
      </c>
      <c r="AC42" s="8">
        <f t="shared" si="3"/>
        <v>1.5288719046234784</v>
      </c>
      <c r="AG42" s="8">
        <f t="shared" si="5"/>
        <v>0.61975699831772979</v>
      </c>
      <c r="AK42" s="8">
        <f t="shared" si="6"/>
        <v>0.92098511648835324</v>
      </c>
    </row>
    <row r="43" spans="2:37" x14ac:dyDescent="0.15">
      <c r="B43" t="s">
        <v>308</v>
      </c>
      <c r="C43" s="63">
        <f>C35/C30</f>
        <v>283.25874616286598</v>
      </c>
      <c r="D43" t="s">
        <v>12</v>
      </c>
      <c r="L43" s="8">
        <f>IF('vertical grid'!B43&gt;($C$2),0,'vertical grid'!D43)</f>
        <v>101.66666666666697</v>
      </c>
      <c r="M43" s="8"/>
      <c r="N43" s="67">
        <f t="shared" si="7"/>
        <v>0</v>
      </c>
      <c r="O43" s="15"/>
      <c r="P43" s="67">
        <f t="shared" si="4"/>
        <v>0</v>
      </c>
      <c r="S43" s="18">
        <f t="shared" si="0"/>
        <v>498.47779400000621</v>
      </c>
      <c r="U43" s="18">
        <f t="shared" si="1"/>
        <v>202.06735463136806</v>
      </c>
      <c r="W43" s="18">
        <f t="shared" si="2"/>
        <v>300.28063684446812</v>
      </c>
      <c r="Y43" s="8">
        <f>Vz!O43</f>
        <v>326.04287677244366</v>
      </c>
      <c r="AC43" s="8">
        <f t="shared" si="3"/>
        <v>1.5288719046234851</v>
      </c>
      <c r="AG43" s="8">
        <f t="shared" si="5"/>
        <v>0.61975699831773257</v>
      </c>
      <c r="AK43" s="8">
        <f t="shared" si="6"/>
        <v>0.92098511648835724</v>
      </c>
    </row>
    <row r="44" spans="2:37" x14ac:dyDescent="0.15">
      <c r="B44" t="s">
        <v>313</v>
      </c>
      <c r="C44" s="63">
        <f>C36/C30</f>
        <v>181.25874616286595</v>
      </c>
      <c r="D44" t="s">
        <v>12</v>
      </c>
      <c r="L44" s="8">
        <f>IF('vertical grid'!B44&gt;($C$2),0,'vertical grid'!D44)</f>
        <v>83.333333333333485</v>
      </c>
      <c r="M44" s="8"/>
      <c r="N44" s="67">
        <f t="shared" si="7"/>
        <v>0</v>
      </c>
      <c r="O44" s="15"/>
      <c r="P44" s="67">
        <f t="shared" si="4"/>
        <v>0</v>
      </c>
      <c r="S44" s="18">
        <f t="shared" si="0"/>
        <v>408.58835573770955</v>
      </c>
      <c r="U44" s="18">
        <f t="shared" si="1"/>
        <v>165.62897920603919</v>
      </c>
      <c r="W44" s="18">
        <f t="shared" si="2"/>
        <v>246.13166954464572</v>
      </c>
      <c r="Y44" s="8">
        <f>Vz!O44</f>
        <v>324.74623298141807</v>
      </c>
      <c r="AC44" s="8">
        <f t="shared" si="3"/>
        <v>1.2581773527796054</v>
      </c>
      <c r="AG44" s="8">
        <f t="shared" si="5"/>
        <v>0.5100258675379814</v>
      </c>
      <c r="AK44" s="8">
        <f t="shared" si="6"/>
        <v>0.75792001429845479</v>
      </c>
    </row>
    <row r="45" spans="2:37" x14ac:dyDescent="0.15">
      <c r="L45" s="8">
        <f>IF('vertical grid'!B45&gt;($C$2),0,'vertical grid'!D45)</f>
        <v>83.333333333333485</v>
      </c>
      <c r="M45" s="8"/>
      <c r="N45" s="67">
        <f t="shared" si="7"/>
        <v>0</v>
      </c>
      <c r="O45" s="15"/>
      <c r="P45" s="67">
        <f t="shared" si="4"/>
        <v>0</v>
      </c>
      <c r="S45" s="18">
        <f t="shared" si="0"/>
        <v>408.58835573770955</v>
      </c>
      <c r="U45" s="18">
        <f t="shared" si="1"/>
        <v>165.62897920603919</v>
      </c>
      <c r="W45" s="18">
        <f t="shared" si="2"/>
        <v>246.13166954464572</v>
      </c>
      <c r="Y45" s="8">
        <f>Vz!O45</f>
        <v>324.74623298141807</v>
      </c>
      <c r="AC45" s="8">
        <f t="shared" si="3"/>
        <v>1.2581773527796054</v>
      </c>
      <c r="AG45" s="8">
        <f t="shared" si="5"/>
        <v>0.5100258675379814</v>
      </c>
      <c r="AK45" s="8">
        <f t="shared" si="6"/>
        <v>0.75792001429845479</v>
      </c>
    </row>
    <row r="46" spans="2:37" x14ac:dyDescent="0.15">
      <c r="B46" t="s">
        <v>318</v>
      </c>
      <c r="L46" s="8">
        <f>IF('vertical grid'!B46&gt;($C$2),0,'vertical grid'!D46)</f>
        <v>83.33333333333303</v>
      </c>
      <c r="M46" s="8"/>
      <c r="N46" s="67">
        <f t="shared" si="7"/>
        <v>0</v>
      </c>
      <c r="O46" s="15"/>
      <c r="P46" s="67">
        <f t="shared" si="4"/>
        <v>0</v>
      </c>
      <c r="S46" s="18">
        <f t="shared" si="0"/>
        <v>408.58835573770733</v>
      </c>
      <c r="U46" s="18">
        <f t="shared" si="1"/>
        <v>165.62897920603831</v>
      </c>
      <c r="W46" s="18">
        <f t="shared" si="2"/>
        <v>246.13166954464438</v>
      </c>
      <c r="Y46" s="8">
        <f>Vz!O46</f>
        <v>324.74623298141807</v>
      </c>
      <c r="AC46" s="8">
        <f t="shared" si="3"/>
        <v>1.2581773527795985</v>
      </c>
      <c r="AG46" s="8">
        <f t="shared" si="5"/>
        <v>0.51002586753797874</v>
      </c>
      <c r="AK46" s="8">
        <f t="shared" si="6"/>
        <v>0.75792001429845068</v>
      </c>
    </row>
    <row r="47" spans="2:37" x14ac:dyDescent="0.15">
      <c r="C47" s="63"/>
      <c r="L47" s="8">
        <f>IF('vertical grid'!B47&gt;($C$2),0,'vertical grid'!D47)</f>
        <v>18.333333333333485</v>
      </c>
      <c r="M47" s="8"/>
      <c r="N47" s="67">
        <f t="shared" si="7"/>
        <v>0</v>
      </c>
      <c r="O47" s="15"/>
      <c r="P47" s="67">
        <f t="shared" si="4"/>
        <v>0</v>
      </c>
      <c r="S47" s="18">
        <f t="shared" si="0"/>
        <v>89.889438262296679</v>
      </c>
      <c r="U47" s="18">
        <f t="shared" si="1"/>
        <v>36.438375425328857</v>
      </c>
      <c r="W47" s="18">
        <f t="shared" si="2"/>
        <v>54.148967299822409</v>
      </c>
      <c r="Y47" s="8">
        <f>Vz!O47</f>
        <v>324.43674445882823</v>
      </c>
      <c r="AC47" s="8">
        <f t="shared" si="3"/>
        <v>0.27706306328598934</v>
      </c>
      <c r="AG47" s="8">
        <f t="shared" si="5"/>
        <v>0.11231272674156971</v>
      </c>
      <c r="AK47" s="8">
        <f t="shared" si="6"/>
        <v>0.16690146299595249</v>
      </c>
    </row>
    <row r="48" spans="2:37" ht="28" x14ac:dyDescent="0.15">
      <c r="B48" s="62" t="s">
        <v>319</v>
      </c>
      <c r="C48" s="63"/>
      <c r="L48" s="8">
        <f>IF('vertical grid'!B48&gt;($C$2),0,'vertical grid'!D48)</f>
        <v>18.333333333333485</v>
      </c>
      <c r="M48" s="8"/>
      <c r="N48" s="67">
        <f t="shared" si="7"/>
        <v>0</v>
      </c>
      <c r="O48" s="15"/>
      <c r="P48" s="67">
        <f t="shared" si="4"/>
        <v>0</v>
      </c>
      <c r="S48" s="18">
        <f t="shared" si="0"/>
        <v>89.889438262296679</v>
      </c>
      <c r="U48" s="18">
        <f t="shared" si="1"/>
        <v>36.438375425328857</v>
      </c>
      <c r="W48" s="18">
        <f t="shared" si="2"/>
        <v>54.148967299822409</v>
      </c>
      <c r="Y48" s="8">
        <f>Vz!O48</f>
        <v>324.43674445882823</v>
      </c>
      <c r="AC48" s="8">
        <f t="shared" si="3"/>
        <v>0.27706306328598934</v>
      </c>
      <c r="AG48" s="8">
        <f t="shared" si="5"/>
        <v>0.11231272674156971</v>
      </c>
      <c r="AK48" s="8">
        <f t="shared" si="6"/>
        <v>0.16690146299595249</v>
      </c>
    </row>
    <row r="49" spans="2:37" x14ac:dyDescent="0.15">
      <c r="B49" t="s">
        <v>311</v>
      </c>
      <c r="C49" s="18">
        <f>C26-C43</f>
        <v>81339.741253837128</v>
      </c>
      <c r="D49" t="s">
        <v>12</v>
      </c>
      <c r="L49" s="8">
        <f>IF('vertical grid'!B49&gt;($C$2),0,'vertical grid'!D49)</f>
        <v>18.33333333333303</v>
      </c>
      <c r="M49" s="8"/>
      <c r="N49" s="67">
        <f t="shared" si="7"/>
        <v>0</v>
      </c>
      <c r="O49" s="15"/>
      <c r="P49" s="67">
        <f t="shared" si="4"/>
        <v>0</v>
      </c>
      <c r="S49" s="18">
        <f t="shared" si="0"/>
        <v>89.889438262294448</v>
      </c>
      <c r="U49" s="18">
        <f t="shared" si="1"/>
        <v>36.438375425327955</v>
      </c>
      <c r="W49" s="18">
        <f t="shared" si="2"/>
        <v>54.148967299821066</v>
      </c>
      <c r="Y49" s="8">
        <f>Vz!O49</f>
        <v>324.43674445882823</v>
      </c>
      <c r="AC49" s="8">
        <f t="shared" si="3"/>
        <v>0.27706306328598246</v>
      </c>
      <c r="AG49" s="8">
        <f t="shared" si="5"/>
        <v>0.11231272674156693</v>
      </c>
      <c r="AK49" s="8">
        <f t="shared" si="6"/>
        <v>0.16690146299594832</v>
      </c>
    </row>
    <row r="50" spans="2:37" x14ac:dyDescent="0.15">
      <c r="B50" t="s">
        <v>312</v>
      </c>
      <c r="C50" s="18">
        <f>C27-C44</f>
        <v>81339.741253837128</v>
      </c>
      <c r="D50" t="s">
        <v>12</v>
      </c>
      <c r="H50" s="18"/>
      <c r="I50" s="18"/>
      <c r="J50" s="18"/>
      <c r="K50" s="18"/>
      <c r="L50" s="8">
        <f>IF('vertical grid'!B50&gt;($C$2),0,'vertical grid'!D50)</f>
        <v>120</v>
      </c>
      <c r="M50" s="8"/>
      <c r="N50" s="67">
        <f t="shared" si="7"/>
        <v>0</v>
      </c>
      <c r="O50" s="15"/>
      <c r="P50" s="67">
        <f t="shared" si="4"/>
        <v>0</v>
      </c>
      <c r="S50" s="18">
        <f t="shared" si="0"/>
        <v>588.36723226230072</v>
      </c>
      <c r="U50" s="18">
        <f t="shared" si="1"/>
        <v>238.50573005669602</v>
      </c>
      <c r="W50" s="18">
        <f t="shared" si="2"/>
        <v>354.42960414428921</v>
      </c>
      <c r="Y50" s="8">
        <f>Vz!O50</f>
        <v>322.51128683420791</v>
      </c>
      <c r="AC50" s="8">
        <f t="shared" si="3"/>
        <v>1.8243306708355926</v>
      </c>
      <c r="AG50" s="8">
        <f t="shared" si="5"/>
        <v>0.73952676942839435</v>
      </c>
      <c r="AK50" s="8">
        <f t="shared" si="6"/>
        <v>1.0989680628650043</v>
      </c>
    </row>
    <row r="51" spans="2:37" x14ac:dyDescent="0.15">
      <c r="B51" t="s">
        <v>326</v>
      </c>
      <c r="C51" s="18">
        <f>AVERAGE(C49:C50)</f>
        <v>81339.741253837128</v>
      </c>
      <c r="L51" s="8">
        <f>IF('vertical grid'!B51&gt;($C$2),0,'vertical grid'!D51)</f>
        <v>120</v>
      </c>
      <c r="M51" s="8"/>
      <c r="N51" s="67">
        <f t="shared" si="7"/>
        <v>0</v>
      </c>
      <c r="O51" s="15"/>
      <c r="P51" s="67">
        <f t="shared" si="4"/>
        <v>0</v>
      </c>
      <c r="S51" s="18">
        <f t="shared" si="0"/>
        <v>588.36723226230072</v>
      </c>
      <c r="U51" s="18">
        <f t="shared" si="1"/>
        <v>238.50573005669602</v>
      </c>
      <c r="W51" s="18">
        <f t="shared" si="2"/>
        <v>354.42960414428921</v>
      </c>
      <c r="Y51" s="8">
        <f>Vz!O51</f>
        <v>322.51128683420791</v>
      </c>
      <c r="AC51" s="8">
        <f t="shared" si="3"/>
        <v>1.8243306708355926</v>
      </c>
      <c r="AG51" s="8">
        <f t="shared" si="5"/>
        <v>0.73952676942839435</v>
      </c>
      <c r="AK51" s="8">
        <f t="shared" si="6"/>
        <v>1.0989680628650043</v>
      </c>
    </row>
    <row r="52" spans="2:37" x14ac:dyDescent="0.15">
      <c r="L52" s="8">
        <f>IF('vertical grid'!B52&gt;($C$2),0,'vertical grid'!D52)</f>
        <v>120</v>
      </c>
      <c r="M52" s="8"/>
      <c r="N52" s="67">
        <f t="shared" si="7"/>
        <v>0</v>
      </c>
      <c r="O52" s="15"/>
      <c r="P52" s="67">
        <f t="shared" si="4"/>
        <v>0</v>
      </c>
      <c r="S52" s="18">
        <f t="shared" si="0"/>
        <v>588.36723226230072</v>
      </c>
      <c r="U52" s="18">
        <f t="shared" si="1"/>
        <v>238.50573005669602</v>
      </c>
      <c r="W52" s="18">
        <f t="shared" si="2"/>
        <v>354.42960414428921</v>
      </c>
      <c r="Y52" s="8">
        <f>Vz!O52</f>
        <v>322.51128683420791</v>
      </c>
      <c r="AC52" s="8">
        <f t="shared" si="3"/>
        <v>1.8243306708355926</v>
      </c>
      <c r="AG52" s="8">
        <f t="shared" si="5"/>
        <v>0.73952676942839435</v>
      </c>
      <c r="AK52" s="8">
        <f t="shared" si="6"/>
        <v>1.0989680628650043</v>
      </c>
    </row>
    <row r="53" spans="2:37" x14ac:dyDescent="0.15">
      <c r="B53" t="s">
        <v>65</v>
      </c>
      <c r="C53" t="s">
        <v>66</v>
      </c>
      <c r="D53" t="s">
        <v>67</v>
      </c>
      <c r="L53" s="8">
        <f>IF('vertical grid'!B53&gt;($C$2),0,'vertical grid'!D53)</f>
        <v>83.333333333333485</v>
      </c>
      <c r="M53" s="8"/>
      <c r="N53" s="67">
        <f t="shared" si="7"/>
        <v>0</v>
      </c>
      <c r="O53" s="15"/>
      <c r="P53" s="67">
        <f t="shared" si="4"/>
        <v>0</v>
      </c>
      <c r="S53" s="18">
        <f t="shared" si="0"/>
        <v>408.58835573770955</v>
      </c>
      <c r="U53" s="18">
        <f t="shared" si="1"/>
        <v>165.62897920603919</v>
      </c>
      <c r="W53" s="18">
        <f t="shared" si="2"/>
        <v>246.13166954464572</v>
      </c>
      <c r="Y53" s="8">
        <f>Vz!O53</f>
        <v>321.7628550688666</v>
      </c>
      <c r="AC53" s="8">
        <f t="shared" si="3"/>
        <v>1.269843144729244</v>
      </c>
      <c r="AG53" s="8">
        <f t="shared" si="5"/>
        <v>0.51475481584283489</v>
      </c>
      <c r="AK53" s="8">
        <f t="shared" si="6"/>
        <v>0.7649474315236493</v>
      </c>
    </row>
    <row r="54" spans="2:37" x14ac:dyDescent="0.15">
      <c r="B54" s="55">
        <f>ROUNDDOWN(C51/3600,0)</f>
        <v>22</v>
      </c>
      <c r="C54" s="55">
        <f>ROUNDDOWN((C51-(B54*3600))/60,0)</f>
        <v>35</v>
      </c>
      <c r="D54" s="55">
        <f>ROUNDDOWN(C51-((B54*3600)+(C54*60)),1)</f>
        <v>39.700000000000003</v>
      </c>
      <c r="L54" s="8">
        <f>IF('vertical grid'!B54&gt;($C$2),0,'vertical grid'!D54)</f>
        <v>83.333333333333485</v>
      </c>
      <c r="M54" s="8"/>
      <c r="N54" s="67">
        <f t="shared" si="7"/>
        <v>0</v>
      </c>
      <c r="O54" s="15"/>
      <c r="P54" s="67">
        <f t="shared" si="4"/>
        <v>0</v>
      </c>
      <c r="S54" s="18">
        <f t="shared" si="0"/>
        <v>408.58835573770955</v>
      </c>
      <c r="U54" s="18">
        <f t="shared" si="1"/>
        <v>165.62897920603919</v>
      </c>
      <c r="W54" s="18">
        <f t="shared" si="2"/>
        <v>246.13166954464572</v>
      </c>
      <c r="Y54" s="8">
        <f>Vz!O54</f>
        <v>321.7628550688666</v>
      </c>
      <c r="AC54" s="8">
        <f t="shared" si="3"/>
        <v>1.269843144729244</v>
      </c>
      <c r="AG54" s="8">
        <f t="shared" si="5"/>
        <v>0.51475481584283489</v>
      </c>
      <c r="AK54" s="8">
        <f t="shared" si="6"/>
        <v>0.7649474315236493</v>
      </c>
    </row>
    <row r="55" spans="2:37" x14ac:dyDescent="0.15">
      <c r="L55" s="8">
        <f>IF('vertical grid'!B55&gt;($C$2),0,'vertical grid'!D55)</f>
        <v>83.33333333333303</v>
      </c>
      <c r="M55" s="8"/>
      <c r="N55" s="67">
        <f t="shared" si="7"/>
        <v>0</v>
      </c>
      <c r="O55" s="15"/>
      <c r="P55" s="67">
        <f t="shared" si="4"/>
        <v>0</v>
      </c>
      <c r="S55" s="18">
        <f t="shared" si="0"/>
        <v>408.58835573770733</v>
      </c>
      <c r="U55" s="18">
        <f t="shared" si="1"/>
        <v>165.62897920603831</v>
      </c>
      <c r="W55" s="18">
        <f t="shared" si="2"/>
        <v>246.13166954464438</v>
      </c>
      <c r="Y55" s="8">
        <f>Vz!O55</f>
        <v>321.7628550688666</v>
      </c>
      <c r="AC55" s="8">
        <f t="shared" si="3"/>
        <v>1.2698431447292371</v>
      </c>
      <c r="AG55" s="8">
        <f t="shared" si="5"/>
        <v>0.51475481584283211</v>
      </c>
      <c r="AK55" s="8">
        <f t="shared" si="6"/>
        <v>0.76494743152364508</v>
      </c>
    </row>
    <row r="56" spans="2:37" x14ac:dyDescent="0.15">
      <c r="L56" s="8">
        <f>IF('vertical grid'!B56&gt;($C$2),0,'vertical grid'!D56)</f>
        <v>2</v>
      </c>
      <c r="M56" s="8"/>
      <c r="N56" s="67">
        <f t="shared" si="7"/>
        <v>0</v>
      </c>
      <c r="O56" s="15"/>
      <c r="P56" s="67">
        <f t="shared" si="4"/>
        <v>0</v>
      </c>
      <c r="S56" s="18">
        <f t="shared" si="0"/>
        <v>9.8061205377050111</v>
      </c>
      <c r="U56" s="18">
        <f t="shared" si="1"/>
        <v>3.9750955009449336</v>
      </c>
      <c r="W56" s="18">
        <f t="shared" si="2"/>
        <v>5.9071600690714865</v>
      </c>
      <c r="Y56" s="8">
        <f>Vz!O56</f>
        <v>321.7628550688666</v>
      </c>
      <c r="AC56" s="8">
        <f t="shared" si="3"/>
        <v>3.0476235473501801E-2</v>
      </c>
      <c r="AG56" s="8">
        <f t="shared" si="5"/>
        <v>1.2354115580228016E-2</v>
      </c>
      <c r="AK56" s="8">
        <f t="shared" si="6"/>
        <v>1.8358738356567549E-2</v>
      </c>
    </row>
    <row r="57" spans="2:37" x14ac:dyDescent="0.15">
      <c r="L57" s="8">
        <f>IF('vertical grid'!B57&gt;($C$2),0,'vertical grid'!D57)</f>
        <v>2</v>
      </c>
      <c r="M57" s="8"/>
      <c r="N57" s="67">
        <f t="shared" si="7"/>
        <v>0</v>
      </c>
      <c r="O57" s="15"/>
      <c r="P57" s="67">
        <f t="shared" si="4"/>
        <v>0</v>
      </c>
      <c r="S57" s="18">
        <f t="shared" si="0"/>
        <v>9.8061205377050111</v>
      </c>
      <c r="U57" s="18">
        <f t="shared" si="1"/>
        <v>3.9750955009449336</v>
      </c>
      <c r="W57" s="18">
        <f t="shared" si="2"/>
        <v>5.9071600690714865</v>
      </c>
      <c r="Y57" s="8">
        <f>Vz!O57</f>
        <v>321.7628550688666</v>
      </c>
      <c r="AC57" s="8">
        <f t="shared" si="3"/>
        <v>3.0476235473501801E-2</v>
      </c>
      <c r="AG57" s="8">
        <f t="shared" si="5"/>
        <v>1.2354115580228016E-2</v>
      </c>
      <c r="AK57" s="8">
        <f t="shared" si="6"/>
        <v>1.8358738356567549E-2</v>
      </c>
    </row>
    <row r="58" spans="2:37" x14ac:dyDescent="0.15">
      <c r="L58" s="8">
        <f>IF('vertical grid'!B58&gt;($C$2),0,'vertical grid'!D58)</f>
        <v>2</v>
      </c>
      <c r="M58" s="8"/>
      <c r="N58" s="67">
        <f t="shared" si="7"/>
        <v>0</v>
      </c>
      <c r="O58" s="15"/>
      <c r="P58" s="67">
        <f t="shared" si="4"/>
        <v>0</v>
      </c>
      <c r="S58" s="18">
        <f t="shared" si="0"/>
        <v>9.8061205377050111</v>
      </c>
      <c r="U58" s="18">
        <f t="shared" si="1"/>
        <v>3.9750955009449336</v>
      </c>
      <c r="W58" s="18">
        <f t="shared" si="2"/>
        <v>5.9071600690714865</v>
      </c>
      <c r="Y58" s="8">
        <f>Vz!O58</f>
        <v>321.7628550688666</v>
      </c>
      <c r="AC58" s="8">
        <f t="shared" si="3"/>
        <v>3.0476235473501801E-2</v>
      </c>
      <c r="AG58" s="8">
        <f t="shared" si="5"/>
        <v>1.2354115580228016E-2</v>
      </c>
      <c r="AK58" s="8">
        <f t="shared" si="6"/>
        <v>1.8358738356567549E-2</v>
      </c>
    </row>
    <row r="59" spans="2:37" x14ac:dyDescent="0.15">
      <c r="L59" s="8">
        <f>IF('vertical grid'!B59&gt;($C$2),0,'vertical grid'!D59)</f>
        <v>59.666666666666515</v>
      </c>
      <c r="M59" s="8"/>
      <c r="N59" s="67">
        <f t="shared" si="7"/>
        <v>0</v>
      </c>
      <c r="O59" s="15"/>
      <c r="P59" s="67">
        <f t="shared" si="4"/>
        <v>0</v>
      </c>
      <c r="S59" s="18">
        <f t="shared" si="0"/>
        <v>292.54926270819874</v>
      </c>
      <c r="U59" s="18">
        <f t="shared" si="1"/>
        <v>118.59034911152355</v>
      </c>
      <c r="W59" s="18">
        <f t="shared" si="2"/>
        <v>176.23027539396557</v>
      </c>
      <c r="Y59" s="8">
        <f>Vz!O59</f>
        <v>322.88485215654021</v>
      </c>
      <c r="AC59" s="8">
        <f t="shared" si="3"/>
        <v>0.90604827310500702</v>
      </c>
      <c r="AG59" s="8">
        <f t="shared" si="5"/>
        <v>0.36728371838895957</v>
      </c>
      <c r="AK59" s="8">
        <f t="shared" si="6"/>
        <v>0.54579914237824345</v>
      </c>
    </row>
    <row r="60" spans="2:37" x14ac:dyDescent="0.15">
      <c r="L60" s="8">
        <f>IF('vertical grid'!B60&gt;($C$2),0,'vertical grid'!D60)</f>
        <v>59.666666666666515</v>
      </c>
      <c r="M60" s="8"/>
      <c r="N60" s="67">
        <f t="shared" si="7"/>
        <v>0</v>
      </c>
      <c r="O60" s="15"/>
      <c r="P60" s="67">
        <f t="shared" si="4"/>
        <v>0</v>
      </c>
      <c r="S60" s="18">
        <f t="shared" si="0"/>
        <v>292.54926270819874</v>
      </c>
      <c r="U60" s="18">
        <f t="shared" si="1"/>
        <v>118.59034911152355</v>
      </c>
      <c r="W60" s="18">
        <f t="shared" si="2"/>
        <v>176.23027539396557</v>
      </c>
      <c r="Y60" s="8">
        <f>Vz!O60</f>
        <v>322.88485215654021</v>
      </c>
      <c r="AC60" s="8">
        <f t="shared" si="3"/>
        <v>0.90604827310500702</v>
      </c>
      <c r="AG60" s="8">
        <f t="shared" si="5"/>
        <v>0.36728371838895957</v>
      </c>
      <c r="AK60" s="8">
        <f t="shared" si="6"/>
        <v>0.54579914237824345</v>
      </c>
    </row>
    <row r="61" spans="2:37" x14ac:dyDescent="0.15">
      <c r="L61" s="8">
        <f>IF('vertical grid'!B61&gt;($C$2),0,'vertical grid'!D61)</f>
        <v>59.66666666666697</v>
      </c>
      <c r="M61" s="8"/>
      <c r="N61" s="67">
        <f t="shared" si="7"/>
        <v>0</v>
      </c>
      <c r="O61" s="15"/>
      <c r="P61" s="67">
        <f t="shared" si="4"/>
        <v>0</v>
      </c>
      <c r="S61" s="18">
        <f t="shared" si="0"/>
        <v>292.54926270820101</v>
      </c>
      <c r="U61" s="18">
        <f t="shared" si="1"/>
        <v>118.59034911152446</v>
      </c>
      <c r="W61" s="18">
        <f t="shared" si="2"/>
        <v>176.23027539396691</v>
      </c>
      <c r="Y61" s="8">
        <f>Vz!O61</f>
        <v>322.88485215654021</v>
      </c>
      <c r="AC61" s="8">
        <f t="shared" si="3"/>
        <v>0.90604827310501401</v>
      </c>
      <c r="AG61" s="8">
        <f t="shared" si="5"/>
        <v>0.36728371838896234</v>
      </c>
      <c r="AK61" s="8">
        <f t="shared" si="6"/>
        <v>0.54579914237824756</v>
      </c>
    </row>
    <row r="62" spans="2:37" x14ac:dyDescent="0.15">
      <c r="L62" s="8">
        <f>IF('vertical grid'!B62&gt;($C$2),0,'vertical grid'!D62)</f>
        <v>141.33333333333348</v>
      </c>
      <c r="M62" s="8"/>
      <c r="N62" s="67">
        <f t="shared" si="7"/>
        <v>0</v>
      </c>
      <c r="O62" s="15"/>
      <c r="P62" s="67">
        <f t="shared" si="4"/>
        <v>0</v>
      </c>
      <c r="S62" s="18">
        <f t="shared" si="0"/>
        <v>692.96585133115491</v>
      </c>
      <c r="U62" s="18">
        <f t="shared" si="1"/>
        <v>280.90674873344227</v>
      </c>
      <c r="W62" s="18">
        <f t="shared" si="2"/>
        <v>417.43931154771883</v>
      </c>
      <c r="Y62" s="8">
        <f>Vz!O62</f>
        <v>320.76222957857345</v>
      </c>
      <c r="AC62" s="8">
        <f t="shared" si="3"/>
        <v>2.1603723488316975</v>
      </c>
      <c r="AG62" s="8">
        <f t="shared" si="5"/>
        <v>0.87574758755887672</v>
      </c>
      <c r="AK62" s="8">
        <f t="shared" si="6"/>
        <v>1.30139796102603</v>
      </c>
    </row>
    <row r="63" spans="2:37" x14ac:dyDescent="0.15">
      <c r="L63" s="8">
        <f>IF('vertical grid'!B63&gt;($C$2),0,'vertical grid'!D63)</f>
        <v>141.33333333333348</v>
      </c>
      <c r="M63" s="8"/>
      <c r="N63" s="67">
        <f t="shared" si="7"/>
        <v>0</v>
      </c>
      <c r="O63" s="15"/>
      <c r="P63" s="67">
        <f t="shared" si="4"/>
        <v>0</v>
      </c>
      <c r="S63" s="18">
        <f t="shared" si="0"/>
        <v>692.96585133115491</v>
      </c>
      <c r="U63" s="18">
        <f t="shared" si="1"/>
        <v>280.90674873344227</v>
      </c>
      <c r="W63" s="18">
        <f t="shared" si="2"/>
        <v>417.43931154771883</v>
      </c>
      <c r="Y63" s="8">
        <f>Vz!O63</f>
        <v>320.76222957857345</v>
      </c>
      <c r="AC63" s="8">
        <f t="shared" si="3"/>
        <v>2.1603723488316975</v>
      </c>
      <c r="AG63" s="8">
        <f t="shared" si="5"/>
        <v>0.87574758755887672</v>
      </c>
      <c r="AK63" s="8">
        <f t="shared" si="6"/>
        <v>1.30139796102603</v>
      </c>
    </row>
    <row r="64" spans="2:37" x14ac:dyDescent="0.15">
      <c r="L64" s="8">
        <f>IF('vertical grid'!B64&gt;($C$2),0,'vertical grid'!D64)</f>
        <v>141.33333333333303</v>
      </c>
      <c r="M64" s="8"/>
      <c r="N64" s="67">
        <f t="shared" si="7"/>
        <v>0</v>
      </c>
      <c r="O64" s="15"/>
      <c r="P64" s="67">
        <f t="shared" si="4"/>
        <v>0</v>
      </c>
      <c r="S64" s="18">
        <f t="shared" si="0"/>
        <v>692.96585133115263</v>
      </c>
      <c r="U64" s="18">
        <f t="shared" si="1"/>
        <v>280.90674873344136</v>
      </c>
      <c r="W64" s="18">
        <f t="shared" si="2"/>
        <v>417.43931154771752</v>
      </c>
      <c r="Y64" s="8">
        <f>Vz!O64</f>
        <v>320.76222957857345</v>
      </c>
      <c r="AC64" s="8">
        <f t="shared" si="3"/>
        <v>2.1603723488316904</v>
      </c>
      <c r="AG64" s="8">
        <f t="shared" si="5"/>
        <v>0.87574758755887383</v>
      </c>
      <c r="AK64" s="8">
        <f t="shared" si="6"/>
        <v>1.301397961026026</v>
      </c>
    </row>
    <row r="65" spans="12:37" x14ac:dyDescent="0.15">
      <c r="L65" s="8">
        <f>IF('vertical grid'!B65&gt;($C$2),0,'vertical grid'!D65)</f>
        <v>101.66666666666697</v>
      </c>
      <c r="M65" s="8"/>
      <c r="N65" s="67">
        <f t="shared" si="7"/>
        <v>0</v>
      </c>
      <c r="O65" s="15"/>
      <c r="P65" s="67">
        <f t="shared" si="4"/>
        <v>0</v>
      </c>
      <c r="S65" s="18">
        <f t="shared" ref="S65:S128" si="8">L65/$G$2</f>
        <v>498.47779400000621</v>
      </c>
      <c r="U65" s="18">
        <f t="shared" ref="U65:U128" si="9">L65/$G$3</f>
        <v>202.06735463136806</v>
      </c>
      <c r="W65" s="18">
        <f t="shared" ref="W65:W128" si="10">L65/$G$4</f>
        <v>300.28063684446812</v>
      </c>
      <c r="Y65" s="8">
        <f>Vz!O65</f>
        <v>319.19247253236608</v>
      </c>
      <c r="AC65" s="8">
        <f t="shared" ref="AC65:AC128" si="11">S65/Y65</f>
        <v>1.5616840524002664</v>
      </c>
      <c r="AG65" s="8">
        <f t="shared" si="5"/>
        <v>0.63305801990953425</v>
      </c>
      <c r="AK65" s="8">
        <f t="shared" si="6"/>
        <v>0.94075099723418354</v>
      </c>
    </row>
    <row r="66" spans="12:37" x14ac:dyDescent="0.15">
      <c r="L66" s="8">
        <f>IF('vertical grid'!B66&gt;($C$2),0,'vertical grid'!D66)</f>
        <v>101.66666666666697</v>
      </c>
      <c r="M66" s="8"/>
      <c r="N66" s="67">
        <f t="shared" si="7"/>
        <v>0</v>
      </c>
      <c r="O66" s="15"/>
      <c r="P66" s="67">
        <f t="shared" ref="P66:P129" si="12">N66*Y66</f>
        <v>0</v>
      </c>
      <c r="S66" s="18">
        <f t="shared" si="8"/>
        <v>498.47779400000621</v>
      </c>
      <c r="U66" s="18">
        <f t="shared" si="9"/>
        <v>202.06735463136806</v>
      </c>
      <c r="W66" s="18">
        <f t="shared" si="10"/>
        <v>300.28063684446812</v>
      </c>
      <c r="Y66" s="8">
        <f>Vz!O66</f>
        <v>319.19247253236608</v>
      </c>
      <c r="AC66" s="8">
        <f t="shared" si="11"/>
        <v>1.5616840524002664</v>
      </c>
      <c r="AG66" s="8">
        <f t="shared" ref="AG66:AG129" si="13">U66/Y66</f>
        <v>0.63305801990953425</v>
      </c>
      <c r="AK66" s="8">
        <f t="shared" ref="AK66:AK129" si="14">W66/Y66</f>
        <v>0.94075099723418354</v>
      </c>
    </row>
    <row r="67" spans="12:37" x14ac:dyDescent="0.15">
      <c r="L67" s="8">
        <f>IF('vertical grid'!B67&gt;($C$2),0,'vertical grid'!D67)</f>
        <v>101.66666666666606</v>
      </c>
      <c r="M67" s="8"/>
      <c r="N67" s="67">
        <f t="shared" ref="N67:N130" si="15">IF(L68=0,IF(L67&gt;0,1,0),0)</f>
        <v>0</v>
      </c>
      <c r="O67" s="15"/>
      <c r="P67" s="67">
        <f t="shared" si="12"/>
        <v>0</v>
      </c>
      <c r="S67" s="18">
        <f t="shared" si="8"/>
        <v>498.47779400000178</v>
      </c>
      <c r="U67" s="18">
        <f t="shared" si="9"/>
        <v>202.06735463136624</v>
      </c>
      <c r="W67" s="18">
        <f t="shared" si="10"/>
        <v>300.28063684446545</v>
      </c>
      <c r="Y67" s="8">
        <f>Vz!O67</f>
        <v>319.19247253236608</v>
      </c>
      <c r="AC67" s="8">
        <f t="shared" si="11"/>
        <v>1.5616840524002527</v>
      </c>
      <c r="AG67" s="8">
        <f t="shared" si="13"/>
        <v>0.63305801990952848</v>
      </c>
      <c r="AK67" s="8">
        <f t="shared" si="14"/>
        <v>0.9407509972341751</v>
      </c>
    </row>
    <row r="68" spans="12:37" x14ac:dyDescent="0.15">
      <c r="L68" s="8">
        <f>IF('vertical grid'!B68&gt;($C$2),0,'vertical grid'!D68)</f>
        <v>101.66666666666697</v>
      </c>
      <c r="M68" s="8"/>
      <c r="N68" s="67">
        <f t="shared" si="15"/>
        <v>0</v>
      </c>
      <c r="O68" s="15"/>
      <c r="P68" s="67">
        <f t="shared" si="12"/>
        <v>0</v>
      </c>
      <c r="S68" s="18">
        <f t="shared" si="8"/>
        <v>498.47779400000621</v>
      </c>
      <c r="U68" s="18">
        <f t="shared" si="9"/>
        <v>202.06735463136806</v>
      </c>
      <c r="W68" s="18">
        <f t="shared" si="10"/>
        <v>300.28063684446812</v>
      </c>
      <c r="Y68" s="8">
        <f>Vz!O68</f>
        <v>317.61495732794623</v>
      </c>
      <c r="AC68" s="8">
        <f t="shared" si="11"/>
        <v>1.5694405521504269</v>
      </c>
      <c r="AG68" s="8">
        <f t="shared" si="13"/>
        <v>0.63620226305251715</v>
      </c>
      <c r="AK68" s="8">
        <f t="shared" si="14"/>
        <v>0.94542347555257</v>
      </c>
    </row>
    <row r="69" spans="12:37" x14ac:dyDescent="0.15">
      <c r="L69" s="8">
        <f>IF('vertical grid'!B69&gt;($C$2),0,'vertical grid'!D69)</f>
        <v>101.66666666666697</v>
      </c>
      <c r="M69" s="8"/>
      <c r="N69" s="67">
        <f t="shared" si="15"/>
        <v>0</v>
      </c>
      <c r="O69" s="15"/>
      <c r="P69" s="67">
        <f t="shared" si="12"/>
        <v>0</v>
      </c>
      <c r="S69" s="18">
        <f t="shared" si="8"/>
        <v>498.47779400000621</v>
      </c>
      <c r="U69" s="18">
        <f t="shared" si="9"/>
        <v>202.06735463136806</v>
      </c>
      <c r="W69" s="18">
        <f t="shared" si="10"/>
        <v>300.28063684446812</v>
      </c>
      <c r="Y69" s="8">
        <f>Vz!O69</f>
        <v>317.61495732794623</v>
      </c>
      <c r="AC69" s="8">
        <f t="shared" si="11"/>
        <v>1.5694405521504269</v>
      </c>
      <c r="AG69" s="8">
        <f t="shared" si="13"/>
        <v>0.63620226305251715</v>
      </c>
      <c r="AK69" s="8">
        <f t="shared" si="14"/>
        <v>0.94542347555257</v>
      </c>
    </row>
    <row r="70" spans="12:37" x14ac:dyDescent="0.15">
      <c r="L70" s="8">
        <f>IF('vertical grid'!B70&gt;($C$2),0,'vertical grid'!D70)</f>
        <v>101.66666666666606</v>
      </c>
      <c r="M70" s="8"/>
      <c r="N70" s="67">
        <f t="shared" si="15"/>
        <v>0</v>
      </c>
      <c r="O70" s="15"/>
      <c r="P70" s="67">
        <f t="shared" si="12"/>
        <v>0</v>
      </c>
      <c r="S70" s="18">
        <f t="shared" si="8"/>
        <v>498.47779400000178</v>
      </c>
      <c r="U70" s="18">
        <f t="shared" si="9"/>
        <v>202.06735463136624</v>
      </c>
      <c r="W70" s="18">
        <f t="shared" si="10"/>
        <v>300.28063684446545</v>
      </c>
      <c r="Y70" s="8">
        <f>Vz!O70</f>
        <v>317.61495732794623</v>
      </c>
      <c r="AC70" s="8">
        <f t="shared" si="11"/>
        <v>1.5694405521504129</v>
      </c>
      <c r="AG70" s="8">
        <f t="shared" si="13"/>
        <v>0.63620226305251149</v>
      </c>
      <c r="AK70" s="8">
        <f t="shared" si="14"/>
        <v>0.94542347555256157</v>
      </c>
    </row>
    <row r="71" spans="12:37" x14ac:dyDescent="0.15">
      <c r="L71" s="8">
        <f>IF('vertical grid'!B71&gt;($C$2),0,'vertical grid'!D71)</f>
        <v>23.66666666666697</v>
      </c>
      <c r="M71" s="8"/>
      <c r="N71" s="67">
        <f t="shared" si="15"/>
        <v>0</v>
      </c>
      <c r="O71" s="15"/>
      <c r="P71" s="67">
        <f t="shared" si="12"/>
        <v>0</v>
      </c>
      <c r="S71" s="18">
        <f t="shared" si="8"/>
        <v>116.03909302951079</v>
      </c>
      <c r="U71" s="18">
        <f t="shared" si="9"/>
        <v>47.038630094515653</v>
      </c>
      <c r="W71" s="18">
        <f t="shared" si="10"/>
        <v>69.901394150680161</v>
      </c>
      <c r="Y71" s="8">
        <f>Vz!O71</f>
        <v>317.23518641811938</v>
      </c>
      <c r="AC71" s="8">
        <f t="shared" si="11"/>
        <v>0.36578254240867852</v>
      </c>
      <c r="AG71" s="8">
        <f t="shared" si="13"/>
        <v>0.14827683721224491</v>
      </c>
      <c r="AK71" s="8">
        <f t="shared" si="14"/>
        <v>0.22034565251078225</v>
      </c>
    </row>
    <row r="72" spans="12:37" x14ac:dyDescent="0.15">
      <c r="L72" s="8">
        <f>IF('vertical grid'!B72&gt;($C$2),0,'vertical grid'!D72)</f>
        <v>23.66666666666697</v>
      </c>
      <c r="M72" s="8"/>
      <c r="N72" s="67">
        <f t="shared" si="15"/>
        <v>0</v>
      </c>
      <c r="O72" s="15"/>
      <c r="P72" s="67">
        <f t="shared" si="12"/>
        <v>0</v>
      </c>
      <c r="S72" s="18">
        <f t="shared" si="8"/>
        <v>116.03909302951079</v>
      </c>
      <c r="U72" s="18">
        <f t="shared" si="9"/>
        <v>47.038630094515653</v>
      </c>
      <c r="W72" s="18">
        <f t="shared" si="10"/>
        <v>69.901394150680161</v>
      </c>
      <c r="Y72" s="8">
        <f>Vz!O72</f>
        <v>317.23518641811938</v>
      </c>
      <c r="AC72" s="8">
        <f t="shared" si="11"/>
        <v>0.36578254240867852</v>
      </c>
      <c r="AG72" s="8">
        <f t="shared" si="13"/>
        <v>0.14827683721224491</v>
      </c>
      <c r="AK72" s="8">
        <f t="shared" si="14"/>
        <v>0.22034565251078225</v>
      </c>
    </row>
    <row r="73" spans="12:37" x14ac:dyDescent="0.15">
      <c r="L73" s="8">
        <f>IF('vertical grid'!B73&gt;($C$2),0,'vertical grid'!D73)</f>
        <v>23.66666666666606</v>
      </c>
      <c r="M73" s="8"/>
      <c r="N73" s="67">
        <f t="shared" si="15"/>
        <v>0</v>
      </c>
      <c r="O73" s="15"/>
      <c r="P73" s="67">
        <f t="shared" si="12"/>
        <v>0</v>
      </c>
      <c r="S73" s="18">
        <f t="shared" si="8"/>
        <v>116.03909302950633</v>
      </c>
      <c r="U73" s="18">
        <f t="shared" si="9"/>
        <v>47.038630094513842</v>
      </c>
      <c r="W73" s="18">
        <f t="shared" si="10"/>
        <v>69.901394150677476</v>
      </c>
      <c r="Y73" s="8">
        <f>Vz!O73</f>
        <v>317.23518641811938</v>
      </c>
      <c r="AC73" s="8">
        <f t="shared" si="11"/>
        <v>0.36578254240866448</v>
      </c>
      <c r="AG73" s="8">
        <f t="shared" si="13"/>
        <v>0.14827683721223919</v>
      </c>
      <c r="AK73" s="8">
        <f t="shared" si="14"/>
        <v>0.22034565251077379</v>
      </c>
    </row>
    <row r="74" spans="12:37" x14ac:dyDescent="0.15">
      <c r="L74" s="8">
        <f>IF('vertical grid'!B74&gt;($C$2),0,'vertical grid'!D74)</f>
        <v>120.33333333333303</v>
      </c>
      <c r="M74" s="8"/>
      <c r="N74" s="67">
        <f t="shared" si="15"/>
        <v>0</v>
      </c>
      <c r="O74" s="15"/>
      <c r="P74" s="67">
        <f t="shared" si="12"/>
        <v>0</v>
      </c>
      <c r="S74" s="18">
        <f t="shared" si="8"/>
        <v>590.00158568525001</v>
      </c>
      <c r="U74" s="18">
        <f t="shared" si="9"/>
        <v>239.16824597351956</v>
      </c>
      <c r="W74" s="18">
        <f t="shared" si="10"/>
        <v>355.41413082246692</v>
      </c>
      <c r="Y74" s="8">
        <f>Vz!O74</f>
        <v>316.22023421009601</v>
      </c>
      <c r="AC74" s="8">
        <f t="shared" si="11"/>
        <v>1.8657932727140234</v>
      </c>
      <c r="AG74" s="8">
        <f t="shared" si="13"/>
        <v>0.75633441538284585</v>
      </c>
      <c r="AK74" s="8">
        <f t="shared" si="14"/>
        <v>1.1239449357511087</v>
      </c>
    </row>
    <row r="75" spans="12:37" x14ac:dyDescent="0.15">
      <c r="L75" s="8">
        <f>IF('vertical grid'!B75&gt;($C$2),0,'vertical grid'!D75)</f>
        <v>120.33333333333303</v>
      </c>
      <c r="M75" s="8"/>
      <c r="N75" s="67">
        <f t="shared" si="15"/>
        <v>0</v>
      </c>
      <c r="O75" s="15"/>
      <c r="P75" s="67">
        <f t="shared" si="12"/>
        <v>0</v>
      </c>
      <c r="S75" s="18">
        <f t="shared" si="8"/>
        <v>590.00158568525001</v>
      </c>
      <c r="U75" s="18">
        <f t="shared" si="9"/>
        <v>239.16824597351956</v>
      </c>
      <c r="W75" s="18">
        <f t="shared" si="10"/>
        <v>355.41413082246692</v>
      </c>
      <c r="Y75" s="8">
        <f>Vz!O75</f>
        <v>316.22023421009601</v>
      </c>
      <c r="AC75" s="8">
        <f t="shared" si="11"/>
        <v>1.8657932727140234</v>
      </c>
      <c r="AG75" s="8">
        <f t="shared" si="13"/>
        <v>0.75633441538284585</v>
      </c>
      <c r="AK75" s="8">
        <f t="shared" si="14"/>
        <v>1.1239449357511087</v>
      </c>
    </row>
    <row r="76" spans="12:37" x14ac:dyDescent="0.15">
      <c r="L76" s="8">
        <f>IF('vertical grid'!B76&gt;($C$2),0,'vertical grid'!D76)</f>
        <v>120.33333333333394</v>
      </c>
      <c r="M76" s="8"/>
      <c r="N76" s="67">
        <f t="shared" si="15"/>
        <v>0</v>
      </c>
      <c r="O76" s="15"/>
      <c r="P76" s="67">
        <f t="shared" si="12"/>
        <v>0</v>
      </c>
      <c r="S76" s="18">
        <f t="shared" si="8"/>
        <v>590.00158568525444</v>
      </c>
      <c r="U76" s="18">
        <f t="shared" si="9"/>
        <v>239.16824597352138</v>
      </c>
      <c r="W76" s="18">
        <f t="shared" si="10"/>
        <v>355.41413082246959</v>
      </c>
      <c r="Y76" s="8">
        <f>Vz!O76</f>
        <v>316.22023421009601</v>
      </c>
      <c r="AC76" s="8">
        <f t="shared" si="11"/>
        <v>1.8657932727140374</v>
      </c>
      <c r="AG76" s="8">
        <f t="shared" si="13"/>
        <v>0.75633441538285162</v>
      </c>
      <c r="AK76" s="8">
        <f t="shared" si="14"/>
        <v>1.1239449357511171</v>
      </c>
    </row>
    <row r="77" spans="12:37" x14ac:dyDescent="0.15">
      <c r="L77" s="8">
        <f>IF('vertical grid'!B77&gt;($C$2),0,'vertical grid'!D77)</f>
        <v>67</v>
      </c>
      <c r="M77" s="8"/>
      <c r="N77" s="67">
        <f t="shared" si="15"/>
        <v>0</v>
      </c>
      <c r="O77" s="15"/>
      <c r="P77" s="67">
        <f t="shared" si="12"/>
        <v>0</v>
      </c>
      <c r="S77" s="18">
        <f t="shared" si="8"/>
        <v>328.50503801311788</v>
      </c>
      <c r="U77" s="18">
        <f t="shared" si="9"/>
        <v>133.16569928165526</v>
      </c>
      <c r="W77" s="18">
        <f t="shared" si="10"/>
        <v>197.88986231389481</v>
      </c>
      <c r="Y77" s="8">
        <f>Vz!O77</f>
        <v>315.58423148619306</v>
      </c>
      <c r="AC77" s="8">
        <f t="shared" si="11"/>
        <v>1.0409424972409944</v>
      </c>
      <c r="AG77" s="8">
        <f t="shared" si="13"/>
        <v>0.42196563071143595</v>
      </c>
      <c r="AK77" s="8">
        <f t="shared" si="14"/>
        <v>0.62705877724613934</v>
      </c>
    </row>
    <row r="78" spans="12:37" x14ac:dyDescent="0.15">
      <c r="L78" s="8">
        <f>IF('vertical grid'!B78&gt;($C$2),0,'vertical grid'!D78)</f>
        <v>67</v>
      </c>
      <c r="M78" s="8"/>
      <c r="N78" s="67">
        <f t="shared" si="15"/>
        <v>0</v>
      </c>
      <c r="O78" s="15"/>
      <c r="P78" s="67">
        <f t="shared" si="12"/>
        <v>0</v>
      </c>
      <c r="S78" s="18">
        <f t="shared" si="8"/>
        <v>328.50503801311788</v>
      </c>
      <c r="U78" s="18">
        <f t="shared" si="9"/>
        <v>133.16569928165526</v>
      </c>
      <c r="W78" s="18">
        <f t="shared" si="10"/>
        <v>197.88986231389481</v>
      </c>
      <c r="Y78" s="8">
        <f>Vz!O78</f>
        <v>315.58423148619306</v>
      </c>
      <c r="AC78" s="8">
        <f t="shared" si="11"/>
        <v>1.0409424972409944</v>
      </c>
      <c r="AG78" s="8">
        <f t="shared" si="13"/>
        <v>0.42196563071143595</v>
      </c>
      <c r="AK78" s="8">
        <f t="shared" si="14"/>
        <v>0.62705877724613934</v>
      </c>
    </row>
    <row r="79" spans="12:37" x14ac:dyDescent="0.15">
      <c r="L79" s="8">
        <f>IF('vertical grid'!B79&gt;($C$2),0,'vertical grid'!D79)</f>
        <v>67</v>
      </c>
      <c r="M79" s="8"/>
      <c r="N79" s="67">
        <f t="shared" si="15"/>
        <v>0</v>
      </c>
      <c r="O79" s="15"/>
      <c r="P79" s="67">
        <f t="shared" si="12"/>
        <v>0</v>
      </c>
      <c r="S79" s="18">
        <f t="shared" si="8"/>
        <v>328.50503801311788</v>
      </c>
      <c r="U79" s="18">
        <f t="shared" si="9"/>
        <v>133.16569928165526</v>
      </c>
      <c r="W79" s="18">
        <f t="shared" si="10"/>
        <v>197.88986231389481</v>
      </c>
      <c r="Y79" s="8">
        <f>Vz!O79</f>
        <v>315.58423148619306</v>
      </c>
      <c r="AC79" s="8">
        <f t="shared" si="11"/>
        <v>1.0409424972409944</v>
      </c>
      <c r="AG79" s="8">
        <f t="shared" si="13"/>
        <v>0.42196563071143595</v>
      </c>
      <c r="AK79" s="8">
        <f t="shared" si="14"/>
        <v>0.62705877724613934</v>
      </c>
    </row>
    <row r="80" spans="12:37" x14ac:dyDescent="0.15">
      <c r="L80" s="8">
        <f>IF('vertical grid'!B80&gt;($C$2),0,'vertical grid'!D80)</f>
        <v>164.66666666666697</v>
      </c>
      <c r="M80" s="8"/>
      <c r="N80" s="67">
        <f t="shared" si="15"/>
        <v>0</v>
      </c>
      <c r="O80" s="15"/>
      <c r="P80" s="67">
        <f t="shared" si="12"/>
        <v>0</v>
      </c>
      <c r="S80" s="18">
        <f t="shared" si="8"/>
        <v>807.37059093771404</v>
      </c>
      <c r="U80" s="18">
        <f t="shared" si="9"/>
        <v>327.28286291113346</v>
      </c>
      <c r="W80" s="18">
        <f t="shared" si="10"/>
        <v>486.35617902022</v>
      </c>
      <c r="Y80" s="8">
        <f>Vz!O80</f>
        <v>314.1804936150333</v>
      </c>
      <c r="AC80" s="8">
        <f t="shared" si="11"/>
        <v>2.5697667657464076</v>
      </c>
      <c r="AG80" s="8">
        <f t="shared" si="13"/>
        <v>1.041703318832246</v>
      </c>
      <c r="AK80" s="8">
        <f t="shared" si="14"/>
        <v>1.548015197965009</v>
      </c>
    </row>
    <row r="81" spans="12:37" x14ac:dyDescent="0.15">
      <c r="L81" s="8">
        <f>IF('vertical grid'!B81&gt;($C$2),0,'vertical grid'!D81)</f>
        <v>164.66666666666697</v>
      </c>
      <c r="M81" s="8"/>
      <c r="N81" s="67">
        <f t="shared" si="15"/>
        <v>0</v>
      </c>
      <c r="O81" s="15"/>
      <c r="P81" s="67">
        <f t="shared" si="12"/>
        <v>0</v>
      </c>
      <c r="S81" s="18">
        <f t="shared" si="8"/>
        <v>807.37059093771404</v>
      </c>
      <c r="U81" s="18">
        <f t="shared" si="9"/>
        <v>327.28286291113346</v>
      </c>
      <c r="W81" s="18">
        <f t="shared" si="10"/>
        <v>486.35617902022</v>
      </c>
      <c r="Y81" s="8">
        <f>Vz!O81</f>
        <v>314.1804936150333</v>
      </c>
      <c r="AC81" s="8">
        <f t="shared" si="11"/>
        <v>2.5697667657464076</v>
      </c>
      <c r="AG81" s="8">
        <f t="shared" si="13"/>
        <v>1.041703318832246</v>
      </c>
      <c r="AK81" s="8">
        <f t="shared" si="14"/>
        <v>1.548015197965009</v>
      </c>
    </row>
    <row r="82" spans="12:37" x14ac:dyDescent="0.15">
      <c r="L82" s="8">
        <f>IF('vertical grid'!B82&gt;($C$2),0,'vertical grid'!D82)</f>
        <v>164.66666666666606</v>
      </c>
      <c r="M82" s="8"/>
      <c r="N82" s="67">
        <f t="shared" si="15"/>
        <v>0</v>
      </c>
      <c r="O82" s="15"/>
      <c r="P82" s="67">
        <f t="shared" si="12"/>
        <v>0</v>
      </c>
      <c r="S82" s="18">
        <f t="shared" si="8"/>
        <v>807.37059093770961</v>
      </c>
      <c r="U82" s="18">
        <f t="shared" si="9"/>
        <v>327.28286291113164</v>
      </c>
      <c r="W82" s="18">
        <f t="shared" si="10"/>
        <v>486.35617902021727</v>
      </c>
      <c r="Y82" s="8">
        <f>Vz!O82</f>
        <v>314.1804936150333</v>
      </c>
      <c r="AC82" s="8">
        <f t="shared" si="11"/>
        <v>2.5697667657463938</v>
      </c>
      <c r="AG82" s="8">
        <f t="shared" si="13"/>
        <v>1.0417033188322402</v>
      </c>
      <c r="AK82" s="8">
        <f t="shared" si="14"/>
        <v>1.5480151979650003</v>
      </c>
    </row>
    <row r="83" spans="12:37" x14ac:dyDescent="0.15">
      <c r="L83" s="8">
        <f>IF('vertical grid'!B83&gt;($C$2),0,'vertical grid'!D83)</f>
        <v>30.66666666666697</v>
      </c>
      <c r="M83" s="8"/>
      <c r="N83" s="67">
        <f t="shared" si="15"/>
        <v>0</v>
      </c>
      <c r="O83" s="15"/>
      <c r="P83" s="67">
        <f t="shared" si="12"/>
        <v>0</v>
      </c>
      <c r="S83" s="18">
        <f t="shared" si="8"/>
        <v>150.36051491147833</v>
      </c>
      <c r="U83" s="18">
        <f t="shared" si="9"/>
        <v>60.95146434782292</v>
      </c>
      <c r="W83" s="18">
        <f t="shared" si="10"/>
        <v>90.576454392430364</v>
      </c>
      <c r="Y83" s="8">
        <f>Vz!O83</f>
        <v>313.73253260600211</v>
      </c>
      <c r="AC83" s="8">
        <f t="shared" si="11"/>
        <v>0.47926338292849946</v>
      </c>
      <c r="AG83" s="8">
        <f t="shared" si="13"/>
        <v>0.19427843150830715</v>
      </c>
      <c r="AK83" s="8">
        <f t="shared" si="14"/>
        <v>0.28870596759622602</v>
      </c>
    </row>
    <row r="84" spans="12:37" x14ac:dyDescent="0.15">
      <c r="L84" s="8">
        <f>IF('vertical grid'!B84&gt;($C$2),0,'vertical grid'!D84)</f>
        <v>30.66666666666697</v>
      </c>
      <c r="M84" s="8"/>
      <c r="N84" s="67">
        <f t="shared" si="15"/>
        <v>0</v>
      </c>
      <c r="O84" s="15"/>
      <c r="P84" s="67">
        <f t="shared" si="12"/>
        <v>0</v>
      </c>
      <c r="S84" s="18">
        <f t="shared" si="8"/>
        <v>150.36051491147833</v>
      </c>
      <c r="U84" s="18">
        <f t="shared" si="9"/>
        <v>60.95146434782292</v>
      </c>
      <c r="W84" s="18">
        <f t="shared" si="10"/>
        <v>90.576454392430364</v>
      </c>
      <c r="Y84" s="8">
        <f>Vz!O84</f>
        <v>313.73253260600211</v>
      </c>
      <c r="AC84" s="8">
        <f t="shared" si="11"/>
        <v>0.47926338292849946</v>
      </c>
      <c r="AG84" s="8">
        <f t="shared" si="13"/>
        <v>0.19427843150830715</v>
      </c>
      <c r="AK84" s="8">
        <f t="shared" si="14"/>
        <v>0.28870596759622602</v>
      </c>
    </row>
    <row r="85" spans="12:37" x14ac:dyDescent="0.15">
      <c r="L85" s="8">
        <f>IF('vertical grid'!B85&gt;($C$2),0,'vertical grid'!D85)</f>
        <v>30.66666666666606</v>
      </c>
      <c r="M85" s="8"/>
      <c r="N85" s="67">
        <f t="shared" si="15"/>
        <v>0</v>
      </c>
      <c r="O85" s="15"/>
      <c r="P85" s="67">
        <f t="shared" si="12"/>
        <v>0</v>
      </c>
      <c r="S85" s="18">
        <f t="shared" si="8"/>
        <v>150.36051491147387</v>
      </c>
      <c r="U85" s="18">
        <f t="shared" si="9"/>
        <v>60.951464347821108</v>
      </c>
      <c r="W85" s="18">
        <f t="shared" si="10"/>
        <v>90.576454392427678</v>
      </c>
      <c r="Y85" s="8">
        <f>Vz!O85</f>
        <v>313.73253260600211</v>
      </c>
      <c r="AC85" s="8">
        <f t="shared" si="11"/>
        <v>0.47926338292848525</v>
      </c>
      <c r="AG85" s="8">
        <f t="shared" si="13"/>
        <v>0.19427843150830137</v>
      </c>
      <c r="AK85" s="8">
        <f t="shared" si="14"/>
        <v>0.28870596759621747</v>
      </c>
    </row>
    <row r="86" spans="12:37" x14ac:dyDescent="0.15">
      <c r="L86" s="8">
        <f>IF('vertical grid'!B86&gt;($C$2),0,'vertical grid'!D86)</f>
        <v>100</v>
      </c>
      <c r="M86" s="8"/>
      <c r="N86" s="67">
        <f t="shared" si="15"/>
        <v>0</v>
      </c>
      <c r="O86" s="15"/>
      <c r="P86" s="67">
        <f t="shared" si="12"/>
        <v>0</v>
      </c>
      <c r="S86" s="18">
        <f t="shared" si="8"/>
        <v>490.30602688525056</v>
      </c>
      <c r="U86" s="18">
        <f t="shared" si="9"/>
        <v>198.75477504724668</v>
      </c>
      <c r="W86" s="18">
        <f t="shared" si="10"/>
        <v>295.35800345357433</v>
      </c>
      <c r="Y86" s="8">
        <f>Vz!O86</f>
        <v>313.73253260600211</v>
      </c>
      <c r="AC86" s="8">
        <f t="shared" si="11"/>
        <v>1.5628153791146566</v>
      </c>
      <c r="AG86" s="8">
        <f t="shared" si="13"/>
        <v>0.63351662448360402</v>
      </c>
      <c r="AK86" s="8">
        <f t="shared" si="14"/>
        <v>0.94143250303116233</v>
      </c>
    </row>
    <row r="87" spans="12:37" x14ac:dyDescent="0.15">
      <c r="L87" s="8">
        <f>IF('vertical grid'!B87&gt;($C$2),0,'vertical grid'!D87)</f>
        <v>100</v>
      </c>
      <c r="M87" s="8"/>
      <c r="N87" s="67">
        <f t="shared" si="15"/>
        <v>0</v>
      </c>
      <c r="O87" s="15"/>
      <c r="P87" s="67">
        <f t="shared" si="12"/>
        <v>0</v>
      </c>
      <c r="S87" s="18">
        <f t="shared" si="8"/>
        <v>490.30602688525056</v>
      </c>
      <c r="U87" s="18">
        <f t="shared" si="9"/>
        <v>198.75477504724668</v>
      </c>
      <c r="W87" s="18">
        <f t="shared" si="10"/>
        <v>295.35800345357433</v>
      </c>
      <c r="Y87" s="8">
        <f>Vz!O87</f>
        <v>313.73253260600211</v>
      </c>
      <c r="AC87" s="8">
        <f t="shared" si="11"/>
        <v>1.5628153791146566</v>
      </c>
      <c r="AG87" s="8">
        <f t="shared" si="13"/>
        <v>0.63351662448360402</v>
      </c>
      <c r="AK87" s="8">
        <f t="shared" si="14"/>
        <v>0.94143250303116233</v>
      </c>
    </row>
    <row r="88" spans="12:37" x14ac:dyDescent="0.15">
      <c r="L88" s="8">
        <f>IF('vertical grid'!B88&gt;($C$2),0,'vertical grid'!D88)</f>
        <v>100</v>
      </c>
      <c r="M88" s="8"/>
      <c r="N88" s="67">
        <f t="shared" si="15"/>
        <v>0</v>
      </c>
      <c r="O88" s="15"/>
      <c r="P88" s="67">
        <f t="shared" si="12"/>
        <v>0</v>
      </c>
      <c r="S88" s="18">
        <f t="shared" si="8"/>
        <v>490.30602688525056</v>
      </c>
      <c r="U88" s="18">
        <f t="shared" si="9"/>
        <v>198.75477504724668</v>
      </c>
      <c r="W88" s="18">
        <f t="shared" si="10"/>
        <v>295.35800345357433</v>
      </c>
      <c r="Y88" s="8">
        <f>Vz!O88</f>
        <v>313.73253260600211</v>
      </c>
      <c r="AC88" s="8">
        <f t="shared" si="11"/>
        <v>1.5628153791146566</v>
      </c>
      <c r="AG88" s="8">
        <f t="shared" si="13"/>
        <v>0.63351662448360402</v>
      </c>
      <c r="AK88" s="8">
        <f t="shared" si="14"/>
        <v>0.94143250303116233</v>
      </c>
    </row>
    <row r="89" spans="12:37" x14ac:dyDescent="0.15">
      <c r="L89" s="8">
        <f>IF('vertical grid'!B89&gt;($C$2),0,'vertical grid'!D89)</f>
        <v>100</v>
      </c>
      <c r="M89" s="8"/>
      <c r="N89" s="67">
        <f t="shared" si="15"/>
        <v>0</v>
      </c>
      <c r="O89" s="15"/>
      <c r="P89" s="67">
        <f t="shared" si="12"/>
        <v>0</v>
      </c>
      <c r="S89" s="18">
        <f t="shared" si="8"/>
        <v>490.30602688525056</v>
      </c>
      <c r="U89" s="18">
        <f t="shared" si="9"/>
        <v>198.75477504724668</v>
      </c>
      <c r="W89" s="18">
        <f t="shared" si="10"/>
        <v>295.35800345357433</v>
      </c>
      <c r="Y89" s="8">
        <f>Vz!O89</f>
        <v>309.02224463447772</v>
      </c>
      <c r="AC89" s="8">
        <f t="shared" si="11"/>
        <v>1.5866366755092391</v>
      </c>
      <c r="AG89" s="8">
        <f t="shared" si="13"/>
        <v>0.64317303526916247</v>
      </c>
      <c r="AK89" s="8">
        <f t="shared" si="14"/>
        <v>0.95578233794442236</v>
      </c>
    </row>
    <row r="90" spans="12:37" x14ac:dyDescent="0.15">
      <c r="L90" s="8">
        <f>IF('vertical grid'!B90&gt;($C$2),0,'vertical grid'!D90)</f>
        <v>100</v>
      </c>
      <c r="M90" s="8"/>
      <c r="N90" s="67">
        <f t="shared" si="15"/>
        <v>0</v>
      </c>
      <c r="O90" s="15"/>
      <c r="P90" s="67">
        <f t="shared" si="12"/>
        <v>0</v>
      </c>
      <c r="S90" s="18">
        <f t="shared" si="8"/>
        <v>490.30602688525056</v>
      </c>
      <c r="U90" s="18">
        <f t="shared" si="9"/>
        <v>198.75477504724668</v>
      </c>
      <c r="W90" s="18">
        <f t="shared" si="10"/>
        <v>295.35800345357433</v>
      </c>
      <c r="Y90" s="8">
        <f>Vz!O90</f>
        <v>309.02224463447772</v>
      </c>
      <c r="AC90" s="8">
        <f t="shared" si="11"/>
        <v>1.5866366755092391</v>
      </c>
      <c r="AG90" s="8">
        <f t="shared" si="13"/>
        <v>0.64317303526916247</v>
      </c>
      <c r="AK90" s="8">
        <f t="shared" si="14"/>
        <v>0.95578233794442236</v>
      </c>
    </row>
    <row r="91" spans="12:37" x14ac:dyDescent="0.15">
      <c r="L91" s="8">
        <f>IF('vertical grid'!B91&gt;($C$2),0,'vertical grid'!D91)</f>
        <v>100</v>
      </c>
      <c r="M91" s="8"/>
      <c r="N91" s="67">
        <f t="shared" si="15"/>
        <v>0</v>
      </c>
      <c r="O91" s="15"/>
      <c r="P91" s="67">
        <f t="shared" si="12"/>
        <v>0</v>
      </c>
      <c r="S91" s="18">
        <f t="shared" si="8"/>
        <v>490.30602688525056</v>
      </c>
      <c r="U91" s="18">
        <f t="shared" si="9"/>
        <v>198.75477504724668</v>
      </c>
      <c r="W91" s="18">
        <f t="shared" si="10"/>
        <v>295.35800345357433</v>
      </c>
      <c r="Y91" s="8">
        <f>Vz!O91</f>
        <v>309.02224463447772</v>
      </c>
      <c r="AC91" s="8">
        <f t="shared" si="11"/>
        <v>1.5866366755092391</v>
      </c>
      <c r="AG91" s="8">
        <f t="shared" si="13"/>
        <v>0.64317303526916247</v>
      </c>
      <c r="AK91" s="8">
        <f t="shared" si="14"/>
        <v>0.95578233794442236</v>
      </c>
    </row>
    <row r="92" spans="12:37" x14ac:dyDescent="0.15">
      <c r="L92" s="8">
        <f>IF('vertical grid'!B92&gt;($C$2),0,'vertical grid'!D92)</f>
        <v>134.66666666666697</v>
      </c>
      <c r="M92" s="8"/>
      <c r="N92" s="67">
        <f t="shared" si="15"/>
        <v>0</v>
      </c>
      <c r="O92" s="15"/>
      <c r="P92" s="67">
        <f t="shared" si="12"/>
        <v>0</v>
      </c>
      <c r="S92" s="18">
        <f t="shared" si="8"/>
        <v>660.27878287213889</v>
      </c>
      <c r="U92" s="18">
        <f t="shared" si="9"/>
        <v>267.65643039695948</v>
      </c>
      <c r="W92" s="18">
        <f t="shared" si="10"/>
        <v>397.74877798414769</v>
      </c>
      <c r="Y92" s="8">
        <f>Vz!O92</f>
        <v>309.02224463447772</v>
      </c>
      <c r="AC92" s="8">
        <f t="shared" si="11"/>
        <v>2.1366707230191135</v>
      </c>
      <c r="AG92" s="8">
        <f t="shared" si="13"/>
        <v>0.86613968749580739</v>
      </c>
      <c r="AK92" s="8">
        <f t="shared" si="14"/>
        <v>1.2871202150984917</v>
      </c>
    </row>
    <row r="93" spans="12:37" x14ac:dyDescent="0.15">
      <c r="L93" s="8">
        <f>IF('vertical grid'!B93&gt;($C$2),0,'vertical grid'!D93)</f>
        <v>134.66666666666697</v>
      </c>
      <c r="M93" s="8"/>
      <c r="N93" s="67">
        <f t="shared" si="15"/>
        <v>0</v>
      </c>
      <c r="O93" s="15"/>
      <c r="P93" s="67">
        <f t="shared" si="12"/>
        <v>0</v>
      </c>
      <c r="S93" s="18">
        <f t="shared" si="8"/>
        <v>660.27878287213889</v>
      </c>
      <c r="U93" s="18">
        <f t="shared" si="9"/>
        <v>267.65643039695948</v>
      </c>
      <c r="W93" s="18">
        <f t="shared" si="10"/>
        <v>397.74877798414769</v>
      </c>
      <c r="Y93" s="8">
        <f>Vz!O93</f>
        <v>309.02224463447772</v>
      </c>
      <c r="AC93" s="8">
        <f t="shared" si="11"/>
        <v>2.1366707230191135</v>
      </c>
      <c r="AG93" s="8">
        <f t="shared" si="13"/>
        <v>0.86613968749580739</v>
      </c>
      <c r="AK93" s="8">
        <f t="shared" si="14"/>
        <v>1.2871202150984917</v>
      </c>
    </row>
    <row r="94" spans="12:37" x14ac:dyDescent="0.15">
      <c r="L94" s="8">
        <f>IF('vertical grid'!B94&gt;($C$2),0,'vertical grid'!D94)</f>
        <v>134.66666666666606</v>
      </c>
      <c r="M94" s="8"/>
      <c r="N94" s="67">
        <f t="shared" si="15"/>
        <v>0</v>
      </c>
      <c r="O94" s="15"/>
      <c r="P94" s="67">
        <f t="shared" si="12"/>
        <v>0</v>
      </c>
      <c r="S94" s="18">
        <f t="shared" si="8"/>
        <v>660.27878287213446</v>
      </c>
      <c r="U94" s="18">
        <f t="shared" si="9"/>
        <v>267.65643039695766</v>
      </c>
      <c r="W94" s="18">
        <f t="shared" si="10"/>
        <v>397.74877798414497</v>
      </c>
      <c r="Y94" s="8">
        <f>Vz!O94</f>
        <v>309.02224463447772</v>
      </c>
      <c r="AC94" s="8">
        <f t="shared" si="11"/>
        <v>2.1366707230190993</v>
      </c>
      <c r="AG94" s="8">
        <f t="shared" si="13"/>
        <v>0.8661396874958015</v>
      </c>
      <c r="AK94" s="8">
        <f t="shared" si="14"/>
        <v>1.2871202150984828</v>
      </c>
    </row>
    <row r="95" spans="12:37" x14ac:dyDescent="0.15">
      <c r="L95" s="8">
        <f>IF('vertical grid'!B95&gt;($C$2),0,'vertical grid'!D95)</f>
        <v>100</v>
      </c>
      <c r="M95" s="8"/>
      <c r="N95" s="67">
        <f t="shared" si="15"/>
        <v>0</v>
      </c>
      <c r="O95" s="15"/>
      <c r="P95" s="67">
        <f t="shared" si="12"/>
        <v>0</v>
      </c>
      <c r="S95" s="18">
        <f t="shared" si="8"/>
        <v>490.30602688525056</v>
      </c>
      <c r="U95" s="18">
        <f t="shared" si="9"/>
        <v>198.75477504724668</v>
      </c>
      <c r="W95" s="18">
        <f t="shared" si="10"/>
        <v>295.35800345357433</v>
      </c>
      <c r="Y95" s="8">
        <f>Vz!O95</f>
        <v>306.6072064427882</v>
      </c>
      <c r="AC95" s="8">
        <f t="shared" si="11"/>
        <v>1.5991340600689368</v>
      </c>
      <c r="AG95" s="8">
        <f t="shared" si="13"/>
        <v>0.64823908528821095</v>
      </c>
      <c r="AK95" s="8">
        <f t="shared" si="14"/>
        <v>0.96331070257700246</v>
      </c>
    </row>
    <row r="96" spans="12:37" x14ac:dyDescent="0.15">
      <c r="L96" s="8">
        <f>IF('vertical grid'!B96&gt;($C$2),0,'vertical grid'!D96)</f>
        <v>100</v>
      </c>
      <c r="M96" s="8"/>
      <c r="N96" s="67">
        <f t="shared" si="15"/>
        <v>0</v>
      </c>
      <c r="O96" s="15"/>
      <c r="P96" s="67">
        <f t="shared" si="12"/>
        <v>0</v>
      </c>
      <c r="S96" s="18">
        <f t="shared" si="8"/>
        <v>490.30602688525056</v>
      </c>
      <c r="U96" s="18">
        <f t="shared" si="9"/>
        <v>198.75477504724668</v>
      </c>
      <c r="W96" s="18">
        <f t="shared" si="10"/>
        <v>295.35800345357433</v>
      </c>
      <c r="Y96" s="8">
        <f>Vz!O96</f>
        <v>306.6072064427882</v>
      </c>
      <c r="AC96" s="8">
        <f t="shared" si="11"/>
        <v>1.5991340600689368</v>
      </c>
      <c r="AG96" s="8">
        <f t="shared" si="13"/>
        <v>0.64823908528821095</v>
      </c>
      <c r="AK96" s="8">
        <f t="shared" si="14"/>
        <v>0.96331070257700246</v>
      </c>
    </row>
    <row r="97" spans="12:37" x14ac:dyDescent="0.15">
      <c r="L97" s="8">
        <f>IF('vertical grid'!B97&gt;($C$2),0,'vertical grid'!D97)</f>
        <v>100</v>
      </c>
      <c r="M97" s="8"/>
      <c r="N97" s="67">
        <f t="shared" si="15"/>
        <v>0</v>
      </c>
      <c r="O97" s="15"/>
      <c r="P97" s="67">
        <f t="shared" si="12"/>
        <v>0</v>
      </c>
      <c r="S97" s="18">
        <f t="shared" si="8"/>
        <v>490.30602688525056</v>
      </c>
      <c r="U97" s="18">
        <f t="shared" si="9"/>
        <v>198.75477504724668</v>
      </c>
      <c r="W97" s="18">
        <f t="shared" si="10"/>
        <v>295.35800345357433</v>
      </c>
      <c r="Y97" s="8">
        <f>Vz!O97</f>
        <v>306.6072064427882</v>
      </c>
      <c r="AC97" s="8">
        <f t="shared" si="11"/>
        <v>1.5991340600689368</v>
      </c>
      <c r="AG97" s="8">
        <f t="shared" si="13"/>
        <v>0.64823908528821095</v>
      </c>
      <c r="AK97" s="8">
        <f t="shared" si="14"/>
        <v>0.96331070257700246</v>
      </c>
    </row>
    <row r="98" spans="12:37" x14ac:dyDescent="0.15">
      <c r="L98" s="8">
        <f>IF('vertical grid'!B98&gt;($C$2),0,'vertical grid'!D98)</f>
        <v>73.33333333333303</v>
      </c>
      <c r="M98" s="8"/>
      <c r="N98" s="67">
        <f t="shared" si="15"/>
        <v>0</v>
      </c>
      <c r="O98" s="15"/>
      <c r="P98" s="67">
        <f t="shared" si="12"/>
        <v>0</v>
      </c>
      <c r="S98" s="18">
        <f t="shared" si="8"/>
        <v>359.55775304918228</v>
      </c>
      <c r="U98" s="18">
        <f t="shared" si="9"/>
        <v>145.75350170131364</v>
      </c>
      <c r="W98" s="18">
        <f t="shared" si="10"/>
        <v>216.59586919928697</v>
      </c>
      <c r="Y98" s="8">
        <f>Vz!O98</f>
        <v>306.6072064427882</v>
      </c>
      <c r="AC98" s="8">
        <f t="shared" si="11"/>
        <v>1.1726983107172155</v>
      </c>
      <c r="AG98" s="8">
        <f t="shared" si="13"/>
        <v>0.47537532921135278</v>
      </c>
      <c r="AK98" s="8">
        <f t="shared" si="14"/>
        <v>0.70642784855646557</v>
      </c>
    </row>
    <row r="99" spans="12:37" x14ac:dyDescent="0.15">
      <c r="L99" s="8">
        <f>IF('vertical grid'!B99&gt;($C$2),0,'vertical grid'!D99)</f>
        <v>73.33333333333303</v>
      </c>
      <c r="M99" s="8"/>
      <c r="N99" s="67">
        <f t="shared" si="15"/>
        <v>0</v>
      </c>
      <c r="O99" s="15"/>
      <c r="P99" s="67">
        <f t="shared" si="12"/>
        <v>0</v>
      </c>
      <c r="S99" s="18">
        <f t="shared" si="8"/>
        <v>359.55775304918228</v>
      </c>
      <c r="U99" s="18">
        <f t="shared" si="9"/>
        <v>145.75350170131364</v>
      </c>
      <c r="W99" s="18">
        <f t="shared" si="10"/>
        <v>216.59586919928697</v>
      </c>
      <c r="Y99" s="8">
        <f>Vz!O99</f>
        <v>306.6072064427882</v>
      </c>
      <c r="AC99" s="8">
        <f t="shared" si="11"/>
        <v>1.1726983107172155</v>
      </c>
      <c r="AG99" s="8">
        <f t="shared" si="13"/>
        <v>0.47537532921135278</v>
      </c>
      <c r="AK99" s="8">
        <f t="shared" si="14"/>
        <v>0.70642784855646557</v>
      </c>
    </row>
    <row r="100" spans="12:37" x14ac:dyDescent="0.15">
      <c r="L100" s="8">
        <f>IF('vertical grid'!B100&gt;($C$2),0,'vertical grid'!D100)</f>
        <v>73.33333333333394</v>
      </c>
      <c r="M100" s="8"/>
      <c r="N100" s="67">
        <f t="shared" si="15"/>
        <v>0</v>
      </c>
      <c r="O100" s="15"/>
      <c r="P100" s="67">
        <f t="shared" si="12"/>
        <v>0</v>
      </c>
      <c r="S100" s="18">
        <f t="shared" si="8"/>
        <v>359.55775304918672</v>
      </c>
      <c r="U100" s="18">
        <f t="shared" si="9"/>
        <v>145.75350170131543</v>
      </c>
      <c r="W100" s="18">
        <f t="shared" si="10"/>
        <v>216.59586919928964</v>
      </c>
      <c r="Y100" s="8">
        <f>Vz!O100</f>
        <v>306.6072064427882</v>
      </c>
      <c r="AC100" s="8">
        <f t="shared" si="11"/>
        <v>1.17269831071723</v>
      </c>
      <c r="AG100" s="8">
        <f t="shared" si="13"/>
        <v>0.47537532921135861</v>
      </c>
      <c r="AK100" s="8">
        <f t="shared" si="14"/>
        <v>0.70642784855647434</v>
      </c>
    </row>
    <row r="101" spans="12:37" x14ac:dyDescent="0.15">
      <c r="L101" s="8">
        <f>IF('vertical grid'!B101&gt;($C$2),0,'vertical grid'!D101)</f>
        <v>100</v>
      </c>
      <c r="M101" s="8"/>
      <c r="N101" s="67">
        <f t="shared" si="15"/>
        <v>0</v>
      </c>
      <c r="O101" s="15"/>
      <c r="P101" s="67">
        <f t="shared" si="12"/>
        <v>0</v>
      </c>
      <c r="S101" s="18">
        <f t="shared" si="8"/>
        <v>490.30602688525056</v>
      </c>
      <c r="U101" s="18">
        <f t="shared" si="9"/>
        <v>198.75477504724668</v>
      </c>
      <c r="W101" s="18">
        <f t="shared" si="10"/>
        <v>295.35800345357433</v>
      </c>
      <c r="Y101" s="8">
        <f>Vz!O101</f>
        <v>303.77641908100111</v>
      </c>
      <c r="AC101" s="8">
        <f t="shared" si="11"/>
        <v>1.6140358371744183</v>
      </c>
      <c r="AG101" s="8">
        <f t="shared" si="13"/>
        <v>0.65427980107385919</v>
      </c>
      <c r="AK101" s="8">
        <f t="shared" si="14"/>
        <v>0.97228746176910452</v>
      </c>
    </row>
    <row r="102" spans="12:37" x14ac:dyDescent="0.15">
      <c r="L102" s="8">
        <f>IF('vertical grid'!B102&gt;($C$2),0,'vertical grid'!D102)</f>
        <v>100</v>
      </c>
      <c r="M102" s="8"/>
      <c r="N102" s="67">
        <f t="shared" si="15"/>
        <v>0</v>
      </c>
      <c r="O102" s="15"/>
      <c r="P102" s="67">
        <f t="shared" si="12"/>
        <v>0</v>
      </c>
      <c r="S102" s="18">
        <f t="shared" si="8"/>
        <v>490.30602688525056</v>
      </c>
      <c r="U102" s="18">
        <f t="shared" si="9"/>
        <v>198.75477504724668</v>
      </c>
      <c r="W102" s="18">
        <f t="shared" si="10"/>
        <v>295.35800345357433</v>
      </c>
      <c r="Y102" s="8">
        <f>Vz!O102</f>
        <v>303.77641908100111</v>
      </c>
      <c r="AC102" s="8">
        <f t="shared" si="11"/>
        <v>1.6140358371744183</v>
      </c>
      <c r="AG102" s="8">
        <f t="shared" si="13"/>
        <v>0.65427980107385919</v>
      </c>
      <c r="AK102" s="8">
        <f t="shared" si="14"/>
        <v>0.97228746176910452</v>
      </c>
    </row>
    <row r="103" spans="12:37" x14ac:dyDescent="0.15">
      <c r="L103" s="8">
        <f>IF('vertical grid'!B103&gt;($C$2),0,'vertical grid'!D103)</f>
        <v>100</v>
      </c>
      <c r="M103" s="8"/>
      <c r="N103" s="67">
        <f t="shared" si="15"/>
        <v>0</v>
      </c>
      <c r="O103" s="15"/>
      <c r="P103" s="67">
        <f t="shared" si="12"/>
        <v>0</v>
      </c>
      <c r="S103" s="18">
        <f t="shared" si="8"/>
        <v>490.30602688525056</v>
      </c>
      <c r="U103" s="18">
        <f t="shared" si="9"/>
        <v>198.75477504724668</v>
      </c>
      <c r="W103" s="18">
        <f t="shared" si="10"/>
        <v>295.35800345357433</v>
      </c>
      <c r="Y103" s="8">
        <f>Vz!O103</f>
        <v>303.77641908100111</v>
      </c>
      <c r="AC103" s="8">
        <f t="shared" si="11"/>
        <v>1.6140358371744183</v>
      </c>
      <c r="AG103" s="8">
        <f t="shared" si="13"/>
        <v>0.65427980107385919</v>
      </c>
      <c r="AK103" s="8">
        <f t="shared" si="14"/>
        <v>0.97228746176910452</v>
      </c>
    </row>
    <row r="104" spans="12:37" x14ac:dyDescent="0.15">
      <c r="L104" s="8">
        <f>IF('vertical grid'!B104&gt;($C$2),0,'vertical grid'!D104)</f>
        <v>103.33333333333303</v>
      </c>
      <c r="M104" s="8"/>
      <c r="N104" s="67">
        <f t="shared" si="15"/>
        <v>0</v>
      </c>
      <c r="O104" s="15"/>
      <c r="P104" s="67">
        <f t="shared" si="12"/>
        <v>0</v>
      </c>
      <c r="S104" s="18">
        <f t="shared" si="8"/>
        <v>506.64956111475743</v>
      </c>
      <c r="U104" s="18">
        <f t="shared" si="9"/>
        <v>205.37993421548762</v>
      </c>
      <c r="W104" s="18">
        <f t="shared" si="10"/>
        <v>305.20327023535924</v>
      </c>
      <c r="Y104" s="8">
        <f>Vz!O104</f>
        <v>303.77641908100111</v>
      </c>
      <c r="AC104" s="8">
        <f t="shared" si="11"/>
        <v>1.667837031746894</v>
      </c>
      <c r="AG104" s="8">
        <f t="shared" si="13"/>
        <v>0.67608912777631913</v>
      </c>
      <c r="AK104" s="8">
        <f t="shared" si="14"/>
        <v>1.0046970438280718</v>
      </c>
    </row>
    <row r="105" spans="12:37" x14ac:dyDescent="0.15">
      <c r="L105" s="8">
        <f>IF('vertical grid'!B105&gt;($C$2),0,'vertical grid'!D105)</f>
        <v>103.33333333333303</v>
      </c>
      <c r="M105" s="8"/>
      <c r="N105" s="67">
        <f t="shared" si="15"/>
        <v>0</v>
      </c>
      <c r="O105" s="15"/>
      <c r="P105" s="67">
        <f t="shared" si="12"/>
        <v>0</v>
      </c>
      <c r="S105" s="18">
        <f t="shared" si="8"/>
        <v>506.64956111475743</v>
      </c>
      <c r="U105" s="18">
        <f t="shared" si="9"/>
        <v>205.37993421548762</v>
      </c>
      <c r="W105" s="18">
        <f t="shared" si="10"/>
        <v>305.20327023535924</v>
      </c>
      <c r="Y105" s="8">
        <f>Vz!O105</f>
        <v>303.77641908100111</v>
      </c>
      <c r="AC105" s="8">
        <f t="shared" si="11"/>
        <v>1.667837031746894</v>
      </c>
      <c r="AG105" s="8">
        <f t="shared" si="13"/>
        <v>0.67608912777631913</v>
      </c>
      <c r="AK105" s="8">
        <f t="shared" si="14"/>
        <v>1.0046970438280718</v>
      </c>
    </row>
    <row r="106" spans="12:37" x14ac:dyDescent="0.15">
      <c r="L106" s="8">
        <f>IF('vertical grid'!B106&gt;($C$2),0,'vertical grid'!D106)</f>
        <v>103.33333333333394</v>
      </c>
      <c r="M106" s="8"/>
      <c r="N106" s="67">
        <f t="shared" si="15"/>
        <v>0</v>
      </c>
      <c r="O106" s="15"/>
      <c r="P106" s="67">
        <f t="shared" si="12"/>
        <v>0</v>
      </c>
      <c r="S106" s="18">
        <f t="shared" si="8"/>
        <v>506.64956111476192</v>
      </c>
      <c r="U106" s="18">
        <f t="shared" si="9"/>
        <v>205.37993421548944</v>
      </c>
      <c r="W106" s="18">
        <f t="shared" si="10"/>
        <v>305.20327023536197</v>
      </c>
      <c r="Y106" s="8">
        <f>Vz!O106</f>
        <v>303.77641908100111</v>
      </c>
      <c r="AC106" s="8">
        <f t="shared" si="11"/>
        <v>1.6678370317469089</v>
      </c>
      <c r="AG106" s="8">
        <f t="shared" si="13"/>
        <v>0.67608912777632513</v>
      </c>
      <c r="AK106" s="8">
        <f t="shared" si="14"/>
        <v>1.0046970438280807</v>
      </c>
    </row>
    <row r="107" spans="12:37" x14ac:dyDescent="0.15">
      <c r="L107" s="8">
        <f>IF('vertical grid'!B107&gt;($C$2),0,'vertical grid'!D107)</f>
        <v>163</v>
      </c>
      <c r="M107" s="8"/>
      <c r="N107" s="67">
        <f t="shared" si="15"/>
        <v>0</v>
      </c>
      <c r="O107" s="15"/>
      <c r="P107" s="67">
        <f t="shared" si="12"/>
        <v>0</v>
      </c>
      <c r="S107" s="18">
        <f t="shared" si="8"/>
        <v>799.19882382295839</v>
      </c>
      <c r="U107" s="18">
        <f t="shared" si="9"/>
        <v>323.97028332701211</v>
      </c>
      <c r="W107" s="18">
        <f t="shared" si="10"/>
        <v>481.43354562932615</v>
      </c>
      <c r="Y107" s="8">
        <f>Vz!O107</f>
        <v>301.51930777604048</v>
      </c>
      <c r="AC107" s="8">
        <f t="shared" si="11"/>
        <v>2.6505726273973123</v>
      </c>
      <c r="AG107" s="8">
        <f t="shared" si="13"/>
        <v>1.0744594955346858</v>
      </c>
      <c r="AK107" s="8">
        <f t="shared" si="14"/>
        <v>1.596692262198083</v>
      </c>
    </row>
    <row r="108" spans="12:37" x14ac:dyDescent="0.15">
      <c r="L108" s="8">
        <f>IF('vertical grid'!B108&gt;($C$2),0,'vertical grid'!D108)</f>
        <v>163</v>
      </c>
      <c r="M108" s="8"/>
      <c r="N108" s="67">
        <f t="shared" si="15"/>
        <v>0</v>
      </c>
      <c r="O108" s="15"/>
      <c r="P108" s="67">
        <f t="shared" si="12"/>
        <v>0</v>
      </c>
      <c r="S108" s="18">
        <f t="shared" si="8"/>
        <v>799.19882382295839</v>
      </c>
      <c r="U108" s="18">
        <f t="shared" si="9"/>
        <v>323.97028332701211</v>
      </c>
      <c r="W108" s="18">
        <f t="shared" si="10"/>
        <v>481.43354562932615</v>
      </c>
      <c r="Y108" s="8">
        <f>Vz!O108</f>
        <v>301.51930777604048</v>
      </c>
      <c r="AC108" s="8">
        <f t="shared" si="11"/>
        <v>2.6505726273973123</v>
      </c>
      <c r="AG108" s="8">
        <f t="shared" si="13"/>
        <v>1.0744594955346858</v>
      </c>
      <c r="AK108" s="8">
        <f t="shared" si="14"/>
        <v>1.596692262198083</v>
      </c>
    </row>
    <row r="109" spans="12:37" x14ac:dyDescent="0.15">
      <c r="L109" s="8">
        <f>IF('vertical grid'!B109&gt;($C$2),0,'vertical grid'!D109)</f>
        <v>163</v>
      </c>
      <c r="M109" s="8"/>
      <c r="N109" s="67">
        <f t="shared" si="15"/>
        <v>0</v>
      </c>
      <c r="O109" s="15"/>
      <c r="P109" s="67">
        <f t="shared" si="12"/>
        <v>0</v>
      </c>
      <c r="S109" s="18">
        <f t="shared" si="8"/>
        <v>799.19882382295839</v>
      </c>
      <c r="U109" s="18">
        <f t="shared" si="9"/>
        <v>323.97028332701211</v>
      </c>
      <c r="W109" s="18">
        <f t="shared" si="10"/>
        <v>481.43354562932615</v>
      </c>
      <c r="Y109" s="8">
        <f>Vz!O109</f>
        <v>301.51930777604048</v>
      </c>
      <c r="AC109" s="8">
        <f t="shared" si="11"/>
        <v>2.6505726273973123</v>
      </c>
      <c r="AG109" s="8">
        <f t="shared" si="13"/>
        <v>1.0744594955346858</v>
      </c>
      <c r="AK109" s="8">
        <f t="shared" si="14"/>
        <v>1.596692262198083</v>
      </c>
    </row>
    <row r="110" spans="12:37" x14ac:dyDescent="0.15">
      <c r="L110" s="8">
        <f>IF('vertical grid'!B110&gt;($C$2),0,'vertical grid'!D110)</f>
        <v>40</v>
      </c>
      <c r="M110" s="8"/>
      <c r="N110" s="67">
        <f t="shared" si="15"/>
        <v>0</v>
      </c>
      <c r="O110" s="15"/>
      <c r="P110" s="67">
        <f t="shared" si="12"/>
        <v>0</v>
      </c>
      <c r="S110" s="18">
        <f t="shared" si="8"/>
        <v>196.12241075410023</v>
      </c>
      <c r="U110" s="18">
        <f t="shared" si="9"/>
        <v>79.50191001889867</v>
      </c>
      <c r="W110" s="18">
        <f t="shared" si="10"/>
        <v>118.14320138142973</v>
      </c>
      <c r="Y110" s="8">
        <f>Vz!O110</f>
        <v>300.98576290717995</v>
      </c>
      <c r="AC110" s="8">
        <f t="shared" si="11"/>
        <v>0.65160029118912777</v>
      </c>
      <c r="AG110" s="8">
        <f t="shared" si="13"/>
        <v>0.26413844047306656</v>
      </c>
      <c r="AK110" s="8">
        <f t="shared" si="14"/>
        <v>0.39252089613907598</v>
      </c>
    </row>
    <row r="111" spans="12:37" x14ac:dyDescent="0.15">
      <c r="L111" s="8">
        <f>IF('vertical grid'!B111&gt;($C$2),0,'vertical grid'!D111)</f>
        <v>40</v>
      </c>
      <c r="M111" s="8"/>
      <c r="N111" s="67">
        <f t="shared" si="15"/>
        <v>0</v>
      </c>
      <c r="O111" s="15"/>
      <c r="P111" s="67">
        <f t="shared" si="12"/>
        <v>0</v>
      </c>
      <c r="S111" s="18">
        <f t="shared" si="8"/>
        <v>196.12241075410023</v>
      </c>
      <c r="U111" s="18">
        <f t="shared" si="9"/>
        <v>79.50191001889867</v>
      </c>
      <c r="W111" s="18">
        <f t="shared" si="10"/>
        <v>118.14320138142973</v>
      </c>
      <c r="Y111" s="8">
        <f>Vz!O111</f>
        <v>300.98576290717995</v>
      </c>
      <c r="AC111" s="8">
        <f t="shared" si="11"/>
        <v>0.65160029118912777</v>
      </c>
      <c r="AG111" s="8">
        <f t="shared" si="13"/>
        <v>0.26413844047306656</v>
      </c>
      <c r="AK111" s="8">
        <f t="shared" si="14"/>
        <v>0.39252089613907598</v>
      </c>
    </row>
    <row r="112" spans="12:37" x14ac:dyDescent="0.15">
      <c r="L112" s="8">
        <f>IF('vertical grid'!B112&gt;($C$2),0,'vertical grid'!D112)</f>
        <v>40</v>
      </c>
      <c r="M112" s="8"/>
      <c r="N112" s="67">
        <f t="shared" si="15"/>
        <v>0</v>
      </c>
      <c r="O112" s="15"/>
      <c r="P112" s="67">
        <f t="shared" si="12"/>
        <v>0</v>
      </c>
      <c r="S112" s="18">
        <f t="shared" si="8"/>
        <v>196.12241075410023</v>
      </c>
      <c r="U112" s="18">
        <f t="shared" si="9"/>
        <v>79.50191001889867</v>
      </c>
      <c r="W112" s="18">
        <f t="shared" si="10"/>
        <v>118.14320138142973</v>
      </c>
      <c r="Y112" s="8">
        <f>Vz!O112</f>
        <v>300.98576290717995</v>
      </c>
      <c r="AC112" s="8">
        <f t="shared" si="11"/>
        <v>0.65160029118912777</v>
      </c>
      <c r="AG112" s="8">
        <f t="shared" si="13"/>
        <v>0.26413844047306656</v>
      </c>
      <c r="AK112" s="8">
        <f t="shared" si="14"/>
        <v>0.39252089613907598</v>
      </c>
    </row>
    <row r="113" spans="12:37" x14ac:dyDescent="0.15">
      <c r="L113" s="8">
        <f>IF('vertical grid'!B113&gt;($C$2),0,'vertical grid'!D113)</f>
        <v>67</v>
      </c>
      <c r="M113" s="8"/>
      <c r="N113" s="67">
        <f t="shared" si="15"/>
        <v>0</v>
      </c>
      <c r="O113" s="15"/>
      <c r="P113" s="67">
        <f t="shared" si="12"/>
        <v>0</v>
      </c>
      <c r="S113" s="18">
        <f t="shared" si="8"/>
        <v>328.50503801311788</v>
      </c>
      <c r="U113" s="18">
        <f t="shared" si="9"/>
        <v>133.16569928165526</v>
      </c>
      <c r="W113" s="18">
        <f t="shared" si="10"/>
        <v>197.88986231389481</v>
      </c>
      <c r="Y113" s="8">
        <f>Vz!O113</f>
        <v>300.04977648249883</v>
      </c>
      <c r="AC113" s="8">
        <f t="shared" si="11"/>
        <v>1.0948351365703444</v>
      </c>
      <c r="AG113" s="8">
        <f t="shared" si="13"/>
        <v>0.44381202626699007</v>
      </c>
      <c r="AK113" s="8">
        <f t="shared" si="14"/>
        <v>0.65952344518889261</v>
      </c>
    </row>
    <row r="114" spans="12:37" x14ac:dyDescent="0.15">
      <c r="L114" s="8">
        <f>IF('vertical grid'!B114&gt;($C$2),0,'vertical grid'!D114)</f>
        <v>67</v>
      </c>
      <c r="M114" s="8"/>
      <c r="N114" s="67">
        <f t="shared" si="15"/>
        <v>0</v>
      </c>
      <c r="O114" s="15"/>
      <c r="P114" s="67">
        <f t="shared" si="12"/>
        <v>0</v>
      </c>
      <c r="S114" s="18">
        <f t="shared" si="8"/>
        <v>328.50503801311788</v>
      </c>
      <c r="U114" s="18">
        <f t="shared" si="9"/>
        <v>133.16569928165526</v>
      </c>
      <c r="W114" s="18">
        <f t="shared" si="10"/>
        <v>197.88986231389481</v>
      </c>
      <c r="Y114" s="8">
        <f>Vz!O114</f>
        <v>300.04977648249883</v>
      </c>
      <c r="AC114" s="8">
        <f t="shared" si="11"/>
        <v>1.0948351365703444</v>
      </c>
      <c r="AG114" s="8">
        <f t="shared" si="13"/>
        <v>0.44381202626699007</v>
      </c>
      <c r="AK114" s="8">
        <f t="shared" si="14"/>
        <v>0.65952344518889261</v>
      </c>
    </row>
    <row r="115" spans="12:37" x14ac:dyDescent="0.15">
      <c r="L115" s="8">
        <f>IF('vertical grid'!B115&gt;($C$2),0,'vertical grid'!D115)</f>
        <v>67</v>
      </c>
      <c r="M115" s="8"/>
      <c r="N115" s="67">
        <f t="shared" si="15"/>
        <v>0</v>
      </c>
      <c r="O115" s="15"/>
      <c r="P115" s="67">
        <f t="shared" si="12"/>
        <v>0</v>
      </c>
      <c r="S115" s="18">
        <f t="shared" si="8"/>
        <v>328.50503801311788</v>
      </c>
      <c r="U115" s="18">
        <f t="shared" si="9"/>
        <v>133.16569928165526</v>
      </c>
      <c r="W115" s="18">
        <f t="shared" si="10"/>
        <v>197.88986231389481</v>
      </c>
      <c r="Y115" s="8">
        <f>Vz!O115</f>
        <v>300.04977648249883</v>
      </c>
      <c r="AC115" s="8">
        <f t="shared" si="11"/>
        <v>1.0948351365703444</v>
      </c>
      <c r="AG115" s="8">
        <f t="shared" si="13"/>
        <v>0.44381202626699007</v>
      </c>
      <c r="AK115" s="8">
        <f t="shared" si="14"/>
        <v>0.65952344518889261</v>
      </c>
    </row>
    <row r="116" spans="12:37" x14ac:dyDescent="0.15">
      <c r="L116" s="8">
        <f>IF('vertical grid'!B116&gt;($C$2),0,'vertical grid'!D116)</f>
        <v>34.66666666666606</v>
      </c>
      <c r="M116" s="8"/>
      <c r="N116" s="67">
        <f t="shared" si="15"/>
        <v>0</v>
      </c>
      <c r="O116" s="15"/>
      <c r="P116" s="67">
        <f t="shared" si="12"/>
        <v>0</v>
      </c>
      <c r="S116" s="18">
        <f t="shared" si="8"/>
        <v>169.9727559868839</v>
      </c>
      <c r="U116" s="18">
        <f t="shared" si="9"/>
        <v>68.901655349710978</v>
      </c>
      <c r="W116" s="18">
        <f t="shared" si="10"/>
        <v>102.39077453057065</v>
      </c>
      <c r="Y116" s="8">
        <f>Vz!O116</f>
        <v>299.58068665117196</v>
      </c>
      <c r="AC116" s="8">
        <f t="shared" si="11"/>
        <v>0.56736887109414391</v>
      </c>
      <c r="AG116" s="8">
        <f t="shared" si="13"/>
        <v>0.22999364918987322</v>
      </c>
      <c r="AK116" s="8">
        <f t="shared" si="14"/>
        <v>0.34178029189776576</v>
      </c>
    </row>
    <row r="117" spans="12:37" x14ac:dyDescent="0.15">
      <c r="L117" s="8">
        <f>IF('vertical grid'!B117&gt;($C$2),0,'vertical grid'!D117)</f>
        <v>34.66666666666606</v>
      </c>
      <c r="M117" s="8"/>
      <c r="N117" s="67">
        <f t="shared" si="15"/>
        <v>0</v>
      </c>
      <c r="O117" s="15"/>
      <c r="P117" s="67">
        <f t="shared" si="12"/>
        <v>0</v>
      </c>
      <c r="S117" s="18">
        <f t="shared" si="8"/>
        <v>169.9727559868839</v>
      </c>
      <c r="U117" s="18">
        <f t="shared" si="9"/>
        <v>68.901655349710978</v>
      </c>
      <c r="W117" s="18">
        <f t="shared" si="10"/>
        <v>102.39077453057065</v>
      </c>
      <c r="Y117" s="8">
        <f>Vz!O117</f>
        <v>299.58068665117196</v>
      </c>
      <c r="AC117" s="8">
        <f t="shared" si="11"/>
        <v>0.56736887109414391</v>
      </c>
      <c r="AG117" s="8">
        <f t="shared" si="13"/>
        <v>0.22999364918987322</v>
      </c>
      <c r="AK117" s="8">
        <f t="shared" si="14"/>
        <v>0.34178029189776576</v>
      </c>
    </row>
    <row r="118" spans="12:37" x14ac:dyDescent="0.15">
      <c r="L118" s="8">
        <f>IF('vertical grid'!B118&gt;($C$2),0,'vertical grid'!D118)</f>
        <v>34.666666666667879</v>
      </c>
      <c r="M118" s="8"/>
      <c r="N118" s="67">
        <f t="shared" si="15"/>
        <v>0</v>
      </c>
      <c r="O118" s="15"/>
      <c r="P118" s="67">
        <f t="shared" si="12"/>
        <v>0</v>
      </c>
      <c r="S118" s="18">
        <f t="shared" si="8"/>
        <v>169.97275598689282</v>
      </c>
      <c r="U118" s="18">
        <f t="shared" si="9"/>
        <v>68.901655349714588</v>
      </c>
      <c r="W118" s="18">
        <f t="shared" si="10"/>
        <v>102.39077453057602</v>
      </c>
      <c r="Y118" s="8">
        <f>Vz!O118</f>
        <v>299.58068665117196</v>
      </c>
      <c r="AC118" s="8">
        <f t="shared" si="11"/>
        <v>0.56736887109417367</v>
      </c>
      <c r="AG118" s="8">
        <f t="shared" si="13"/>
        <v>0.22999364918988527</v>
      </c>
      <c r="AK118" s="8">
        <f t="shared" si="14"/>
        <v>0.34178029189778369</v>
      </c>
    </row>
    <row r="119" spans="12:37" x14ac:dyDescent="0.15">
      <c r="L119" s="8">
        <f>IF('vertical grid'!B119&gt;($C$2),0,'vertical grid'!D119)</f>
        <v>100</v>
      </c>
      <c r="M119" s="8"/>
      <c r="N119" s="67">
        <f t="shared" si="15"/>
        <v>0</v>
      </c>
      <c r="O119" s="15"/>
      <c r="P119" s="67">
        <f t="shared" si="12"/>
        <v>0</v>
      </c>
      <c r="S119" s="18">
        <f t="shared" si="8"/>
        <v>490.30602688525056</v>
      </c>
      <c r="U119" s="18">
        <f t="shared" si="9"/>
        <v>198.75477504724668</v>
      </c>
      <c r="W119" s="18">
        <f t="shared" si="10"/>
        <v>295.35800345357433</v>
      </c>
      <c r="Y119" s="8">
        <f>Vz!O119</f>
        <v>295.73325896116847</v>
      </c>
      <c r="AC119" s="8">
        <f t="shared" si="11"/>
        <v>1.657933330216439</v>
      </c>
      <c r="AG119" s="8">
        <f t="shared" si="13"/>
        <v>0.67207447598359016</v>
      </c>
      <c r="AK119" s="8">
        <f t="shared" si="14"/>
        <v>0.99873110143609711</v>
      </c>
    </row>
    <row r="120" spans="12:37" x14ac:dyDescent="0.15">
      <c r="L120" s="8">
        <f>IF('vertical grid'!B120&gt;($C$2),0,'vertical grid'!D120)</f>
        <v>100</v>
      </c>
      <c r="M120" s="8"/>
      <c r="N120" s="67">
        <f t="shared" si="15"/>
        <v>0</v>
      </c>
      <c r="O120" s="15"/>
      <c r="P120" s="67">
        <f t="shared" si="12"/>
        <v>0</v>
      </c>
      <c r="S120" s="18">
        <f t="shared" si="8"/>
        <v>490.30602688525056</v>
      </c>
      <c r="U120" s="18">
        <f t="shared" si="9"/>
        <v>198.75477504724668</v>
      </c>
      <c r="W120" s="18">
        <f t="shared" si="10"/>
        <v>295.35800345357433</v>
      </c>
      <c r="Y120" s="8">
        <f>Vz!O120</f>
        <v>295.73325896116847</v>
      </c>
      <c r="AC120" s="8">
        <f t="shared" si="11"/>
        <v>1.657933330216439</v>
      </c>
      <c r="AG120" s="8">
        <f t="shared" si="13"/>
        <v>0.67207447598359016</v>
      </c>
      <c r="AK120" s="8">
        <f t="shared" si="14"/>
        <v>0.99873110143609711</v>
      </c>
    </row>
    <row r="121" spans="12:37" x14ac:dyDescent="0.15">
      <c r="L121" s="8">
        <f>IF('vertical grid'!B121&gt;($C$2),0,'vertical grid'!D121)</f>
        <v>100</v>
      </c>
      <c r="M121" s="8"/>
      <c r="N121" s="67">
        <f t="shared" si="15"/>
        <v>0</v>
      </c>
      <c r="O121" s="15"/>
      <c r="P121" s="67">
        <f t="shared" si="12"/>
        <v>0</v>
      </c>
      <c r="S121" s="18">
        <f t="shared" si="8"/>
        <v>490.30602688525056</v>
      </c>
      <c r="U121" s="18">
        <f t="shared" si="9"/>
        <v>198.75477504724668</v>
      </c>
      <c r="W121" s="18">
        <f t="shared" si="10"/>
        <v>295.35800345357433</v>
      </c>
      <c r="Y121" s="8">
        <f>Vz!O121</f>
        <v>295.73325896116847</v>
      </c>
      <c r="AC121" s="8">
        <f t="shared" si="11"/>
        <v>1.657933330216439</v>
      </c>
      <c r="AG121" s="8">
        <f t="shared" si="13"/>
        <v>0.67207447598359016</v>
      </c>
      <c r="AK121" s="8">
        <f t="shared" si="14"/>
        <v>0.99873110143609711</v>
      </c>
    </row>
    <row r="122" spans="12:37" x14ac:dyDescent="0.15">
      <c r="L122" s="8">
        <f>IF('vertical grid'!B122&gt;($C$2),0,'vertical grid'!D122)</f>
        <v>100</v>
      </c>
      <c r="M122" s="8"/>
      <c r="N122" s="67">
        <f t="shared" si="15"/>
        <v>0</v>
      </c>
      <c r="O122" s="15"/>
      <c r="P122" s="67">
        <f t="shared" si="12"/>
        <v>0</v>
      </c>
      <c r="S122" s="18">
        <f t="shared" si="8"/>
        <v>490.30602688525056</v>
      </c>
      <c r="U122" s="18">
        <f t="shared" si="9"/>
        <v>198.75477504724668</v>
      </c>
      <c r="W122" s="18">
        <f t="shared" si="10"/>
        <v>295.35800345357433</v>
      </c>
      <c r="Y122" s="8">
        <f>Vz!O122</f>
        <v>295.73325896116847</v>
      </c>
      <c r="AC122" s="8">
        <f t="shared" si="11"/>
        <v>1.657933330216439</v>
      </c>
      <c r="AG122" s="8">
        <f t="shared" si="13"/>
        <v>0.67207447598359016</v>
      </c>
      <c r="AK122" s="8">
        <f t="shared" si="14"/>
        <v>0.99873110143609711</v>
      </c>
    </row>
    <row r="123" spans="12:37" x14ac:dyDescent="0.15">
      <c r="L123" s="8">
        <f>IF('vertical grid'!B123&gt;($C$2),0,'vertical grid'!D123)</f>
        <v>100</v>
      </c>
      <c r="M123" s="8"/>
      <c r="N123" s="67">
        <f t="shared" si="15"/>
        <v>0</v>
      </c>
      <c r="O123" s="15"/>
      <c r="P123" s="67">
        <f t="shared" si="12"/>
        <v>0</v>
      </c>
      <c r="S123" s="18">
        <f t="shared" si="8"/>
        <v>490.30602688525056</v>
      </c>
      <c r="U123" s="18">
        <f t="shared" si="9"/>
        <v>198.75477504724668</v>
      </c>
      <c r="W123" s="18">
        <f t="shared" si="10"/>
        <v>295.35800345357433</v>
      </c>
      <c r="Y123" s="8">
        <f>Vz!O123</f>
        <v>295.73325896116847</v>
      </c>
      <c r="AC123" s="8">
        <f t="shared" si="11"/>
        <v>1.657933330216439</v>
      </c>
      <c r="AG123" s="8">
        <f t="shared" si="13"/>
        <v>0.67207447598359016</v>
      </c>
      <c r="AK123" s="8">
        <f t="shared" si="14"/>
        <v>0.99873110143609711</v>
      </c>
    </row>
    <row r="124" spans="12:37" x14ac:dyDescent="0.15">
      <c r="L124" s="8">
        <f>IF('vertical grid'!B124&gt;($C$2),0,'vertical grid'!D124)</f>
        <v>100</v>
      </c>
      <c r="M124" s="8"/>
      <c r="N124" s="67">
        <f t="shared" si="15"/>
        <v>0</v>
      </c>
      <c r="O124" s="15"/>
      <c r="P124" s="67">
        <f t="shared" si="12"/>
        <v>0</v>
      </c>
      <c r="S124" s="18">
        <f t="shared" si="8"/>
        <v>490.30602688525056</v>
      </c>
      <c r="U124" s="18">
        <f t="shared" si="9"/>
        <v>198.75477504724668</v>
      </c>
      <c r="W124" s="18">
        <f t="shared" si="10"/>
        <v>295.35800345357433</v>
      </c>
      <c r="Y124" s="8">
        <f>Vz!O124</f>
        <v>295.73325896116847</v>
      </c>
      <c r="AC124" s="8">
        <f t="shared" si="11"/>
        <v>1.657933330216439</v>
      </c>
      <c r="AG124" s="8">
        <f t="shared" si="13"/>
        <v>0.67207447598359016</v>
      </c>
      <c r="AK124" s="8">
        <f t="shared" si="14"/>
        <v>0.99873110143609711</v>
      </c>
    </row>
    <row r="125" spans="12:37" x14ac:dyDescent="0.15">
      <c r="L125" s="8">
        <f>IF('vertical grid'!B125&gt;($C$2),0,'vertical grid'!D125)</f>
        <v>104.66666666666606</v>
      </c>
      <c r="M125" s="8"/>
      <c r="N125" s="67">
        <f t="shared" si="15"/>
        <v>0</v>
      </c>
      <c r="O125" s="15"/>
      <c r="P125" s="67">
        <f t="shared" si="12"/>
        <v>0</v>
      </c>
      <c r="S125" s="18">
        <f t="shared" si="8"/>
        <v>513.18697480655931</v>
      </c>
      <c r="U125" s="18">
        <f t="shared" si="9"/>
        <v>208.02999788278365</v>
      </c>
      <c r="W125" s="18">
        <f t="shared" si="10"/>
        <v>309.14137694807266</v>
      </c>
      <c r="Y125" s="8">
        <f>Vz!O125</f>
        <v>295.73325896116847</v>
      </c>
      <c r="AC125" s="8">
        <f t="shared" si="11"/>
        <v>1.7353035522931961</v>
      </c>
      <c r="AG125" s="8">
        <f t="shared" si="13"/>
        <v>0.70343795152948696</v>
      </c>
      <c r="AK125" s="8">
        <f t="shared" si="14"/>
        <v>1.0453385528364423</v>
      </c>
    </row>
    <row r="126" spans="12:37" x14ac:dyDescent="0.15">
      <c r="L126" s="8">
        <f>IF('vertical grid'!B126&gt;($C$2),0,'vertical grid'!D126)</f>
        <v>104.66666666666606</v>
      </c>
      <c r="M126" s="8"/>
      <c r="N126" s="67">
        <f t="shared" si="15"/>
        <v>0</v>
      </c>
      <c r="O126" s="15"/>
      <c r="P126" s="67">
        <f t="shared" si="12"/>
        <v>0</v>
      </c>
      <c r="S126" s="18">
        <f t="shared" si="8"/>
        <v>513.18697480655931</v>
      </c>
      <c r="U126" s="18">
        <f t="shared" si="9"/>
        <v>208.02999788278365</v>
      </c>
      <c r="W126" s="18">
        <f t="shared" si="10"/>
        <v>309.14137694807266</v>
      </c>
      <c r="Y126" s="8">
        <f>Vz!O126</f>
        <v>295.73325896116847</v>
      </c>
      <c r="AC126" s="8">
        <f t="shared" si="11"/>
        <v>1.7353035522931961</v>
      </c>
      <c r="AG126" s="8">
        <f t="shared" si="13"/>
        <v>0.70343795152948696</v>
      </c>
      <c r="AK126" s="8">
        <f t="shared" si="14"/>
        <v>1.0453385528364423</v>
      </c>
    </row>
    <row r="127" spans="12:37" x14ac:dyDescent="0.15">
      <c r="L127" s="8">
        <f>IF('vertical grid'!B127&gt;($C$2),0,'vertical grid'!D127)</f>
        <v>104.66666666666788</v>
      </c>
      <c r="M127" s="8"/>
      <c r="N127" s="67">
        <f t="shared" si="15"/>
        <v>0</v>
      </c>
      <c r="O127" s="15"/>
      <c r="P127" s="67">
        <f t="shared" si="12"/>
        <v>0</v>
      </c>
      <c r="S127" s="18">
        <f t="shared" si="8"/>
        <v>513.18697480656817</v>
      </c>
      <c r="U127" s="18">
        <f t="shared" si="9"/>
        <v>208.02999788278728</v>
      </c>
      <c r="W127" s="18">
        <f t="shared" si="10"/>
        <v>309.14137694807806</v>
      </c>
      <c r="Y127" s="8">
        <f>Vz!O127</f>
        <v>295.73325896116847</v>
      </c>
      <c r="AC127" s="8">
        <f t="shared" si="11"/>
        <v>1.7353035522932261</v>
      </c>
      <c r="AG127" s="8">
        <f t="shared" si="13"/>
        <v>0.70343795152949928</v>
      </c>
      <c r="AK127" s="8">
        <f t="shared" si="14"/>
        <v>1.0453385528364605</v>
      </c>
    </row>
    <row r="128" spans="12:37" x14ac:dyDescent="0.15">
      <c r="L128" s="8">
        <f>IF('vertical grid'!B128&gt;($C$2),0,'vertical grid'!D128)</f>
        <v>54</v>
      </c>
      <c r="M128" s="8"/>
      <c r="N128" s="67">
        <f t="shared" si="15"/>
        <v>0</v>
      </c>
      <c r="O128" s="15"/>
      <c r="P128" s="67">
        <f t="shared" si="12"/>
        <v>0</v>
      </c>
      <c r="S128" s="18">
        <f t="shared" si="8"/>
        <v>264.76525451803531</v>
      </c>
      <c r="U128" s="18">
        <f t="shared" si="9"/>
        <v>107.3275785255132</v>
      </c>
      <c r="W128" s="18">
        <f t="shared" si="10"/>
        <v>159.49332186493015</v>
      </c>
      <c r="Y128" s="8">
        <f>Vz!O128</f>
        <v>295.05309877145277</v>
      </c>
      <c r="AC128" s="8">
        <f t="shared" si="11"/>
        <v>0.89734781847901102</v>
      </c>
      <c r="AG128" s="8">
        <f t="shared" si="13"/>
        <v>0.36375682537280796</v>
      </c>
      <c r="AK128" s="8">
        <f t="shared" si="14"/>
        <v>0.54055803016145643</v>
      </c>
    </row>
    <row r="129" spans="12:37" x14ac:dyDescent="0.15">
      <c r="L129" s="8">
        <f>IF('vertical grid'!B129&gt;($C$2),0,'vertical grid'!D129)</f>
        <v>54</v>
      </c>
      <c r="M129" s="8"/>
      <c r="N129" s="67">
        <f t="shared" si="15"/>
        <v>0</v>
      </c>
      <c r="O129" s="15"/>
      <c r="P129" s="67">
        <f t="shared" si="12"/>
        <v>0</v>
      </c>
      <c r="S129" s="18">
        <f t="shared" ref="S129:S192" si="16">L129/$G$2</f>
        <v>264.76525451803531</v>
      </c>
      <c r="U129" s="18">
        <f t="shared" ref="U129:U192" si="17">L129/$G$3</f>
        <v>107.3275785255132</v>
      </c>
      <c r="W129" s="18">
        <f t="shared" ref="W129:W192" si="18">L129/$G$4</f>
        <v>159.49332186493015</v>
      </c>
      <c r="Y129" s="8">
        <f>Vz!O129</f>
        <v>295.05309877145277</v>
      </c>
      <c r="AC129" s="8">
        <f t="shared" ref="AC129:AC192" si="19">S129/Y129</f>
        <v>0.89734781847901102</v>
      </c>
      <c r="AG129" s="8">
        <f t="shared" si="13"/>
        <v>0.36375682537280796</v>
      </c>
      <c r="AK129" s="8">
        <f t="shared" si="14"/>
        <v>0.54055803016145643</v>
      </c>
    </row>
    <row r="130" spans="12:37" x14ac:dyDescent="0.15">
      <c r="L130" s="8">
        <f>IF('vertical grid'!B130&gt;($C$2),0,'vertical grid'!D130)</f>
        <v>54</v>
      </c>
      <c r="M130" s="8"/>
      <c r="N130" s="67">
        <f t="shared" si="15"/>
        <v>0</v>
      </c>
      <c r="O130" s="15"/>
      <c r="P130" s="67">
        <f t="shared" ref="P130:P193" si="20">N130*Y130</f>
        <v>0</v>
      </c>
      <c r="S130" s="18">
        <f t="shared" si="16"/>
        <v>264.76525451803531</v>
      </c>
      <c r="U130" s="18">
        <f t="shared" si="17"/>
        <v>107.3275785255132</v>
      </c>
      <c r="W130" s="18">
        <f t="shared" si="18"/>
        <v>159.49332186493015</v>
      </c>
      <c r="Y130" s="8">
        <f>Vz!O130</f>
        <v>295.05309877145277</v>
      </c>
      <c r="AC130" s="8">
        <f t="shared" si="19"/>
        <v>0.89734781847901102</v>
      </c>
      <c r="AG130" s="8">
        <f t="shared" ref="AG130:AG193" si="21">U130/Y130</f>
        <v>0.36375682537280796</v>
      </c>
      <c r="AK130" s="8">
        <f t="shared" ref="AK130:AK193" si="22">W130/Y130</f>
        <v>0.54055803016145643</v>
      </c>
    </row>
    <row r="131" spans="12:37" x14ac:dyDescent="0.15">
      <c r="L131" s="8">
        <f>IF('vertical grid'!B131&gt;($C$2),0,'vertical grid'!D131)</f>
        <v>95</v>
      </c>
      <c r="M131" s="8"/>
      <c r="N131" s="67">
        <f t="shared" ref="N131:N194" si="23">IF(L132=0,IF(L131&gt;0,1,0),0)</f>
        <v>0</v>
      </c>
      <c r="O131" s="15"/>
      <c r="P131" s="67">
        <f t="shared" si="20"/>
        <v>0</v>
      </c>
      <c r="S131" s="18">
        <f t="shared" si="16"/>
        <v>465.79072554098803</v>
      </c>
      <c r="U131" s="18">
        <f t="shared" si="17"/>
        <v>188.81703629488436</v>
      </c>
      <c r="W131" s="18">
        <f t="shared" si="18"/>
        <v>280.59010328089562</v>
      </c>
      <c r="Y131" s="8">
        <f>Vz!O131</f>
        <v>293.82484279678306</v>
      </c>
      <c r="AC131" s="8">
        <f t="shared" si="19"/>
        <v>1.5852666544712186</v>
      </c>
      <c r="AG131" s="8">
        <f t="shared" si="21"/>
        <v>0.64261767145903026</v>
      </c>
      <c r="AK131" s="8">
        <f t="shared" si="22"/>
        <v>0.95495704382954127</v>
      </c>
    </row>
    <row r="132" spans="12:37" x14ac:dyDescent="0.15">
      <c r="L132" s="8">
        <f>IF('vertical grid'!B132&gt;($C$2),0,'vertical grid'!D132)</f>
        <v>95</v>
      </c>
      <c r="M132" s="8"/>
      <c r="N132" s="67">
        <f t="shared" si="23"/>
        <v>0</v>
      </c>
      <c r="O132" s="15"/>
      <c r="P132" s="67">
        <f t="shared" si="20"/>
        <v>0</v>
      </c>
      <c r="S132" s="18">
        <f t="shared" si="16"/>
        <v>465.79072554098803</v>
      </c>
      <c r="U132" s="18">
        <f t="shared" si="17"/>
        <v>188.81703629488436</v>
      </c>
      <c r="W132" s="18">
        <f t="shared" si="18"/>
        <v>280.59010328089562</v>
      </c>
      <c r="Y132" s="8">
        <f>Vz!O132</f>
        <v>293.82484279678306</v>
      </c>
      <c r="AC132" s="8">
        <f t="shared" si="19"/>
        <v>1.5852666544712186</v>
      </c>
      <c r="AG132" s="8">
        <f t="shared" si="21"/>
        <v>0.64261767145903026</v>
      </c>
      <c r="AK132" s="8">
        <f t="shared" si="22"/>
        <v>0.95495704382954127</v>
      </c>
    </row>
    <row r="133" spans="12:37" x14ac:dyDescent="0.15">
      <c r="L133" s="8">
        <f>IF('vertical grid'!B133&gt;($C$2),0,'vertical grid'!D133)</f>
        <v>95</v>
      </c>
      <c r="M133" s="8"/>
      <c r="N133" s="67">
        <f t="shared" si="23"/>
        <v>0</v>
      </c>
      <c r="O133" s="15"/>
      <c r="P133" s="67">
        <f t="shared" si="20"/>
        <v>0</v>
      </c>
      <c r="S133" s="18">
        <f t="shared" si="16"/>
        <v>465.79072554098803</v>
      </c>
      <c r="U133" s="18">
        <f t="shared" si="17"/>
        <v>188.81703629488436</v>
      </c>
      <c r="W133" s="18">
        <f t="shared" si="18"/>
        <v>280.59010328089562</v>
      </c>
      <c r="Y133" s="8">
        <f>Vz!O133</f>
        <v>293.82484279678306</v>
      </c>
      <c r="AC133" s="8">
        <f t="shared" si="19"/>
        <v>1.5852666544712186</v>
      </c>
      <c r="AG133" s="8">
        <f t="shared" si="21"/>
        <v>0.64261767145903026</v>
      </c>
      <c r="AK133" s="8">
        <f t="shared" si="22"/>
        <v>0.95495704382954127</v>
      </c>
    </row>
    <row r="134" spans="12:37" x14ac:dyDescent="0.15">
      <c r="L134" s="8">
        <f>IF('vertical grid'!B134&gt;($C$2),0,'vertical grid'!D134)</f>
        <v>54.33333333333394</v>
      </c>
      <c r="M134" s="8"/>
      <c r="N134" s="67">
        <f t="shared" si="23"/>
        <v>0</v>
      </c>
      <c r="O134" s="15"/>
      <c r="P134" s="67">
        <f t="shared" si="20"/>
        <v>0</v>
      </c>
      <c r="S134" s="18">
        <f t="shared" si="16"/>
        <v>266.39960794098914</v>
      </c>
      <c r="U134" s="18">
        <f t="shared" si="17"/>
        <v>107.99009444233857</v>
      </c>
      <c r="W134" s="18">
        <f t="shared" si="18"/>
        <v>160.47784854311053</v>
      </c>
      <c r="Y134" s="8">
        <f>Vz!O134</f>
        <v>294.30310701276005</v>
      </c>
      <c r="AC134" s="8">
        <f t="shared" si="19"/>
        <v>0.90518788824556617</v>
      </c>
      <c r="AG134" s="8">
        <f t="shared" si="21"/>
        <v>0.36693494519463726</v>
      </c>
      <c r="AK134" s="8">
        <f t="shared" si="22"/>
        <v>0.5452808506576613</v>
      </c>
    </row>
    <row r="135" spans="12:37" x14ac:dyDescent="0.15">
      <c r="L135" s="8">
        <f>IF('vertical grid'!B135&gt;($C$2),0,'vertical grid'!D135)</f>
        <v>54.33333333333394</v>
      </c>
      <c r="M135" s="8"/>
      <c r="N135" s="67">
        <f t="shared" si="23"/>
        <v>0</v>
      </c>
      <c r="O135" s="15"/>
      <c r="P135" s="67">
        <f t="shared" si="20"/>
        <v>0</v>
      </c>
      <c r="S135" s="18">
        <f t="shared" si="16"/>
        <v>266.39960794098914</v>
      </c>
      <c r="U135" s="18">
        <f t="shared" si="17"/>
        <v>107.99009444233857</v>
      </c>
      <c r="W135" s="18">
        <f t="shared" si="18"/>
        <v>160.47784854311053</v>
      </c>
      <c r="Y135" s="8">
        <f>Vz!O135</f>
        <v>294.30310701276005</v>
      </c>
      <c r="AC135" s="8">
        <f t="shared" si="19"/>
        <v>0.90518788824556617</v>
      </c>
      <c r="AG135" s="8">
        <f t="shared" si="21"/>
        <v>0.36693494519463726</v>
      </c>
      <c r="AK135" s="8">
        <f t="shared" si="22"/>
        <v>0.5452808506576613</v>
      </c>
    </row>
    <row r="136" spans="12:37" x14ac:dyDescent="0.15">
      <c r="L136" s="8">
        <f>IF('vertical grid'!B136&gt;($C$2),0,'vertical grid'!D136)</f>
        <v>54.333333333332121</v>
      </c>
      <c r="M136" s="8"/>
      <c r="N136" s="67">
        <f t="shared" si="23"/>
        <v>0</v>
      </c>
      <c r="O136" s="15"/>
      <c r="P136" s="67">
        <f t="shared" si="20"/>
        <v>0</v>
      </c>
      <c r="S136" s="18">
        <f t="shared" si="16"/>
        <v>266.39960794098022</v>
      </c>
      <c r="U136" s="18">
        <f t="shared" si="17"/>
        <v>107.99009444233495</v>
      </c>
      <c r="W136" s="18">
        <f t="shared" si="18"/>
        <v>160.47784854310515</v>
      </c>
      <c r="Y136" s="8">
        <f>Vz!O136</f>
        <v>294.30310701276005</v>
      </c>
      <c r="AC136" s="8">
        <f t="shared" si="19"/>
        <v>0.90518788824553587</v>
      </c>
      <c r="AG136" s="8">
        <f t="shared" si="21"/>
        <v>0.36693494519462494</v>
      </c>
      <c r="AK136" s="8">
        <f t="shared" si="22"/>
        <v>0.54528085065764309</v>
      </c>
    </row>
    <row r="137" spans="12:37" x14ac:dyDescent="0.15">
      <c r="L137" s="8">
        <f>IF('vertical grid'!B137&gt;($C$2),0,'vertical grid'!D137)</f>
        <v>100</v>
      </c>
      <c r="M137" s="8"/>
      <c r="N137" s="67">
        <f t="shared" si="23"/>
        <v>0</v>
      </c>
      <c r="O137" s="15"/>
      <c r="P137" s="67">
        <f t="shared" si="20"/>
        <v>0</v>
      </c>
      <c r="S137" s="18">
        <f t="shared" si="16"/>
        <v>490.30602688525056</v>
      </c>
      <c r="U137" s="18">
        <f t="shared" si="17"/>
        <v>198.75477504724668</v>
      </c>
      <c r="W137" s="18">
        <f t="shared" si="18"/>
        <v>295.35800345357433</v>
      </c>
      <c r="Y137" s="8">
        <f>Vz!O137</f>
        <v>296.88595515746482</v>
      </c>
      <c r="AC137" s="8">
        <f t="shared" si="19"/>
        <v>1.6514962003682458</v>
      </c>
      <c r="AG137" s="8">
        <f t="shared" si="21"/>
        <v>0.66946506425953856</v>
      </c>
      <c r="AK137" s="8">
        <f t="shared" si="22"/>
        <v>0.9948534052307052</v>
      </c>
    </row>
    <row r="138" spans="12:37" x14ac:dyDescent="0.15">
      <c r="L138" s="8">
        <f>IF('vertical grid'!B138&gt;($C$2),0,'vertical grid'!D138)</f>
        <v>100</v>
      </c>
      <c r="M138" s="8"/>
      <c r="N138" s="67">
        <f t="shared" si="23"/>
        <v>0</v>
      </c>
      <c r="O138" s="15"/>
      <c r="P138" s="67">
        <f t="shared" si="20"/>
        <v>0</v>
      </c>
      <c r="S138" s="18">
        <f t="shared" si="16"/>
        <v>490.30602688525056</v>
      </c>
      <c r="U138" s="18">
        <f t="shared" si="17"/>
        <v>198.75477504724668</v>
      </c>
      <c r="W138" s="18">
        <f t="shared" si="18"/>
        <v>295.35800345357433</v>
      </c>
      <c r="Y138" s="8">
        <f>Vz!O138</f>
        <v>296.88595515746482</v>
      </c>
      <c r="AC138" s="8">
        <f t="shared" si="19"/>
        <v>1.6514962003682458</v>
      </c>
      <c r="AG138" s="8">
        <f t="shared" si="21"/>
        <v>0.66946506425953856</v>
      </c>
      <c r="AK138" s="8">
        <f t="shared" si="22"/>
        <v>0.9948534052307052</v>
      </c>
    </row>
    <row r="139" spans="12:37" x14ac:dyDescent="0.15">
      <c r="L139" s="8">
        <f>IF('vertical grid'!B139&gt;($C$2),0,'vertical grid'!D139)</f>
        <v>100</v>
      </c>
      <c r="M139" s="8"/>
      <c r="N139" s="67">
        <f t="shared" si="23"/>
        <v>0</v>
      </c>
      <c r="O139" s="15"/>
      <c r="P139" s="67">
        <f t="shared" si="20"/>
        <v>0</v>
      </c>
      <c r="S139" s="18">
        <f t="shared" si="16"/>
        <v>490.30602688525056</v>
      </c>
      <c r="U139" s="18">
        <f t="shared" si="17"/>
        <v>198.75477504724668</v>
      </c>
      <c r="W139" s="18">
        <f t="shared" si="18"/>
        <v>295.35800345357433</v>
      </c>
      <c r="Y139" s="8">
        <f>Vz!O139</f>
        <v>296.88595515746482</v>
      </c>
      <c r="AC139" s="8">
        <f t="shared" si="19"/>
        <v>1.6514962003682458</v>
      </c>
      <c r="AG139" s="8">
        <f t="shared" si="21"/>
        <v>0.66946506425953856</v>
      </c>
      <c r="AK139" s="8">
        <f t="shared" si="22"/>
        <v>0.9948534052307052</v>
      </c>
    </row>
    <row r="140" spans="12:37" x14ac:dyDescent="0.15">
      <c r="L140" s="8">
        <f>IF('vertical grid'!B140&gt;($C$2),0,'vertical grid'!D140)</f>
        <v>100</v>
      </c>
      <c r="M140" s="8"/>
      <c r="N140" s="67">
        <f t="shared" si="23"/>
        <v>0</v>
      </c>
      <c r="O140" s="15"/>
      <c r="P140" s="67">
        <f t="shared" si="20"/>
        <v>0</v>
      </c>
      <c r="S140" s="18">
        <f t="shared" si="16"/>
        <v>490.30602688525056</v>
      </c>
      <c r="U140" s="18">
        <f t="shared" si="17"/>
        <v>198.75477504724668</v>
      </c>
      <c r="W140" s="18">
        <f t="shared" si="18"/>
        <v>295.35800345357433</v>
      </c>
      <c r="Y140" s="8">
        <f>Vz!O140</f>
        <v>296.88595515746482</v>
      </c>
      <c r="AC140" s="8">
        <f t="shared" si="19"/>
        <v>1.6514962003682458</v>
      </c>
      <c r="AG140" s="8">
        <f t="shared" si="21"/>
        <v>0.66946506425953856</v>
      </c>
      <c r="AK140" s="8">
        <f t="shared" si="22"/>
        <v>0.9948534052307052</v>
      </c>
    </row>
    <row r="141" spans="12:37" x14ac:dyDescent="0.15">
      <c r="L141" s="8">
        <f>IF('vertical grid'!B141&gt;($C$2),0,'vertical grid'!D141)</f>
        <v>100</v>
      </c>
      <c r="M141" s="8"/>
      <c r="N141" s="67">
        <f t="shared" si="23"/>
        <v>0</v>
      </c>
      <c r="O141" s="15"/>
      <c r="P141" s="67">
        <f t="shared" si="20"/>
        <v>0</v>
      </c>
      <c r="S141" s="18">
        <f t="shared" si="16"/>
        <v>490.30602688525056</v>
      </c>
      <c r="U141" s="18">
        <f t="shared" si="17"/>
        <v>198.75477504724668</v>
      </c>
      <c r="W141" s="18">
        <f t="shared" si="18"/>
        <v>295.35800345357433</v>
      </c>
      <c r="Y141" s="8">
        <f>Vz!O141</f>
        <v>296.88595515746482</v>
      </c>
      <c r="AC141" s="8">
        <f t="shared" si="19"/>
        <v>1.6514962003682458</v>
      </c>
      <c r="AG141" s="8">
        <f t="shared" si="21"/>
        <v>0.66946506425953856</v>
      </c>
      <c r="AK141" s="8">
        <f t="shared" si="22"/>
        <v>0.9948534052307052</v>
      </c>
    </row>
    <row r="142" spans="12:37" x14ac:dyDescent="0.15">
      <c r="L142" s="8">
        <f>IF('vertical grid'!B142&gt;($C$2),0,'vertical grid'!D142)</f>
        <v>100</v>
      </c>
      <c r="M142" s="8"/>
      <c r="N142" s="67">
        <f t="shared" si="23"/>
        <v>0</v>
      </c>
      <c r="O142" s="15"/>
      <c r="P142" s="67">
        <f t="shared" si="20"/>
        <v>0</v>
      </c>
      <c r="S142" s="18">
        <f t="shared" si="16"/>
        <v>490.30602688525056</v>
      </c>
      <c r="U142" s="18">
        <f t="shared" si="17"/>
        <v>198.75477504724668</v>
      </c>
      <c r="W142" s="18">
        <f t="shared" si="18"/>
        <v>295.35800345357433</v>
      </c>
      <c r="Y142" s="8">
        <f>Vz!O142</f>
        <v>296.88595515746482</v>
      </c>
      <c r="AC142" s="8">
        <f t="shared" si="19"/>
        <v>1.6514962003682458</v>
      </c>
      <c r="AG142" s="8">
        <f t="shared" si="21"/>
        <v>0.66946506425953856</v>
      </c>
      <c r="AK142" s="8">
        <f t="shared" si="22"/>
        <v>0.9948534052307052</v>
      </c>
    </row>
    <row r="143" spans="12:37" x14ac:dyDescent="0.15">
      <c r="L143" s="8">
        <f>IF('vertical grid'!B143&gt;($C$2),0,'vertical grid'!D143)</f>
        <v>104.66666666666606</v>
      </c>
      <c r="M143" s="8"/>
      <c r="N143" s="67">
        <f t="shared" si="23"/>
        <v>0</v>
      </c>
      <c r="O143" s="15"/>
      <c r="P143" s="67">
        <f t="shared" si="20"/>
        <v>0</v>
      </c>
      <c r="S143" s="18">
        <f t="shared" si="16"/>
        <v>513.18697480655931</v>
      </c>
      <c r="U143" s="18">
        <f t="shared" si="17"/>
        <v>208.02999788278365</v>
      </c>
      <c r="W143" s="18">
        <f t="shared" si="18"/>
        <v>309.14137694807266</v>
      </c>
      <c r="Y143" s="8">
        <f>Vz!O143</f>
        <v>296.88595515746482</v>
      </c>
      <c r="AC143" s="8">
        <f t="shared" si="19"/>
        <v>1.7285660230520874</v>
      </c>
      <c r="AG143" s="8">
        <f t="shared" si="21"/>
        <v>0.70070676725831293</v>
      </c>
      <c r="AK143" s="8">
        <f t="shared" si="22"/>
        <v>1.0412798974747988</v>
      </c>
    </row>
    <row r="144" spans="12:37" x14ac:dyDescent="0.15">
      <c r="L144" s="8">
        <f>IF('vertical grid'!B144&gt;($C$2),0,'vertical grid'!D144)</f>
        <v>104.66666666666606</v>
      </c>
      <c r="M144" s="8"/>
      <c r="N144" s="67">
        <f t="shared" si="23"/>
        <v>0</v>
      </c>
      <c r="O144" s="15"/>
      <c r="P144" s="67">
        <f t="shared" si="20"/>
        <v>0</v>
      </c>
      <c r="S144" s="18">
        <f t="shared" si="16"/>
        <v>513.18697480655931</v>
      </c>
      <c r="U144" s="18">
        <f t="shared" si="17"/>
        <v>208.02999788278365</v>
      </c>
      <c r="W144" s="18">
        <f t="shared" si="18"/>
        <v>309.14137694807266</v>
      </c>
      <c r="Y144" s="8">
        <f>Vz!O144</f>
        <v>296.88595515746482</v>
      </c>
      <c r="AC144" s="8">
        <f t="shared" si="19"/>
        <v>1.7285660230520874</v>
      </c>
      <c r="AG144" s="8">
        <f t="shared" si="21"/>
        <v>0.70070676725831293</v>
      </c>
      <c r="AK144" s="8">
        <f t="shared" si="22"/>
        <v>1.0412798974747988</v>
      </c>
    </row>
    <row r="145" spans="12:37" x14ac:dyDescent="0.15">
      <c r="L145" s="8">
        <f>IF('vertical grid'!B145&gt;($C$2),0,'vertical grid'!D145)</f>
        <v>104.66666666666788</v>
      </c>
      <c r="M145" s="8"/>
      <c r="N145" s="67">
        <f t="shared" si="23"/>
        <v>0</v>
      </c>
      <c r="O145" s="15"/>
      <c r="P145" s="67">
        <f t="shared" si="20"/>
        <v>0</v>
      </c>
      <c r="S145" s="18">
        <f t="shared" si="16"/>
        <v>513.18697480656817</v>
      </c>
      <c r="U145" s="18">
        <f t="shared" si="17"/>
        <v>208.02999788278728</v>
      </c>
      <c r="W145" s="18">
        <f t="shared" si="18"/>
        <v>309.14137694807806</v>
      </c>
      <c r="Y145" s="8">
        <f>Vz!O145</f>
        <v>296.88595515746482</v>
      </c>
      <c r="AC145" s="8">
        <f t="shared" si="19"/>
        <v>1.7285660230521172</v>
      </c>
      <c r="AG145" s="8">
        <f t="shared" si="21"/>
        <v>0.70070676725832526</v>
      </c>
      <c r="AK145" s="8">
        <f t="shared" si="22"/>
        <v>1.041279897474817</v>
      </c>
    </row>
    <row r="146" spans="12:37" x14ac:dyDescent="0.15">
      <c r="L146" s="8">
        <f>IF('vertical grid'!B146&gt;($C$2),0,'vertical grid'!D146)</f>
        <v>19.33333333333394</v>
      </c>
      <c r="M146" s="8"/>
      <c r="N146" s="67">
        <f t="shared" si="23"/>
        <v>0</v>
      </c>
      <c r="O146" s="15"/>
      <c r="P146" s="67">
        <f t="shared" si="20"/>
        <v>0</v>
      </c>
      <c r="S146" s="18">
        <f t="shared" si="16"/>
        <v>94.792498531151423</v>
      </c>
      <c r="U146" s="18">
        <f t="shared" si="17"/>
        <v>38.425923175802232</v>
      </c>
      <c r="W146" s="18">
        <f t="shared" si="18"/>
        <v>57.1025473343595</v>
      </c>
      <c r="Y146" s="8">
        <f>Vz!O146</f>
        <v>297.08890786784229</v>
      </c>
      <c r="AC146" s="8">
        <f t="shared" si="19"/>
        <v>0.31907114678720733</v>
      </c>
      <c r="AG146" s="8">
        <f t="shared" si="21"/>
        <v>0.12934149393721461</v>
      </c>
      <c r="AK146" s="8">
        <f t="shared" si="22"/>
        <v>0.19220693140035078</v>
      </c>
    </row>
    <row r="147" spans="12:37" x14ac:dyDescent="0.15">
      <c r="L147" s="8">
        <f>IF('vertical grid'!B147&gt;($C$2),0,'vertical grid'!D147)</f>
        <v>19.33333333333394</v>
      </c>
      <c r="M147" s="8"/>
      <c r="N147" s="67">
        <f t="shared" si="23"/>
        <v>0</v>
      </c>
      <c r="O147" s="15"/>
      <c r="P147" s="67">
        <f t="shared" si="20"/>
        <v>0</v>
      </c>
      <c r="S147" s="18">
        <f t="shared" si="16"/>
        <v>94.792498531151423</v>
      </c>
      <c r="U147" s="18">
        <f t="shared" si="17"/>
        <v>38.425923175802232</v>
      </c>
      <c r="W147" s="18">
        <f t="shared" si="18"/>
        <v>57.1025473343595</v>
      </c>
      <c r="Y147" s="8">
        <f>Vz!O147</f>
        <v>297.08890786784229</v>
      </c>
      <c r="AC147" s="8">
        <f t="shared" si="19"/>
        <v>0.31907114678720733</v>
      </c>
      <c r="AG147" s="8">
        <f t="shared" si="21"/>
        <v>0.12934149393721461</v>
      </c>
      <c r="AK147" s="8">
        <f t="shared" si="22"/>
        <v>0.19220693140035078</v>
      </c>
    </row>
    <row r="148" spans="12:37" x14ac:dyDescent="0.15">
      <c r="L148" s="8">
        <f>IF('vertical grid'!B148&gt;($C$2),0,'vertical grid'!D148)</f>
        <v>19.333333333332121</v>
      </c>
      <c r="M148" s="8"/>
      <c r="N148" s="67">
        <f t="shared" si="23"/>
        <v>0</v>
      </c>
      <c r="O148" s="15"/>
      <c r="P148" s="67">
        <f t="shared" si="20"/>
        <v>0</v>
      </c>
      <c r="S148" s="18">
        <f t="shared" si="16"/>
        <v>94.792498531142499</v>
      </c>
      <c r="U148" s="18">
        <f t="shared" si="17"/>
        <v>38.425923175798616</v>
      </c>
      <c r="W148" s="18">
        <f t="shared" si="18"/>
        <v>57.102547334354121</v>
      </c>
      <c r="Y148" s="8">
        <f>Vz!O148</f>
        <v>297.08890786784229</v>
      </c>
      <c r="AC148" s="8">
        <f t="shared" si="19"/>
        <v>0.3190711467871773</v>
      </c>
      <c r="AG148" s="8">
        <f t="shared" si="21"/>
        <v>0.12934149393720243</v>
      </c>
      <c r="AK148" s="8">
        <f t="shared" si="22"/>
        <v>0.19220693140033268</v>
      </c>
    </row>
    <row r="149" spans="12:37" x14ac:dyDescent="0.15">
      <c r="L149" s="8">
        <f>IF('vertical grid'!B149&gt;($C$2),0,'vertical grid'!D149)</f>
        <v>121.33333333333394</v>
      </c>
      <c r="M149" s="8"/>
      <c r="N149" s="67">
        <f t="shared" si="23"/>
        <v>0</v>
      </c>
      <c r="O149" s="15"/>
      <c r="P149" s="67">
        <f t="shared" si="20"/>
        <v>0</v>
      </c>
      <c r="S149" s="18">
        <f t="shared" si="16"/>
        <v>594.90464595410697</v>
      </c>
      <c r="U149" s="18">
        <f t="shared" si="17"/>
        <v>241.15579372399384</v>
      </c>
      <c r="W149" s="18">
        <f t="shared" si="18"/>
        <v>358.36771085700531</v>
      </c>
      <c r="Y149" s="8">
        <f>Vz!O149</f>
        <v>298.70756542960839</v>
      </c>
      <c r="AC149" s="8">
        <f t="shared" si="19"/>
        <v>1.9915955094692726</v>
      </c>
      <c r="AG149" s="8">
        <f t="shared" si="21"/>
        <v>0.80733071951879687</v>
      </c>
      <c r="AK149" s="8">
        <f t="shared" si="22"/>
        <v>1.1997276009450657</v>
      </c>
    </row>
    <row r="150" spans="12:37" x14ac:dyDescent="0.15">
      <c r="L150" s="8">
        <f>IF('vertical grid'!B150&gt;($C$2),0,'vertical grid'!D150)</f>
        <v>121.33333333333394</v>
      </c>
      <c r="M150" s="8"/>
      <c r="N150" s="67">
        <f t="shared" si="23"/>
        <v>0</v>
      </c>
      <c r="O150" s="15"/>
      <c r="P150" s="67">
        <f t="shared" si="20"/>
        <v>0</v>
      </c>
      <c r="S150" s="18">
        <f t="shared" si="16"/>
        <v>594.90464595410697</v>
      </c>
      <c r="U150" s="18">
        <f t="shared" si="17"/>
        <v>241.15579372399384</v>
      </c>
      <c r="W150" s="18">
        <f t="shared" si="18"/>
        <v>358.36771085700531</v>
      </c>
      <c r="Y150" s="8">
        <f>Vz!O150</f>
        <v>298.70756542960839</v>
      </c>
      <c r="AC150" s="8">
        <f t="shared" si="19"/>
        <v>1.9915955094692726</v>
      </c>
      <c r="AG150" s="8">
        <f t="shared" si="21"/>
        <v>0.80733071951879687</v>
      </c>
      <c r="AK150" s="8">
        <f t="shared" si="22"/>
        <v>1.1997276009450657</v>
      </c>
    </row>
    <row r="151" spans="12:37" x14ac:dyDescent="0.15">
      <c r="L151" s="8">
        <f>IF('vertical grid'!B151&gt;($C$2),0,'vertical grid'!D151)</f>
        <v>121.33333333333212</v>
      </c>
      <c r="M151" s="8"/>
      <c r="N151" s="67">
        <f t="shared" si="23"/>
        <v>0</v>
      </c>
      <c r="O151" s="15"/>
      <c r="P151" s="67">
        <f t="shared" si="20"/>
        <v>0</v>
      </c>
      <c r="S151" s="18">
        <f t="shared" si="16"/>
        <v>594.9046459540981</v>
      </c>
      <c r="U151" s="18">
        <f t="shared" si="17"/>
        <v>241.15579372399023</v>
      </c>
      <c r="W151" s="18">
        <f t="shared" si="18"/>
        <v>358.36771085699996</v>
      </c>
      <c r="Y151" s="8">
        <f>Vz!O151</f>
        <v>298.70756542960839</v>
      </c>
      <c r="AC151" s="8">
        <f t="shared" si="19"/>
        <v>1.9915955094692428</v>
      </c>
      <c r="AG151" s="8">
        <f t="shared" si="21"/>
        <v>0.80733071951878477</v>
      </c>
      <c r="AK151" s="8">
        <f t="shared" si="22"/>
        <v>1.1997276009450477</v>
      </c>
    </row>
    <row r="152" spans="12:37" x14ac:dyDescent="0.15">
      <c r="L152" s="8">
        <f>IF('vertical grid'!B152&gt;($C$2),0,'vertical grid'!D152)</f>
        <v>100</v>
      </c>
      <c r="M152" s="8"/>
      <c r="N152" s="67">
        <f t="shared" si="23"/>
        <v>0</v>
      </c>
      <c r="O152" s="15"/>
      <c r="P152" s="67">
        <f t="shared" si="20"/>
        <v>0</v>
      </c>
      <c r="S152" s="18">
        <f t="shared" si="16"/>
        <v>490.30602688525056</v>
      </c>
      <c r="U152" s="18">
        <f t="shared" si="17"/>
        <v>198.75477504724668</v>
      </c>
      <c r="W152" s="18">
        <f t="shared" si="18"/>
        <v>295.35800345357433</v>
      </c>
      <c r="Y152" s="8">
        <f>Vz!O152</f>
        <v>296.54739197838478</v>
      </c>
      <c r="AC152" s="8">
        <f t="shared" si="19"/>
        <v>1.6533816858554222</v>
      </c>
      <c r="AG152" s="8">
        <f t="shared" si="21"/>
        <v>0.67022938128464082</v>
      </c>
      <c r="AK152" s="8">
        <f t="shared" si="22"/>
        <v>0.99598921266217999</v>
      </c>
    </row>
    <row r="153" spans="12:37" x14ac:dyDescent="0.15">
      <c r="L153" s="8">
        <f>IF('vertical grid'!B153&gt;($C$2),0,'vertical grid'!D153)</f>
        <v>100</v>
      </c>
      <c r="M153" s="8"/>
      <c r="N153" s="67">
        <f t="shared" si="23"/>
        <v>0</v>
      </c>
      <c r="O153" s="15"/>
      <c r="P153" s="67">
        <f t="shared" si="20"/>
        <v>0</v>
      </c>
      <c r="S153" s="18">
        <f t="shared" si="16"/>
        <v>490.30602688525056</v>
      </c>
      <c r="U153" s="18">
        <f t="shared" si="17"/>
        <v>198.75477504724668</v>
      </c>
      <c r="W153" s="18">
        <f t="shared" si="18"/>
        <v>295.35800345357433</v>
      </c>
      <c r="Y153" s="8">
        <f>Vz!O153</f>
        <v>296.54739197838478</v>
      </c>
      <c r="AC153" s="8">
        <f t="shared" si="19"/>
        <v>1.6533816858554222</v>
      </c>
      <c r="AG153" s="8">
        <f t="shared" si="21"/>
        <v>0.67022938128464082</v>
      </c>
      <c r="AK153" s="8">
        <f t="shared" si="22"/>
        <v>0.99598921266217999</v>
      </c>
    </row>
    <row r="154" spans="12:37" x14ac:dyDescent="0.15">
      <c r="L154" s="8">
        <f>IF('vertical grid'!B154&gt;($C$2),0,'vertical grid'!D154)</f>
        <v>100</v>
      </c>
      <c r="M154" s="8"/>
      <c r="N154" s="67">
        <f t="shared" si="23"/>
        <v>0</v>
      </c>
      <c r="O154" s="15"/>
      <c r="P154" s="67">
        <f t="shared" si="20"/>
        <v>0</v>
      </c>
      <c r="S154" s="18">
        <f t="shared" si="16"/>
        <v>490.30602688525056</v>
      </c>
      <c r="U154" s="18">
        <f t="shared" si="17"/>
        <v>198.75477504724668</v>
      </c>
      <c r="W154" s="18">
        <f t="shared" si="18"/>
        <v>295.35800345357433</v>
      </c>
      <c r="Y154" s="8">
        <f>Vz!O154</f>
        <v>296.54739197838478</v>
      </c>
      <c r="AC154" s="8">
        <f t="shared" si="19"/>
        <v>1.6533816858554222</v>
      </c>
      <c r="AG154" s="8">
        <f t="shared" si="21"/>
        <v>0.67022938128464082</v>
      </c>
      <c r="AK154" s="8">
        <f t="shared" si="22"/>
        <v>0.99598921266217999</v>
      </c>
    </row>
    <row r="155" spans="12:37" x14ac:dyDescent="0.15">
      <c r="L155" s="8">
        <f>IF('vertical grid'!B155&gt;($C$2),0,'vertical grid'!D155)</f>
        <v>100</v>
      </c>
      <c r="M155" s="8"/>
      <c r="N155" s="67">
        <f t="shared" si="23"/>
        <v>0</v>
      </c>
      <c r="O155" s="15"/>
      <c r="P155" s="67">
        <f t="shared" si="20"/>
        <v>0</v>
      </c>
      <c r="S155" s="18">
        <f t="shared" si="16"/>
        <v>490.30602688525056</v>
      </c>
      <c r="U155" s="18">
        <f t="shared" si="17"/>
        <v>198.75477504724668</v>
      </c>
      <c r="W155" s="18">
        <f t="shared" si="18"/>
        <v>295.35800345357433</v>
      </c>
      <c r="Y155" s="8">
        <f>Vz!O155</f>
        <v>296.54739197838478</v>
      </c>
      <c r="AC155" s="8">
        <f t="shared" si="19"/>
        <v>1.6533816858554222</v>
      </c>
      <c r="AG155" s="8">
        <f t="shared" si="21"/>
        <v>0.67022938128464082</v>
      </c>
      <c r="AK155" s="8">
        <f t="shared" si="22"/>
        <v>0.99598921266217999</v>
      </c>
    </row>
    <row r="156" spans="12:37" x14ac:dyDescent="0.15">
      <c r="L156" s="8">
        <f>IF('vertical grid'!B156&gt;($C$2),0,'vertical grid'!D156)</f>
        <v>100</v>
      </c>
      <c r="M156" s="8"/>
      <c r="N156" s="67">
        <f t="shared" si="23"/>
        <v>0</v>
      </c>
      <c r="O156" s="15"/>
      <c r="P156" s="67">
        <f t="shared" si="20"/>
        <v>0</v>
      </c>
      <c r="S156" s="18">
        <f t="shared" si="16"/>
        <v>490.30602688525056</v>
      </c>
      <c r="U156" s="18">
        <f t="shared" si="17"/>
        <v>198.75477504724668</v>
      </c>
      <c r="W156" s="18">
        <f t="shared" si="18"/>
        <v>295.35800345357433</v>
      </c>
      <c r="Y156" s="8">
        <f>Vz!O156</f>
        <v>296.54739197838478</v>
      </c>
      <c r="AC156" s="8">
        <f t="shared" si="19"/>
        <v>1.6533816858554222</v>
      </c>
      <c r="AG156" s="8">
        <f t="shared" si="21"/>
        <v>0.67022938128464082</v>
      </c>
      <c r="AK156" s="8">
        <f t="shared" si="22"/>
        <v>0.99598921266217999</v>
      </c>
    </row>
    <row r="157" spans="12:37" x14ac:dyDescent="0.15">
      <c r="L157" s="8">
        <f>IF('vertical grid'!B157&gt;($C$2),0,'vertical grid'!D157)</f>
        <v>100</v>
      </c>
      <c r="M157" s="8"/>
      <c r="N157" s="67">
        <f t="shared" si="23"/>
        <v>0</v>
      </c>
      <c r="O157" s="15"/>
      <c r="P157" s="67">
        <f t="shared" si="20"/>
        <v>0</v>
      </c>
      <c r="S157" s="18">
        <f t="shared" si="16"/>
        <v>490.30602688525056</v>
      </c>
      <c r="U157" s="18">
        <f t="shared" si="17"/>
        <v>198.75477504724668</v>
      </c>
      <c r="W157" s="18">
        <f t="shared" si="18"/>
        <v>295.35800345357433</v>
      </c>
      <c r="Y157" s="8">
        <f>Vz!O157</f>
        <v>296.54739197838478</v>
      </c>
      <c r="AC157" s="8">
        <f t="shared" si="19"/>
        <v>1.6533816858554222</v>
      </c>
      <c r="AG157" s="8">
        <f t="shared" si="21"/>
        <v>0.67022938128464082</v>
      </c>
      <c r="AK157" s="8">
        <f t="shared" si="22"/>
        <v>0.99598921266217999</v>
      </c>
    </row>
    <row r="158" spans="12:37" x14ac:dyDescent="0.15">
      <c r="L158" s="8">
        <f>IF('vertical grid'!B158&gt;($C$2),0,'vertical grid'!D158)</f>
        <v>100</v>
      </c>
      <c r="M158" s="8"/>
      <c r="N158" s="67">
        <f t="shared" si="23"/>
        <v>0</v>
      </c>
      <c r="O158" s="15"/>
      <c r="P158" s="67">
        <f t="shared" si="20"/>
        <v>0</v>
      </c>
      <c r="S158" s="18">
        <f t="shared" si="16"/>
        <v>490.30602688525056</v>
      </c>
      <c r="U158" s="18">
        <f t="shared" si="17"/>
        <v>198.75477504724668</v>
      </c>
      <c r="W158" s="18">
        <f t="shared" si="18"/>
        <v>295.35800345357433</v>
      </c>
      <c r="Y158" s="8">
        <f>Vz!O158</f>
        <v>296.54739197838478</v>
      </c>
      <c r="AC158" s="8">
        <f t="shared" si="19"/>
        <v>1.6533816858554222</v>
      </c>
      <c r="AG158" s="8">
        <f t="shared" si="21"/>
        <v>0.67022938128464082</v>
      </c>
      <c r="AK158" s="8">
        <f t="shared" si="22"/>
        <v>0.99598921266217999</v>
      </c>
    </row>
    <row r="159" spans="12:37" x14ac:dyDescent="0.15">
      <c r="L159" s="8">
        <f>IF('vertical grid'!B159&gt;($C$2),0,'vertical grid'!D159)</f>
        <v>100</v>
      </c>
      <c r="M159" s="8"/>
      <c r="N159" s="67">
        <f t="shared" si="23"/>
        <v>0</v>
      </c>
      <c r="O159" s="15"/>
      <c r="P159" s="67">
        <f t="shared" si="20"/>
        <v>0</v>
      </c>
      <c r="S159" s="18">
        <f t="shared" si="16"/>
        <v>490.30602688525056</v>
      </c>
      <c r="U159" s="18">
        <f t="shared" si="17"/>
        <v>198.75477504724668</v>
      </c>
      <c r="W159" s="18">
        <f t="shared" si="18"/>
        <v>295.35800345357433</v>
      </c>
      <c r="Y159" s="8">
        <f>Vz!O159</f>
        <v>296.54739197838478</v>
      </c>
      <c r="AC159" s="8">
        <f t="shared" si="19"/>
        <v>1.6533816858554222</v>
      </c>
      <c r="AG159" s="8">
        <f t="shared" si="21"/>
        <v>0.67022938128464082</v>
      </c>
      <c r="AK159" s="8">
        <f t="shared" si="22"/>
        <v>0.99598921266217999</v>
      </c>
    </row>
    <row r="160" spans="12:37" x14ac:dyDescent="0.15">
      <c r="L160" s="8">
        <f>IF('vertical grid'!B160&gt;($C$2),0,'vertical grid'!D160)</f>
        <v>100</v>
      </c>
      <c r="M160" s="8"/>
      <c r="N160" s="67">
        <f t="shared" si="23"/>
        <v>0</v>
      </c>
      <c r="O160" s="15"/>
      <c r="P160" s="67">
        <f t="shared" si="20"/>
        <v>0</v>
      </c>
      <c r="S160" s="18">
        <f t="shared" si="16"/>
        <v>490.30602688525056</v>
      </c>
      <c r="U160" s="18">
        <f t="shared" si="17"/>
        <v>198.75477504724668</v>
      </c>
      <c r="W160" s="18">
        <f t="shared" si="18"/>
        <v>295.35800345357433</v>
      </c>
      <c r="Y160" s="8">
        <f>Vz!O160</f>
        <v>296.54739197838478</v>
      </c>
      <c r="AC160" s="8">
        <f t="shared" si="19"/>
        <v>1.6533816858554222</v>
      </c>
      <c r="AG160" s="8">
        <f t="shared" si="21"/>
        <v>0.67022938128464082</v>
      </c>
      <c r="AK160" s="8">
        <f t="shared" si="22"/>
        <v>0.99598921266217999</v>
      </c>
    </row>
    <row r="161" spans="12:37" x14ac:dyDescent="0.15">
      <c r="L161" s="8">
        <f>IF('vertical grid'!B161&gt;($C$2),0,'vertical grid'!D161)</f>
        <v>100</v>
      </c>
      <c r="M161" s="8"/>
      <c r="N161" s="67">
        <f t="shared" si="23"/>
        <v>0</v>
      </c>
      <c r="O161" s="15"/>
      <c r="P161" s="67">
        <f t="shared" si="20"/>
        <v>0</v>
      </c>
      <c r="S161" s="18">
        <f t="shared" si="16"/>
        <v>490.30602688525056</v>
      </c>
      <c r="U161" s="18">
        <f t="shared" si="17"/>
        <v>198.75477504724668</v>
      </c>
      <c r="W161" s="18">
        <f t="shared" si="18"/>
        <v>295.35800345357433</v>
      </c>
      <c r="Y161" s="8">
        <f>Vz!O161</f>
        <v>296.54739197838478</v>
      </c>
      <c r="AC161" s="8">
        <f t="shared" si="19"/>
        <v>1.6533816858554222</v>
      </c>
      <c r="AG161" s="8">
        <f t="shared" si="21"/>
        <v>0.67022938128464082</v>
      </c>
      <c r="AK161" s="8">
        <f t="shared" si="22"/>
        <v>0.99598921266217999</v>
      </c>
    </row>
    <row r="162" spans="12:37" x14ac:dyDescent="0.15">
      <c r="L162" s="8">
        <f>IF('vertical grid'!B162&gt;($C$2),0,'vertical grid'!D162)</f>
        <v>100</v>
      </c>
      <c r="M162" s="8"/>
      <c r="N162" s="67">
        <f t="shared" si="23"/>
        <v>0</v>
      </c>
      <c r="O162" s="15"/>
      <c r="P162" s="67">
        <f t="shared" si="20"/>
        <v>0</v>
      </c>
      <c r="S162" s="18">
        <f t="shared" si="16"/>
        <v>490.30602688525056</v>
      </c>
      <c r="U162" s="18">
        <f t="shared" si="17"/>
        <v>198.75477504724668</v>
      </c>
      <c r="W162" s="18">
        <f t="shared" si="18"/>
        <v>295.35800345357433</v>
      </c>
      <c r="Y162" s="8">
        <f>Vz!O162</f>
        <v>296.54739197838478</v>
      </c>
      <c r="AC162" s="8">
        <f t="shared" si="19"/>
        <v>1.6533816858554222</v>
      </c>
      <c r="AG162" s="8">
        <f t="shared" si="21"/>
        <v>0.67022938128464082</v>
      </c>
      <c r="AK162" s="8">
        <f t="shared" si="22"/>
        <v>0.99598921266217999</v>
      </c>
    </row>
    <row r="163" spans="12:37" x14ac:dyDescent="0.15">
      <c r="L163" s="8">
        <f>IF('vertical grid'!B163&gt;($C$2),0,'vertical grid'!D163)</f>
        <v>100</v>
      </c>
      <c r="M163" s="8"/>
      <c r="N163" s="67">
        <f t="shared" si="23"/>
        <v>0</v>
      </c>
      <c r="O163" s="15"/>
      <c r="P163" s="67">
        <f t="shared" si="20"/>
        <v>0</v>
      </c>
      <c r="S163" s="18">
        <f t="shared" si="16"/>
        <v>490.30602688525056</v>
      </c>
      <c r="U163" s="18">
        <f t="shared" si="17"/>
        <v>198.75477504724668</v>
      </c>
      <c r="W163" s="18">
        <f t="shared" si="18"/>
        <v>295.35800345357433</v>
      </c>
      <c r="Y163" s="8">
        <f>Vz!O163</f>
        <v>296.54739197838478</v>
      </c>
      <c r="AC163" s="8">
        <f t="shared" si="19"/>
        <v>1.6533816858554222</v>
      </c>
      <c r="AG163" s="8">
        <f t="shared" si="21"/>
        <v>0.67022938128464082</v>
      </c>
      <c r="AK163" s="8">
        <f t="shared" si="22"/>
        <v>0.99598921266217999</v>
      </c>
    </row>
    <row r="164" spans="12:37" x14ac:dyDescent="0.15">
      <c r="L164" s="8">
        <f>IF('vertical grid'!B164&gt;($C$2),0,'vertical grid'!D164)</f>
        <v>95.33333333333394</v>
      </c>
      <c r="M164" s="8"/>
      <c r="N164" s="67">
        <f t="shared" si="23"/>
        <v>0</v>
      </c>
      <c r="O164" s="15"/>
      <c r="P164" s="67">
        <f t="shared" si="20"/>
        <v>0</v>
      </c>
      <c r="S164" s="18">
        <f t="shared" si="16"/>
        <v>467.42507896394187</v>
      </c>
      <c r="U164" s="18">
        <f t="shared" si="17"/>
        <v>189.47955221170972</v>
      </c>
      <c r="W164" s="18">
        <f t="shared" si="18"/>
        <v>281.57462995907599</v>
      </c>
      <c r="Y164" s="8">
        <f>Vz!O164</f>
        <v>296.54739197838478</v>
      </c>
      <c r="AC164" s="8">
        <f t="shared" si="19"/>
        <v>1.5762238738488461</v>
      </c>
      <c r="AG164" s="8">
        <f t="shared" si="21"/>
        <v>0.63895201015802827</v>
      </c>
      <c r="AK164" s="8">
        <f t="shared" si="22"/>
        <v>0.94950971607128432</v>
      </c>
    </row>
    <row r="165" spans="12:37" x14ac:dyDescent="0.15">
      <c r="L165" s="8">
        <f>IF('vertical grid'!B165&gt;($C$2),0,'vertical grid'!D165)</f>
        <v>95.33333333333394</v>
      </c>
      <c r="M165" s="8"/>
      <c r="N165" s="67">
        <f t="shared" si="23"/>
        <v>0</v>
      </c>
      <c r="O165" s="15"/>
      <c r="P165" s="67">
        <f t="shared" si="20"/>
        <v>0</v>
      </c>
      <c r="S165" s="18">
        <f t="shared" si="16"/>
        <v>467.42507896394187</v>
      </c>
      <c r="U165" s="18">
        <f t="shared" si="17"/>
        <v>189.47955221170972</v>
      </c>
      <c r="W165" s="18">
        <f t="shared" si="18"/>
        <v>281.57462995907599</v>
      </c>
      <c r="Y165" s="8">
        <f>Vz!O165</f>
        <v>296.54739197838478</v>
      </c>
      <c r="AC165" s="8">
        <f t="shared" si="19"/>
        <v>1.5762238738488461</v>
      </c>
      <c r="AG165" s="8">
        <f t="shared" si="21"/>
        <v>0.63895201015802827</v>
      </c>
      <c r="AK165" s="8">
        <f t="shared" si="22"/>
        <v>0.94950971607128432</v>
      </c>
    </row>
    <row r="166" spans="12:37" x14ac:dyDescent="0.15">
      <c r="L166" s="8">
        <f>IF('vertical grid'!B166&gt;($C$2),0,'vertical grid'!D166)</f>
        <v>95.333333333332121</v>
      </c>
      <c r="M166" s="8"/>
      <c r="N166" s="67">
        <f t="shared" si="23"/>
        <v>0</v>
      </c>
      <c r="O166" s="15"/>
      <c r="P166" s="67">
        <f t="shared" si="20"/>
        <v>0</v>
      </c>
      <c r="S166" s="18">
        <f t="shared" si="16"/>
        <v>467.42507896393295</v>
      </c>
      <c r="U166" s="18">
        <f t="shared" si="17"/>
        <v>189.47955221170611</v>
      </c>
      <c r="W166" s="18">
        <f t="shared" si="18"/>
        <v>281.57462995907065</v>
      </c>
      <c r="Y166" s="8">
        <f>Vz!O166</f>
        <v>296.54739197838478</v>
      </c>
      <c r="AC166" s="8">
        <f t="shared" si="19"/>
        <v>1.5762238738488159</v>
      </c>
      <c r="AG166" s="8">
        <f t="shared" si="21"/>
        <v>0.63895201015801617</v>
      </c>
      <c r="AK166" s="8">
        <f t="shared" si="22"/>
        <v>0.94950971607126633</v>
      </c>
    </row>
    <row r="167" spans="12:37" x14ac:dyDescent="0.15">
      <c r="L167" s="8">
        <f>IF('vertical grid'!B167&gt;($C$2),0,'vertical grid'!D167)</f>
        <v>133.33333333333394</v>
      </c>
      <c r="M167" s="8"/>
      <c r="N167" s="67">
        <f t="shared" si="23"/>
        <v>0</v>
      </c>
      <c r="O167" s="15"/>
      <c r="P167" s="67">
        <f t="shared" si="20"/>
        <v>0</v>
      </c>
      <c r="S167" s="18">
        <f t="shared" si="16"/>
        <v>653.74136918033707</v>
      </c>
      <c r="U167" s="18">
        <f t="shared" si="17"/>
        <v>265.00636672966345</v>
      </c>
      <c r="W167" s="18">
        <f t="shared" si="18"/>
        <v>393.81067127143422</v>
      </c>
      <c r="Y167" s="8">
        <f>Vz!O167</f>
        <v>295.46138277502661</v>
      </c>
      <c r="AC167" s="8">
        <f t="shared" si="19"/>
        <v>2.2126118920864726</v>
      </c>
      <c r="AG167" s="8">
        <f t="shared" si="21"/>
        <v>0.89692386951105374</v>
      </c>
      <c r="AK167" s="8">
        <f t="shared" si="22"/>
        <v>1.3328668118069893</v>
      </c>
    </row>
    <row r="168" spans="12:37" x14ac:dyDescent="0.15">
      <c r="L168" s="8">
        <f>IF('vertical grid'!B168&gt;($C$2),0,'vertical grid'!D168)</f>
        <v>133.33333333333394</v>
      </c>
      <c r="M168" s="8"/>
      <c r="N168" s="67">
        <f t="shared" si="23"/>
        <v>0</v>
      </c>
      <c r="O168" s="15"/>
      <c r="P168" s="67">
        <f t="shared" si="20"/>
        <v>0</v>
      </c>
      <c r="S168" s="18">
        <f t="shared" si="16"/>
        <v>653.74136918033707</v>
      </c>
      <c r="U168" s="18">
        <f t="shared" si="17"/>
        <v>265.00636672966345</v>
      </c>
      <c r="W168" s="18">
        <f t="shared" si="18"/>
        <v>393.81067127143422</v>
      </c>
      <c r="Y168" s="8">
        <f>Vz!O168</f>
        <v>295.46138277502661</v>
      </c>
      <c r="AC168" s="8">
        <f t="shared" si="19"/>
        <v>2.2126118920864726</v>
      </c>
      <c r="AG168" s="8">
        <f t="shared" si="21"/>
        <v>0.89692386951105374</v>
      </c>
      <c r="AK168" s="8">
        <f t="shared" si="22"/>
        <v>1.3328668118069893</v>
      </c>
    </row>
    <row r="169" spans="12:37" x14ac:dyDescent="0.15">
      <c r="L169" s="8">
        <f>IF('vertical grid'!B169&gt;($C$2),0,'vertical grid'!D169)</f>
        <v>133.33333333333212</v>
      </c>
      <c r="M169" s="8"/>
      <c r="N169" s="67">
        <f t="shared" si="23"/>
        <v>0</v>
      </c>
      <c r="O169" s="15"/>
      <c r="P169" s="67">
        <f t="shared" si="20"/>
        <v>0</v>
      </c>
      <c r="S169" s="18">
        <f t="shared" si="16"/>
        <v>653.74136918032821</v>
      </c>
      <c r="U169" s="18">
        <f t="shared" si="17"/>
        <v>265.00636672965982</v>
      </c>
      <c r="W169" s="18">
        <f t="shared" si="18"/>
        <v>393.81067127142887</v>
      </c>
      <c r="Y169" s="8">
        <f>Vz!O169</f>
        <v>295.46138277502661</v>
      </c>
      <c r="AC169" s="8">
        <f t="shared" si="19"/>
        <v>2.2126118920864424</v>
      </c>
      <c r="AG169" s="8">
        <f t="shared" si="21"/>
        <v>0.89692386951104142</v>
      </c>
      <c r="AK169" s="8">
        <f t="shared" si="22"/>
        <v>1.3328668118069713</v>
      </c>
    </row>
    <row r="170" spans="12:37" x14ac:dyDescent="0.15">
      <c r="L170" s="8">
        <f>IF('vertical grid'!B170&gt;($C$2),0,'vertical grid'!D170)</f>
        <v>145.33333333333394</v>
      </c>
      <c r="M170" s="8"/>
      <c r="N170" s="67">
        <f t="shared" si="23"/>
        <v>0</v>
      </c>
      <c r="O170" s="15"/>
      <c r="P170" s="67">
        <f t="shared" si="20"/>
        <v>0</v>
      </c>
      <c r="S170" s="18">
        <f t="shared" si="16"/>
        <v>712.57809240656718</v>
      </c>
      <c r="U170" s="18">
        <f t="shared" si="17"/>
        <v>288.85693973533307</v>
      </c>
      <c r="W170" s="18">
        <f t="shared" si="18"/>
        <v>429.25363168586318</v>
      </c>
      <c r="Y170" s="8">
        <f>Vz!O170</f>
        <v>295.46138277502661</v>
      </c>
      <c r="AC170" s="8">
        <f t="shared" si="19"/>
        <v>2.411746962374254</v>
      </c>
      <c r="AG170" s="8">
        <f t="shared" si="21"/>
        <v>0.97764701776704821</v>
      </c>
      <c r="AK170" s="8">
        <f t="shared" si="22"/>
        <v>1.4528248248696181</v>
      </c>
    </row>
    <row r="171" spans="12:37" x14ac:dyDescent="0.15">
      <c r="L171" s="8">
        <f>IF('vertical grid'!B171&gt;($C$2),0,'vertical grid'!D171)</f>
        <v>145.33333333333394</v>
      </c>
      <c r="M171" s="8"/>
      <c r="N171" s="67">
        <f t="shared" si="23"/>
        <v>0</v>
      </c>
      <c r="O171" s="15"/>
      <c r="P171" s="67">
        <f t="shared" si="20"/>
        <v>0</v>
      </c>
      <c r="S171" s="18">
        <f t="shared" si="16"/>
        <v>712.57809240656718</v>
      </c>
      <c r="U171" s="18">
        <f t="shared" si="17"/>
        <v>288.85693973533307</v>
      </c>
      <c r="W171" s="18">
        <f t="shared" si="18"/>
        <v>429.25363168586318</v>
      </c>
      <c r="Y171" s="8">
        <f>Vz!O171</f>
        <v>295.46138277502661</v>
      </c>
      <c r="AC171" s="8">
        <f t="shared" si="19"/>
        <v>2.411746962374254</v>
      </c>
      <c r="AG171" s="8">
        <f t="shared" si="21"/>
        <v>0.97764701776704821</v>
      </c>
      <c r="AK171" s="8">
        <f t="shared" si="22"/>
        <v>1.4528248248696181</v>
      </c>
    </row>
    <row r="172" spans="12:37" x14ac:dyDescent="0.15">
      <c r="L172" s="8">
        <f>IF('vertical grid'!B172&gt;($C$2),0,'vertical grid'!D172)</f>
        <v>145.33333333333212</v>
      </c>
      <c r="M172" s="8"/>
      <c r="N172" s="67">
        <f t="shared" si="23"/>
        <v>0</v>
      </c>
      <c r="O172" s="15"/>
      <c r="P172" s="67">
        <f t="shared" si="20"/>
        <v>0</v>
      </c>
      <c r="S172" s="18">
        <f t="shared" si="16"/>
        <v>712.5780924065582</v>
      </c>
      <c r="U172" s="18">
        <f t="shared" si="17"/>
        <v>288.85693973532943</v>
      </c>
      <c r="W172" s="18">
        <f t="shared" si="18"/>
        <v>429.25363168585778</v>
      </c>
      <c r="Y172" s="8">
        <f>Vz!O172</f>
        <v>295.46138277502661</v>
      </c>
      <c r="AC172" s="8">
        <f t="shared" si="19"/>
        <v>2.4117469623742238</v>
      </c>
      <c r="AG172" s="8">
        <f t="shared" si="21"/>
        <v>0.97764701776703589</v>
      </c>
      <c r="AK172" s="8">
        <f t="shared" si="22"/>
        <v>1.4528248248695996</v>
      </c>
    </row>
    <row r="173" spans="12:37" x14ac:dyDescent="0.15">
      <c r="L173" s="8">
        <f>IF('vertical grid'!B173&gt;($C$2),0,'vertical grid'!D173)</f>
        <v>26.66666666666606</v>
      </c>
      <c r="M173" s="8"/>
      <c r="N173" s="67">
        <f t="shared" si="23"/>
        <v>0</v>
      </c>
      <c r="O173" s="15"/>
      <c r="P173" s="67">
        <f t="shared" si="20"/>
        <v>0</v>
      </c>
      <c r="S173" s="18">
        <f t="shared" si="16"/>
        <v>130.74827383606385</v>
      </c>
      <c r="U173" s="18">
        <f t="shared" si="17"/>
        <v>53.001273345931246</v>
      </c>
      <c r="W173" s="18">
        <f t="shared" si="18"/>
        <v>78.762134254284703</v>
      </c>
      <c r="Y173" s="8">
        <f>Vz!O173</f>
        <v>295.32535082362875</v>
      </c>
      <c r="AC173" s="8">
        <f t="shared" si="19"/>
        <v>0.44272621185896099</v>
      </c>
      <c r="AG173" s="8">
        <f t="shared" si="21"/>
        <v>0.17946740162372357</v>
      </c>
      <c r="AK173" s="8">
        <f t="shared" si="22"/>
        <v>0.26669615065088753</v>
      </c>
    </row>
    <row r="174" spans="12:37" x14ac:dyDescent="0.15">
      <c r="L174" s="8">
        <f>IF('vertical grid'!B174&gt;($C$2),0,'vertical grid'!D174)</f>
        <v>26.66666666666606</v>
      </c>
      <c r="M174" s="8"/>
      <c r="N174" s="67">
        <f t="shared" si="23"/>
        <v>0</v>
      </c>
      <c r="O174" s="15"/>
      <c r="P174" s="67">
        <f t="shared" si="20"/>
        <v>0</v>
      </c>
      <c r="S174" s="18">
        <f t="shared" si="16"/>
        <v>130.74827383606385</v>
      </c>
      <c r="U174" s="18">
        <f t="shared" si="17"/>
        <v>53.001273345931246</v>
      </c>
      <c r="W174" s="18">
        <f t="shared" si="18"/>
        <v>78.762134254284703</v>
      </c>
      <c r="Y174" s="8">
        <f>Vz!O174</f>
        <v>295.32535082362875</v>
      </c>
      <c r="AC174" s="8">
        <f t="shared" si="19"/>
        <v>0.44272621185896099</v>
      </c>
      <c r="AG174" s="8">
        <f t="shared" si="21"/>
        <v>0.17946740162372357</v>
      </c>
      <c r="AK174" s="8">
        <f t="shared" si="22"/>
        <v>0.26669615065088753</v>
      </c>
    </row>
    <row r="175" spans="12:37" x14ac:dyDescent="0.15">
      <c r="L175" s="8">
        <f>IF('vertical grid'!B175&gt;($C$2),0,'vertical grid'!D175)</f>
        <v>26.666666666667879</v>
      </c>
      <c r="M175" s="8"/>
      <c r="N175" s="67">
        <f t="shared" si="23"/>
        <v>0</v>
      </c>
      <c r="O175" s="15"/>
      <c r="P175" s="67">
        <f t="shared" si="20"/>
        <v>0</v>
      </c>
      <c r="S175" s="18">
        <f t="shared" si="16"/>
        <v>130.74827383607277</v>
      </c>
      <c r="U175" s="18">
        <f t="shared" si="17"/>
        <v>53.001273345934862</v>
      </c>
      <c r="W175" s="18">
        <f t="shared" si="18"/>
        <v>78.762134254290075</v>
      </c>
      <c r="Y175" s="8">
        <f>Vz!O175</f>
        <v>295.32535082362875</v>
      </c>
      <c r="AC175" s="8">
        <f t="shared" si="19"/>
        <v>0.44272621185899119</v>
      </c>
      <c r="AG175" s="8">
        <f t="shared" si="21"/>
        <v>0.17946740162373581</v>
      </c>
      <c r="AK175" s="8">
        <f t="shared" si="22"/>
        <v>0.26669615065090568</v>
      </c>
    </row>
    <row r="176" spans="12:37" x14ac:dyDescent="0.15">
      <c r="L176" s="8">
        <f>IF('vertical grid'!B176&gt;($C$2),0,'vertical grid'!D176)</f>
        <v>133.33333333333394</v>
      </c>
      <c r="M176" s="8"/>
      <c r="N176" s="67">
        <f t="shared" si="23"/>
        <v>0</v>
      </c>
      <c r="O176" s="15"/>
      <c r="P176" s="67">
        <f t="shared" si="20"/>
        <v>0</v>
      </c>
      <c r="S176" s="18">
        <f t="shared" si="16"/>
        <v>653.74136918033707</v>
      </c>
      <c r="U176" s="18">
        <f t="shared" si="17"/>
        <v>265.00636672966345</v>
      </c>
      <c r="W176" s="18">
        <f t="shared" si="18"/>
        <v>393.81067127143422</v>
      </c>
      <c r="Y176" s="8">
        <f>Vz!O176</f>
        <v>297.22413268498013</v>
      </c>
      <c r="AC176" s="8">
        <f t="shared" si="19"/>
        <v>2.199489534294377</v>
      </c>
      <c r="AG176" s="8">
        <f t="shared" si="21"/>
        <v>0.89160447483090677</v>
      </c>
      <c r="AK176" s="8">
        <f t="shared" si="22"/>
        <v>1.3249619662910197</v>
      </c>
    </row>
    <row r="177" spans="12:37" x14ac:dyDescent="0.15">
      <c r="L177" s="8">
        <f>IF('vertical grid'!B177&gt;($C$2),0,'vertical grid'!D177)</f>
        <v>133.33333333333394</v>
      </c>
      <c r="M177" s="8"/>
      <c r="N177" s="67">
        <f t="shared" si="23"/>
        <v>0</v>
      </c>
      <c r="O177" s="15"/>
      <c r="P177" s="67">
        <f t="shared" si="20"/>
        <v>0</v>
      </c>
      <c r="S177" s="18">
        <f t="shared" si="16"/>
        <v>653.74136918033707</v>
      </c>
      <c r="U177" s="18">
        <f t="shared" si="17"/>
        <v>265.00636672966345</v>
      </c>
      <c r="W177" s="18">
        <f t="shared" si="18"/>
        <v>393.81067127143422</v>
      </c>
      <c r="Y177" s="8">
        <f>Vz!O177</f>
        <v>297.22413268498013</v>
      </c>
      <c r="AC177" s="8">
        <f t="shared" si="19"/>
        <v>2.199489534294377</v>
      </c>
      <c r="AG177" s="8">
        <f t="shared" si="21"/>
        <v>0.89160447483090677</v>
      </c>
      <c r="AK177" s="8">
        <f t="shared" si="22"/>
        <v>1.3249619662910197</v>
      </c>
    </row>
    <row r="178" spans="12:37" x14ac:dyDescent="0.15">
      <c r="L178" s="8">
        <f>IF('vertical grid'!B178&gt;($C$2),0,'vertical grid'!D178)</f>
        <v>133.33333333333212</v>
      </c>
      <c r="M178" s="8"/>
      <c r="N178" s="67">
        <f t="shared" si="23"/>
        <v>0</v>
      </c>
      <c r="O178" s="15"/>
      <c r="P178" s="67">
        <f t="shared" si="20"/>
        <v>0</v>
      </c>
      <c r="S178" s="18">
        <f t="shared" si="16"/>
        <v>653.74136918032821</v>
      </c>
      <c r="U178" s="18">
        <f t="shared" si="17"/>
        <v>265.00636672965982</v>
      </c>
      <c r="W178" s="18">
        <f t="shared" si="18"/>
        <v>393.81067127142887</v>
      </c>
      <c r="Y178" s="8">
        <f>Vz!O178</f>
        <v>297.22413268498013</v>
      </c>
      <c r="AC178" s="8">
        <f t="shared" si="19"/>
        <v>2.1994895342943472</v>
      </c>
      <c r="AG178" s="8">
        <f t="shared" si="21"/>
        <v>0.89160447483089444</v>
      </c>
      <c r="AK178" s="8">
        <f t="shared" si="22"/>
        <v>1.3249619662910017</v>
      </c>
    </row>
    <row r="179" spans="12:37" x14ac:dyDescent="0.15">
      <c r="L179" s="8">
        <f>IF('vertical grid'!B179&gt;($C$2),0,'vertical grid'!D179)</f>
        <v>128.66666666666606</v>
      </c>
      <c r="M179" s="8"/>
      <c r="N179" s="67">
        <f t="shared" si="23"/>
        <v>0</v>
      </c>
      <c r="O179" s="15"/>
      <c r="P179" s="67">
        <f t="shared" si="20"/>
        <v>0</v>
      </c>
      <c r="S179" s="18">
        <f t="shared" si="16"/>
        <v>630.8604212590194</v>
      </c>
      <c r="U179" s="18">
        <f t="shared" si="17"/>
        <v>255.73114389412285</v>
      </c>
      <c r="W179" s="18">
        <f t="shared" si="18"/>
        <v>380.02729777693054</v>
      </c>
      <c r="Y179" s="8">
        <f>Vz!O179</f>
        <v>297.22413268498013</v>
      </c>
      <c r="AC179" s="8">
        <f t="shared" si="19"/>
        <v>2.1225074005940541</v>
      </c>
      <c r="AG179" s="8">
        <f t="shared" si="21"/>
        <v>0.860398318211817</v>
      </c>
      <c r="AK179" s="8">
        <f t="shared" si="22"/>
        <v>1.2785882974708223</v>
      </c>
    </row>
    <row r="180" spans="12:37" x14ac:dyDescent="0.15">
      <c r="L180" s="8">
        <f>IF('vertical grid'!B180&gt;($C$2),0,'vertical grid'!D180)</f>
        <v>128.66666666666606</v>
      </c>
      <c r="M180" s="8"/>
      <c r="N180" s="67">
        <f t="shared" si="23"/>
        <v>0</v>
      </c>
      <c r="O180" s="15"/>
      <c r="P180" s="67">
        <f t="shared" si="20"/>
        <v>0</v>
      </c>
      <c r="S180" s="18">
        <f t="shared" si="16"/>
        <v>630.8604212590194</v>
      </c>
      <c r="U180" s="18">
        <f t="shared" si="17"/>
        <v>255.73114389412285</v>
      </c>
      <c r="W180" s="18">
        <f t="shared" si="18"/>
        <v>380.02729777693054</v>
      </c>
      <c r="Y180" s="8">
        <f>Vz!O180</f>
        <v>297.22413268498013</v>
      </c>
      <c r="AC180" s="8">
        <f t="shared" si="19"/>
        <v>2.1225074005940541</v>
      </c>
      <c r="AG180" s="8">
        <f t="shared" si="21"/>
        <v>0.860398318211817</v>
      </c>
      <c r="AK180" s="8">
        <f t="shared" si="22"/>
        <v>1.2785882974708223</v>
      </c>
    </row>
    <row r="181" spans="12:37" x14ac:dyDescent="0.15">
      <c r="L181" s="8">
        <f>IF('vertical grid'!B181&gt;($C$2),0,'vertical grid'!D181)</f>
        <v>128.66666666666788</v>
      </c>
      <c r="M181" s="8"/>
      <c r="N181" s="67">
        <f t="shared" si="23"/>
        <v>0</v>
      </c>
      <c r="O181" s="15"/>
      <c r="P181" s="67">
        <f t="shared" si="20"/>
        <v>0</v>
      </c>
      <c r="S181" s="18">
        <f t="shared" si="16"/>
        <v>630.86042125902839</v>
      </c>
      <c r="U181" s="18">
        <f t="shared" si="17"/>
        <v>255.73114389412649</v>
      </c>
      <c r="W181" s="18">
        <f t="shared" si="18"/>
        <v>380.02729777693588</v>
      </c>
      <c r="Y181" s="8">
        <f>Vz!O181</f>
        <v>297.22413268498013</v>
      </c>
      <c r="AC181" s="8">
        <f t="shared" si="19"/>
        <v>2.1225074005940843</v>
      </c>
      <c r="AG181" s="8">
        <f t="shared" si="21"/>
        <v>0.86039831821182922</v>
      </c>
      <c r="AK181" s="8">
        <f t="shared" si="22"/>
        <v>1.2785882974708402</v>
      </c>
    </row>
    <row r="182" spans="12:37" x14ac:dyDescent="0.15">
      <c r="L182" s="8">
        <f>IF('vertical grid'!B182&gt;($C$2),0,'vertical grid'!D182)</f>
        <v>16</v>
      </c>
      <c r="M182" s="8"/>
      <c r="N182" s="67">
        <f t="shared" si="23"/>
        <v>0</v>
      </c>
      <c r="O182" s="15"/>
      <c r="P182" s="67">
        <f t="shared" si="20"/>
        <v>0</v>
      </c>
      <c r="S182" s="18">
        <f t="shared" si="16"/>
        <v>78.448964301640089</v>
      </c>
      <c r="U182" s="18">
        <f t="shared" si="17"/>
        <v>31.800764007559469</v>
      </c>
      <c r="W182" s="18">
        <f t="shared" si="18"/>
        <v>47.257280552571892</v>
      </c>
      <c r="Y182" s="8">
        <f>Vz!O182</f>
        <v>297.1565279683806</v>
      </c>
      <c r="AC182" s="8">
        <f t="shared" si="19"/>
        <v>0.26399879160651513</v>
      </c>
      <c r="AG182" s="8">
        <f t="shared" si="21"/>
        <v>0.10701687836029393</v>
      </c>
      <c r="AK182" s="8">
        <f t="shared" si="22"/>
        <v>0.15903160827616203</v>
      </c>
    </row>
    <row r="183" spans="12:37" x14ac:dyDescent="0.15">
      <c r="L183" s="8">
        <f>IF('vertical grid'!B183&gt;($C$2),0,'vertical grid'!D183)</f>
        <v>16</v>
      </c>
      <c r="M183" s="8"/>
      <c r="N183" s="67">
        <f t="shared" si="23"/>
        <v>0</v>
      </c>
      <c r="O183" s="15"/>
      <c r="P183" s="67">
        <f t="shared" si="20"/>
        <v>0</v>
      </c>
      <c r="S183" s="18">
        <f t="shared" si="16"/>
        <v>78.448964301640089</v>
      </c>
      <c r="U183" s="18">
        <f t="shared" si="17"/>
        <v>31.800764007559469</v>
      </c>
      <c r="W183" s="18">
        <f t="shared" si="18"/>
        <v>47.257280552571892</v>
      </c>
      <c r="Y183" s="8">
        <f>Vz!O183</f>
        <v>297.1565279683806</v>
      </c>
      <c r="AC183" s="8">
        <f t="shared" si="19"/>
        <v>0.26399879160651513</v>
      </c>
      <c r="AG183" s="8">
        <f t="shared" si="21"/>
        <v>0.10701687836029393</v>
      </c>
      <c r="AK183" s="8">
        <f t="shared" si="22"/>
        <v>0.15903160827616203</v>
      </c>
    </row>
    <row r="184" spans="12:37" x14ac:dyDescent="0.15">
      <c r="L184" s="8">
        <f>IF('vertical grid'!B184&gt;($C$2),0,'vertical grid'!D184)</f>
        <v>16</v>
      </c>
      <c r="M184" s="8"/>
      <c r="N184" s="67">
        <f t="shared" si="23"/>
        <v>0</v>
      </c>
      <c r="O184" s="15"/>
      <c r="P184" s="67">
        <f t="shared" si="20"/>
        <v>0</v>
      </c>
      <c r="S184" s="18">
        <f t="shared" si="16"/>
        <v>78.448964301640089</v>
      </c>
      <c r="U184" s="18">
        <f t="shared" si="17"/>
        <v>31.800764007559469</v>
      </c>
      <c r="W184" s="18">
        <f t="shared" si="18"/>
        <v>47.257280552571892</v>
      </c>
      <c r="Y184" s="8">
        <f>Vz!O184</f>
        <v>297.1565279683806</v>
      </c>
      <c r="AC184" s="8">
        <f t="shared" si="19"/>
        <v>0.26399879160651513</v>
      </c>
      <c r="AG184" s="8">
        <f t="shared" si="21"/>
        <v>0.10701687836029393</v>
      </c>
      <c r="AK184" s="8">
        <f t="shared" si="22"/>
        <v>0.15903160827616203</v>
      </c>
    </row>
    <row r="185" spans="12:37" x14ac:dyDescent="0.15">
      <c r="L185" s="8">
        <f>IF('vertical grid'!B185&gt;($C$2),0,'vertical grid'!D185)</f>
        <v>100</v>
      </c>
      <c r="M185" s="8"/>
      <c r="N185" s="67">
        <f t="shared" si="23"/>
        <v>0</v>
      </c>
      <c r="O185" s="15"/>
      <c r="P185" s="67">
        <f t="shared" si="20"/>
        <v>0</v>
      </c>
      <c r="S185" s="18">
        <f t="shared" si="16"/>
        <v>490.30602688525056</v>
      </c>
      <c r="U185" s="18">
        <f t="shared" si="17"/>
        <v>198.75477504724668</v>
      </c>
      <c r="W185" s="18">
        <f t="shared" si="18"/>
        <v>295.35800345357433</v>
      </c>
      <c r="Y185" s="8">
        <f>Vz!O185</f>
        <v>296.34406840838693</v>
      </c>
      <c r="AC185" s="8">
        <f t="shared" si="19"/>
        <v>1.6545160816567039</v>
      </c>
      <c r="AG185" s="8">
        <f t="shared" si="21"/>
        <v>0.67068922997083902</v>
      </c>
      <c r="AK185" s="8">
        <f t="shared" si="22"/>
        <v>0.99667256726241027</v>
      </c>
    </row>
    <row r="186" spans="12:37" x14ac:dyDescent="0.15">
      <c r="L186" s="8">
        <f>IF('vertical grid'!B186&gt;($C$2),0,'vertical grid'!D186)</f>
        <v>100</v>
      </c>
      <c r="M186" s="8"/>
      <c r="N186" s="67">
        <f t="shared" si="23"/>
        <v>0</v>
      </c>
      <c r="O186" s="15"/>
      <c r="P186" s="67">
        <f t="shared" si="20"/>
        <v>0</v>
      </c>
      <c r="S186" s="18">
        <f t="shared" si="16"/>
        <v>490.30602688525056</v>
      </c>
      <c r="U186" s="18">
        <f t="shared" si="17"/>
        <v>198.75477504724668</v>
      </c>
      <c r="W186" s="18">
        <f t="shared" si="18"/>
        <v>295.35800345357433</v>
      </c>
      <c r="Y186" s="8">
        <f>Vz!O186</f>
        <v>296.34406840838693</v>
      </c>
      <c r="AC186" s="8">
        <f t="shared" si="19"/>
        <v>1.6545160816567039</v>
      </c>
      <c r="AG186" s="8">
        <f t="shared" si="21"/>
        <v>0.67068922997083902</v>
      </c>
      <c r="AK186" s="8">
        <f t="shared" si="22"/>
        <v>0.99667256726241027</v>
      </c>
    </row>
    <row r="187" spans="12:37" x14ac:dyDescent="0.15">
      <c r="L187" s="8">
        <f>IF('vertical grid'!B187&gt;($C$2),0,'vertical grid'!D187)</f>
        <v>100</v>
      </c>
      <c r="M187" s="8"/>
      <c r="N187" s="67">
        <f t="shared" si="23"/>
        <v>0</v>
      </c>
      <c r="O187" s="15"/>
      <c r="P187" s="67">
        <f t="shared" si="20"/>
        <v>0</v>
      </c>
      <c r="S187" s="18">
        <f t="shared" si="16"/>
        <v>490.30602688525056</v>
      </c>
      <c r="U187" s="18">
        <f t="shared" si="17"/>
        <v>198.75477504724668</v>
      </c>
      <c r="W187" s="18">
        <f t="shared" si="18"/>
        <v>295.35800345357433</v>
      </c>
      <c r="Y187" s="8">
        <f>Vz!O187</f>
        <v>296.34406840838693</v>
      </c>
      <c r="AC187" s="8">
        <f t="shared" si="19"/>
        <v>1.6545160816567039</v>
      </c>
      <c r="AG187" s="8">
        <f t="shared" si="21"/>
        <v>0.67068922997083902</v>
      </c>
      <c r="AK187" s="8">
        <f t="shared" si="22"/>
        <v>0.99667256726241027</v>
      </c>
    </row>
    <row r="188" spans="12:37" x14ac:dyDescent="0.15">
      <c r="L188" s="8">
        <f>IF('vertical grid'!B188&gt;($C$2),0,'vertical grid'!D188)</f>
        <v>103.33333333333394</v>
      </c>
      <c r="M188" s="8"/>
      <c r="N188" s="67">
        <f t="shared" si="23"/>
        <v>0</v>
      </c>
      <c r="O188" s="15"/>
      <c r="P188" s="67">
        <f t="shared" si="20"/>
        <v>0</v>
      </c>
      <c r="S188" s="18">
        <f t="shared" si="16"/>
        <v>506.64956111476192</v>
      </c>
      <c r="U188" s="18">
        <f t="shared" si="17"/>
        <v>205.37993421548944</v>
      </c>
      <c r="W188" s="18">
        <f t="shared" si="18"/>
        <v>305.20327023536197</v>
      </c>
      <c r="Y188" s="8">
        <f>Vz!O188</f>
        <v>296.34406840838693</v>
      </c>
      <c r="AC188" s="8">
        <f t="shared" si="19"/>
        <v>1.7096666177119375</v>
      </c>
      <c r="AG188" s="8">
        <f t="shared" si="21"/>
        <v>0.69304553763653776</v>
      </c>
      <c r="AK188" s="8">
        <f t="shared" si="22"/>
        <v>1.0298949861711635</v>
      </c>
    </row>
    <row r="189" spans="12:37" x14ac:dyDescent="0.15">
      <c r="L189" s="8">
        <f>IF('vertical grid'!B189&gt;($C$2),0,'vertical grid'!D189)</f>
        <v>103.33333333333394</v>
      </c>
      <c r="M189" s="8"/>
      <c r="N189" s="67">
        <f t="shared" si="23"/>
        <v>0</v>
      </c>
      <c r="O189" s="15"/>
      <c r="P189" s="67">
        <f t="shared" si="20"/>
        <v>0</v>
      </c>
      <c r="S189" s="18">
        <f t="shared" si="16"/>
        <v>506.64956111476192</v>
      </c>
      <c r="U189" s="18">
        <f t="shared" si="17"/>
        <v>205.37993421548944</v>
      </c>
      <c r="W189" s="18">
        <f t="shared" si="18"/>
        <v>305.20327023536197</v>
      </c>
      <c r="Y189" s="8">
        <f>Vz!O189</f>
        <v>296.34406840838693</v>
      </c>
      <c r="AC189" s="8">
        <f t="shared" si="19"/>
        <v>1.7096666177119375</v>
      </c>
      <c r="AG189" s="8">
        <f t="shared" si="21"/>
        <v>0.69304553763653776</v>
      </c>
      <c r="AK189" s="8">
        <f t="shared" si="22"/>
        <v>1.0298949861711635</v>
      </c>
    </row>
    <row r="190" spans="12:37" x14ac:dyDescent="0.15">
      <c r="L190" s="8">
        <f>IF('vertical grid'!B190&gt;($C$2),0,'vertical grid'!D190)</f>
        <v>103.33333333333212</v>
      </c>
      <c r="M190" s="8"/>
      <c r="N190" s="67">
        <f t="shared" si="23"/>
        <v>0</v>
      </c>
      <c r="O190" s="15"/>
      <c r="P190" s="67">
        <f t="shared" si="20"/>
        <v>0</v>
      </c>
      <c r="S190" s="18">
        <f t="shared" si="16"/>
        <v>506.649561114753</v>
      </c>
      <c r="U190" s="18">
        <f t="shared" si="17"/>
        <v>205.37993421548583</v>
      </c>
      <c r="W190" s="18">
        <f t="shared" si="18"/>
        <v>305.20327023535657</v>
      </c>
      <c r="Y190" s="8">
        <f>Vz!O190</f>
        <v>296.34406840838693</v>
      </c>
      <c r="AC190" s="8">
        <f t="shared" si="19"/>
        <v>1.7096666177119073</v>
      </c>
      <c r="AG190" s="8">
        <f t="shared" si="21"/>
        <v>0.69304553763652554</v>
      </c>
      <c r="AK190" s="8">
        <f t="shared" si="22"/>
        <v>1.0298949861711453</v>
      </c>
    </row>
    <row r="191" spans="12:37" x14ac:dyDescent="0.15">
      <c r="L191" s="8">
        <f>IF('vertical grid'!B191&gt;($C$2),0,'vertical grid'!D191)</f>
        <v>80</v>
      </c>
      <c r="M191" s="8"/>
      <c r="N191" s="67">
        <f t="shared" si="23"/>
        <v>0</v>
      </c>
      <c r="O191" s="15"/>
      <c r="P191" s="67">
        <f t="shared" si="20"/>
        <v>0</v>
      </c>
      <c r="S191" s="18">
        <f t="shared" si="16"/>
        <v>392.24482150820046</v>
      </c>
      <c r="U191" s="18">
        <f t="shared" si="17"/>
        <v>159.00382003779734</v>
      </c>
      <c r="W191" s="18">
        <f t="shared" si="18"/>
        <v>236.28640276285947</v>
      </c>
      <c r="Y191" s="8">
        <f>Vz!O191</f>
        <v>296.00488543308921</v>
      </c>
      <c r="AC191" s="8">
        <f t="shared" si="19"/>
        <v>1.3251295529609288</v>
      </c>
      <c r="AG191" s="8">
        <f t="shared" si="21"/>
        <v>0.53716620185223107</v>
      </c>
      <c r="AK191" s="8">
        <f t="shared" si="22"/>
        <v>0.79825169918106342</v>
      </c>
    </row>
    <row r="192" spans="12:37" x14ac:dyDescent="0.15">
      <c r="L192" s="8">
        <f>IF('vertical grid'!B192&gt;($C$2),0,'vertical grid'!D192)</f>
        <v>80</v>
      </c>
      <c r="M192" s="8"/>
      <c r="N192" s="67">
        <f t="shared" si="23"/>
        <v>0</v>
      </c>
      <c r="O192" s="15"/>
      <c r="P192" s="67">
        <f t="shared" si="20"/>
        <v>0</v>
      </c>
      <c r="S192" s="18">
        <f t="shared" si="16"/>
        <v>392.24482150820046</v>
      </c>
      <c r="U192" s="18">
        <f t="shared" si="17"/>
        <v>159.00382003779734</v>
      </c>
      <c r="W192" s="18">
        <f t="shared" si="18"/>
        <v>236.28640276285947</v>
      </c>
      <c r="Y192" s="8">
        <f>Vz!O192</f>
        <v>296.00488543308921</v>
      </c>
      <c r="AC192" s="8">
        <f t="shared" si="19"/>
        <v>1.3251295529609288</v>
      </c>
      <c r="AG192" s="8">
        <f t="shared" si="21"/>
        <v>0.53716620185223107</v>
      </c>
      <c r="AK192" s="8">
        <f t="shared" si="22"/>
        <v>0.79825169918106342</v>
      </c>
    </row>
    <row r="193" spans="12:37" x14ac:dyDescent="0.15">
      <c r="L193" s="8">
        <f>IF('vertical grid'!B193&gt;($C$2),0,'vertical grid'!D193)</f>
        <v>80</v>
      </c>
      <c r="M193" s="8"/>
      <c r="N193" s="67">
        <f t="shared" si="23"/>
        <v>0</v>
      </c>
      <c r="O193" s="15"/>
      <c r="P193" s="67">
        <f t="shared" si="20"/>
        <v>0</v>
      </c>
      <c r="S193" s="18">
        <f t="shared" ref="S193:S256" si="24">L193/$G$2</f>
        <v>392.24482150820046</v>
      </c>
      <c r="U193" s="18">
        <f t="shared" ref="U193:U256" si="25">L193/$G$3</f>
        <v>159.00382003779734</v>
      </c>
      <c r="W193" s="18">
        <f t="shared" ref="W193:W256" si="26">L193/$G$4</f>
        <v>236.28640276285947</v>
      </c>
      <c r="Y193" s="8">
        <f>Vz!O193</f>
        <v>296.00488543308921</v>
      </c>
      <c r="AC193" s="8">
        <f t="shared" ref="AC193:AC256" si="27">S193/Y193</f>
        <v>1.3251295529609288</v>
      </c>
      <c r="AG193" s="8">
        <f t="shared" si="21"/>
        <v>0.53716620185223107</v>
      </c>
      <c r="AK193" s="8">
        <f t="shared" si="22"/>
        <v>0.79825169918106342</v>
      </c>
    </row>
    <row r="194" spans="12:37" x14ac:dyDescent="0.15">
      <c r="L194" s="8">
        <f>IF('vertical grid'!B194&gt;($C$2),0,'vertical grid'!D194)</f>
        <v>21.33333333333394</v>
      </c>
      <c r="M194" s="8"/>
      <c r="N194" s="67">
        <f t="shared" si="23"/>
        <v>0</v>
      </c>
      <c r="O194" s="15"/>
      <c r="P194" s="67">
        <f t="shared" ref="P194:P257" si="28">N194*Y194</f>
        <v>0</v>
      </c>
      <c r="S194" s="18">
        <f t="shared" si="24"/>
        <v>104.59861906885642</v>
      </c>
      <c r="U194" s="18">
        <f t="shared" si="25"/>
        <v>42.401018676747164</v>
      </c>
      <c r="W194" s="18">
        <f t="shared" si="26"/>
        <v>63.00970740343098</v>
      </c>
      <c r="Y194" s="8">
        <f>Vz!O194</f>
        <v>295.93700218820322</v>
      </c>
      <c r="AC194" s="8">
        <f t="shared" si="27"/>
        <v>0.35344893776526193</v>
      </c>
      <c r="AG194" s="8">
        <f t="shared" ref="AG194:AG257" si="29">U194/Y194</f>
        <v>0.1432771784644285</v>
      </c>
      <c r="AK194" s="8">
        <f t="shared" ref="AK194:AK257" si="30">W194/Y194</f>
        <v>0.21291594811573955</v>
      </c>
    </row>
    <row r="195" spans="12:37" x14ac:dyDescent="0.15">
      <c r="L195" s="8">
        <f>IF('vertical grid'!B195&gt;($C$2),0,'vertical grid'!D195)</f>
        <v>21.33333333333394</v>
      </c>
      <c r="M195" s="8"/>
      <c r="N195" s="67">
        <f t="shared" ref="N195:N258" si="31">IF(L196=0,IF(L195&gt;0,1,0),0)</f>
        <v>0</v>
      </c>
      <c r="O195" s="15"/>
      <c r="P195" s="67">
        <f t="shared" si="28"/>
        <v>0</v>
      </c>
      <c r="S195" s="18">
        <f t="shared" si="24"/>
        <v>104.59861906885642</v>
      </c>
      <c r="U195" s="18">
        <f t="shared" si="25"/>
        <v>42.401018676747164</v>
      </c>
      <c r="W195" s="18">
        <f t="shared" si="26"/>
        <v>63.00970740343098</v>
      </c>
      <c r="Y195" s="8">
        <f>Vz!O195</f>
        <v>295.93700218820322</v>
      </c>
      <c r="AC195" s="8">
        <f t="shared" si="27"/>
        <v>0.35344893776526193</v>
      </c>
      <c r="AG195" s="8">
        <f t="shared" si="29"/>
        <v>0.1432771784644285</v>
      </c>
      <c r="AK195" s="8">
        <f t="shared" si="30"/>
        <v>0.21291594811573955</v>
      </c>
    </row>
    <row r="196" spans="12:37" x14ac:dyDescent="0.15">
      <c r="L196" s="8">
        <f>IF('vertical grid'!B196&gt;($C$2),0,'vertical grid'!D196)</f>
        <v>21.333333333332121</v>
      </c>
      <c r="M196" s="8"/>
      <c r="N196" s="67">
        <f t="shared" si="31"/>
        <v>0</v>
      </c>
      <c r="O196" s="15"/>
      <c r="P196" s="67">
        <f t="shared" si="28"/>
        <v>0</v>
      </c>
      <c r="S196" s="18">
        <f t="shared" si="24"/>
        <v>104.59861906884751</v>
      </c>
      <c r="U196" s="18">
        <f t="shared" si="25"/>
        <v>42.401018676743547</v>
      </c>
      <c r="W196" s="18">
        <f t="shared" si="26"/>
        <v>63.009707403425608</v>
      </c>
      <c r="Y196" s="8">
        <f>Vz!O196</f>
        <v>295.93700218820322</v>
      </c>
      <c r="AC196" s="8">
        <f t="shared" si="27"/>
        <v>0.35344893776523179</v>
      </c>
      <c r="AG196" s="8">
        <f t="shared" si="29"/>
        <v>0.14327717846441629</v>
      </c>
      <c r="AK196" s="8">
        <f t="shared" si="30"/>
        <v>0.2129159481157214</v>
      </c>
    </row>
    <row r="197" spans="12:37" x14ac:dyDescent="0.15">
      <c r="L197" s="8">
        <f>IF('vertical grid'!B197&gt;($C$2),0,'vertical grid'!D197)</f>
        <v>126</v>
      </c>
      <c r="M197" s="8"/>
      <c r="N197" s="67">
        <f t="shared" si="31"/>
        <v>0</v>
      </c>
      <c r="O197" s="15"/>
      <c r="P197" s="67">
        <f t="shared" si="28"/>
        <v>0</v>
      </c>
      <c r="S197" s="18">
        <f t="shared" si="24"/>
        <v>617.78559387541577</v>
      </c>
      <c r="U197" s="18">
        <f t="shared" si="25"/>
        <v>250.43101655953083</v>
      </c>
      <c r="W197" s="18">
        <f t="shared" si="26"/>
        <v>372.15108435150364</v>
      </c>
      <c r="Y197" s="8">
        <f>Vz!O197</f>
        <v>295.32535082362875</v>
      </c>
      <c r="AC197" s="8">
        <f t="shared" si="27"/>
        <v>2.0918813510336385</v>
      </c>
      <c r="AG197" s="8">
        <f t="shared" si="29"/>
        <v>0.84798347267211316</v>
      </c>
      <c r="AK197" s="8">
        <f t="shared" si="30"/>
        <v>1.260139311825472</v>
      </c>
    </row>
    <row r="198" spans="12:37" x14ac:dyDescent="0.15">
      <c r="L198" s="8">
        <f>IF('vertical grid'!B198&gt;($C$2),0,'vertical grid'!D198)</f>
        <v>126</v>
      </c>
      <c r="M198" s="8"/>
      <c r="N198" s="67">
        <f t="shared" si="31"/>
        <v>0</v>
      </c>
      <c r="O198" s="15"/>
      <c r="P198" s="67">
        <f t="shared" si="28"/>
        <v>0</v>
      </c>
      <c r="S198" s="18">
        <f t="shared" si="24"/>
        <v>617.78559387541577</v>
      </c>
      <c r="U198" s="18">
        <f t="shared" si="25"/>
        <v>250.43101655953083</v>
      </c>
      <c r="W198" s="18">
        <f t="shared" si="26"/>
        <v>372.15108435150364</v>
      </c>
      <c r="Y198" s="8">
        <f>Vz!O198</f>
        <v>295.32535082362875</v>
      </c>
      <c r="AC198" s="8">
        <f t="shared" si="27"/>
        <v>2.0918813510336385</v>
      </c>
      <c r="AG198" s="8">
        <f t="shared" si="29"/>
        <v>0.84798347267211316</v>
      </c>
      <c r="AK198" s="8">
        <f t="shared" si="30"/>
        <v>1.260139311825472</v>
      </c>
    </row>
    <row r="199" spans="12:37" x14ac:dyDescent="0.15">
      <c r="L199" s="8">
        <f>IF('vertical grid'!B199&gt;($C$2),0,'vertical grid'!D199)</f>
        <v>126</v>
      </c>
      <c r="M199" s="8"/>
      <c r="N199" s="67">
        <f t="shared" si="31"/>
        <v>0</v>
      </c>
      <c r="O199" s="15"/>
      <c r="P199" s="67">
        <f t="shared" si="28"/>
        <v>0</v>
      </c>
      <c r="S199" s="18">
        <f t="shared" si="24"/>
        <v>617.78559387541577</v>
      </c>
      <c r="U199" s="18">
        <f t="shared" si="25"/>
        <v>250.43101655953083</v>
      </c>
      <c r="W199" s="18">
        <f t="shared" si="26"/>
        <v>372.15108435150364</v>
      </c>
      <c r="Y199" s="8">
        <f>Vz!O199</f>
        <v>295.32535082362875</v>
      </c>
      <c r="AC199" s="8">
        <f t="shared" si="27"/>
        <v>2.0918813510336385</v>
      </c>
      <c r="AG199" s="8">
        <f t="shared" si="29"/>
        <v>0.84798347267211316</v>
      </c>
      <c r="AK199" s="8">
        <f t="shared" si="30"/>
        <v>1.260139311825472</v>
      </c>
    </row>
    <row r="200" spans="12:37" x14ac:dyDescent="0.15">
      <c r="L200" s="8">
        <f>IF('vertical grid'!B200&gt;($C$2),0,'vertical grid'!D200)</f>
        <v>133.33333333333212</v>
      </c>
      <c r="M200" s="8"/>
      <c r="N200" s="67">
        <f t="shared" si="31"/>
        <v>0</v>
      </c>
      <c r="O200" s="15"/>
      <c r="P200" s="67">
        <f t="shared" si="28"/>
        <v>0</v>
      </c>
      <c r="S200" s="18">
        <f t="shared" si="24"/>
        <v>653.74136918032821</v>
      </c>
      <c r="U200" s="18">
        <f t="shared" si="25"/>
        <v>265.00636672965982</v>
      </c>
      <c r="W200" s="18">
        <f t="shared" si="26"/>
        <v>393.81067127142887</v>
      </c>
      <c r="Y200" s="8">
        <f>Vz!O200</f>
        <v>294.84874475956246</v>
      </c>
      <c r="AC200" s="8">
        <f t="shared" si="27"/>
        <v>2.2172092667833079</v>
      </c>
      <c r="AG200" s="8">
        <f t="shared" si="29"/>
        <v>0.89878750186222456</v>
      </c>
      <c r="AK200" s="8">
        <f t="shared" si="30"/>
        <v>1.3356362483162882</v>
      </c>
    </row>
    <row r="201" spans="12:37" x14ac:dyDescent="0.15">
      <c r="L201" s="8">
        <f>IF('vertical grid'!B201&gt;($C$2),0,'vertical grid'!D201)</f>
        <v>133.33333333333212</v>
      </c>
      <c r="M201" s="8"/>
      <c r="N201" s="67">
        <f t="shared" si="31"/>
        <v>0</v>
      </c>
      <c r="O201" s="15"/>
      <c r="P201" s="67">
        <f t="shared" si="28"/>
        <v>0</v>
      </c>
      <c r="S201" s="18">
        <f t="shared" si="24"/>
        <v>653.74136918032821</v>
      </c>
      <c r="U201" s="18">
        <f t="shared" si="25"/>
        <v>265.00636672965982</v>
      </c>
      <c r="W201" s="18">
        <f t="shared" si="26"/>
        <v>393.81067127142887</v>
      </c>
      <c r="Y201" s="8">
        <f>Vz!O201</f>
        <v>294.84874475956246</v>
      </c>
      <c r="AC201" s="8">
        <f t="shared" si="27"/>
        <v>2.2172092667833079</v>
      </c>
      <c r="AG201" s="8">
        <f t="shared" si="29"/>
        <v>0.89878750186222456</v>
      </c>
      <c r="AK201" s="8">
        <f t="shared" si="30"/>
        <v>1.3356362483162882</v>
      </c>
    </row>
    <row r="202" spans="12:37" x14ac:dyDescent="0.15">
      <c r="L202" s="8">
        <f>IF('vertical grid'!B202&gt;($C$2),0,'vertical grid'!D202)</f>
        <v>133.33333333333576</v>
      </c>
      <c r="M202" s="8"/>
      <c r="N202" s="67">
        <f t="shared" si="31"/>
        <v>0</v>
      </c>
      <c r="O202" s="15"/>
      <c r="P202" s="67">
        <f t="shared" si="28"/>
        <v>0</v>
      </c>
      <c r="S202" s="18">
        <f t="shared" si="24"/>
        <v>653.74136918034594</v>
      </c>
      <c r="U202" s="18">
        <f t="shared" si="25"/>
        <v>265.00636672966709</v>
      </c>
      <c r="W202" s="18">
        <f t="shared" si="26"/>
        <v>393.81067127143962</v>
      </c>
      <c r="Y202" s="8">
        <f>Vz!O202</f>
        <v>294.84874475956246</v>
      </c>
      <c r="AC202" s="8">
        <f t="shared" si="27"/>
        <v>2.2172092667833683</v>
      </c>
      <c r="AG202" s="8">
        <f t="shared" si="29"/>
        <v>0.89878750186224921</v>
      </c>
      <c r="AK202" s="8">
        <f t="shared" si="30"/>
        <v>1.3356362483163247</v>
      </c>
    </row>
    <row r="203" spans="12:37" x14ac:dyDescent="0.15">
      <c r="L203" s="8">
        <f>IF('vertical grid'!B203&gt;($C$2),0,'vertical grid'!D203)</f>
        <v>147.33333333333212</v>
      </c>
      <c r="M203" s="8"/>
      <c r="N203" s="67">
        <f t="shared" si="31"/>
        <v>0</v>
      </c>
      <c r="O203" s="15"/>
      <c r="P203" s="67">
        <f t="shared" si="28"/>
        <v>0</v>
      </c>
      <c r="S203" s="18">
        <f t="shared" si="24"/>
        <v>722.38421294426325</v>
      </c>
      <c r="U203" s="18">
        <f t="shared" si="25"/>
        <v>292.83203523627435</v>
      </c>
      <c r="W203" s="18">
        <f t="shared" si="26"/>
        <v>435.16079175492928</v>
      </c>
      <c r="Y203" s="8">
        <f>Vz!O203</f>
        <v>294.84874475956246</v>
      </c>
      <c r="AC203" s="8">
        <f t="shared" si="27"/>
        <v>2.4500162397955574</v>
      </c>
      <c r="AG203" s="8">
        <f t="shared" si="29"/>
        <v>0.99316018955775898</v>
      </c>
      <c r="AK203" s="8">
        <f t="shared" si="30"/>
        <v>1.4758780543894998</v>
      </c>
    </row>
    <row r="204" spans="12:37" x14ac:dyDescent="0.15">
      <c r="L204" s="8">
        <f>IF('vertical grid'!B204&gt;($C$2),0,'vertical grid'!D204)</f>
        <v>147.33333333333212</v>
      </c>
      <c r="M204" s="8"/>
      <c r="N204" s="67">
        <f t="shared" si="31"/>
        <v>0</v>
      </c>
      <c r="O204" s="15"/>
      <c r="P204" s="67">
        <f t="shared" si="28"/>
        <v>0</v>
      </c>
      <c r="S204" s="18">
        <f t="shared" si="24"/>
        <v>722.38421294426325</v>
      </c>
      <c r="U204" s="18">
        <f t="shared" si="25"/>
        <v>292.83203523627435</v>
      </c>
      <c r="W204" s="18">
        <f t="shared" si="26"/>
        <v>435.16079175492928</v>
      </c>
      <c r="Y204" s="8">
        <f>Vz!O204</f>
        <v>294.84874475956246</v>
      </c>
      <c r="AC204" s="8">
        <f t="shared" si="27"/>
        <v>2.4500162397955574</v>
      </c>
      <c r="AG204" s="8">
        <f t="shared" si="29"/>
        <v>0.99316018955775898</v>
      </c>
      <c r="AK204" s="8">
        <f t="shared" si="30"/>
        <v>1.4758780543894998</v>
      </c>
    </row>
    <row r="205" spans="12:37" x14ac:dyDescent="0.15">
      <c r="L205" s="8">
        <f>IF('vertical grid'!B205&gt;($C$2),0,'vertical grid'!D205)</f>
        <v>147.33333333333576</v>
      </c>
      <c r="M205" s="8"/>
      <c r="N205" s="67">
        <f t="shared" si="31"/>
        <v>0</v>
      </c>
      <c r="O205" s="15"/>
      <c r="P205" s="67">
        <f t="shared" si="28"/>
        <v>0</v>
      </c>
      <c r="S205" s="18">
        <f t="shared" si="24"/>
        <v>722.3842129442811</v>
      </c>
      <c r="U205" s="18">
        <f t="shared" si="25"/>
        <v>292.83203523628163</v>
      </c>
      <c r="W205" s="18">
        <f t="shared" si="26"/>
        <v>435.16079175494002</v>
      </c>
      <c r="Y205" s="8">
        <f>Vz!O205</f>
        <v>294.84874475956246</v>
      </c>
      <c r="AC205" s="8">
        <f t="shared" si="27"/>
        <v>2.4500162397956178</v>
      </c>
      <c r="AG205" s="8">
        <f t="shared" si="29"/>
        <v>0.99316018955778362</v>
      </c>
      <c r="AK205" s="8">
        <f t="shared" si="30"/>
        <v>1.4758780543895362</v>
      </c>
    </row>
    <row r="206" spans="12:37" x14ac:dyDescent="0.15">
      <c r="L206" s="8">
        <f>IF('vertical grid'!B206&gt;($C$2),0,'vertical grid'!D206)</f>
        <v>163.33333333333212</v>
      </c>
      <c r="M206" s="8"/>
      <c r="N206" s="67">
        <f t="shared" si="31"/>
        <v>0</v>
      </c>
      <c r="O206" s="15"/>
      <c r="P206" s="67">
        <f t="shared" si="28"/>
        <v>0</v>
      </c>
      <c r="S206" s="18">
        <f t="shared" si="24"/>
        <v>800.83317724590336</v>
      </c>
      <c r="U206" s="18">
        <f t="shared" si="25"/>
        <v>324.63279924383386</v>
      </c>
      <c r="W206" s="18">
        <f t="shared" si="26"/>
        <v>482.41807230750118</v>
      </c>
      <c r="Y206" s="8">
        <f>Vz!O206</f>
        <v>294.23483114894537</v>
      </c>
      <c r="AC206" s="8">
        <f t="shared" si="27"/>
        <v>2.7217483875677231</v>
      </c>
      <c r="AG206" s="8">
        <f t="shared" si="29"/>
        <v>1.1033119293735167</v>
      </c>
      <c r="AK206" s="8">
        <f t="shared" si="30"/>
        <v>1.6395681993995301</v>
      </c>
    </row>
    <row r="207" spans="12:37" x14ac:dyDescent="0.15">
      <c r="L207" s="8">
        <f>IF('vertical grid'!B207&gt;($C$2),0,'vertical grid'!D207)</f>
        <v>163.33333333333212</v>
      </c>
      <c r="M207" s="8"/>
      <c r="N207" s="67">
        <f t="shared" si="31"/>
        <v>0</v>
      </c>
      <c r="O207" s="15"/>
      <c r="P207" s="67">
        <f t="shared" si="28"/>
        <v>0</v>
      </c>
      <c r="S207" s="18">
        <f t="shared" si="24"/>
        <v>800.83317724590336</v>
      </c>
      <c r="U207" s="18">
        <f t="shared" si="25"/>
        <v>324.63279924383386</v>
      </c>
      <c r="W207" s="18">
        <f t="shared" si="26"/>
        <v>482.41807230750118</v>
      </c>
      <c r="Y207" s="8">
        <f>Vz!O207</f>
        <v>294.23483114894537</v>
      </c>
      <c r="AC207" s="8">
        <f t="shared" si="27"/>
        <v>2.7217483875677231</v>
      </c>
      <c r="AG207" s="8">
        <f t="shared" si="29"/>
        <v>1.1033119293735167</v>
      </c>
      <c r="AK207" s="8">
        <f t="shared" si="30"/>
        <v>1.6395681993995301</v>
      </c>
    </row>
    <row r="208" spans="12:37" x14ac:dyDescent="0.15">
      <c r="L208" s="8">
        <f>IF('vertical grid'!B208&gt;($C$2),0,'vertical grid'!D208)</f>
        <v>163.33333333333576</v>
      </c>
      <c r="M208" s="8"/>
      <c r="N208" s="67">
        <f t="shared" si="31"/>
        <v>0</v>
      </c>
      <c r="O208" s="15"/>
      <c r="P208" s="67">
        <f t="shared" si="28"/>
        <v>0</v>
      </c>
      <c r="S208" s="18">
        <f t="shared" si="24"/>
        <v>800.83317724592121</v>
      </c>
      <c r="U208" s="18">
        <f t="shared" si="25"/>
        <v>324.63279924384108</v>
      </c>
      <c r="W208" s="18">
        <f t="shared" si="26"/>
        <v>482.41807230751192</v>
      </c>
      <c r="Y208" s="8">
        <f>Vz!O208</f>
        <v>294.23483114894537</v>
      </c>
      <c r="AC208" s="8">
        <f t="shared" si="27"/>
        <v>2.7217483875677839</v>
      </c>
      <c r="AG208" s="8">
        <f t="shared" si="29"/>
        <v>1.1033119293735414</v>
      </c>
      <c r="AK208" s="8">
        <f t="shared" si="30"/>
        <v>1.6395681993995668</v>
      </c>
    </row>
    <row r="209" spans="12:37" x14ac:dyDescent="0.15">
      <c r="L209" s="8">
        <f>IF('vertical grid'!B209&gt;($C$2),0,'vertical grid'!D209)</f>
        <v>162</v>
      </c>
      <c r="M209" s="8"/>
      <c r="N209" s="67">
        <f t="shared" si="31"/>
        <v>0</v>
      </c>
      <c r="O209" s="15"/>
      <c r="P209" s="67">
        <f t="shared" si="28"/>
        <v>0</v>
      </c>
      <c r="S209" s="18">
        <f t="shared" si="24"/>
        <v>794.29576355410597</v>
      </c>
      <c r="U209" s="18">
        <f t="shared" si="25"/>
        <v>321.98273557653965</v>
      </c>
      <c r="W209" s="18">
        <f t="shared" si="26"/>
        <v>478.47996559479043</v>
      </c>
      <c r="Y209" s="8">
        <f>Vz!O209</f>
        <v>294.23483114894537</v>
      </c>
      <c r="AC209" s="8">
        <f t="shared" si="27"/>
        <v>2.699530033383517</v>
      </c>
      <c r="AG209" s="8">
        <f t="shared" si="29"/>
        <v>1.094305301378639</v>
      </c>
      <c r="AK209" s="8">
        <f t="shared" si="30"/>
        <v>1.6261839692003623</v>
      </c>
    </row>
    <row r="210" spans="12:37" x14ac:dyDescent="0.15">
      <c r="L210" s="8">
        <f>IF('vertical grid'!B210&gt;($C$2),0,'vertical grid'!D210)</f>
        <v>162</v>
      </c>
      <c r="M210" s="8"/>
      <c r="N210" s="67">
        <f t="shared" si="31"/>
        <v>0</v>
      </c>
      <c r="O210" s="15"/>
      <c r="P210" s="67">
        <f t="shared" si="28"/>
        <v>0</v>
      </c>
      <c r="S210" s="18">
        <f t="shared" si="24"/>
        <v>794.29576355410597</v>
      </c>
      <c r="U210" s="18">
        <f t="shared" si="25"/>
        <v>321.98273557653965</v>
      </c>
      <c r="W210" s="18">
        <f t="shared" si="26"/>
        <v>478.47996559479043</v>
      </c>
      <c r="Y210" s="8">
        <f>Vz!O210</f>
        <v>294.23483114894537</v>
      </c>
      <c r="AC210" s="8">
        <f t="shared" si="27"/>
        <v>2.699530033383517</v>
      </c>
      <c r="AG210" s="8">
        <f t="shared" si="29"/>
        <v>1.094305301378639</v>
      </c>
      <c r="AK210" s="8">
        <f t="shared" si="30"/>
        <v>1.6261839692003623</v>
      </c>
    </row>
    <row r="211" spans="12:37" x14ac:dyDescent="0.15">
      <c r="L211" s="8">
        <f>IF('vertical grid'!B211&gt;($C$2),0,'vertical grid'!D211)</f>
        <v>162</v>
      </c>
      <c r="M211" s="8"/>
      <c r="N211" s="67">
        <f t="shared" si="31"/>
        <v>0</v>
      </c>
      <c r="O211" s="15"/>
      <c r="P211" s="67">
        <f t="shared" si="28"/>
        <v>0</v>
      </c>
      <c r="S211" s="18">
        <f t="shared" si="24"/>
        <v>794.29576355410597</v>
      </c>
      <c r="U211" s="18">
        <f t="shared" si="25"/>
        <v>321.98273557653965</v>
      </c>
      <c r="W211" s="18">
        <f t="shared" si="26"/>
        <v>478.47996559479043</v>
      </c>
      <c r="Y211" s="8">
        <f>Vz!O211</f>
        <v>294.23483114894537</v>
      </c>
      <c r="AC211" s="8">
        <f t="shared" si="27"/>
        <v>2.699530033383517</v>
      </c>
      <c r="AG211" s="8">
        <f t="shared" si="29"/>
        <v>1.094305301378639</v>
      </c>
      <c r="AK211" s="8">
        <f t="shared" si="30"/>
        <v>1.6261839692003623</v>
      </c>
    </row>
    <row r="212" spans="12:37" x14ac:dyDescent="0.15">
      <c r="L212" s="8">
        <f>IF('vertical grid'!B212&gt;($C$2),0,'vertical grid'!D212)</f>
        <v>133.33333333333212</v>
      </c>
      <c r="M212" s="8"/>
      <c r="N212" s="67">
        <f t="shared" si="31"/>
        <v>0</v>
      </c>
      <c r="O212" s="15"/>
      <c r="P212" s="67">
        <f t="shared" si="28"/>
        <v>0</v>
      </c>
      <c r="S212" s="18">
        <f t="shared" si="24"/>
        <v>653.74136918032821</v>
      </c>
      <c r="U212" s="18">
        <f t="shared" si="25"/>
        <v>265.00636672965982</v>
      </c>
      <c r="W212" s="18">
        <f t="shared" si="26"/>
        <v>393.81067127142887</v>
      </c>
      <c r="Y212" s="8">
        <f>Vz!O212</f>
        <v>294.02990843263092</v>
      </c>
      <c r="AC212" s="8">
        <f t="shared" si="27"/>
        <v>2.2233839158240447</v>
      </c>
      <c r="AG212" s="8">
        <f t="shared" si="29"/>
        <v>0.90129051205135802</v>
      </c>
      <c r="AK212" s="8">
        <f t="shared" si="30"/>
        <v>1.3393558273397892</v>
      </c>
    </row>
    <row r="213" spans="12:37" x14ac:dyDescent="0.15">
      <c r="L213" s="8">
        <f>IF('vertical grid'!B213&gt;($C$2),0,'vertical grid'!D213)</f>
        <v>133.33333333333212</v>
      </c>
      <c r="M213" s="8"/>
      <c r="N213" s="67">
        <f t="shared" si="31"/>
        <v>0</v>
      </c>
      <c r="O213" s="15"/>
      <c r="P213" s="67">
        <f t="shared" si="28"/>
        <v>0</v>
      </c>
      <c r="S213" s="18">
        <f t="shared" si="24"/>
        <v>653.74136918032821</v>
      </c>
      <c r="U213" s="18">
        <f t="shared" si="25"/>
        <v>265.00636672965982</v>
      </c>
      <c r="W213" s="18">
        <f t="shared" si="26"/>
        <v>393.81067127142887</v>
      </c>
      <c r="Y213" s="8">
        <f>Vz!O213</f>
        <v>294.02990843263092</v>
      </c>
      <c r="AC213" s="8">
        <f t="shared" si="27"/>
        <v>2.2233839158240447</v>
      </c>
      <c r="AG213" s="8">
        <f t="shared" si="29"/>
        <v>0.90129051205135802</v>
      </c>
      <c r="AK213" s="8">
        <f t="shared" si="30"/>
        <v>1.3393558273397892</v>
      </c>
    </row>
    <row r="214" spans="12:37" x14ac:dyDescent="0.15">
      <c r="L214" s="8">
        <f>IF('vertical grid'!B214&gt;($C$2),0,'vertical grid'!D214)</f>
        <v>133.33333333333576</v>
      </c>
      <c r="M214" s="8"/>
      <c r="N214" s="67">
        <f t="shared" si="31"/>
        <v>0</v>
      </c>
      <c r="O214" s="15"/>
      <c r="P214" s="67">
        <f t="shared" si="28"/>
        <v>0</v>
      </c>
      <c r="S214" s="18">
        <f t="shared" si="24"/>
        <v>653.74136918034594</v>
      </c>
      <c r="U214" s="18">
        <f t="shared" si="25"/>
        <v>265.00636672966709</v>
      </c>
      <c r="W214" s="18">
        <f t="shared" si="26"/>
        <v>393.81067127143962</v>
      </c>
      <c r="Y214" s="8">
        <f>Vz!O214</f>
        <v>294.02990843263092</v>
      </c>
      <c r="AC214" s="8">
        <f t="shared" si="27"/>
        <v>2.2233839158241051</v>
      </c>
      <c r="AG214" s="8">
        <f t="shared" si="29"/>
        <v>0.90129051205138266</v>
      </c>
      <c r="AK214" s="8">
        <f t="shared" si="30"/>
        <v>1.3393558273398258</v>
      </c>
    </row>
    <row r="215" spans="12:37" x14ac:dyDescent="0.15">
      <c r="L215" s="8">
        <f>IF('vertical grid'!B215&gt;($C$2),0,'vertical grid'!D215)</f>
        <v>150.66666666666788</v>
      </c>
      <c r="M215" s="8"/>
      <c r="N215" s="67">
        <f t="shared" si="31"/>
        <v>0</v>
      </c>
      <c r="O215" s="15"/>
      <c r="P215" s="67">
        <f t="shared" si="28"/>
        <v>0</v>
      </c>
      <c r="S215" s="18">
        <f t="shared" si="24"/>
        <v>738.72774717378343</v>
      </c>
      <c r="U215" s="18">
        <f t="shared" si="25"/>
        <v>299.45719440452075</v>
      </c>
      <c r="W215" s="18">
        <f t="shared" si="26"/>
        <v>445.00605853672226</v>
      </c>
      <c r="Y215" s="8">
        <f>Vz!O215</f>
        <v>294.02990843263092</v>
      </c>
      <c r="AC215" s="8">
        <f t="shared" si="27"/>
        <v>2.5124238248812132</v>
      </c>
      <c r="AG215" s="8">
        <f t="shared" si="29"/>
        <v>1.018458278618052</v>
      </c>
      <c r="AK215" s="8">
        <f t="shared" si="30"/>
        <v>1.513472084893988</v>
      </c>
    </row>
    <row r="216" spans="12:37" x14ac:dyDescent="0.15">
      <c r="L216" s="8">
        <f>IF('vertical grid'!B216&gt;($C$2),0,'vertical grid'!D216)</f>
        <v>150.66666666666788</v>
      </c>
      <c r="M216" s="8"/>
      <c r="N216" s="67">
        <f t="shared" si="31"/>
        <v>0</v>
      </c>
      <c r="O216" s="15"/>
      <c r="P216" s="67">
        <f t="shared" si="28"/>
        <v>0</v>
      </c>
      <c r="S216" s="18">
        <f t="shared" si="24"/>
        <v>738.72774717378343</v>
      </c>
      <c r="U216" s="18">
        <f t="shared" si="25"/>
        <v>299.45719440452075</v>
      </c>
      <c r="W216" s="18">
        <f t="shared" si="26"/>
        <v>445.00605853672226</v>
      </c>
      <c r="Y216" s="8">
        <f>Vz!O216</f>
        <v>294.02990843263092</v>
      </c>
      <c r="AC216" s="8">
        <f t="shared" si="27"/>
        <v>2.5124238248812132</v>
      </c>
      <c r="AG216" s="8">
        <f t="shared" si="29"/>
        <v>1.018458278618052</v>
      </c>
      <c r="AK216" s="8">
        <f t="shared" si="30"/>
        <v>1.513472084893988</v>
      </c>
    </row>
    <row r="217" spans="12:37" x14ac:dyDescent="0.15">
      <c r="L217" s="8">
        <f>IF('vertical grid'!B217&gt;($C$2),0,'vertical grid'!D217)</f>
        <v>150.66666666666424</v>
      </c>
      <c r="M217" s="8"/>
      <c r="N217" s="67">
        <f t="shared" si="31"/>
        <v>0</v>
      </c>
      <c r="O217" s="15"/>
      <c r="P217" s="67">
        <f t="shared" si="28"/>
        <v>0</v>
      </c>
      <c r="S217" s="18">
        <f t="shared" si="24"/>
        <v>738.72774717376569</v>
      </c>
      <c r="U217" s="18">
        <f t="shared" si="25"/>
        <v>299.45719440451353</v>
      </c>
      <c r="W217" s="18">
        <f t="shared" si="26"/>
        <v>445.00605853671152</v>
      </c>
      <c r="Y217" s="8">
        <f>Vz!O217</f>
        <v>294.02990843263092</v>
      </c>
      <c r="AC217" s="8">
        <f t="shared" si="27"/>
        <v>2.5124238248811528</v>
      </c>
      <c r="AG217" s="8">
        <f t="shared" si="29"/>
        <v>1.0184582786180274</v>
      </c>
      <c r="AK217" s="8">
        <f t="shared" si="30"/>
        <v>1.5134720848939514</v>
      </c>
    </row>
    <row r="218" spans="12:37" x14ac:dyDescent="0.15">
      <c r="L218" s="8">
        <f>IF('vertical grid'!B218&gt;($C$2),0,'vertical grid'!D218)</f>
        <v>133.33333333333212</v>
      </c>
      <c r="M218" s="8"/>
      <c r="N218" s="67">
        <f t="shared" si="31"/>
        <v>0</v>
      </c>
      <c r="O218" s="15"/>
      <c r="P218" s="67">
        <f t="shared" si="28"/>
        <v>0</v>
      </c>
      <c r="S218" s="18">
        <f t="shared" si="24"/>
        <v>653.74136918032821</v>
      </c>
      <c r="U218" s="18">
        <f t="shared" si="25"/>
        <v>265.00636672965982</v>
      </c>
      <c r="W218" s="18">
        <f t="shared" si="26"/>
        <v>393.81067127142887</v>
      </c>
      <c r="Y218" s="8">
        <f>Vz!O218</f>
        <v>293.68805282531139</v>
      </c>
      <c r="AC218" s="8">
        <f t="shared" si="27"/>
        <v>2.2259719552472914</v>
      </c>
      <c r="AG218" s="8">
        <f t="shared" si="29"/>
        <v>0.90233962253578037</v>
      </c>
      <c r="AK218" s="8">
        <f t="shared" si="30"/>
        <v>1.3409148498991597</v>
      </c>
    </row>
    <row r="219" spans="12:37" x14ac:dyDescent="0.15">
      <c r="L219" s="8">
        <f>IF('vertical grid'!B219&gt;($C$2),0,'vertical grid'!D219)</f>
        <v>133.33333333333212</v>
      </c>
      <c r="M219" s="8"/>
      <c r="N219" s="67">
        <f t="shared" si="31"/>
        <v>0</v>
      </c>
      <c r="O219" s="15"/>
      <c r="P219" s="67">
        <f t="shared" si="28"/>
        <v>0</v>
      </c>
      <c r="S219" s="18">
        <f t="shared" si="24"/>
        <v>653.74136918032821</v>
      </c>
      <c r="U219" s="18">
        <f t="shared" si="25"/>
        <v>265.00636672965982</v>
      </c>
      <c r="W219" s="18">
        <f t="shared" si="26"/>
        <v>393.81067127142887</v>
      </c>
      <c r="Y219" s="8">
        <f>Vz!O219</f>
        <v>293.68805282531139</v>
      </c>
      <c r="AC219" s="8">
        <f t="shared" si="27"/>
        <v>2.2259719552472914</v>
      </c>
      <c r="AG219" s="8">
        <f t="shared" si="29"/>
        <v>0.90233962253578037</v>
      </c>
      <c r="AK219" s="8">
        <f t="shared" si="30"/>
        <v>1.3409148498991597</v>
      </c>
    </row>
    <row r="220" spans="12:37" x14ac:dyDescent="0.15">
      <c r="L220" s="8">
        <f>IF('vertical grid'!B220&gt;($C$2),0,'vertical grid'!D220)</f>
        <v>133.33333333333576</v>
      </c>
      <c r="M220" s="8"/>
      <c r="N220" s="67">
        <f t="shared" si="31"/>
        <v>0</v>
      </c>
      <c r="O220" s="15"/>
      <c r="P220" s="67">
        <f t="shared" si="28"/>
        <v>0</v>
      </c>
      <c r="S220" s="18">
        <f t="shared" si="24"/>
        <v>653.74136918034594</v>
      </c>
      <c r="U220" s="18">
        <f t="shared" si="25"/>
        <v>265.00636672966709</v>
      </c>
      <c r="W220" s="18">
        <f t="shared" si="26"/>
        <v>393.81067127143962</v>
      </c>
      <c r="Y220" s="8">
        <f>Vz!O220</f>
        <v>293.68805282531139</v>
      </c>
      <c r="AC220" s="8">
        <f t="shared" si="27"/>
        <v>2.2259719552473518</v>
      </c>
      <c r="AG220" s="8">
        <f t="shared" si="29"/>
        <v>0.90233962253580524</v>
      </c>
      <c r="AK220" s="8">
        <f t="shared" si="30"/>
        <v>1.3409148498991961</v>
      </c>
    </row>
    <row r="221" spans="12:37" x14ac:dyDescent="0.15">
      <c r="L221" s="8">
        <f>IF('vertical grid'!B221&gt;($C$2),0,'vertical grid'!D221)</f>
        <v>133.33333333333212</v>
      </c>
      <c r="M221" s="8"/>
      <c r="N221" s="67">
        <f t="shared" si="31"/>
        <v>0</v>
      </c>
      <c r="O221" s="15"/>
      <c r="P221" s="67">
        <f t="shared" si="28"/>
        <v>0</v>
      </c>
      <c r="S221" s="18">
        <f t="shared" si="24"/>
        <v>653.74136918032821</v>
      </c>
      <c r="U221" s="18">
        <f t="shared" si="25"/>
        <v>265.00636672965982</v>
      </c>
      <c r="W221" s="18">
        <f t="shared" si="26"/>
        <v>393.81067127142887</v>
      </c>
      <c r="Y221" s="8">
        <f>Vz!O221</f>
        <v>293.68805282531139</v>
      </c>
      <c r="AC221" s="8">
        <f t="shared" si="27"/>
        <v>2.2259719552472914</v>
      </c>
      <c r="AG221" s="8">
        <f t="shared" si="29"/>
        <v>0.90233962253578037</v>
      </c>
      <c r="AK221" s="8">
        <f t="shared" si="30"/>
        <v>1.3409148498991597</v>
      </c>
    </row>
    <row r="222" spans="12:37" x14ac:dyDescent="0.15">
      <c r="L222" s="8">
        <f>IF('vertical grid'!B222&gt;($C$2),0,'vertical grid'!D222)</f>
        <v>133.33333333333212</v>
      </c>
      <c r="M222" s="8"/>
      <c r="N222" s="67">
        <f t="shared" si="31"/>
        <v>0</v>
      </c>
      <c r="O222" s="15"/>
      <c r="P222" s="67">
        <f t="shared" si="28"/>
        <v>0</v>
      </c>
      <c r="S222" s="18">
        <f t="shared" si="24"/>
        <v>653.74136918032821</v>
      </c>
      <c r="U222" s="18">
        <f t="shared" si="25"/>
        <v>265.00636672965982</v>
      </c>
      <c r="W222" s="18">
        <f t="shared" si="26"/>
        <v>393.81067127142887</v>
      </c>
      <c r="Y222" s="8">
        <f>Vz!O222</f>
        <v>293.68805282531139</v>
      </c>
      <c r="AC222" s="8">
        <f t="shared" si="27"/>
        <v>2.2259719552472914</v>
      </c>
      <c r="AG222" s="8">
        <f t="shared" si="29"/>
        <v>0.90233962253578037</v>
      </c>
      <c r="AK222" s="8">
        <f t="shared" si="30"/>
        <v>1.3409148498991597</v>
      </c>
    </row>
    <row r="223" spans="12:37" x14ac:dyDescent="0.15">
      <c r="L223" s="8">
        <f>IF('vertical grid'!B223&gt;($C$2),0,'vertical grid'!D223)</f>
        <v>133.33333333333576</v>
      </c>
      <c r="M223" s="8"/>
      <c r="N223" s="67">
        <f t="shared" si="31"/>
        <v>0</v>
      </c>
      <c r="O223" s="15"/>
      <c r="P223" s="67">
        <f t="shared" si="28"/>
        <v>0</v>
      </c>
      <c r="S223" s="18">
        <f t="shared" si="24"/>
        <v>653.74136918034594</v>
      </c>
      <c r="U223" s="18">
        <f t="shared" si="25"/>
        <v>265.00636672966709</v>
      </c>
      <c r="W223" s="18">
        <f t="shared" si="26"/>
        <v>393.81067127143962</v>
      </c>
      <c r="Y223" s="8">
        <f>Vz!O223</f>
        <v>293.68805282531139</v>
      </c>
      <c r="AC223" s="8">
        <f t="shared" si="27"/>
        <v>2.2259719552473518</v>
      </c>
      <c r="AG223" s="8">
        <f t="shared" si="29"/>
        <v>0.90233962253580524</v>
      </c>
      <c r="AK223" s="8">
        <f t="shared" si="30"/>
        <v>1.3409148498991961</v>
      </c>
    </row>
    <row r="224" spans="12:37" x14ac:dyDescent="0.15">
      <c r="L224" s="8">
        <f>IF('vertical grid'!B224&gt;($C$2),0,'vertical grid'!D224)</f>
        <v>156</v>
      </c>
      <c r="M224" s="8"/>
      <c r="N224" s="67">
        <f t="shared" si="31"/>
        <v>0</v>
      </c>
      <c r="O224" s="15"/>
      <c r="P224" s="67">
        <f t="shared" si="28"/>
        <v>0</v>
      </c>
      <c r="S224" s="18">
        <f t="shared" si="24"/>
        <v>764.87740194099092</v>
      </c>
      <c r="U224" s="18">
        <f t="shared" si="25"/>
        <v>310.05744907370484</v>
      </c>
      <c r="W224" s="18">
        <f t="shared" si="26"/>
        <v>460.75848538757594</v>
      </c>
      <c r="Y224" s="8">
        <f>Vz!O224</f>
        <v>293.68805282531139</v>
      </c>
      <c r="AC224" s="8">
        <f t="shared" si="27"/>
        <v>2.6043871876393547</v>
      </c>
      <c r="AG224" s="8">
        <f t="shared" si="29"/>
        <v>1.0557373583668728</v>
      </c>
      <c r="AK224" s="8">
        <f t="shared" si="30"/>
        <v>1.5688703743820309</v>
      </c>
    </row>
    <row r="225" spans="12:37" x14ac:dyDescent="0.15">
      <c r="L225" s="8">
        <f>IF('vertical grid'!B225&gt;($C$2),0,'vertical grid'!D225)</f>
        <v>156</v>
      </c>
      <c r="M225" s="8"/>
      <c r="N225" s="67">
        <f t="shared" si="31"/>
        <v>0</v>
      </c>
      <c r="O225" s="15"/>
      <c r="P225" s="67">
        <f t="shared" si="28"/>
        <v>0</v>
      </c>
      <c r="S225" s="18">
        <f t="shared" si="24"/>
        <v>764.87740194099092</v>
      </c>
      <c r="U225" s="18">
        <f t="shared" si="25"/>
        <v>310.05744907370484</v>
      </c>
      <c r="W225" s="18">
        <f t="shared" si="26"/>
        <v>460.75848538757594</v>
      </c>
      <c r="Y225" s="8">
        <f>Vz!O225</f>
        <v>293.68805282531139</v>
      </c>
      <c r="AC225" s="8">
        <f t="shared" si="27"/>
        <v>2.6043871876393547</v>
      </c>
      <c r="AG225" s="8">
        <f t="shared" si="29"/>
        <v>1.0557373583668728</v>
      </c>
      <c r="AK225" s="8">
        <f t="shared" si="30"/>
        <v>1.5688703743820309</v>
      </c>
    </row>
    <row r="226" spans="12:37" x14ac:dyDescent="0.15">
      <c r="L226" s="8">
        <f>IF('vertical grid'!B226&gt;($C$2),0,'vertical grid'!D226)</f>
        <v>156</v>
      </c>
      <c r="M226" s="8"/>
      <c r="N226" s="67">
        <f t="shared" si="31"/>
        <v>0</v>
      </c>
      <c r="O226" s="15"/>
      <c r="P226" s="67">
        <f t="shared" si="28"/>
        <v>0</v>
      </c>
      <c r="S226" s="18">
        <f t="shared" si="24"/>
        <v>764.87740194099092</v>
      </c>
      <c r="U226" s="18">
        <f t="shared" si="25"/>
        <v>310.05744907370484</v>
      </c>
      <c r="W226" s="18">
        <f t="shared" si="26"/>
        <v>460.75848538757594</v>
      </c>
      <c r="Y226" s="8">
        <f>Vz!O226</f>
        <v>293.68805282531139</v>
      </c>
      <c r="AC226" s="8">
        <f t="shared" si="27"/>
        <v>2.6043871876393547</v>
      </c>
      <c r="AG226" s="8">
        <f t="shared" si="29"/>
        <v>1.0557373583668728</v>
      </c>
      <c r="AK226" s="8">
        <f t="shared" si="30"/>
        <v>1.5688703743820309</v>
      </c>
    </row>
    <row r="227" spans="12:37" x14ac:dyDescent="0.15">
      <c r="L227" s="8">
        <f>IF('vertical grid'!B227&gt;($C$2),0,'vertical grid'!D227)</f>
        <v>133.33333333333212</v>
      </c>
      <c r="M227" s="8"/>
      <c r="N227" s="67">
        <f t="shared" si="31"/>
        <v>0</v>
      </c>
      <c r="O227" s="15"/>
      <c r="P227" s="67">
        <f t="shared" si="28"/>
        <v>0</v>
      </c>
      <c r="S227" s="18">
        <f t="shared" si="24"/>
        <v>653.74136918032821</v>
      </c>
      <c r="U227" s="18">
        <f t="shared" si="25"/>
        <v>265.00636672965982</v>
      </c>
      <c r="W227" s="18">
        <f t="shared" si="26"/>
        <v>393.81067127142887</v>
      </c>
      <c r="Y227" s="8">
        <f>Vz!O227</f>
        <v>293.7564557732112</v>
      </c>
      <c r="AC227" s="8">
        <f t="shared" si="27"/>
        <v>2.2254536243623395</v>
      </c>
      <c r="AG227" s="8">
        <f t="shared" si="29"/>
        <v>0.90212950735711728</v>
      </c>
      <c r="AK227" s="8">
        <f t="shared" si="30"/>
        <v>1.3406026098553645</v>
      </c>
    </row>
    <row r="228" spans="12:37" x14ac:dyDescent="0.15">
      <c r="L228" s="8">
        <f>IF('vertical grid'!B228&gt;($C$2),0,'vertical grid'!D228)</f>
        <v>133.33333333333212</v>
      </c>
      <c r="M228" s="8"/>
      <c r="N228" s="67">
        <f t="shared" si="31"/>
        <v>0</v>
      </c>
      <c r="O228" s="15"/>
      <c r="P228" s="67">
        <f t="shared" si="28"/>
        <v>0</v>
      </c>
      <c r="S228" s="18">
        <f t="shared" si="24"/>
        <v>653.74136918032821</v>
      </c>
      <c r="U228" s="18">
        <f t="shared" si="25"/>
        <v>265.00636672965982</v>
      </c>
      <c r="W228" s="18">
        <f t="shared" si="26"/>
        <v>393.81067127142887</v>
      </c>
      <c r="Y228" s="8">
        <f>Vz!O228</f>
        <v>293.7564557732112</v>
      </c>
      <c r="AC228" s="8">
        <f t="shared" si="27"/>
        <v>2.2254536243623395</v>
      </c>
      <c r="AG228" s="8">
        <f t="shared" si="29"/>
        <v>0.90212950735711728</v>
      </c>
      <c r="AK228" s="8">
        <f t="shared" si="30"/>
        <v>1.3406026098553645</v>
      </c>
    </row>
    <row r="229" spans="12:37" x14ac:dyDescent="0.15">
      <c r="L229" s="8">
        <f>IF('vertical grid'!B229&gt;($C$2),0,'vertical grid'!D229)</f>
        <v>133.33333333333576</v>
      </c>
      <c r="M229" s="8"/>
      <c r="N229" s="67">
        <f t="shared" si="31"/>
        <v>0</v>
      </c>
      <c r="O229" s="15"/>
      <c r="P229" s="67">
        <f t="shared" si="28"/>
        <v>0</v>
      </c>
      <c r="S229" s="18">
        <f t="shared" si="24"/>
        <v>653.74136918034594</v>
      </c>
      <c r="U229" s="18">
        <f t="shared" si="25"/>
        <v>265.00636672966709</v>
      </c>
      <c r="W229" s="18">
        <f t="shared" si="26"/>
        <v>393.81067127143962</v>
      </c>
      <c r="Y229" s="8">
        <f>Vz!O229</f>
        <v>293.7564557732112</v>
      </c>
      <c r="AC229" s="8">
        <f t="shared" si="27"/>
        <v>2.2254536243623999</v>
      </c>
      <c r="AG229" s="8">
        <f t="shared" si="29"/>
        <v>0.90212950735714204</v>
      </c>
      <c r="AK229" s="8">
        <f t="shared" si="30"/>
        <v>1.3406026098554009</v>
      </c>
    </row>
    <row r="230" spans="12:37" x14ac:dyDescent="0.15">
      <c r="L230" s="8">
        <f>IF('vertical grid'!B230&gt;($C$2),0,'vertical grid'!D230)</f>
        <v>155.33333333333212</v>
      </c>
      <c r="M230" s="8"/>
      <c r="N230" s="67">
        <f t="shared" si="31"/>
        <v>0</v>
      </c>
      <c r="O230" s="15"/>
      <c r="P230" s="67">
        <f t="shared" si="28"/>
        <v>0</v>
      </c>
      <c r="S230" s="18">
        <f t="shared" si="24"/>
        <v>761.60869509508325</v>
      </c>
      <c r="U230" s="18">
        <f t="shared" si="25"/>
        <v>308.73241724005408</v>
      </c>
      <c r="W230" s="18">
        <f t="shared" si="26"/>
        <v>458.7894320312152</v>
      </c>
      <c r="Y230" s="8">
        <f>Vz!O230</f>
        <v>293.7564557732112</v>
      </c>
      <c r="AC230" s="8">
        <f t="shared" si="27"/>
        <v>2.5926534723821288</v>
      </c>
      <c r="AG230" s="8">
        <f t="shared" si="29"/>
        <v>1.0509808760710428</v>
      </c>
      <c r="AK230" s="8">
        <f t="shared" si="30"/>
        <v>1.5618020404815014</v>
      </c>
    </row>
    <row r="231" spans="12:37" x14ac:dyDescent="0.15">
      <c r="L231" s="8">
        <f>IF('vertical grid'!B231&gt;($C$2),0,'vertical grid'!D231)</f>
        <v>155.33333333333212</v>
      </c>
      <c r="M231" s="8"/>
      <c r="N231" s="67">
        <f t="shared" si="31"/>
        <v>0</v>
      </c>
      <c r="O231" s="15"/>
      <c r="P231" s="67">
        <f t="shared" si="28"/>
        <v>0</v>
      </c>
      <c r="S231" s="18">
        <f t="shared" si="24"/>
        <v>761.60869509508325</v>
      </c>
      <c r="U231" s="18">
        <f t="shared" si="25"/>
        <v>308.73241724005408</v>
      </c>
      <c r="W231" s="18">
        <f t="shared" si="26"/>
        <v>458.7894320312152</v>
      </c>
      <c r="Y231" s="8">
        <f>Vz!O231</f>
        <v>293.7564557732112</v>
      </c>
      <c r="AC231" s="8">
        <f t="shared" si="27"/>
        <v>2.5926534723821288</v>
      </c>
      <c r="AG231" s="8">
        <f t="shared" si="29"/>
        <v>1.0509808760710428</v>
      </c>
      <c r="AK231" s="8">
        <f t="shared" si="30"/>
        <v>1.5618020404815014</v>
      </c>
    </row>
    <row r="232" spans="12:37" x14ac:dyDescent="0.15">
      <c r="L232" s="8">
        <f>IF('vertical grid'!B232&gt;($C$2),0,'vertical grid'!D232)</f>
        <v>155.33333333333576</v>
      </c>
      <c r="M232" s="8"/>
      <c r="N232" s="67">
        <f t="shared" si="31"/>
        <v>0</v>
      </c>
      <c r="O232" s="15"/>
      <c r="P232" s="67">
        <f t="shared" si="28"/>
        <v>0</v>
      </c>
      <c r="S232" s="18">
        <f t="shared" si="24"/>
        <v>761.6086950951011</v>
      </c>
      <c r="U232" s="18">
        <f t="shared" si="25"/>
        <v>308.73241724006135</v>
      </c>
      <c r="W232" s="18">
        <f t="shared" si="26"/>
        <v>458.789432031226</v>
      </c>
      <c r="Y232" s="8">
        <f>Vz!O232</f>
        <v>293.7564557732112</v>
      </c>
      <c r="AC232" s="8">
        <f t="shared" si="27"/>
        <v>2.5926534723821897</v>
      </c>
      <c r="AG232" s="8">
        <f t="shared" si="29"/>
        <v>1.0509808760710677</v>
      </c>
      <c r="AK232" s="8">
        <f t="shared" si="30"/>
        <v>1.5618020404815383</v>
      </c>
    </row>
    <row r="233" spans="12:37" x14ac:dyDescent="0.15">
      <c r="L233" s="8">
        <f>IF('vertical grid'!B233&gt;($C$2),0,'vertical grid'!D233)</f>
        <v>133.33333333333212</v>
      </c>
      <c r="M233" s="8"/>
      <c r="N233" s="67">
        <f t="shared" si="31"/>
        <v>0</v>
      </c>
      <c r="O233" s="15"/>
      <c r="P233" s="67">
        <f t="shared" si="28"/>
        <v>0</v>
      </c>
      <c r="S233" s="18">
        <f t="shared" si="24"/>
        <v>653.74136918032821</v>
      </c>
      <c r="U233" s="18">
        <f t="shared" si="25"/>
        <v>265.00636672965982</v>
      </c>
      <c r="W233" s="18">
        <f t="shared" si="26"/>
        <v>393.81067127142887</v>
      </c>
      <c r="Y233" s="8">
        <f>Vz!O233</f>
        <v>293.96156911539583</v>
      </c>
      <c r="AC233" s="8">
        <f t="shared" si="27"/>
        <v>2.2239008015489921</v>
      </c>
      <c r="AG233" s="8">
        <f t="shared" si="29"/>
        <v>0.90150004140721696</v>
      </c>
      <c r="AK233" s="8">
        <f t="shared" si="30"/>
        <v>1.339667196826116</v>
      </c>
    </row>
    <row r="234" spans="12:37" x14ac:dyDescent="0.15">
      <c r="L234" s="8">
        <f>IF('vertical grid'!B234&gt;($C$2),0,'vertical grid'!D234)</f>
        <v>133.33333333333212</v>
      </c>
      <c r="M234" s="8"/>
      <c r="N234" s="67">
        <f t="shared" si="31"/>
        <v>0</v>
      </c>
      <c r="O234" s="15"/>
      <c r="P234" s="67">
        <f t="shared" si="28"/>
        <v>0</v>
      </c>
      <c r="S234" s="18">
        <f t="shared" si="24"/>
        <v>653.74136918032821</v>
      </c>
      <c r="U234" s="18">
        <f t="shared" si="25"/>
        <v>265.00636672965982</v>
      </c>
      <c r="W234" s="18">
        <f t="shared" si="26"/>
        <v>393.81067127142887</v>
      </c>
      <c r="Y234" s="8">
        <f>Vz!O234</f>
        <v>293.96156911539583</v>
      </c>
      <c r="AC234" s="8">
        <f t="shared" si="27"/>
        <v>2.2239008015489921</v>
      </c>
      <c r="AG234" s="8">
        <f t="shared" si="29"/>
        <v>0.90150004140721696</v>
      </c>
      <c r="AK234" s="8">
        <f t="shared" si="30"/>
        <v>1.339667196826116</v>
      </c>
    </row>
    <row r="235" spans="12:37" x14ac:dyDescent="0.15">
      <c r="L235" s="8">
        <f>IF('vertical grid'!B235&gt;($C$2),0,'vertical grid'!D235)</f>
        <v>133.33333333333576</v>
      </c>
      <c r="M235" s="8"/>
      <c r="N235" s="67">
        <f t="shared" si="31"/>
        <v>0</v>
      </c>
      <c r="O235" s="15"/>
      <c r="P235" s="67">
        <f t="shared" si="28"/>
        <v>0</v>
      </c>
      <c r="S235" s="18">
        <f t="shared" si="24"/>
        <v>653.74136918034594</v>
      </c>
      <c r="U235" s="18">
        <f t="shared" si="25"/>
        <v>265.00636672966709</v>
      </c>
      <c r="W235" s="18">
        <f t="shared" si="26"/>
        <v>393.81067127143962</v>
      </c>
      <c r="Y235" s="8">
        <f>Vz!O235</f>
        <v>293.96156911539583</v>
      </c>
      <c r="AC235" s="8">
        <f t="shared" si="27"/>
        <v>2.2239008015490525</v>
      </c>
      <c r="AG235" s="8">
        <f t="shared" si="29"/>
        <v>0.90150004140724171</v>
      </c>
      <c r="AK235" s="8">
        <f t="shared" si="30"/>
        <v>1.3396671968261524</v>
      </c>
    </row>
    <row r="236" spans="12:37" x14ac:dyDescent="0.15">
      <c r="L236" s="8">
        <f>IF('vertical grid'!B236&gt;($C$2),0,'vertical grid'!D236)</f>
        <v>133.33333333333212</v>
      </c>
      <c r="M236" s="8"/>
      <c r="N236" s="67">
        <f t="shared" si="31"/>
        <v>0</v>
      </c>
      <c r="O236" s="15"/>
      <c r="P236" s="67">
        <f t="shared" si="28"/>
        <v>0</v>
      </c>
      <c r="S236" s="18">
        <f t="shared" si="24"/>
        <v>653.74136918032821</v>
      </c>
      <c r="U236" s="18">
        <f t="shared" si="25"/>
        <v>265.00636672965982</v>
      </c>
      <c r="W236" s="18">
        <f t="shared" si="26"/>
        <v>393.81067127142887</v>
      </c>
      <c r="Y236" s="8">
        <f>Vz!O236</f>
        <v>293.96156911539583</v>
      </c>
      <c r="AC236" s="8">
        <f t="shared" si="27"/>
        <v>2.2239008015489921</v>
      </c>
      <c r="AG236" s="8">
        <f t="shared" si="29"/>
        <v>0.90150004140721696</v>
      </c>
      <c r="AK236" s="8">
        <f t="shared" si="30"/>
        <v>1.339667196826116</v>
      </c>
    </row>
    <row r="237" spans="12:37" x14ac:dyDescent="0.15">
      <c r="L237" s="8">
        <f>IF('vertical grid'!B237&gt;($C$2),0,'vertical grid'!D237)</f>
        <v>133.33333333333212</v>
      </c>
      <c r="M237" s="8"/>
      <c r="N237" s="67">
        <f t="shared" si="31"/>
        <v>0</v>
      </c>
      <c r="O237" s="15"/>
      <c r="P237" s="67">
        <f t="shared" si="28"/>
        <v>0</v>
      </c>
      <c r="S237" s="18">
        <f t="shared" si="24"/>
        <v>653.74136918032821</v>
      </c>
      <c r="U237" s="18">
        <f t="shared" si="25"/>
        <v>265.00636672965982</v>
      </c>
      <c r="W237" s="18">
        <f t="shared" si="26"/>
        <v>393.81067127142887</v>
      </c>
      <c r="Y237" s="8">
        <f>Vz!O237</f>
        <v>293.96156911539583</v>
      </c>
      <c r="AC237" s="8">
        <f t="shared" si="27"/>
        <v>2.2239008015489921</v>
      </c>
      <c r="AG237" s="8">
        <f t="shared" si="29"/>
        <v>0.90150004140721696</v>
      </c>
      <c r="AK237" s="8">
        <f t="shared" si="30"/>
        <v>1.339667196826116</v>
      </c>
    </row>
    <row r="238" spans="12:37" x14ac:dyDescent="0.15">
      <c r="L238" s="8">
        <f>IF('vertical grid'!B238&gt;($C$2),0,'vertical grid'!D238)</f>
        <v>133.33333333333576</v>
      </c>
      <c r="M238" s="8"/>
      <c r="N238" s="67">
        <f t="shared" si="31"/>
        <v>0</v>
      </c>
      <c r="O238" s="15"/>
      <c r="P238" s="67">
        <f t="shared" si="28"/>
        <v>0</v>
      </c>
      <c r="S238" s="18">
        <f t="shared" si="24"/>
        <v>653.74136918034594</v>
      </c>
      <c r="U238" s="18">
        <f t="shared" si="25"/>
        <v>265.00636672966709</v>
      </c>
      <c r="W238" s="18">
        <f t="shared" si="26"/>
        <v>393.81067127143962</v>
      </c>
      <c r="Y238" s="8">
        <f>Vz!O238</f>
        <v>293.96156911539583</v>
      </c>
      <c r="AC238" s="8">
        <f t="shared" si="27"/>
        <v>2.2239008015490525</v>
      </c>
      <c r="AG238" s="8">
        <f t="shared" si="29"/>
        <v>0.90150004140724171</v>
      </c>
      <c r="AK238" s="8">
        <f t="shared" si="30"/>
        <v>1.3396671968261524</v>
      </c>
    </row>
    <row r="239" spans="12:37" x14ac:dyDescent="0.15">
      <c r="L239" s="8">
        <f>IF('vertical grid'!B239&gt;($C$2),0,'vertical grid'!D239)</f>
        <v>133.33333333333212</v>
      </c>
      <c r="M239" s="8"/>
      <c r="N239" s="67">
        <f t="shared" si="31"/>
        <v>0</v>
      </c>
      <c r="O239" s="15"/>
      <c r="P239" s="67">
        <f t="shared" si="28"/>
        <v>0</v>
      </c>
      <c r="S239" s="18">
        <f t="shared" si="24"/>
        <v>653.74136918032821</v>
      </c>
      <c r="U239" s="18">
        <f t="shared" si="25"/>
        <v>265.00636672965982</v>
      </c>
      <c r="W239" s="18">
        <f t="shared" si="26"/>
        <v>393.81067127142887</v>
      </c>
      <c r="Y239" s="8">
        <f>Vz!O239</f>
        <v>293.96156911539583</v>
      </c>
      <c r="AC239" s="8">
        <f t="shared" si="27"/>
        <v>2.2239008015489921</v>
      </c>
      <c r="AG239" s="8">
        <f t="shared" si="29"/>
        <v>0.90150004140721696</v>
      </c>
      <c r="AK239" s="8">
        <f t="shared" si="30"/>
        <v>1.339667196826116</v>
      </c>
    </row>
    <row r="240" spans="12:37" x14ac:dyDescent="0.15">
      <c r="L240" s="8">
        <f>IF('vertical grid'!B240&gt;($C$2),0,'vertical grid'!D240)</f>
        <v>133.33333333333212</v>
      </c>
      <c r="M240" s="8"/>
      <c r="N240" s="67">
        <f t="shared" si="31"/>
        <v>0</v>
      </c>
      <c r="O240" s="15"/>
      <c r="P240" s="67">
        <f t="shared" si="28"/>
        <v>0</v>
      </c>
      <c r="S240" s="18">
        <f t="shared" si="24"/>
        <v>653.74136918032821</v>
      </c>
      <c r="U240" s="18">
        <f t="shared" si="25"/>
        <v>265.00636672965982</v>
      </c>
      <c r="W240" s="18">
        <f t="shared" si="26"/>
        <v>393.81067127142887</v>
      </c>
      <c r="Y240" s="8">
        <f>Vz!O240</f>
        <v>293.96156911539583</v>
      </c>
      <c r="AC240" s="8">
        <f t="shared" si="27"/>
        <v>2.2239008015489921</v>
      </c>
      <c r="AG240" s="8">
        <f t="shared" si="29"/>
        <v>0.90150004140721696</v>
      </c>
      <c r="AK240" s="8">
        <f t="shared" si="30"/>
        <v>1.339667196826116</v>
      </c>
    </row>
    <row r="241" spans="12:37" x14ac:dyDescent="0.15">
      <c r="L241" s="8">
        <f>IF('vertical grid'!B241&gt;($C$2),0,'vertical grid'!D241)</f>
        <v>133.33333333333576</v>
      </c>
      <c r="M241" s="8"/>
      <c r="N241" s="67">
        <f t="shared" si="31"/>
        <v>0</v>
      </c>
      <c r="O241" s="15"/>
      <c r="P241" s="67">
        <f t="shared" si="28"/>
        <v>0</v>
      </c>
      <c r="S241" s="18">
        <f t="shared" si="24"/>
        <v>653.74136918034594</v>
      </c>
      <c r="U241" s="18">
        <f t="shared" si="25"/>
        <v>265.00636672966709</v>
      </c>
      <c r="W241" s="18">
        <f t="shared" si="26"/>
        <v>393.81067127143962</v>
      </c>
      <c r="Y241" s="8">
        <f>Vz!O241</f>
        <v>293.96156911539583</v>
      </c>
      <c r="AC241" s="8">
        <f t="shared" si="27"/>
        <v>2.2239008015490525</v>
      </c>
      <c r="AG241" s="8">
        <f t="shared" si="29"/>
        <v>0.90150004140724171</v>
      </c>
      <c r="AK241" s="8">
        <f t="shared" si="30"/>
        <v>1.3396671968261524</v>
      </c>
    </row>
    <row r="242" spans="12:37" x14ac:dyDescent="0.15">
      <c r="L242" s="8">
        <f>IF('vertical grid'!B242&gt;($C$2),0,'vertical grid'!D242)</f>
        <v>133.33333333333212</v>
      </c>
      <c r="M242" s="8"/>
      <c r="N242" s="67">
        <f t="shared" si="31"/>
        <v>0</v>
      </c>
      <c r="O242" s="15"/>
      <c r="P242" s="67">
        <f t="shared" si="28"/>
        <v>0</v>
      </c>
      <c r="S242" s="18">
        <f t="shared" si="24"/>
        <v>653.74136918032821</v>
      </c>
      <c r="U242" s="18">
        <f t="shared" si="25"/>
        <v>265.00636672965982</v>
      </c>
      <c r="W242" s="18">
        <f t="shared" si="26"/>
        <v>393.81067127142887</v>
      </c>
      <c r="Y242" s="8">
        <f>Vz!O242</f>
        <v>293.96156911539583</v>
      </c>
      <c r="AC242" s="8">
        <f t="shared" si="27"/>
        <v>2.2239008015489921</v>
      </c>
      <c r="AG242" s="8">
        <f t="shared" si="29"/>
        <v>0.90150004140721696</v>
      </c>
      <c r="AK242" s="8">
        <f t="shared" si="30"/>
        <v>1.339667196826116</v>
      </c>
    </row>
    <row r="243" spans="12:37" x14ac:dyDescent="0.15">
      <c r="L243" s="8">
        <f>IF('vertical grid'!B243&gt;($C$2),0,'vertical grid'!D243)</f>
        <v>133.33333333333212</v>
      </c>
      <c r="M243" s="8"/>
      <c r="N243" s="67">
        <f t="shared" si="31"/>
        <v>0</v>
      </c>
      <c r="O243" s="15"/>
      <c r="P243" s="67">
        <f t="shared" si="28"/>
        <v>0</v>
      </c>
      <c r="S243" s="18">
        <f t="shared" si="24"/>
        <v>653.74136918032821</v>
      </c>
      <c r="U243" s="18">
        <f t="shared" si="25"/>
        <v>265.00636672965982</v>
      </c>
      <c r="W243" s="18">
        <f t="shared" si="26"/>
        <v>393.81067127142887</v>
      </c>
      <c r="Y243" s="8">
        <f>Vz!O243</f>
        <v>293.96156911539583</v>
      </c>
      <c r="AC243" s="8">
        <f t="shared" si="27"/>
        <v>2.2239008015489921</v>
      </c>
      <c r="AG243" s="8">
        <f t="shared" si="29"/>
        <v>0.90150004140721696</v>
      </c>
      <c r="AK243" s="8">
        <f t="shared" si="30"/>
        <v>1.339667196826116</v>
      </c>
    </row>
    <row r="244" spans="12:37" x14ac:dyDescent="0.15">
      <c r="L244" s="8">
        <f>IF('vertical grid'!B244&gt;($C$2),0,'vertical grid'!D244)</f>
        <v>133.33333333333576</v>
      </c>
      <c r="M244" s="8"/>
      <c r="N244" s="67">
        <f t="shared" si="31"/>
        <v>0</v>
      </c>
      <c r="O244" s="15"/>
      <c r="P244" s="67">
        <f t="shared" si="28"/>
        <v>0</v>
      </c>
      <c r="S244" s="18">
        <f t="shared" si="24"/>
        <v>653.74136918034594</v>
      </c>
      <c r="U244" s="18">
        <f t="shared" si="25"/>
        <v>265.00636672966709</v>
      </c>
      <c r="W244" s="18">
        <f t="shared" si="26"/>
        <v>393.81067127143962</v>
      </c>
      <c r="Y244" s="8">
        <f>Vz!O244</f>
        <v>293.96156911539583</v>
      </c>
      <c r="AC244" s="8">
        <f t="shared" si="27"/>
        <v>2.2239008015490525</v>
      </c>
      <c r="AG244" s="8">
        <f t="shared" si="29"/>
        <v>0.90150004140724171</v>
      </c>
      <c r="AK244" s="8">
        <f t="shared" si="30"/>
        <v>1.3396671968261524</v>
      </c>
    </row>
    <row r="245" spans="12:37" x14ac:dyDescent="0.15">
      <c r="L245" s="8">
        <f>IF('vertical grid'!B245&gt;($C$2),0,'vertical grid'!D245)</f>
        <v>133.33333333333212</v>
      </c>
      <c r="M245" s="8"/>
      <c r="N245" s="67">
        <f t="shared" si="31"/>
        <v>0</v>
      </c>
      <c r="O245" s="15"/>
      <c r="P245" s="67">
        <f t="shared" si="28"/>
        <v>0</v>
      </c>
      <c r="S245" s="18">
        <f t="shared" si="24"/>
        <v>653.74136918032821</v>
      </c>
      <c r="U245" s="18">
        <f t="shared" si="25"/>
        <v>265.00636672965982</v>
      </c>
      <c r="W245" s="18">
        <f t="shared" si="26"/>
        <v>393.81067127142887</v>
      </c>
      <c r="Y245" s="8">
        <f>Vz!O245</f>
        <v>293.96156911539583</v>
      </c>
      <c r="AC245" s="8">
        <f t="shared" si="27"/>
        <v>2.2239008015489921</v>
      </c>
      <c r="AG245" s="8">
        <f t="shared" si="29"/>
        <v>0.90150004140721696</v>
      </c>
      <c r="AK245" s="8">
        <f t="shared" si="30"/>
        <v>1.339667196826116</v>
      </c>
    </row>
    <row r="246" spans="12:37" x14ac:dyDescent="0.15">
      <c r="L246" s="8">
        <f>IF('vertical grid'!B246&gt;($C$2),0,'vertical grid'!D246)</f>
        <v>133.33333333333212</v>
      </c>
      <c r="M246" s="8"/>
      <c r="N246" s="67">
        <f t="shared" si="31"/>
        <v>0</v>
      </c>
      <c r="O246" s="15"/>
      <c r="P246" s="67">
        <f t="shared" si="28"/>
        <v>0</v>
      </c>
      <c r="S246" s="18">
        <f t="shared" si="24"/>
        <v>653.74136918032821</v>
      </c>
      <c r="U246" s="18">
        <f t="shared" si="25"/>
        <v>265.00636672965982</v>
      </c>
      <c r="W246" s="18">
        <f t="shared" si="26"/>
        <v>393.81067127142887</v>
      </c>
      <c r="Y246" s="8">
        <f>Vz!O246</f>
        <v>293.96156911539583</v>
      </c>
      <c r="AC246" s="8">
        <f t="shared" si="27"/>
        <v>2.2239008015489921</v>
      </c>
      <c r="AG246" s="8">
        <f t="shared" si="29"/>
        <v>0.90150004140721696</v>
      </c>
      <c r="AK246" s="8">
        <f t="shared" si="30"/>
        <v>1.339667196826116</v>
      </c>
    </row>
    <row r="247" spans="12:37" x14ac:dyDescent="0.15">
      <c r="L247" s="8">
        <f>IF('vertical grid'!B247&gt;($C$2),0,'vertical grid'!D247)</f>
        <v>133.33333333333576</v>
      </c>
      <c r="M247" s="8"/>
      <c r="N247" s="67">
        <f t="shared" si="31"/>
        <v>0</v>
      </c>
      <c r="O247" s="15"/>
      <c r="P247" s="67">
        <f t="shared" si="28"/>
        <v>0</v>
      </c>
      <c r="S247" s="18">
        <f t="shared" si="24"/>
        <v>653.74136918034594</v>
      </c>
      <c r="U247" s="18">
        <f t="shared" si="25"/>
        <v>265.00636672966709</v>
      </c>
      <c r="W247" s="18">
        <f t="shared" si="26"/>
        <v>393.81067127143962</v>
      </c>
      <c r="Y247" s="8">
        <f>Vz!O247</f>
        <v>293.96156911539583</v>
      </c>
      <c r="AC247" s="8">
        <f t="shared" si="27"/>
        <v>2.2239008015490525</v>
      </c>
      <c r="AG247" s="8">
        <f t="shared" si="29"/>
        <v>0.90150004140724171</v>
      </c>
      <c r="AK247" s="8">
        <f t="shared" si="30"/>
        <v>1.3396671968261524</v>
      </c>
    </row>
    <row r="248" spans="12:37" x14ac:dyDescent="0.15">
      <c r="L248" s="8">
        <f>IF('vertical grid'!B248&gt;($C$2),0,'vertical grid'!D248)</f>
        <v>121.33333333333212</v>
      </c>
      <c r="M248" s="8"/>
      <c r="N248" s="67">
        <f t="shared" si="31"/>
        <v>0</v>
      </c>
      <c r="O248" s="15"/>
      <c r="P248" s="67">
        <f t="shared" si="28"/>
        <v>0</v>
      </c>
      <c r="S248" s="18">
        <f t="shared" si="24"/>
        <v>594.9046459540981</v>
      </c>
      <c r="U248" s="18">
        <f t="shared" si="25"/>
        <v>241.15579372399023</v>
      </c>
      <c r="W248" s="18">
        <f t="shared" si="26"/>
        <v>358.36771085699996</v>
      </c>
      <c r="Y248" s="8">
        <f>Vz!O248</f>
        <v>293.96156911539583</v>
      </c>
      <c r="AC248" s="8">
        <f t="shared" si="27"/>
        <v>2.0237497294095808</v>
      </c>
      <c r="AG248" s="8">
        <f t="shared" si="29"/>
        <v>0.82036503768056679</v>
      </c>
      <c r="AK248" s="8">
        <f t="shared" si="30"/>
        <v>1.2190971491117644</v>
      </c>
    </row>
    <row r="249" spans="12:37" x14ac:dyDescent="0.15">
      <c r="L249" s="8">
        <f>IF('vertical grid'!B249&gt;($C$2),0,'vertical grid'!D249)</f>
        <v>121.33333333333212</v>
      </c>
      <c r="M249" s="8"/>
      <c r="N249" s="67">
        <f t="shared" si="31"/>
        <v>0</v>
      </c>
      <c r="O249" s="15"/>
      <c r="P249" s="67">
        <f t="shared" si="28"/>
        <v>0</v>
      </c>
      <c r="S249" s="18">
        <f t="shared" si="24"/>
        <v>594.9046459540981</v>
      </c>
      <c r="U249" s="18">
        <f t="shared" si="25"/>
        <v>241.15579372399023</v>
      </c>
      <c r="W249" s="18">
        <f t="shared" si="26"/>
        <v>358.36771085699996</v>
      </c>
      <c r="Y249" s="8">
        <f>Vz!O249</f>
        <v>293.96156911539583</v>
      </c>
      <c r="AC249" s="8">
        <f t="shared" si="27"/>
        <v>2.0237497294095808</v>
      </c>
      <c r="AG249" s="8">
        <f t="shared" si="29"/>
        <v>0.82036503768056679</v>
      </c>
      <c r="AK249" s="8">
        <f t="shared" si="30"/>
        <v>1.2190971491117644</v>
      </c>
    </row>
    <row r="250" spans="12:37" x14ac:dyDescent="0.15">
      <c r="L250" s="8">
        <f>IF('vertical grid'!B250&gt;($C$2),0,'vertical grid'!D250)</f>
        <v>121.33333333333576</v>
      </c>
      <c r="M250" s="8"/>
      <c r="N250" s="67">
        <f t="shared" si="31"/>
        <v>0</v>
      </c>
      <c r="O250" s="15"/>
      <c r="P250" s="67">
        <f t="shared" si="28"/>
        <v>0</v>
      </c>
      <c r="S250" s="18">
        <f t="shared" si="24"/>
        <v>594.90464595411595</v>
      </c>
      <c r="U250" s="18">
        <f t="shared" si="25"/>
        <v>241.15579372399748</v>
      </c>
      <c r="W250" s="18">
        <f t="shared" si="26"/>
        <v>358.36771085701071</v>
      </c>
      <c r="Y250" s="8">
        <f>Vz!O250</f>
        <v>293.96156911539583</v>
      </c>
      <c r="AC250" s="8">
        <f t="shared" si="27"/>
        <v>2.0237497294096416</v>
      </c>
      <c r="AG250" s="8">
        <f t="shared" si="29"/>
        <v>0.82036503768059144</v>
      </c>
      <c r="AK250" s="8">
        <f t="shared" si="30"/>
        <v>1.219097149111801</v>
      </c>
    </row>
    <row r="251" spans="12:37" x14ac:dyDescent="0.15">
      <c r="L251" s="8">
        <f>IF('vertical grid'!B251&gt;($C$2),0,'vertical grid'!D251)</f>
        <v>133.33333333333212</v>
      </c>
      <c r="M251" s="8"/>
      <c r="N251" s="67">
        <f t="shared" si="31"/>
        <v>0</v>
      </c>
      <c r="O251" s="15"/>
      <c r="P251" s="67">
        <f t="shared" si="28"/>
        <v>0</v>
      </c>
      <c r="S251" s="18">
        <f t="shared" si="24"/>
        <v>653.74136918032821</v>
      </c>
      <c r="U251" s="18">
        <f t="shared" si="25"/>
        <v>265.00636672965982</v>
      </c>
      <c r="W251" s="18">
        <f t="shared" si="26"/>
        <v>393.81067127142887</v>
      </c>
      <c r="Y251" s="8">
        <f>Vz!O251</f>
        <v>293.27730010286984</v>
      </c>
      <c r="AC251" s="8">
        <f t="shared" si="27"/>
        <v>2.2290895645555318</v>
      </c>
      <c r="AG251" s="8">
        <f t="shared" si="29"/>
        <v>0.90360340413903928</v>
      </c>
      <c r="AK251" s="8">
        <f t="shared" si="30"/>
        <v>1.342792882822148</v>
      </c>
    </row>
    <row r="252" spans="12:37" x14ac:dyDescent="0.15">
      <c r="L252" s="8">
        <f>IF('vertical grid'!B252&gt;($C$2),0,'vertical grid'!D252)</f>
        <v>133.33333333333212</v>
      </c>
      <c r="M252" s="8"/>
      <c r="N252" s="67">
        <f t="shared" si="31"/>
        <v>0</v>
      </c>
      <c r="O252" s="15"/>
      <c r="P252" s="67">
        <f t="shared" si="28"/>
        <v>0</v>
      </c>
      <c r="S252" s="18">
        <f t="shared" si="24"/>
        <v>653.74136918032821</v>
      </c>
      <c r="U252" s="18">
        <f t="shared" si="25"/>
        <v>265.00636672965982</v>
      </c>
      <c r="W252" s="18">
        <f t="shared" si="26"/>
        <v>393.81067127142887</v>
      </c>
      <c r="Y252" s="8">
        <f>Vz!O252</f>
        <v>293.27730010286984</v>
      </c>
      <c r="AC252" s="8">
        <f t="shared" si="27"/>
        <v>2.2290895645555318</v>
      </c>
      <c r="AG252" s="8">
        <f t="shared" si="29"/>
        <v>0.90360340413903928</v>
      </c>
      <c r="AK252" s="8">
        <f t="shared" si="30"/>
        <v>1.342792882822148</v>
      </c>
    </row>
    <row r="253" spans="12:37" x14ac:dyDescent="0.15">
      <c r="L253" s="8">
        <f>IF('vertical grid'!B253&gt;($C$2),0,'vertical grid'!D253)</f>
        <v>133.33333333333576</v>
      </c>
      <c r="M253" s="8"/>
      <c r="N253" s="67">
        <f t="shared" si="31"/>
        <v>0</v>
      </c>
      <c r="O253" s="15"/>
      <c r="P253" s="67">
        <f t="shared" si="28"/>
        <v>0</v>
      </c>
      <c r="S253" s="18">
        <f t="shared" si="24"/>
        <v>653.74136918034594</v>
      </c>
      <c r="U253" s="18">
        <f t="shared" si="25"/>
        <v>265.00636672966709</v>
      </c>
      <c r="W253" s="18">
        <f t="shared" si="26"/>
        <v>393.81067127143962</v>
      </c>
      <c r="Y253" s="8">
        <f>Vz!O253</f>
        <v>293.27730010286984</v>
      </c>
      <c r="AC253" s="8">
        <f t="shared" si="27"/>
        <v>2.2290895645555926</v>
      </c>
      <c r="AG253" s="8">
        <f t="shared" si="29"/>
        <v>0.90360340413906415</v>
      </c>
      <c r="AK253" s="8">
        <f t="shared" si="30"/>
        <v>1.3427928828221847</v>
      </c>
    </row>
    <row r="254" spans="12:37" x14ac:dyDescent="0.15">
      <c r="L254" s="8">
        <f>IF('vertical grid'!B254&gt;($C$2),0,'vertical grid'!D254)</f>
        <v>133.33333333333212</v>
      </c>
      <c r="M254" s="8"/>
      <c r="N254" s="67">
        <f t="shared" si="31"/>
        <v>0</v>
      </c>
      <c r="O254" s="15"/>
      <c r="P254" s="67">
        <f t="shared" si="28"/>
        <v>0</v>
      </c>
      <c r="S254" s="18">
        <f t="shared" si="24"/>
        <v>653.74136918032821</v>
      </c>
      <c r="U254" s="18">
        <f t="shared" si="25"/>
        <v>265.00636672965982</v>
      </c>
      <c r="W254" s="18">
        <f t="shared" si="26"/>
        <v>393.81067127142887</v>
      </c>
      <c r="Y254" s="8">
        <f>Vz!O254</f>
        <v>293.27730010286984</v>
      </c>
      <c r="AC254" s="8">
        <f t="shared" si="27"/>
        <v>2.2290895645555318</v>
      </c>
      <c r="AG254" s="8">
        <f t="shared" si="29"/>
        <v>0.90360340413903928</v>
      </c>
      <c r="AK254" s="8">
        <f t="shared" si="30"/>
        <v>1.342792882822148</v>
      </c>
    </row>
    <row r="255" spans="12:37" x14ac:dyDescent="0.15">
      <c r="L255" s="8">
        <f>IF('vertical grid'!B255&gt;($C$2),0,'vertical grid'!D255)</f>
        <v>133.33333333333212</v>
      </c>
      <c r="M255" s="8"/>
      <c r="N255" s="67">
        <f t="shared" si="31"/>
        <v>0</v>
      </c>
      <c r="O255" s="15"/>
      <c r="P255" s="67">
        <f t="shared" si="28"/>
        <v>0</v>
      </c>
      <c r="S255" s="18">
        <f t="shared" si="24"/>
        <v>653.74136918032821</v>
      </c>
      <c r="U255" s="18">
        <f t="shared" si="25"/>
        <v>265.00636672965982</v>
      </c>
      <c r="W255" s="18">
        <f t="shared" si="26"/>
        <v>393.81067127142887</v>
      </c>
      <c r="Y255" s="8">
        <f>Vz!O255</f>
        <v>293.27730010286984</v>
      </c>
      <c r="AC255" s="8">
        <f t="shared" si="27"/>
        <v>2.2290895645555318</v>
      </c>
      <c r="AG255" s="8">
        <f t="shared" si="29"/>
        <v>0.90360340413903928</v>
      </c>
      <c r="AK255" s="8">
        <f t="shared" si="30"/>
        <v>1.342792882822148</v>
      </c>
    </row>
    <row r="256" spans="12:37" x14ac:dyDescent="0.15">
      <c r="L256" s="8">
        <f>IF('vertical grid'!B256&gt;($C$2),0,'vertical grid'!D256)</f>
        <v>133.33333333333576</v>
      </c>
      <c r="M256" s="8"/>
      <c r="N256" s="67">
        <f t="shared" si="31"/>
        <v>0</v>
      </c>
      <c r="O256" s="15"/>
      <c r="P256" s="67">
        <f t="shared" si="28"/>
        <v>0</v>
      </c>
      <c r="S256" s="18">
        <f t="shared" si="24"/>
        <v>653.74136918034594</v>
      </c>
      <c r="U256" s="18">
        <f t="shared" si="25"/>
        <v>265.00636672966709</v>
      </c>
      <c r="W256" s="18">
        <f t="shared" si="26"/>
        <v>393.81067127143962</v>
      </c>
      <c r="Y256" s="8">
        <f>Vz!O256</f>
        <v>293.27730010286984</v>
      </c>
      <c r="AC256" s="8">
        <f t="shared" si="27"/>
        <v>2.2290895645555926</v>
      </c>
      <c r="AG256" s="8">
        <f t="shared" si="29"/>
        <v>0.90360340413906415</v>
      </c>
      <c r="AK256" s="8">
        <f t="shared" si="30"/>
        <v>1.3427928828221847</v>
      </c>
    </row>
    <row r="257" spans="12:37" x14ac:dyDescent="0.15">
      <c r="L257" s="8">
        <f>IF('vertical grid'!B257&gt;($C$2),0,'vertical grid'!D257)</f>
        <v>140</v>
      </c>
      <c r="M257" s="8"/>
      <c r="N257" s="67">
        <f t="shared" si="31"/>
        <v>0</v>
      </c>
      <c r="O257" s="15"/>
      <c r="P257" s="67">
        <f t="shared" si="28"/>
        <v>0</v>
      </c>
      <c r="S257" s="18">
        <f t="shared" ref="S257:S320" si="32">L257/$G$2</f>
        <v>686.42843763935082</v>
      </c>
      <c r="U257" s="18">
        <f t="shared" ref="U257:U320" si="33">L257/$G$3</f>
        <v>278.25668506614534</v>
      </c>
      <c r="W257" s="18">
        <f t="shared" ref="W257:W320" si="34">L257/$G$4</f>
        <v>413.5012048350041</v>
      </c>
      <c r="Y257" s="8">
        <f>Vz!O257</f>
        <v>293.27730010286984</v>
      </c>
      <c r="AC257" s="8">
        <f t="shared" ref="AC257:AC320" si="35">S257/Y257</f>
        <v>2.3405440427833297</v>
      </c>
      <c r="AG257" s="8">
        <f t="shared" si="29"/>
        <v>0.94878357434599991</v>
      </c>
      <c r="AK257" s="8">
        <f t="shared" si="30"/>
        <v>1.4099325269632683</v>
      </c>
    </row>
    <row r="258" spans="12:37" x14ac:dyDescent="0.15">
      <c r="L258" s="8">
        <f>IF('vertical grid'!B258&gt;($C$2),0,'vertical grid'!D258)</f>
        <v>140</v>
      </c>
      <c r="M258" s="8"/>
      <c r="N258" s="67">
        <f t="shared" si="31"/>
        <v>0</v>
      </c>
      <c r="O258" s="15"/>
      <c r="P258" s="67">
        <f t="shared" ref="P258:P321" si="36">N258*Y258</f>
        <v>0</v>
      </c>
      <c r="S258" s="18">
        <f t="shared" si="32"/>
        <v>686.42843763935082</v>
      </c>
      <c r="U258" s="18">
        <f t="shared" si="33"/>
        <v>278.25668506614534</v>
      </c>
      <c r="W258" s="18">
        <f t="shared" si="34"/>
        <v>413.5012048350041</v>
      </c>
      <c r="Y258" s="8">
        <f>Vz!O258</f>
        <v>293.27730010286984</v>
      </c>
      <c r="AC258" s="8">
        <f t="shared" si="35"/>
        <v>2.3405440427833297</v>
      </c>
      <c r="AG258" s="8">
        <f t="shared" ref="AG258:AG321" si="37">U258/Y258</f>
        <v>0.94878357434599991</v>
      </c>
      <c r="AK258" s="8">
        <f t="shared" ref="AK258:AK321" si="38">W258/Y258</f>
        <v>1.4099325269632683</v>
      </c>
    </row>
    <row r="259" spans="12:37" x14ac:dyDescent="0.15">
      <c r="L259" s="8">
        <f>IF('vertical grid'!B259&gt;($C$2),0,'vertical grid'!D259)</f>
        <v>140</v>
      </c>
      <c r="M259" s="8"/>
      <c r="N259" s="67">
        <f t="shared" ref="N259:N322" si="39">IF(L260=0,IF(L259&gt;0,1,0),0)</f>
        <v>0</v>
      </c>
      <c r="O259" s="15"/>
      <c r="P259" s="67">
        <f t="shared" si="36"/>
        <v>0</v>
      </c>
      <c r="S259" s="18">
        <f t="shared" si="32"/>
        <v>686.42843763935082</v>
      </c>
      <c r="U259" s="18">
        <f t="shared" si="33"/>
        <v>278.25668506614534</v>
      </c>
      <c r="W259" s="18">
        <f t="shared" si="34"/>
        <v>413.5012048350041</v>
      </c>
      <c r="Y259" s="8">
        <f>Vz!O259</f>
        <v>293.27730010286984</v>
      </c>
      <c r="AC259" s="8">
        <f t="shared" si="35"/>
        <v>2.3405440427833297</v>
      </c>
      <c r="AG259" s="8">
        <f t="shared" si="37"/>
        <v>0.94878357434599991</v>
      </c>
      <c r="AK259" s="8">
        <f t="shared" si="38"/>
        <v>1.4099325269632683</v>
      </c>
    </row>
    <row r="260" spans="12:37" x14ac:dyDescent="0.15">
      <c r="L260" s="8">
        <f>IF('vertical grid'!B260&gt;($C$2),0,'vertical grid'!D260)</f>
        <v>161</v>
      </c>
      <c r="M260" s="8"/>
      <c r="N260" s="67">
        <f t="shared" si="39"/>
        <v>0</v>
      </c>
      <c r="O260" s="15"/>
      <c r="P260" s="67">
        <f t="shared" si="36"/>
        <v>0</v>
      </c>
      <c r="S260" s="18">
        <f t="shared" si="32"/>
        <v>789.39270328525345</v>
      </c>
      <c r="U260" s="18">
        <f t="shared" si="33"/>
        <v>319.99518782606714</v>
      </c>
      <c r="W260" s="18">
        <f t="shared" si="34"/>
        <v>475.52638556025471</v>
      </c>
      <c r="Y260" s="8">
        <f>Vz!O260</f>
        <v>293.27730010286984</v>
      </c>
      <c r="AC260" s="8">
        <f t="shared" si="35"/>
        <v>2.6916256492008293</v>
      </c>
      <c r="AG260" s="8">
        <f t="shared" si="37"/>
        <v>1.0911011104978998</v>
      </c>
      <c r="AK260" s="8">
        <f t="shared" si="38"/>
        <v>1.6214224060077587</v>
      </c>
    </row>
    <row r="261" spans="12:37" x14ac:dyDescent="0.15">
      <c r="L261" s="8">
        <f>IF('vertical grid'!B261&gt;($C$2),0,'vertical grid'!D261)</f>
        <v>161</v>
      </c>
      <c r="M261" s="8"/>
      <c r="N261" s="67">
        <f t="shared" si="39"/>
        <v>0</v>
      </c>
      <c r="O261" s="15"/>
      <c r="P261" s="67">
        <f t="shared" si="36"/>
        <v>0</v>
      </c>
      <c r="S261" s="18">
        <f t="shared" si="32"/>
        <v>789.39270328525345</v>
      </c>
      <c r="U261" s="18">
        <f t="shared" si="33"/>
        <v>319.99518782606714</v>
      </c>
      <c r="W261" s="18">
        <f t="shared" si="34"/>
        <v>475.52638556025471</v>
      </c>
      <c r="Y261" s="8">
        <f>Vz!O261</f>
        <v>293.27730010286984</v>
      </c>
      <c r="AC261" s="8">
        <f t="shared" si="35"/>
        <v>2.6916256492008293</v>
      </c>
      <c r="AG261" s="8">
        <f t="shared" si="37"/>
        <v>1.0911011104978998</v>
      </c>
      <c r="AK261" s="8">
        <f t="shared" si="38"/>
        <v>1.6214224060077587</v>
      </c>
    </row>
    <row r="262" spans="12:37" x14ac:dyDescent="0.15">
      <c r="L262" s="8">
        <f>IF('vertical grid'!B262&gt;($C$2),0,'vertical grid'!D262)</f>
        <v>161</v>
      </c>
      <c r="M262" s="8"/>
      <c r="N262" s="67">
        <f t="shared" si="39"/>
        <v>0</v>
      </c>
      <c r="O262" s="15"/>
      <c r="P262" s="67">
        <f t="shared" si="36"/>
        <v>0</v>
      </c>
      <c r="S262" s="18">
        <f t="shared" si="32"/>
        <v>789.39270328525345</v>
      </c>
      <c r="U262" s="18">
        <f t="shared" si="33"/>
        <v>319.99518782606714</v>
      </c>
      <c r="W262" s="18">
        <f t="shared" si="34"/>
        <v>475.52638556025471</v>
      </c>
      <c r="Y262" s="8">
        <f>Vz!O262</f>
        <v>293.27730010286984</v>
      </c>
      <c r="AC262" s="8">
        <f t="shared" si="35"/>
        <v>2.6916256492008293</v>
      </c>
      <c r="AG262" s="8">
        <f t="shared" si="37"/>
        <v>1.0911011104978998</v>
      </c>
      <c r="AK262" s="8">
        <f t="shared" si="38"/>
        <v>1.6214224060077587</v>
      </c>
    </row>
    <row r="263" spans="12:37" x14ac:dyDescent="0.15">
      <c r="L263" s="8">
        <f>IF('vertical grid'!B263&gt;($C$2),0,'vertical grid'!D263)</f>
        <v>133.33333333333212</v>
      </c>
      <c r="M263" s="8"/>
      <c r="N263" s="67">
        <f t="shared" si="39"/>
        <v>0</v>
      </c>
      <c r="O263" s="15"/>
      <c r="P263" s="67">
        <f t="shared" si="36"/>
        <v>0</v>
      </c>
      <c r="S263" s="18">
        <f t="shared" si="32"/>
        <v>653.74136918032821</v>
      </c>
      <c r="U263" s="18">
        <f t="shared" si="33"/>
        <v>265.00636672965982</v>
      </c>
      <c r="W263" s="18">
        <f t="shared" si="34"/>
        <v>393.81067127142887</v>
      </c>
      <c r="Y263" s="8">
        <f>Vz!O263</f>
        <v>295.05309877145277</v>
      </c>
      <c r="AC263" s="8">
        <f t="shared" si="35"/>
        <v>2.2156736258740812</v>
      </c>
      <c r="AG263" s="8">
        <f t="shared" si="37"/>
        <v>0.89816500092050533</v>
      </c>
      <c r="AK263" s="8">
        <f t="shared" si="38"/>
        <v>1.334711185583831</v>
      </c>
    </row>
    <row r="264" spans="12:37" x14ac:dyDescent="0.15">
      <c r="L264" s="8">
        <f>IF('vertical grid'!B264&gt;($C$2),0,'vertical grid'!D264)</f>
        <v>133.33333333333212</v>
      </c>
      <c r="M264" s="8"/>
      <c r="N264" s="67">
        <f t="shared" si="39"/>
        <v>0</v>
      </c>
      <c r="O264" s="15"/>
      <c r="P264" s="67">
        <f t="shared" si="36"/>
        <v>0</v>
      </c>
      <c r="S264" s="18">
        <f t="shared" si="32"/>
        <v>653.74136918032821</v>
      </c>
      <c r="U264" s="18">
        <f t="shared" si="33"/>
        <v>265.00636672965982</v>
      </c>
      <c r="W264" s="18">
        <f t="shared" si="34"/>
        <v>393.81067127142887</v>
      </c>
      <c r="Y264" s="8">
        <f>Vz!O264</f>
        <v>295.05309877145277</v>
      </c>
      <c r="AC264" s="8">
        <f t="shared" si="35"/>
        <v>2.2156736258740812</v>
      </c>
      <c r="AG264" s="8">
        <f t="shared" si="37"/>
        <v>0.89816500092050533</v>
      </c>
      <c r="AK264" s="8">
        <f t="shared" si="38"/>
        <v>1.334711185583831</v>
      </c>
    </row>
    <row r="265" spans="12:37" x14ac:dyDescent="0.15">
      <c r="L265" s="8">
        <f>IF('vertical grid'!B265&gt;($C$2),0,'vertical grid'!D265)</f>
        <v>133.33333333333576</v>
      </c>
      <c r="M265" s="8"/>
      <c r="N265" s="67">
        <f t="shared" si="39"/>
        <v>0</v>
      </c>
      <c r="O265" s="15"/>
      <c r="P265" s="67">
        <f t="shared" si="36"/>
        <v>0</v>
      </c>
      <c r="S265" s="18">
        <f t="shared" si="32"/>
        <v>653.74136918034594</v>
      </c>
      <c r="U265" s="18">
        <f t="shared" si="33"/>
        <v>265.00636672966709</v>
      </c>
      <c r="W265" s="18">
        <f t="shared" si="34"/>
        <v>393.81067127143962</v>
      </c>
      <c r="Y265" s="8">
        <f>Vz!O265</f>
        <v>295.05309877145277</v>
      </c>
      <c r="AC265" s="8">
        <f t="shared" si="35"/>
        <v>2.2156736258741416</v>
      </c>
      <c r="AG265" s="8">
        <f t="shared" si="37"/>
        <v>0.89816500092052998</v>
      </c>
      <c r="AK265" s="8">
        <f t="shared" si="38"/>
        <v>1.3347111855838674</v>
      </c>
    </row>
    <row r="266" spans="12:37" x14ac:dyDescent="0.15">
      <c r="L266" s="8">
        <f>IF('vertical grid'!B266&gt;($C$2),0,'vertical grid'!D266)</f>
        <v>152.33333333333212</v>
      </c>
      <c r="M266" s="8"/>
      <c r="N266" s="67">
        <f t="shared" si="39"/>
        <v>0</v>
      </c>
      <c r="O266" s="15"/>
      <c r="P266" s="67">
        <f t="shared" si="36"/>
        <v>0</v>
      </c>
      <c r="S266" s="18">
        <f t="shared" si="32"/>
        <v>746.89951428852578</v>
      </c>
      <c r="U266" s="18">
        <f t="shared" si="33"/>
        <v>302.7697739886367</v>
      </c>
      <c r="W266" s="18">
        <f t="shared" si="34"/>
        <v>449.92869192760799</v>
      </c>
      <c r="Y266" s="8">
        <f>Vz!O266</f>
        <v>295.05309877145277</v>
      </c>
      <c r="AC266" s="8">
        <f t="shared" si="35"/>
        <v>2.5314071175611406</v>
      </c>
      <c r="AG266" s="8">
        <f t="shared" si="37"/>
        <v>1.0261535135516786</v>
      </c>
      <c r="AK266" s="8">
        <f t="shared" si="38"/>
        <v>1.5249075295295285</v>
      </c>
    </row>
    <row r="267" spans="12:37" x14ac:dyDescent="0.15">
      <c r="L267" s="8">
        <f>IF('vertical grid'!B267&gt;($C$2),0,'vertical grid'!D267)</f>
        <v>152.33333333333212</v>
      </c>
      <c r="M267" s="8"/>
      <c r="N267" s="67">
        <f t="shared" si="39"/>
        <v>0</v>
      </c>
      <c r="O267" s="15"/>
      <c r="P267" s="67">
        <f t="shared" si="36"/>
        <v>0</v>
      </c>
      <c r="S267" s="18">
        <f t="shared" si="32"/>
        <v>746.89951428852578</v>
      </c>
      <c r="U267" s="18">
        <f t="shared" si="33"/>
        <v>302.7697739886367</v>
      </c>
      <c r="W267" s="18">
        <f t="shared" si="34"/>
        <v>449.92869192760799</v>
      </c>
      <c r="Y267" s="8">
        <f>Vz!O267</f>
        <v>295.05309877145277</v>
      </c>
      <c r="AC267" s="8">
        <f t="shared" si="35"/>
        <v>2.5314071175611406</v>
      </c>
      <c r="AG267" s="8">
        <f t="shared" si="37"/>
        <v>1.0261535135516786</v>
      </c>
      <c r="AK267" s="8">
        <f t="shared" si="38"/>
        <v>1.5249075295295285</v>
      </c>
    </row>
    <row r="268" spans="12:37" x14ac:dyDescent="0.15">
      <c r="L268" s="8">
        <f>IF('vertical grid'!B268&gt;($C$2),0,'vertical grid'!D268)</f>
        <v>152.33333333333576</v>
      </c>
      <c r="M268" s="8"/>
      <c r="N268" s="67">
        <f t="shared" si="39"/>
        <v>0</v>
      </c>
      <c r="O268" s="15"/>
      <c r="P268" s="67">
        <f t="shared" si="36"/>
        <v>0</v>
      </c>
      <c r="S268" s="18">
        <f t="shared" si="32"/>
        <v>746.89951428854363</v>
      </c>
      <c r="U268" s="18">
        <f t="shared" si="33"/>
        <v>302.76977398864392</v>
      </c>
      <c r="W268" s="18">
        <f t="shared" si="34"/>
        <v>449.92869192761873</v>
      </c>
      <c r="Y268" s="8">
        <f>Vz!O268</f>
        <v>295.05309877145277</v>
      </c>
      <c r="AC268" s="8">
        <f t="shared" si="35"/>
        <v>2.531407117561201</v>
      </c>
      <c r="AG268" s="8">
        <f t="shared" si="37"/>
        <v>1.026153513551703</v>
      </c>
      <c r="AK268" s="8">
        <f t="shared" si="38"/>
        <v>1.5249075295295649</v>
      </c>
    </row>
    <row r="269" spans="12:37" x14ac:dyDescent="0.15">
      <c r="L269" s="8">
        <f>IF('vertical grid'!B269&gt;($C$2),0,'vertical grid'!D269)</f>
        <v>133.33333333333212</v>
      </c>
      <c r="M269" s="8"/>
      <c r="N269" s="67">
        <f t="shared" si="39"/>
        <v>0</v>
      </c>
      <c r="O269" s="15"/>
      <c r="P269" s="67">
        <f t="shared" si="36"/>
        <v>0</v>
      </c>
      <c r="S269" s="18">
        <f t="shared" si="32"/>
        <v>653.74136918032821</v>
      </c>
      <c r="U269" s="18">
        <f t="shared" si="33"/>
        <v>265.00636672965982</v>
      </c>
      <c r="W269" s="18">
        <f t="shared" si="34"/>
        <v>393.81067127142887</v>
      </c>
      <c r="Y269" s="8">
        <f>Vz!O269</f>
        <v>296.07275311377771</v>
      </c>
      <c r="AC269" s="8">
        <f t="shared" si="35"/>
        <v>2.2080429972193425</v>
      </c>
      <c r="AG269" s="8">
        <f t="shared" si="37"/>
        <v>0.89507178199481463</v>
      </c>
      <c r="AK269" s="8">
        <f t="shared" si="38"/>
        <v>1.3301145314107694</v>
      </c>
    </row>
    <row r="270" spans="12:37" x14ac:dyDescent="0.15">
      <c r="L270" s="8">
        <f>IF('vertical grid'!B270&gt;($C$2),0,'vertical grid'!D270)</f>
        <v>133.33333333333212</v>
      </c>
      <c r="M270" s="8"/>
      <c r="N270" s="67">
        <f t="shared" si="39"/>
        <v>0</v>
      </c>
      <c r="O270" s="15"/>
      <c r="P270" s="67">
        <f t="shared" si="36"/>
        <v>0</v>
      </c>
      <c r="S270" s="18">
        <f t="shared" si="32"/>
        <v>653.74136918032821</v>
      </c>
      <c r="U270" s="18">
        <f t="shared" si="33"/>
        <v>265.00636672965982</v>
      </c>
      <c r="W270" s="18">
        <f t="shared" si="34"/>
        <v>393.81067127142887</v>
      </c>
      <c r="Y270" s="8">
        <f>Vz!O270</f>
        <v>296.07275311377771</v>
      </c>
      <c r="AC270" s="8">
        <f t="shared" si="35"/>
        <v>2.2080429972193425</v>
      </c>
      <c r="AG270" s="8">
        <f t="shared" si="37"/>
        <v>0.89507178199481463</v>
      </c>
      <c r="AK270" s="8">
        <f t="shared" si="38"/>
        <v>1.3301145314107694</v>
      </c>
    </row>
    <row r="271" spans="12:37" x14ac:dyDescent="0.15">
      <c r="L271" s="8">
        <f>IF('vertical grid'!B271&gt;($C$2),0,'vertical grid'!D271)</f>
        <v>133.33333333333576</v>
      </c>
      <c r="M271" s="8"/>
      <c r="N271" s="67">
        <f t="shared" si="39"/>
        <v>0</v>
      </c>
      <c r="O271" s="15"/>
      <c r="P271" s="67">
        <f t="shared" si="36"/>
        <v>0</v>
      </c>
      <c r="S271" s="18">
        <f t="shared" si="32"/>
        <v>653.74136918034594</v>
      </c>
      <c r="U271" s="18">
        <f t="shared" si="33"/>
        <v>265.00636672966709</v>
      </c>
      <c r="W271" s="18">
        <f t="shared" si="34"/>
        <v>393.81067127143962</v>
      </c>
      <c r="Y271" s="8">
        <f>Vz!O271</f>
        <v>296.07275311377771</v>
      </c>
      <c r="AC271" s="8">
        <f t="shared" si="35"/>
        <v>2.2080429972194024</v>
      </c>
      <c r="AG271" s="8">
        <f t="shared" si="37"/>
        <v>0.89507178199483917</v>
      </c>
      <c r="AK271" s="8">
        <f t="shared" si="38"/>
        <v>1.3301145314108058</v>
      </c>
    </row>
    <row r="272" spans="12:37" x14ac:dyDescent="0.15">
      <c r="L272" s="8">
        <f>IF('vertical grid'!B272&gt;($C$2),0,'vertical grid'!D272)</f>
        <v>150</v>
      </c>
      <c r="M272" s="8"/>
      <c r="N272" s="67">
        <f t="shared" si="39"/>
        <v>0</v>
      </c>
      <c r="O272" s="15"/>
      <c r="P272" s="67">
        <f t="shared" si="36"/>
        <v>0</v>
      </c>
      <c r="S272" s="18">
        <f t="shared" si="32"/>
        <v>735.45904032787587</v>
      </c>
      <c r="U272" s="18">
        <f t="shared" si="33"/>
        <v>298.13216257087004</v>
      </c>
      <c r="W272" s="18">
        <f t="shared" si="34"/>
        <v>443.03700518036152</v>
      </c>
      <c r="Y272" s="8">
        <f>Vz!O272</f>
        <v>296.07275311377771</v>
      </c>
      <c r="AC272" s="8">
        <f t="shared" si="35"/>
        <v>2.4840483718717827</v>
      </c>
      <c r="AG272" s="8">
        <f t="shared" si="37"/>
        <v>1.0069557547441756</v>
      </c>
      <c r="AK272" s="8">
        <f t="shared" si="38"/>
        <v>1.4963788478371294</v>
      </c>
    </row>
    <row r="273" spans="12:37" x14ac:dyDescent="0.15">
      <c r="L273" s="8">
        <f>IF('vertical grid'!B273&gt;($C$2),0,'vertical grid'!D273)</f>
        <v>150</v>
      </c>
      <c r="M273" s="8"/>
      <c r="N273" s="67">
        <f t="shared" si="39"/>
        <v>0</v>
      </c>
      <c r="O273" s="15"/>
      <c r="P273" s="67">
        <f t="shared" si="36"/>
        <v>0</v>
      </c>
      <c r="S273" s="18">
        <f t="shared" si="32"/>
        <v>735.45904032787587</v>
      </c>
      <c r="U273" s="18">
        <f t="shared" si="33"/>
        <v>298.13216257087004</v>
      </c>
      <c r="W273" s="18">
        <f t="shared" si="34"/>
        <v>443.03700518036152</v>
      </c>
      <c r="Y273" s="8">
        <f>Vz!O273</f>
        <v>296.07275311377771</v>
      </c>
      <c r="AC273" s="8">
        <f t="shared" si="35"/>
        <v>2.4840483718717827</v>
      </c>
      <c r="AG273" s="8">
        <f t="shared" si="37"/>
        <v>1.0069557547441756</v>
      </c>
      <c r="AK273" s="8">
        <f t="shared" si="38"/>
        <v>1.4963788478371294</v>
      </c>
    </row>
    <row r="274" spans="12:37" x14ac:dyDescent="0.15">
      <c r="L274" s="8">
        <f>IF('vertical grid'!B274&gt;($C$2),0,'vertical grid'!D274)</f>
        <v>150</v>
      </c>
      <c r="M274" s="8"/>
      <c r="N274" s="67">
        <f t="shared" si="39"/>
        <v>0</v>
      </c>
      <c r="O274" s="15"/>
      <c r="P274" s="67">
        <f t="shared" si="36"/>
        <v>0</v>
      </c>
      <c r="S274" s="18">
        <f t="shared" si="32"/>
        <v>735.45904032787587</v>
      </c>
      <c r="U274" s="18">
        <f t="shared" si="33"/>
        <v>298.13216257087004</v>
      </c>
      <c r="W274" s="18">
        <f t="shared" si="34"/>
        <v>443.03700518036152</v>
      </c>
      <c r="Y274" s="8">
        <f>Vz!O274</f>
        <v>296.07275311377771</v>
      </c>
      <c r="AC274" s="8">
        <f t="shared" si="35"/>
        <v>2.4840483718717827</v>
      </c>
      <c r="AG274" s="8">
        <f t="shared" si="37"/>
        <v>1.0069557547441756</v>
      </c>
      <c r="AK274" s="8">
        <f t="shared" si="38"/>
        <v>1.4963788478371294</v>
      </c>
    </row>
    <row r="275" spans="12:37" x14ac:dyDescent="0.15">
      <c r="L275" s="8">
        <f>IF('vertical grid'!B275&gt;($C$2),0,'vertical grid'!D275)</f>
        <v>150</v>
      </c>
      <c r="M275" s="8"/>
      <c r="N275" s="67">
        <f t="shared" si="39"/>
        <v>0</v>
      </c>
      <c r="O275" s="15"/>
      <c r="P275" s="67">
        <f t="shared" si="36"/>
        <v>0</v>
      </c>
      <c r="S275" s="18">
        <f t="shared" si="32"/>
        <v>735.45904032787587</v>
      </c>
      <c r="U275" s="18">
        <f t="shared" si="33"/>
        <v>298.13216257087004</v>
      </c>
      <c r="W275" s="18">
        <f t="shared" si="34"/>
        <v>443.03700518036152</v>
      </c>
      <c r="Y275" s="8">
        <f>Vz!O275</f>
        <v>296.07275311377771</v>
      </c>
      <c r="AC275" s="8">
        <f t="shared" si="35"/>
        <v>2.4840483718717827</v>
      </c>
      <c r="AG275" s="8">
        <f t="shared" si="37"/>
        <v>1.0069557547441756</v>
      </c>
      <c r="AK275" s="8">
        <f t="shared" si="38"/>
        <v>1.4963788478371294</v>
      </c>
    </row>
    <row r="276" spans="12:37" x14ac:dyDescent="0.15">
      <c r="L276" s="8">
        <f>IF('vertical grid'!B276&gt;($C$2),0,'vertical grid'!D276)</f>
        <v>150</v>
      </c>
      <c r="M276" s="8"/>
      <c r="N276" s="67">
        <f t="shared" si="39"/>
        <v>0</v>
      </c>
      <c r="O276" s="15"/>
      <c r="P276" s="67">
        <f t="shared" si="36"/>
        <v>0</v>
      </c>
      <c r="S276" s="18">
        <f t="shared" si="32"/>
        <v>735.45904032787587</v>
      </c>
      <c r="U276" s="18">
        <f t="shared" si="33"/>
        <v>298.13216257087004</v>
      </c>
      <c r="W276" s="18">
        <f t="shared" si="34"/>
        <v>443.03700518036152</v>
      </c>
      <c r="Y276" s="8">
        <f>Vz!O276</f>
        <v>296.07275311377771</v>
      </c>
      <c r="AC276" s="8">
        <f t="shared" si="35"/>
        <v>2.4840483718717827</v>
      </c>
      <c r="AG276" s="8">
        <f t="shared" si="37"/>
        <v>1.0069557547441756</v>
      </c>
      <c r="AK276" s="8">
        <f t="shared" si="38"/>
        <v>1.4963788478371294</v>
      </c>
    </row>
    <row r="277" spans="12:37" x14ac:dyDescent="0.15">
      <c r="L277" s="8">
        <f>IF('vertical grid'!B277&gt;($C$2),0,'vertical grid'!D277)</f>
        <v>150</v>
      </c>
      <c r="M277" s="8"/>
      <c r="N277" s="67">
        <f t="shared" si="39"/>
        <v>0</v>
      </c>
      <c r="O277" s="15"/>
      <c r="P277" s="67">
        <f t="shared" si="36"/>
        <v>0</v>
      </c>
      <c r="S277" s="18">
        <f t="shared" si="32"/>
        <v>735.45904032787587</v>
      </c>
      <c r="U277" s="18">
        <f t="shared" si="33"/>
        <v>298.13216257087004</v>
      </c>
      <c r="W277" s="18">
        <f t="shared" si="34"/>
        <v>443.03700518036152</v>
      </c>
      <c r="Y277" s="8">
        <f>Vz!O277</f>
        <v>296.07275311377771</v>
      </c>
      <c r="AC277" s="8">
        <f t="shared" si="35"/>
        <v>2.4840483718717827</v>
      </c>
      <c r="AG277" s="8">
        <f t="shared" si="37"/>
        <v>1.0069557547441756</v>
      </c>
      <c r="AK277" s="8">
        <f t="shared" si="38"/>
        <v>1.4963788478371294</v>
      </c>
    </row>
    <row r="278" spans="12:37" x14ac:dyDescent="0.15">
      <c r="L278" s="8">
        <f>IF('vertical grid'!B278&gt;($C$2),0,'vertical grid'!D278)</f>
        <v>150</v>
      </c>
      <c r="M278" s="8"/>
      <c r="N278" s="67">
        <f t="shared" si="39"/>
        <v>0</v>
      </c>
      <c r="O278" s="15"/>
      <c r="P278" s="67">
        <f t="shared" si="36"/>
        <v>0</v>
      </c>
      <c r="S278" s="18">
        <f t="shared" si="32"/>
        <v>735.45904032787587</v>
      </c>
      <c r="U278" s="18">
        <f t="shared" si="33"/>
        <v>298.13216257087004</v>
      </c>
      <c r="W278" s="18">
        <f t="shared" si="34"/>
        <v>443.03700518036152</v>
      </c>
      <c r="Y278" s="8">
        <f>Vz!O278</f>
        <v>297.56192587580335</v>
      </c>
      <c r="AC278" s="8">
        <f t="shared" si="35"/>
        <v>2.4716167505746096</v>
      </c>
      <c r="AG278" s="8">
        <f t="shared" si="37"/>
        <v>1.0019163631011876</v>
      </c>
      <c r="AK278" s="8">
        <f t="shared" si="38"/>
        <v>1.4888900986790785</v>
      </c>
    </row>
    <row r="279" spans="12:37" x14ac:dyDescent="0.15">
      <c r="L279" s="8">
        <f>IF('vertical grid'!B279&gt;($C$2),0,'vertical grid'!D279)</f>
        <v>150</v>
      </c>
      <c r="M279" s="8"/>
      <c r="N279" s="67">
        <f t="shared" si="39"/>
        <v>0</v>
      </c>
      <c r="O279" s="15"/>
      <c r="P279" s="67">
        <f t="shared" si="36"/>
        <v>0</v>
      </c>
      <c r="S279" s="18">
        <f t="shared" si="32"/>
        <v>735.45904032787587</v>
      </c>
      <c r="U279" s="18">
        <f t="shared" si="33"/>
        <v>298.13216257087004</v>
      </c>
      <c r="W279" s="18">
        <f t="shared" si="34"/>
        <v>443.03700518036152</v>
      </c>
      <c r="Y279" s="8">
        <f>Vz!O279</f>
        <v>297.56192587580335</v>
      </c>
      <c r="AC279" s="8">
        <f t="shared" si="35"/>
        <v>2.4716167505746096</v>
      </c>
      <c r="AG279" s="8">
        <f t="shared" si="37"/>
        <v>1.0019163631011876</v>
      </c>
      <c r="AK279" s="8">
        <f t="shared" si="38"/>
        <v>1.4888900986790785</v>
      </c>
    </row>
    <row r="280" spans="12:37" x14ac:dyDescent="0.15">
      <c r="L280" s="8">
        <f>IF('vertical grid'!B280&gt;($C$2),0,'vertical grid'!D280)</f>
        <v>150</v>
      </c>
      <c r="M280" s="8"/>
      <c r="N280" s="67">
        <f t="shared" si="39"/>
        <v>0</v>
      </c>
      <c r="O280" s="15"/>
      <c r="P280" s="67">
        <f t="shared" si="36"/>
        <v>0</v>
      </c>
      <c r="S280" s="18">
        <f t="shared" si="32"/>
        <v>735.45904032787587</v>
      </c>
      <c r="U280" s="18">
        <f t="shared" si="33"/>
        <v>298.13216257087004</v>
      </c>
      <c r="W280" s="18">
        <f t="shared" si="34"/>
        <v>443.03700518036152</v>
      </c>
      <c r="Y280" s="8">
        <f>Vz!O280</f>
        <v>297.56192587580335</v>
      </c>
      <c r="AC280" s="8">
        <f t="shared" si="35"/>
        <v>2.4716167505746096</v>
      </c>
      <c r="AG280" s="8">
        <f t="shared" si="37"/>
        <v>1.0019163631011876</v>
      </c>
      <c r="AK280" s="8">
        <f t="shared" si="38"/>
        <v>1.4888900986790785</v>
      </c>
    </row>
    <row r="281" spans="12:37" x14ac:dyDescent="0.15">
      <c r="L281" s="8">
        <f>IF('vertical grid'!B281&gt;($C$2),0,'vertical grid'!D281)</f>
        <v>150</v>
      </c>
      <c r="M281" s="8"/>
      <c r="N281" s="67">
        <f t="shared" si="39"/>
        <v>0</v>
      </c>
      <c r="O281" s="15"/>
      <c r="P281" s="67">
        <f t="shared" si="36"/>
        <v>0</v>
      </c>
      <c r="S281" s="18">
        <f t="shared" si="32"/>
        <v>735.45904032787587</v>
      </c>
      <c r="U281" s="18">
        <f t="shared" si="33"/>
        <v>298.13216257087004</v>
      </c>
      <c r="W281" s="18">
        <f t="shared" si="34"/>
        <v>443.03700518036152</v>
      </c>
      <c r="Y281" s="8">
        <f>Vz!O281</f>
        <v>297.56192587580335</v>
      </c>
      <c r="AC281" s="8">
        <f t="shared" si="35"/>
        <v>2.4716167505746096</v>
      </c>
      <c r="AG281" s="8">
        <f t="shared" si="37"/>
        <v>1.0019163631011876</v>
      </c>
      <c r="AK281" s="8">
        <f t="shared" si="38"/>
        <v>1.4888900986790785</v>
      </c>
    </row>
    <row r="282" spans="12:37" x14ac:dyDescent="0.15">
      <c r="L282" s="8">
        <f>IF('vertical grid'!B282&gt;($C$2),0,'vertical grid'!D282)</f>
        <v>150</v>
      </c>
      <c r="M282" s="8"/>
      <c r="N282" s="67">
        <f t="shared" si="39"/>
        <v>0</v>
      </c>
      <c r="O282" s="15"/>
      <c r="P282" s="67">
        <f t="shared" si="36"/>
        <v>0</v>
      </c>
      <c r="S282" s="18">
        <f t="shared" si="32"/>
        <v>735.45904032787587</v>
      </c>
      <c r="U282" s="18">
        <f t="shared" si="33"/>
        <v>298.13216257087004</v>
      </c>
      <c r="W282" s="18">
        <f t="shared" si="34"/>
        <v>443.03700518036152</v>
      </c>
      <c r="Y282" s="8">
        <f>Vz!O282</f>
        <v>297.56192587580335</v>
      </c>
      <c r="AC282" s="8">
        <f t="shared" si="35"/>
        <v>2.4716167505746096</v>
      </c>
      <c r="AG282" s="8">
        <f t="shared" si="37"/>
        <v>1.0019163631011876</v>
      </c>
      <c r="AK282" s="8">
        <f t="shared" si="38"/>
        <v>1.4888900986790785</v>
      </c>
    </row>
    <row r="283" spans="12:37" x14ac:dyDescent="0.15">
      <c r="L283" s="8">
        <f>IF('vertical grid'!B283&gt;($C$2),0,'vertical grid'!D283)</f>
        <v>150</v>
      </c>
      <c r="M283" s="8"/>
      <c r="N283" s="67">
        <f t="shared" si="39"/>
        <v>0</v>
      </c>
      <c r="O283" s="15"/>
      <c r="P283" s="67">
        <f t="shared" si="36"/>
        <v>0</v>
      </c>
      <c r="S283" s="18">
        <f t="shared" si="32"/>
        <v>735.45904032787587</v>
      </c>
      <c r="U283" s="18">
        <f t="shared" si="33"/>
        <v>298.13216257087004</v>
      </c>
      <c r="W283" s="18">
        <f t="shared" si="34"/>
        <v>443.03700518036152</v>
      </c>
      <c r="Y283" s="8">
        <f>Vz!O283</f>
        <v>297.56192587580335</v>
      </c>
      <c r="AC283" s="8">
        <f t="shared" si="35"/>
        <v>2.4716167505746096</v>
      </c>
      <c r="AG283" s="8">
        <f t="shared" si="37"/>
        <v>1.0019163631011876</v>
      </c>
      <c r="AK283" s="8">
        <f t="shared" si="38"/>
        <v>1.4888900986790785</v>
      </c>
    </row>
    <row r="284" spans="12:37" x14ac:dyDescent="0.15">
      <c r="L284" s="8">
        <f>IF('vertical grid'!B284&gt;($C$2),0,'vertical grid'!D284)</f>
        <v>133.33333333333212</v>
      </c>
      <c r="M284" s="8"/>
      <c r="N284" s="67">
        <f t="shared" si="39"/>
        <v>0</v>
      </c>
      <c r="O284" s="15"/>
      <c r="P284" s="67">
        <f t="shared" si="36"/>
        <v>0</v>
      </c>
      <c r="S284" s="18">
        <f t="shared" si="32"/>
        <v>653.74136918032821</v>
      </c>
      <c r="U284" s="18">
        <f t="shared" si="33"/>
        <v>265.00636672965982</v>
      </c>
      <c r="W284" s="18">
        <f t="shared" si="34"/>
        <v>393.81067127142887</v>
      </c>
      <c r="Y284" s="8">
        <f>Vz!O284</f>
        <v>297.56192587580335</v>
      </c>
      <c r="AC284" s="8">
        <f t="shared" si="35"/>
        <v>2.1969926671774109</v>
      </c>
      <c r="AG284" s="8">
        <f t="shared" si="37"/>
        <v>0.89059232275660294</v>
      </c>
      <c r="AK284" s="8">
        <f t="shared" si="38"/>
        <v>1.3234578654925022</v>
      </c>
    </row>
    <row r="285" spans="12:37" x14ac:dyDescent="0.15">
      <c r="L285" s="8">
        <f>IF('vertical grid'!B285&gt;($C$2),0,'vertical grid'!D285)</f>
        <v>133.33333333333212</v>
      </c>
      <c r="M285" s="8"/>
      <c r="N285" s="67">
        <f t="shared" si="39"/>
        <v>0</v>
      </c>
      <c r="O285" s="15"/>
      <c r="P285" s="67">
        <f t="shared" si="36"/>
        <v>0</v>
      </c>
      <c r="S285" s="18">
        <f t="shared" si="32"/>
        <v>653.74136918032821</v>
      </c>
      <c r="U285" s="18">
        <f t="shared" si="33"/>
        <v>265.00636672965982</v>
      </c>
      <c r="W285" s="18">
        <f t="shared" si="34"/>
        <v>393.81067127142887</v>
      </c>
      <c r="Y285" s="8">
        <f>Vz!O285</f>
        <v>297.56192587580335</v>
      </c>
      <c r="AC285" s="8">
        <f t="shared" si="35"/>
        <v>2.1969926671774109</v>
      </c>
      <c r="AG285" s="8">
        <f t="shared" si="37"/>
        <v>0.89059232275660294</v>
      </c>
      <c r="AK285" s="8">
        <f t="shared" si="38"/>
        <v>1.3234578654925022</v>
      </c>
    </row>
    <row r="286" spans="12:37" x14ac:dyDescent="0.15">
      <c r="L286" s="8">
        <f>IF('vertical grid'!B286&gt;($C$2),0,'vertical grid'!D286)</f>
        <v>133.33333333333576</v>
      </c>
      <c r="M286" s="8"/>
      <c r="N286" s="67">
        <f t="shared" si="39"/>
        <v>0</v>
      </c>
      <c r="O286" s="15"/>
      <c r="P286" s="67">
        <f t="shared" si="36"/>
        <v>0</v>
      </c>
      <c r="S286" s="18">
        <f t="shared" si="32"/>
        <v>653.74136918034594</v>
      </c>
      <c r="U286" s="18">
        <f t="shared" si="33"/>
        <v>265.00636672966709</v>
      </c>
      <c r="W286" s="18">
        <f t="shared" si="34"/>
        <v>393.81067127143962</v>
      </c>
      <c r="Y286" s="8">
        <f>Vz!O286</f>
        <v>297.56192587580335</v>
      </c>
      <c r="AC286" s="8">
        <f t="shared" si="35"/>
        <v>2.1969926671774704</v>
      </c>
      <c r="AG286" s="8">
        <f t="shared" si="37"/>
        <v>0.89059232275662736</v>
      </c>
      <c r="AK286" s="8">
        <f t="shared" si="38"/>
        <v>1.3234578654925384</v>
      </c>
    </row>
    <row r="287" spans="12:37" x14ac:dyDescent="0.15">
      <c r="L287" s="8">
        <f>IF('vertical grid'!B287&gt;($C$2),0,'vertical grid'!D287)</f>
        <v>133.66666666666788</v>
      </c>
      <c r="M287" s="8"/>
      <c r="N287" s="67">
        <f t="shared" si="39"/>
        <v>0</v>
      </c>
      <c r="O287" s="15"/>
      <c r="P287" s="67">
        <f t="shared" si="36"/>
        <v>0</v>
      </c>
      <c r="S287" s="18">
        <f t="shared" si="32"/>
        <v>655.37572260329091</v>
      </c>
      <c r="U287" s="18">
        <f t="shared" si="33"/>
        <v>265.66888264648878</v>
      </c>
      <c r="W287" s="18">
        <f t="shared" si="34"/>
        <v>394.79519794961459</v>
      </c>
      <c r="Y287" s="8">
        <f>Vz!O287</f>
        <v>297.56192587580335</v>
      </c>
      <c r="AC287" s="8">
        <f t="shared" si="35"/>
        <v>2.202485148845394</v>
      </c>
      <c r="AG287" s="8">
        <f t="shared" si="37"/>
        <v>0.89281880356351062</v>
      </c>
      <c r="AK287" s="8">
        <f t="shared" si="38"/>
        <v>1.3267665101562576</v>
      </c>
    </row>
    <row r="288" spans="12:37" x14ac:dyDescent="0.15">
      <c r="L288" s="8">
        <f>IF('vertical grid'!B288&gt;($C$2),0,'vertical grid'!D288)</f>
        <v>133.66666666666788</v>
      </c>
      <c r="M288" s="8"/>
      <c r="N288" s="67">
        <f t="shared" si="39"/>
        <v>0</v>
      </c>
      <c r="O288" s="15"/>
      <c r="P288" s="67">
        <f t="shared" si="36"/>
        <v>0</v>
      </c>
      <c r="S288" s="18">
        <f t="shared" si="32"/>
        <v>655.37572260329091</v>
      </c>
      <c r="U288" s="18">
        <f t="shared" si="33"/>
        <v>265.66888264648878</v>
      </c>
      <c r="W288" s="18">
        <f t="shared" si="34"/>
        <v>394.79519794961459</v>
      </c>
      <c r="Y288" s="8">
        <f>Vz!O288</f>
        <v>297.56192587580335</v>
      </c>
      <c r="AC288" s="8">
        <f t="shared" si="35"/>
        <v>2.202485148845394</v>
      </c>
      <c r="AG288" s="8">
        <f t="shared" si="37"/>
        <v>0.89281880356351062</v>
      </c>
      <c r="AK288" s="8">
        <f t="shared" si="38"/>
        <v>1.3267665101562576</v>
      </c>
    </row>
    <row r="289" spans="12:37" x14ac:dyDescent="0.15">
      <c r="L289" s="8">
        <f>IF('vertical grid'!B289&gt;($C$2),0,'vertical grid'!D289)</f>
        <v>133.66666666666424</v>
      </c>
      <c r="M289" s="8"/>
      <c r="N289" s="67">
        <f t="shared" si="39"/>
        <v>1</v>
      </c>
      <c r="O289" s="15"/>
      <c r="P289" s="67">
        <f t="shared" si="36"/>
        <v>297.56192587580335</v>
      </c>
      <c r="S289" s="18">
        <f t="shared" si="32"/>
        <v>655.37572260327306</v>
      </c>
      <c r="U289" s="18">
        <f t="shared" si="33"/>
        <v>265.66888264648156</v>
      </c>
      <c r="W289" s="18">
        <f t="shared" si="34"/>
        <v>394.79519794960385</v>
      </c>
      <c r="Y289" s="8">
        <f>Vz!O289</f>
        <v>297.56192587580335</v>
      </c>
      <c r="AC289" s="8">
        <f t="shared" si="35"/>
        <v>2.2024851488453341</v>
      </c>
      <c r="AG289" s="8">
        <f t="shared" si="37"/>
        <v>0.89281880356348631</v>
      </c>
      <c r="AK289" s="8">
        <f t="shared" si="38"/>
        <v>1.3267665101562214</v>
      </c>
    </row>
    <row r="290" spans="12:37" x14ac:dyDescent="0.15">
      <c r="L290" s="8">
        <f>IF('vertical grid'!B290&gt;($C$2),0,'vertical grid'!D290)</f>
        <v>0</v>
      </c>
      <c r="M290" s="8"/>
      <c r="N290" s="67">
        <f t="shared" si="39"/>
        <v>0</v>
      </c>
      <c r="O290" s="15"/>
      <c r="P290" s="67">
        <f t="shared" si="36"/>
        <v>0</v>
      </c>
      <c r="S290" s="18">
        <f t="shared" si="32"/>
        <v>0</v>
      </c>
      <c r="U290" s="18">
        <f t="shared" si="33"/>
        <v>0</v>
      </c>
      <c r="W290" s="18">
        <f t="shared" si="34"/>
        <v>0</v>
      </c>
      <c r="Y290" s="8">
        <f>Vz!O290</f>
        <v>331.3</v>
      </c>
      <c r="AC290" s="8">
        <f t="shared" si="35"/>
        <v>0</v>
      </c>
      <c r="AG290" s="8">
        <f t="shared" si="37"/>
        <v>0</v>
      </c>
      <c r="AK290" s="8">
        <f t="shared" si="38"/>
        <v>0</v>
      </c>
    </row>
    <row r="291" spans="12:37" x14ac:dyDescent="0.15">
      <c r="L291" s="8">
        <f>IF('vertical grid'!B291&gt;($C$2),0,'vertical grid'!D291)</f>
        <v>0</v>
      </c>
      <c r="M291" s="8"/>
      <c r="N291" s="67">
        <f t="shared" si="39"/>
        <v>0</v>
      </c>
      <c r="O291" s="15"/>
      <c r="P291" s="67">
        <f t="shared" si="36"/>
        <v>0</v>
      </c>
      <c r="S291" s="18">
        <f t="shared" si="32"/>
        <v>0</v>
      </c>
      <c r="U291" s="18">
        <f t="shared" si="33"/>
        <v>0</v>
      </c>
      <c r="W291" s="18">
        <f t="shared" si="34"/>
        <v>0</v>
      </c>
      <c r="Y291" s="8">
        <f>Vz!O291</f>
        <v>331.3</v>
      </c>
      <c r="AC291" s="8">
        <f t="shared" si="35"/>
        <v>0</v>
      </c>
      <c r="AG291" s="8">
        <f t="shared" si="37"/>
        <v>0</v>
      </c>
      <c r="AK291" s="8">
        <f t="shared" si="38"/>
        <v>0</v>
      </c>
    </row>
    <row r="292" spans="12:37" x14ac:dyDescent="0.15">
      <c r="L292" s="8">
        <f>IF('vertical grid'!B292&gt;($C$2),0,'vertical grid'!D292)</f>
        <v>0</v>
      </c>
      <c r="M292" s="8"/>
      <c r="N292" s="67">
        <f t="shared" si="39"/>
        <v>0</v>
      </c>
      <c r="O292" s="15"/>
      <c r="P292" s="67">
        <f t="shared" si="36"/>
        <v>0</v>
      </c>
      <c r="S292" s="18">
        <f t="shared" si="32"/>
        <v>0</v>
      </c>
      <c r="U292" s="18">
        <f t="shared" si="33"/>
        <v>0</v>
      </c>
      <c r="W292" s="18">
        <f t="shared" si="34"/>
        <v>0</v>
      </c>
      <c r="Y292" s="8">
        <f>Vz!O292</f>
        <v>331.3</v>
      </c>
      <c r="AC292" s="8">
        <f t="shared" si="35"/>
        <v>0</v>
      </c>
      <c r="AG292" s="8">
        <f t="shared" si="37"/>
        <v>0</v>
      </c>
      <c r="AK292" s="8">
        <f t="shared" si="38"/>
        <v>0</v>
      </c>
    </row>
    <row r="293" spans="12:37" x14ac:dyDescent="0.15">
      <c r="L293" s="8">
        <f>IF('vertical grid'!B293&gt;($C$2),0,'vertical grid'!D293)</f>
        <v>0</v>
      </c>
      <c r="M293" s="8"/>
      <c r="N293" s="67">
        <f t="shared" si="39"/>
        <v>0</v>
      </c>
      <c r="O293" s="15"/>
      <c r="P293" s="67">
        <f t="shared" si="36"/>
        <v>0</v>
      </c>
      <c r="S293" s="18">
        <f t="shared" si="32"/>
        <v>0</v>
      </c>
      <c r="U293" s="18">
        <f t="shared" si="33"/>
        <v>0</v>
      </c>
      <c r="W293" s="18">
        <f t="shared" si="34"/>
        <v>0</v>
      </c>
      <c r="Y293" s="8">
        <f>Vz!O293</f>
        <v>331.3</v>
      </c>
      <c r="AC293" s="8">
        <f t="shared" si="35"/>
        <v>0</v>
      </c>
      <c r="AG293" s="8">
        <f t="shared" si="37"/>
        <v>0</v>
      </c>
      <c r="AK293" s="8">
        <f t="shared" si="38"/>
        <v>0</v>
      </c>
    </row>
    <row r="294" spans="12:37" x14ac:dyDescent="0.15">
      <c r="L294" s="8">
        <f>IF('vertical grid'!B294&gt;($C$2),0,'vertical grid'!D294)</f>
        <v>0</v>
      </c>
      <c r="M294" s="8"/>
      <c r="N294" s="67">
        <f t="shared" si="39"/>
        <v>0</v>
      </c>
      <c r="O294" s="15"/>
      <c r="P294" s="67">
        <f t="shared" si="36"/>
        <v>0</v>
      </c>
      <c r="S294" s="18">
        <f t="shared" si="32"/>
        <v>0</v>
      </c>
      <c r="U294" s="18">
        <f t="shared" si="33"/>
        <v>0</v>
      </c>
      <c r="W294" s="18">
        <f t="shared" si="34"/>
        <v>0</v>
      </c>
      <c r="Y294" s="8">
        <f>Vz!O294</f>
        <v>331.3</v>
      </c>
      <c r="AC294" s="8">
        <f t="shared" si="35"/>
        <v>0</v>
      </c>
      <c r="AG294" s="8">
        <f t="shared" si="37"/>
        <v>0</v>
      </c>
      <c r="AK294" s="8">
        <f t="shared" si="38"/>
        <v>0</v>
      </c>
    </row>
    <row r="295" spans="12:37" x14ac:dyDescent="0.15">
      <c r="L295" s="8">
        <f>IF('vertical grid'!B295&gt;($C$2),0,'vertical grid'!D295)</f>
        <v>0</v>
      </c>
      <c r="M295" s="8"/>
      <c r="N295" s="67">
        <f t="shared" si="39"/>
        <v>0</v>
      </c>
      <c r="O295" s="15"/>
      <c r="P295" s="67">
        <f t="shared" si="36"/>
        <v>0</v>
      </c>
      <c r="S295" s="18">
        <f t="shared" si="32"/>
        <v>0</v>
      </c>
      <c r="U295" s="18">
        <f t="shared" si="33"/>
        <v>0</v>
      </c>
      <c r="W295" s="18">
        <f t="shared" si="34"/>
        <v>0</v>
      </c>
      <c r="Y295" s="8">
        <f>Vz!O295</f>
        <v>331.3</v>
      </c>
      <c r="AC295" s="8">
        <f t="shared" si="35"/>
        <v>0</v>
      </c>
      <c r="AG295" s="8">
        <f t="shared" si="37"/>
        <v>0</v>
      </c>
      <c r="AK295" s="8">
        <f t="shared" si="38"/>
        <v>0</v>
      </c>
    </row>
    <row r="296" spans="12:37" x14ac:dyDescent="0.15">
      <c r="L296" s="8">
        <f>IF('vertical grid'!B296&gt;($C$2),0,'vertical grid'!D296)</f>
        <v>0</v>
      </c>
      <c r="M296" s="8"/>
      <c r="N296" s="67">
        <f t="shared" si="39"/>
        <v>0</v>
      </c>
      <c r="O296" s="15"/>
      <c r="P296" s="67">
        <f t="shared" si="36"/>
        <v>0</v>
      </c>
      <c r="S296" s="18">
        <f t="shared" si="32"/>
        <v>0</v>
      </c>
      <c r="U296" s="18">
        <f t="shared" si="33"/>
        <v>0</v>
      </c>
      <c r="W296" s="18">
        <f t="shared" si="34"/>
        <v>0</v>
      </c>
      <c r="Y296" s="8">
        <f>Vz!O296</f>
        <v>331.3</v>
      </c>
      <c r="AC296" s="8">
        <f t="shared" si="35"/>
        <v>0</v>
      </c>
      <c r="AG296" s="8">
        <f t="shared" si="37"/>
        <v>0</v>
      </c>
      <c r="AK296" s="8">
        <f t="shared" si="38"/>
        <v>0</v>
      </c>
    </row>
    <row r="297" spans="12:37" x14ac:dyDescent="0.15">
      <c r="L297" s="8">
        <f>IF('vertical grid'!B297&gt;($C$2),0,'vertical grid'!D297)</f>
        <v>0</v>
      </c>
      <c r="M297" s="8"/>
      <c r="N297" s="67">
        <f t="shared" si="39"/>
        <v>0</v>
      </c>
      <c r="O297" s="15"/>
      <c r="P297" s="67">
        <f t="shared" si="36"/>
        <v>0</v>
      </c>
      <c r="S297" s="18">
        <f t="shared" si="32"/>
        <v>0</v>
      </c>
      <c r="U297" s="18">
        <f t="shared" si="33"/>
        <v>0</v>
      </c>
      <c r="W297" s="18">
        <f t="shared" si="34"/>
        <v>0</v>
      </c>
      <c r="Y297" s="8">
        <f>Vz!O297</f>
        <v>331.3</v>
      </c>
      <c r="AC297" s="8">
        <f t="shared" si="35"/>
        <v>0</v>
      </c>
      <c r="AG297" s="8">
        <f t="shared" si="37"/>
        <v>0</v>
      </c>
      <c r="AK297" s="8">
        <f t="shared" si="38"/>
        <v>0</v>
      </c>
    </row>
    <row r="298" spans="12:37" x14ac:dyDescent="0.15">
      <c r="L298" s="8">
        <f>IF('vertical grid'!B298&gt;($C$2),0,'vertical grid'!D298)</f>
        <v>0</v>
      </c>
      <c r="M298" s="8"/>
      <c r="N298" s="67">
        <f t="shared" si="39"/>
        <v>0</v>
      </c>
      <c r="O298" s="15"/>
      <c r="P298" s="67">
        <f t="shared" si="36"/>
        <v>0</v>
      </c>
      <c r="S298" s="18">
        <f t="shared" si="32"/>
        <v>0</v>
      </c>
      <c r="U298" s="18">
        <f t="shared" si="33"/>
        <v>0</v>
      </c>
      <c r="W298" s="18">
        <f t="shared" si="34"/>
        <v>0</v>
      </c>
      <c r="Y298" s="8">
        <f>Vz!O298</f>
        <v>331.3</v>
      </c>
      <c r="AC298" s="8">
        <f t="shared" si="35"/>
        <v>0</v>
      </c>
      <c r="AG298" s="8">
        <f t="shared" si="37"/>
        <v>0</v>
      </c>
      <c r="AK298" s="8">
        <f t="shared" si="38"/>
        <v>0</v>
      </c>
    </row>
    <row r="299" spans="12:37" x14ac:dyDescent="0.15">
      <c r="L299" s="8">
        <f>IF('vertical grid'!B299&gt;($C$2),0,'vertical grid'!D299)</f>
        <v>0</v>
      </c>
      <c r="M299" s="8"/>
      <c r="N299" s="67">
        <f t="shared" si="39"/>
        <v>0</v>
      </c>
      <c r="O299" s="15"/>
      <c r="P299" s="67">
        <f t="shared" si="36"/>
        <v>0</v>
      </c>
      <c r="S299" s="18">
        <f t="shared" si="32"/>
        <v>0</v>
      </c>
      <c r="U299" s="18">
        <f t="shared" si="33"/>
        <v>0</v>
      </c>
      <c r="W299" s="18">
        <f t="shared" si="34"/>
        <v>0</v>
      </c>
      <c r="Y299" s="8">
        <f>Vz!O299</f>
        <v>331.3</v>
      </c>
      <c r="AC299" s="8">
        <f t="shared" si="35"/>
        <v>0</v>
      </c>
      <c r="AG299" s="8">
        <f t="shared" si="37"/>
        <v>0</v>
      </c>
      <c r="AK299" s="8">
        <f t="shared" si="38"/>
        <v>0</v>
      </c>
    </row>
    <row r="300" spans="12:37" x14ac:dyDescent="0.15">
      <c r="L300" s="8">
        <f>IF('vertical grid'!B300&gt;($C$2),0,'vertical grid'!D300)</f>
        <v>0</v>
      </c>
      <c r="M300" s="8"/>
      <c r="N300" s="67">
        <f t="shared" si="39"/>
        <v>0</v>
      </c>
      <c r="O300" s="15"/>
      <c r="P300" s="67">
        <f t="shared" si="36"/>
        <v>0</v>
      </c>
      <c r="S300" s="18">
        <f t="shared" si="32"/>
        <v>0</v>
      </c>
      <c r="U300" s="18">
        <f t="shared" si="33"/>
        <v>0</v>
      </c>
      <c r="W300" s="18">
        <f t="shared" si="34"/>
        <v>0</v>
      </c>
      <c r="Y300" s="8">
        <f>Vz!O300</f>
        <v>331.3</v>
      </c>
      <c r="AC300" s="8">
        <f t="shared" si="35"/>
        <v>0</v>
      </c>
      <c r="AG300" s="8">
        <f t="shared" si="37"/>
        <v>0</v>
      </c>
      <c r="AK300" s="8">
        <f t="shared" si="38"/>
        <v>0</v>
      </c>
    </row>
    <row r="301" spans="12:37" x14ac:dyDescent="0.15">
      <c r="L301" s="8">
        <f>IF('vertical grid'!B301&gt;($C$2),0,'vertical grid'!D301)</f>
        <v>0</v>
      </c>
      <c r="M301" s="8"/>
      <c r="N301" s="67">
        <f t="shared" si="39"/>
        <v>0</v>
      </c>
      <c r="O301" s="15"/>
      <c r="P301" s="67">
        <f t="shared" si="36"/>
        <v>0</v>
      </c>
      <c r="S301" s="18">
        <f t="shared" si="32"/>
        <v>0</v>
      </c>
      <c r="U301" s="18">
        <f t="shared" si="33"/>
        <v>0</v>
      </c>
      <c r="W301" s="18">
        <f t="shared" si="34"/>
        <v>0</v>
      </c>
      <c r="Y301" s="8">
        <f>Vz!O301</f>
        <v>331.3</v>
      </c>
      <c r="AC301" s="8">
        <f t="shared" si="35"/>
        <v>0</v>
      </c>
      <c r="AG301" s="8">
        <f t="shared" si="37"/>
        <v>0</v>
      </c>
      <c r="AK301" s="8">
        <f t="shared" si="38"/>
        <v>0</v>
      </c>
    </row>
    <row r="302" spans="12:37" x14ac:dyDescent="0.15">
      <c r="L302" s="8">
        <f>IF('vertical grid'!B302&gt;($C$2),0,'vertical grid'!D302)</f>
        <v>0</v>
      </c>
      <c r="M302" s="8"/>
      <c r="N302" s="67">
        <f t="shared" si="39"/>
        <v>0</v>
      </c>
      <c r="O302" s="15"/>
      <c r="P302" s="67">
        <f t="shared" si="36"/>
        <v>0</v>
      </c>
      <c r="S302" s="18">
        <f t="shared" si="32"/>
        <v>0</v>
      </c>
      <c r="U302" s="18">
        <f t="shared" si="33"/>
        <v>0</v>
      </c>
      <c r="W302" s="18">
        <f t="shared" si="34"/>
        <v>0</v>
      </c>
      <c r="Y302" s="8">
        <f>Vz!O302</f>
        <v>331.3</v>
      </c>
      <c r="AC302" s="8">
        <f t="shared" si="35"/>
        <v>0</v>
      </c>
      <c r="AG302" s="8">
        <f t="shared" si="37"/>
        <v>0</v>
      </c>
      <c r="AK302" s="8">
        <f t="shared" si="38"/>
        <v>0</v>
      </c>
    </row>
    <row r="303" spans="12:37" x14ac:dyDescent="0.15">
      <c r="L303" s="8">
        <f>IF('vertical grid'!B303&gt;($C$2),0,'vertical grid'!D303)</f>
        <v>0</v>
      </c>
      <c r="M303" s="8"/>
      <c r="N303" s="67">
        <f t="shared" si="39"/>
        <v>0</v>
      </c>
      <c r="O303" s="15"/>
      <c r="P303" s="67">
        <f t="shared" si="36"/>
        <v>0</v>
      </c>
      <c r="S303" s="18">
        <f t="shared" si="32"/>
        <v>0</v>
      </c>
      <c r="U303" s="18">
        <f t="shared" si="33"/>
        <v>0</v>
      </c>
      <c r="W303" s="18">
        <f t="shared" si="34"/>
        <v>0</v>
      </c>
      <c r="Y303" s="8">
        <f>Vz!O303</f>
        <v>331.3</v>
      </c>
      <c r="AC303" s="8">
        <f t="shared" si="35"/>
        <v>0</v>
      </c>
      <c r="AG303" s="8">
        <f t="shared" si="37"/>
        <v>0</v>
      </c>
      <c r="AK303" s="8">
        <f t="shared" si="38"/>
        <v>0</v>
      </c>
    </row>
    <row r="304" spans="12:37" x14ac:dyDescent="0.15">
      <c r="L304" s="8">
        <f>IF('vertical grid'!B304&gt;($C$2),0,'vertical grid'!D304)</f>
        <v>0</v>
      </c>
      <c r="M304" s="8"/>
      <c r="N304" s="67">
        <f t="shared" si="39"/>
        <v>0</v>
      </c>
      <c r="O304" s="15"/>
      <c r="P304" s="67">
        <f t="shared" si="36"/>
        <v>0</v>
      </c>
      <c r="S304" s="18">
        <f t="shared" si="32"/>
        <v>0</v>
      </c>
      <c r="U304" s="18">
        <f t="shared" si="33"/>
        <v>0</v>
      </c>
      <c r="W304" s="18">
        <f t="shared" si="34"/>
        <v>0</v>
      </c>
      <c r="Y304" s="8">
        <f>Vz!O304</f>
        <v>331.3</v>
      </c>
      <c r="AC304" s="8">
        <f t="shared" si="35"/>
        <v>0</v>
      </c>
      <c r="AG304" s="8">
        <f t="shared" si="37"/>
        <v>0</v>
      </c>
      <c r="AK304" s="8">
        <f t="shared" si="38"/>
        <v>0</v>
      </c>
    </row>
    <row r="305" spans="12:37" x14ac:dyDescent="0.15">
      <c r="L305" s="8">
        <f>IF('vertical grid'!B305&gt;($C$2),0,'vertical grid'!D305)</f>
        <v>0</v>
      </c>
      <c r="M305" s="8"/>
      <c r="N305" s="67">
        <f t="shared" si="39"/>
        <v>0</v>
      </c>
      <c r="O305" s="15"/>
      <c r="P305" s="67">
        <f t="shared" si="36"/>
        <v>0</v>
      </c>
      <c r="S305" s="18">
        <f t="shared" si="32"/>
        <v>0</v>
      </c>
      <c r="U305" s="18">
        <f t="shared" si="33"/>
        <v>0</v>
      </c>
      <c r="W305" s="18">
        <f t="shared" si="34"/>
        <v>0</v>
      </c>
      <c r="Y305" s="8">
        <f>Vz!O305</f>
        <v>331.3</v>
      </c>
      <c r="AC305" s="8">
        <f t="shared" si="35"/>
        <v>0</v>
      </c>
      <c r="AG305" s="8">
        <f t="shared" si="37"/>
        <v>0</v>
      </c>
      <c r="AK305" s="8">
        <f t="shared" si="38"/>
        <v>0</v>
      </c>
    </row>
    <row r="306" spans="12:37" x14ac:dyDescent="0.15">
      <c r="L306" s="8">
        <f>IF('vertical grid'!B306&gt;($C$2),0,'vertical grid'!D306)</f>
        <v>0</v>
      </c>
      <c r="M306" s="8"/>
      <c r="N306" s="67">
        <f t="shared" si="39"/>
        <v>0</v>
      </c>
      <c r="O306" s="15"/>
      <c r="P306" s="67">
        <f t="shared" si="36"/>
        <v>0</v>
      </c>
      <c r="S306" s="18">
        <f t="shared" si="32"/>
        <v>0</v>
      </c>
      <c r="U306" s="18">
        <f t="shared" si="33"/>
        <v>0</v>
      </c>
      <c r="W306" s="18">
        <f t="shared" si="34"/>
        <v>0</v>
      </c>
      <c r="Y306" s="8">
        <f>Vz!O306</f>
        <v>331.3</v>
      </c>
      <c r="AC306" s="8">
        <f t="shared" si="35"/>
        <v>0</v>
      </c>
      <c r="AG306" s="8">
        <f t="shared" si="37"/>
        <v>0</v>
      </c>
      <c r="AK306" s="8">
        <f t="shared" si="38"/>
        <v>0</v>
      </c>
    </row>
    <row r="307" spans="12:37" x14ac:dyDescent="0.15">
      <c r="L307" s="8">
        <f>IF('vertical grid'!B307&gt;($C$2),0,'vertical grid'!D307)</f>
        <v>0</v>
      </c>
      <c r="M307" s="8"/>
      <c r="N307" s="67">
        <f t="shared" si="39"/>
        <v>0</v>
      </c>
      <c r="O307" s="15"/>
      <c r="P307" s="67">
        <f t="shared" si="36"/>
        <v>0</v>
      </c>
      <c r="S307" s="18">
        <f t="shared" si="32"/>
        <v>0</v>
      </c>
      <c r="U307" s="18">
        <f t="shared" si="33"/>
        <v>0</v>
      </c>
      <c r="W307" s="18">
        <f t="shared" si="34"/>
        <v>0</v>
      </c>
      <c r="Y307" s="8">
        <f>Vz!O307</f>
        <v>331.3</v>
      </c>
      <c r="AC307" s="8">
        <f t="shared" si="35"/>
        <v>0</v>
      </c>
      <c r="AG307" s="8">
        <f t="shared" si="37"/>
        <v>0</v>
      </c>
      <c r="AK307" s="8">
        <f t="shared" si="38"/>
        <v>0</v>
      </c>
    </row>
    <row r="308" spans="12:37" x14ac:dyDescent="0.15">
      <c r="L308" s="8">
        <f>IF('vertical grid'!B308&gt;($C$2),0,'vertical grid'!D308)</f>
        <v>0</v>
      </c>
      <c r="M308" s="8"/>
      <c r="N308" s="67">
        <f t="shared" si="39"/>
        <v>0</v>
      </c>
      <c r="O308" s="15"/>
      <c r="P308" s="67">
        <f t="shared" si="36"/>
        <v>0</v>
      </c>
      <c r="S308" s="18">
        <f t="shared" si="32"/>
        <v>0</v>
      </c>
      <c r="U308" s="18">
        <f t="shared" si="33"/>
        <v>0</v>
      </c>
      <c r="W308" s="18">
        <f t="shared" si="34"/>
        <v>0</v>
      </c>
      <c r="Y308" s="8">
        <f>Vz!O308</f>
        <v>331.3</v>
      </c>
      <c r="AC308" s="8">
        <f t="shared" si="35"/>
        <v>0</v>
      </c>
      <c r="AG308" s="8">
        <f t="shared" si="37"/>
        <v>0</v>
      </c>
      <c r="AK308" s="8">
        <f t="shared" si="38"/>
        <v>0</v>
      </c>
    </row>
    <row r="309" spans="12:37" x14ac:dyDescent="0.15">
      <c r="L309" s="8">
        <f>IF('vertical grid'!B309&gt;($C$2),0,'vertical grid'!D309)</f>
        <v>0</v>
      </c>
      <c r="M309" s="8"/>
      <c r="N309" s="67">
        <f t="shared" si="39"/>
        <v>0</v>
      </c>
      <c r="O309" s="15"/>
      <c r="P309" s="67">
        <f t="shared" si="36"/>
        <v>0</v>
      </c>
      <c r="S309" s="18">
        <f t="shared" si="32"/>
        <v>0</v>
      </c>
      <c r="U309" s="18">
        <f t="shared" si="33"/>
        <v>0</v>
      </c>
      <c r="W309" s="18">
        <f t="shared" si="34"/>
        <v>0</v>
      </c>
      <c r="Y309" s="8">
        <f>Vz!O309</f>
        <v>331.3</v>
      </c>
      <c r="AC309" s="8">
        <f t="shared" si="35"/>
        <v>0</v>
      </c>
      <c r="AG309" s="8">
        <f t="shared" si="37"/>
        <v>0</v>
      </c>
      <c r="AK309" s="8">
        <f t="shared" si="38"/>
        <v>0</v>
      </c>
    </row>
    <row r="310" spans="12:37" x14ac:dyDescent="0.15">
      <c r="L310" s="8">
        <f>IF('vertical grid'!B310&gt;($C$2),0,'vertical grid'!D310)</f>
        <v>0</v>
      </c>
      <c r="M310" s="8"/>
      <c r="N310" s="67">
        <f t="shared" si="39"/>
        <v>0</v>
      </c>
      <c r="O310" s="15"/>
      <c r="P310" s="67">
        <f t="shared" si="36"/>
        <v>0</v>
      </c>
      <c r="S310" s="18">
        <f t="shared" si="32"/>
        <v>0</v>
      </c>
      <c r="U310" s="18">
        <f t="shared" si="33"/>
        <v>0</v>
      </c>
      <c r="W310" s="18">
        <f t="shared" si="34"/>
        <v>0</v>
      </c>
      <c r="Y310" s="8">
        <f>Vz!O310</f>
        <v>331.3</v>
      </c>
      <c r="AC310" s="8">
        <f t="shared" si="35"/>
        <v>0</v>
      </c>
      <c r="AG310" s="8">
        <f t="shared" si="37"/>
        <v>0</v>
      </c>
      <c r="AK310" s="8">
        <f t="shared" si="38"/>
        <v>0</v>
      </c>
    </row>
    <row r="311" spans="12:37" x14ac:dyDescent="0.15">
      <c r="L311" s="8">
        <f>IF('vertical grid'!B311&gt;($C$2),0,'vertical grid'!D311)</f>
        <v>0</v>
      </c>
      <c r="M311" s="8"/>
      <c r="N311" s="67">
        <f t="shared" si="39"/>
        <v>0</v>
      </c>
      <c r="O311" s="15"/>
      <c r="P311" s="67">
        <f t="shared" si="36"/>
        <v>0</v>
      </c>
      <c r="S311" s="18">
        <f t="shared" si="32"/>
        <v>0</v>
      </c>
      <c r="U311" s="18">
        <f t="shared" si="33"/>
        <v>0</v>
      </c>
      <c r="W311" s="18">
        <f t="shared" si="34"/>
        <v>0</v>
      </c>
      <c r="Y311" s="8">
        <f>Vz!O311</f>
        <v>331.3</v>
      </c>
      <c r="AC311" s="8">
        <f t="shared" si="35"/>
        <v>0</v>
      </c>
      <c r="AG311" s="8">
        <f t="shared" si="37"/>
        <v>0</v>
      </c>
      <c r="AK311" s="8">
        <f t="shared" si="38"/>
        <v>0</v>
      </c>
    </row>
    <row r="312" spans="12:37" x14ac:dyDescent="0.15">
      <c r="L312" s="8">
        <f>IF('vertical grid'!B312&gt;($C$2),0,'vertical grid'!D312)</f>
        <v>0</v>
      </c>
      <c r="M312" s="8"/>
      <c r="N312" s="67">
        <f t="shared" si="39"/>
        <v>0</v>
      </c>
      <c r="O312" s="15"/>
      <c r="P312" s="67">
        <f t="shared" si="36"/>
        <v>0</v>
      </c>
      <c r="S312" s="18">
        <f t="shared" si="32"/>
        <v>0</v>
      </c>
      <c r="U312" s="18">
        <f t="shared" si="33"/>
        <v>0</v>
      </c>
      <c r="W312" s="18">
        <f t="shared" si="34"/>
        <v>0</v>
      </c>
      <c r="Y312" s="8">
        <f>Vz!O312</f>
        <v>331.3</v>
      </c>
      <c r="AC312" s="8">
        <f t="shared" si="35"/>
        <v>0</v>
      </c>
      <c r="AG312" s="8">
        <f t="shared" si="37"/>
        <v>0</v>
      </c>
      <c r="AK312" s="8">
        <f t="shared" si="38"/>
        <v>0</v>
      </c>
    </row>
    <row r="313" spans="12:37" x14ac:dyDescent="0.15">
      <c r="L313" s="8">
        <f>IF('vertical grid'!B313&gt;($C$2),0,'vertical grid'!D313)</f>
        <v>0</v>
      </c>
      <c r="M313" s="8"/>
      <c r="N313" s="67">
        <f t="shared" si="39"/>
        <v>0</v>
      </c>
      <c r="O313" s="15"/>
      <c r="P313" s="67">
        <f t="shared" si="36"/>
        <v>0</v>
      </c>
      <c r="S313" s="18">
        <f t="shared" si="32"/>
        <v>0</v>
      </c>
      <c r="U313" s="18">
        <f t="shared" si="33"/>
        <v>0</v>
      </c>
      <c r="W313" s="18">
        <f t="shared" si="34"/>
        <v>0</v>
      </c>
      <c r="Y313" s="8">
        <f>Vz!O313</f>
        <v>331.3</v>
      </c>
      <c r="AC313" s="8">
        <f t="shared" si="35"/>
        <v>0</v>
      </c>
      <c r="AG313" s="8">
        <f t="shared" si="37"/>
        <v>0</v>
      </c>
      <c r="AK313" s="8">
        <f t="shared" si="38"/>
        <v>0</v>
      </c>
    </row>
    <row r="314" spans="12:37" x14ac:dyDescent="0.15">
      <c r="L314" s="8">
        <f>IF('vertical grid'!B314&gt;($C$2),0,'vertical grid'!D314)</f>
        <v>0</v>
      </c>
      <c r="M314" s="8"/>
      <c r="N314" s="67">
        <f t="shared" si="39"/>
        <v>0</v>
      </c>
      <c r="O314" s="15"/>
      <c r="P314" s="67">
        <f t="shared" si="36"/>
        <v>0</v>
      </c>
      <c r="S314" s="18">
        <f t="shared" si="32"/>
        <v>0</v>
      </c>
      <c r="U314" s="18">
        <f t="shared" si="33"/>
        <v>0</v>
      </c>
      <c r="W314" s="18">
        <f t="shared" si="34"/>
        <v>0</v>
      </c>
      <c r="Y314" s="8">
        <f>Vz!O314</f>
        <v>331.3</v>
      </c>
      <c r="AC314" s="8">
        <f t="shared" si="35"/>
        <v>0</v>
      </c>
      <c r="AG314" s="8">
        <f t="shared" si="37"/>
        <v>0</v>
      </c>
      <c r="AK314" s="8">
        <f t="shared" si="38"/>
        <v>0</v>
      </c>
    </row>
    <row r="315" spans="12:37" x14ac:dyDescent="0.15">
      <c r="L315" s="8">
        <f>IF('vertical grid'!B315&gt;($C$2),0,'vertical grid'!D315)</f>
        <v>0</v>
      </c>
      <c r="M315" s="8"/>
      <c r="N315" s="67">
        <f t="shared" si="39"/>
        <v>0</v>
      </c>
      <c r="O315" s="15"/>
      <c r="P315" s="67">
        <f t="shared" si="36"/>
        <v>0</v>
      </c>
      <c r="S315" s="18">
        <f t="shared" si="32"/>
        <v>0</v>
      </c>
      <c r="U315" s="18">
        <f t="shared" si="33"/>
        <v>0</v>
      </c>
      <c r="W315" s="18">
        <f t="shared" si="34"/>
        <v>0</v>
      </c>
      <c r="Y315" s="8">
        <f>Vz!O315</f>
        <v>331.3</v>
      </c>
      <c r="AC315" s="8">
        <f t="shared" si="35"/>
        <v>0</v>
      </c>
      <c r="AG315" s="8">
        <f t="shared" si="37"/>
        <v>0</v>
      </c>
      <c r="AK315" s="8">
        <f t="shared" si="38"/>
        <v>0</v>
      </c>
    </row>
    <row r="316" spans="12:37" x14ac:dyDescent="0.15">
      <c r="L316" s="8">
        <f>IF('vertical grid'!B316&gt;($C$2),0,'vertical grid'!D316)</f>
        <v>0</v>
      </c>
      <c r="M316" s="8"/>
      <c r="N316" s="67">
        <f t="shared" si="39"/>
        <v>0</v>
      </c>
      <c r="O316" s="15"/>
      <c r="P316" s="67">
        <f t="shared" si="36"/>
        <v>0</v>
      </c>
      <c r="S316" s="18">
        <f t="shared" si="32"/>
        <v>0</v>
      </c>
      <c r="U316" s="18">
        <f t="shared" si="33"/>
        <v>0</v>
      </c>
      <c r="W316" s="18">
        <f t="shared" si="34"/>
        <v>0</v>
      </c>
      <c r="Y316" s="8">
        <f>Vz!O316</f>
        <v>331.3</v>
      </c>
      <c r="AC316" s="8">
        <f t="shared" si="35"/>
        <v>0</v>
      </c>
      <c r="AG316" s="8">
        <f t="shared" si="37"/>
        <v>0</v>
      </c>
      <c r="AK316" s="8">
        <f t="shared" si="38"/>
        <v>0</v>
      </c>
    </row>
    <row r="317" spans="12:37" x14ac:dyDescent="0.15">
      <c r="L317" s="8">
        <f>IF('vertical grid'!B317&gt;($C$2),0,'vertical grid'!D317)</f>
        <v>0</v>
      </c>
      <c r="M317" s="8"/>
      <c r="N317" s="67">
        <f t="shared" si="39"/>
        <v>0</v>
      </c>
      <c r="O317" s="15"/>
      <c r="P317" s="67">
        <f t="shared" si="36"/>
        <v>0</v>
      </c>
      <c r="S317" s="18">
        <f t="shared" si="32"/>
        <v>0</v>
      </c>
      <c r="U317" s="18">
        <f t="shared" si="33"/>
        <v>0</v>
      </c>
      <c r="W317" s="18">
        <f t="shared" si="34"/>
        <v>0</v>
      </c>
      <c r="Y317" s="8">
        <f>Vz!O317</f>
        <v>331.3</v>
      </c>
      <c r="AC317" s="8">
        <f t="shared" si="35"/>
        <v>0</v>
      </c>
      <c r="AG317" s="8">
        <f t="shared" si="37"/>
        <v>0</v>
      </c>
      <c r="AK317" s="8">
        <f t="shared" si="38"/>
        <v>0</v>
      </c>
    </row>
    <row r="318" spans="12:37" x14ac:dyDescent="0.15">
      <c r="L318" s="8">
        <f>IF('vertical grid'!B318&gt;($C$2),0,'vertical grid'!D318)</f>
        <v>0</v>
      </c>
      <c r="M318" s="8"/>
      <c r="N318" s="67">
        <f t="shared" si="39"/>
        <v>0</v>
      </c>
      <c r="O318" s="15"/>
      <c r="P318" s="67">
        <f t="shared" si="36"/>
        <v>0</v>
      </c>
      <c r="S318" s="18">
        <f t="shared" si="32"/>
        <v>0</v>
      </c>
      <c r="U318" s="18">
        <f t="shared" si="33"/>
        <v>0</v>
      </c>
      <c r="W318" s="18">
        <f t="shared" si="34"/>
        <v>0</v>
      </c>
      <c r="Y318" s="8">
        <f>Vz!O318</f>
        <v>331.3</v>
      </c>
      <c r="AC318" s="8">
        <f t="shared" si="35"/>
        <v>0</v>
      </c>
      <c r="AG318" s="8">
        <f t="shared" si="37"/>
        <v>0</v>
      </c>
      <c r="AK318" s="8">
        <f t="shared" si="38"/>
        <v>0</v>
      </c>
    </row>
    <row r="319" spans="12:37" x14ac:dyDescent="0.15">
      <c r="L319" s="8">
        <f>IF('vertical grid'!B319&gt;($C$2),0,'vertical grid'!D319)</f>
        <v>0</v>
      </c>
      <c r="M319" s="8"/>
      <c r="N319" s="67">
        <f t="shared" si="39"/>
        <v>0</v>
      </c>
      <c r="O319" s="15"/>
      <c r="P319" s="67">
        <f t="shared" si="36"/>
        <v>0</v>
      </c>
      <c r="S319" s="18">
        <f t="shared" si="32"/>
        <v>0</v>
      </c>
      <c r="U319" s="18">
        <f t="shared" si="33"/>
        <v>0</v>
      </c>
      <c r="W319" s="18">
        <f t="shared" si="34"/>
        <v>0</v>
      </c>
      <c r="Y319" s="8">
        <f>Vz!O319</f>
        <v>331.3</v>
      </c>
      <c r="AC319" s="8">
        <f t="shared" si="35"/>
        <v>0</v>
      </c>
      <c r="AG319" s="8">
        <f t="shared" si="37"/>
        <v>0</v>
      </c>
      <c r="AK319" s="8">
        <f t="shared" si="38"/>
        <v>0</v>
      </c>
    </row>
    <row r="320" spans="12:37" x14ac:dyDescent="0.15">
      <c r="L320" s="8">
        <f>IF('vertical grid'!B320&gt;($C$2),0,'vertical grid'!D320)</f>
        <v>0</v>
      </c>
      <c r="M320" s="8"/>
      <c r="N320" s="67">
        <f t="shared" si="39"/>
        <v>0</v>
      </c>
      <c r="O320" s="15"/>
      <c r="P320" s="67">
        <f t="shared" si="36"/>
        <v>0</v>
      </c>
      <c r="S320" s="18">
        <f t="shared" si="32"/>
        <v>0</v>
      </c>
      <c r="U320" s="18">
        <f t="shared" si="33"/>
        <v>0</v>
      </c>
      <c r="W320" s="18">
        <f t="shared" si="34"/>
        <v>0</v>
      </c>
      <c r="Y320" s="8">
        <f>Vz!O320</f>
        <v>331.3</v>
      </c>
      <c r="AC320" s="8">
        <f t="shared" si="35"/>
        <v>0</v>
      </c>
      <c r="AG320" s="8">
        <f t="shared" si="37"/>
        <v>0</v>
      </c>
      <c r="AK320" s="8">
        <f t="shared" si="38"/>
        <v>0</v>
      </c>
    </row>
    <row r="321" spans="12:37" x14ac:dyDescent="0.15">
      <c r="L321" s="8">
        <f>IF('vertical grid'!B321&gt;($C$2),0,'vertical grid'!D321)</f>
        <v>0</v>
      </c>
      <c r="M321" s="8"/>
      <c r="N321" s="67">
        <f t="shared" si="39"/>
        <v>0</v>
      </c>
      <c r="O321" s="15"/>
      <c r="P321" s="67">
        <f t="shared" si="36"/>
        <v>0</v>
      </c>
      <c r="S321" s="18">
        <f t="shared" ref="S321:S384" si="40">L321/$G$2</f>
        <v>0</v>
      </c>
      <c r="U321" s="18">
        <f t="shared" ref="U321:U384" si="41">L321/$G$3</f>
        <v>0</v>
      </c>
      <c r="W321" s="18">
        <f t="shared" ref="W321:W384" si="42">L321/$G$4</f>
        <v>0</v>
      </c>
      <c r="Y321" s="8">
        <f>Vz!O321</f>
        <v>331.3</v>
      </c>
      <c r="AC321" s="8">
        <f t="shared" ref="AC321:AC384" si="43">S321/Y321</f>
        <v>0</v>
      </c>
      <c r="AG321" s="8">
        <f t="shared" si="37"/>
        <v>0</v>
      </c>
      <c r="AK321" s="8">
        <f t="shared" si="38"/>
        <v>0</v>
      </c>
    </row>
    <row r="322" spans="12:37" x14ac:dyDescent="0.15">
      <c r="L322" s="8">
        <f>IF('vertical grid'!B322&gt;($C$2),0,'vertical grid'!D322)</f>
        <v>0</v>
      </c>
      <c r="M322" s="8"/>
      <c r="N322" s="67">
        <f t="shared" si="39"/>
        <v>0</v>
      </c>
      <c r="O322" s="15"/>
      <c r="P322" s="67">
        <f t="shared" ref="P322:P385" si="44">N322*Y322</f>
        <v>0</v>
      </c>
      <c r="S322" s="18">
        <f t="shared" si="40"/>
        <v>0</v>
      </c>
      <c r="U322" s="18">
        <f t="shared" si="41"/>
        <v>0</v>
      </c>
      <c r="W322" s="18">
        <f t="shared" si="42"/>
        <v>0</v>
      </c>
      <c r="Y322" s="8">
        <f>Vz!O322</f>
        <v>331.3</v>
      </c>
      <c r="AC322" s="8">
        <f t="shared" si="43"/>
        <v>0</v>
      </c>
      <c r="AG322" s="8">
        <f t="shared" ref="AG322:AG385" si="45">U322/Y322</f>
        <v>0</v>
      </c>
      <c r="AK322" s="8">
        <f t="shared" ref="AK322:AK385" si="46">W322/Y322</f>
        <v>0</v>
      </c>
    </row>
    <row r="323" spans="12:37" x14ac:dyDescent="0.15">
      <c r="L323" s="8">
        <f>IF('vertical grid'!B323&gt;($C$2),0,'vertical grid'!D323)</f>
        <v>0</v>
      </c>
      <c r="M323" s="8"/>
      <c r="N323" s="67">
        <f t="shared" ref="N323:N386" si="47">IF(L324=0,IF(L323&gt;0,1,0),0)</f>
        <v>0</v>
      </c>
      <c r="O323" s="15"/>
      <c r="P323" s="67">
        <f t="shared" si="44"/>
        <v>0</v>
      </c>
      <c r="S323" s="18">
        <f t="shared" si="40"/>
        <v>0</v>
      </c>
      <c r="U323" s="18">
        <f t="shared" si="41"/>
        <v>0</v>
      </c>
      <c r="W323" s="18">
        <f t="shared" si="42"/>
        <v>0</v>
      </c>
      <c r="Y323" s="8">
        <f>Vz!O323</f>
        <v>331.3</v>
      </c>
      <c r="AC323" s="8">
        <f t="shared" si="43"/>
        <v>0</v>
      </c>
      <c r="AG323" s="8">
        <f t="shared" si="45"/>
        <v>0</v>
      </c>
      <c r="AK323" s="8">
        <f t="shared" si="46"/>
        <v>0</v>
      </c>
    </row>
    <row r="324" spans="12:37" x14ac:dyDescent="0.15">
      <c r="L324" s="8">
        <f>IF('vertical grid'!B324&gt;($C$2),0,'vertical grid'!D324)</f>
        <v>0</v>
      </c>
      <c r="M324" s="8"/>
      <c r="N324" s="67">
        <f t="shared" si="47"/>
        <v>0</v>
      </c>
      <c r="O324" s="15"/>
      <c r="P324" s="67">
        <f t="shared" si="44"/>
        <v>0</v>
      </c>
      <c r="S324" s="18">
        <f t="shared" si="40"/>
        <v>0</v>
      </c>
      <c r="U324" s="18">
        <f t="shared" si="41"/>
        <v>0</v>
      </c>
      <c r="W324" s="18">
        <f t="shared" si="42"/>
        <v>0</v>
      </c>
      <c r="Y324" s="8">
        <f>Vz!O324</f>
        <v>331.3</v>
      </c>
      <c r="AC324" s="8">
        <f t="shared" si="43"/>
        <v>0</v>
      </c>
      <c r="AG324" s="8">
        <f t="shared" si="45"/>
        <v>0</v>
      </c>
      <c r="AK324" s="8">
        <f t="shared" si="46"/>
        <v>0</v>
      </c>
    </row>
    <row r="325" spans="12:37" x14ac:dyDescent="0.15">
      <c r="L325" s="8">
        <f>IF('vertical grid'!B325&gt;($C$2),0,'vertical grid'!D325)</f>
        <v>0</v>
      </c>
      <c r="M325" s="8"/>
      <c r="N325" s="67">
        <f t="shared" si="47"/>
        <v>0</v>
      </c>
      <c r="O325" s="15"/>
      <c r="P325" s="67">
        <f t="shared" si="44"/>
        <v>0</v>
      </c>
      <c r="S325" s="18">
        <f t="shared" si="40"/>
        <v>0</v>
      </c>
      <c r="U325" s="18">
        <f t="shared" si="41"/>
        <v>0</v>
      </c>
      <c r="W325" s="18">
        <f t="shared" si="42"/>
        <v>0</v>
      </c>
      <c r="Y325" s="8">
        <f>Vz!O325</f>
        <v>331.3</v>
      </c>
      <c r="AC325" s="8">
        <f t="shared" si="43"/>
        <v>0</v>
      </c>
      <c r="AG325" s="8">
        <f t="shared" si="45"/>
        <v>0</v>
      </c>
      <c r="AK325" s="8">
        <f t="shared" si="46"/>
        <v>0</v>
      </c>
    </row>
    <row r="326" spans="12:37" x14ac:dyDescent="0.15">
      <c r="L326" s="8">
        <f>IF('vertical grid'!B326&gt;($C$2),0,'vertical grid'!D326)</f>
        <v>0</v>
      </c>
      <c r="M326" s="8"/>
      <c r="N326" s="67">
        <f t="shared" si="47"/>
        <v>0</v>
      </c>
      <c r="O326" s="15"/>
      <c r="P326" s="67">
        <f t="shared" si="44"/>
        <v>0</v>
      </c>
      <c r="S326" s="18">
        <f t="shared" si="40"/>
        <v>0</v>
      </c>
      <c r="U326" s="18">
        <f t="shared" si="41"/>
        <v>0</v>
      </c>
      <c r="W326" s="18">
        <f t="shared" si="42"/>
        <v>0</v>
      </c>
      <c r="Y326" s="8">
        <f>Vz!O326</f>
        <v>331.3</v>
      </c>
      <c r="AC326" s="8">
        <f t="shared" si="43"/>
        <v>0</v>
      </c>
      <c r="AG326" s="8">
        <f t="shared" si="45"/>
        <v>0</v>
      </c>
      <c r="AK326" s="8">
        <f t="shared" si="46"/>
        <v>0</v>
      </c>
    </row>
    <row r="327" spans="12:37" x14ac:dyDescent="0.15">
      <c r="L327" s="8">
        <f>IF('vertical grid'!B327&gt;($C$2),0,'vertical grid'!D327)</f>
        <v>0</v>
      </c>
      <c r="M327" s="8"/>
      <c r="N327" s="67">
        <f t="shared" si="47"/>
        <v>0</v>
      </c>
      <c r="O327" s="15"/>
      <c r="P327" s="67">
        <f t="shared" si="44"/>
        <v>0</v>
      </c>
      <c r="S327" s="18">
        <f t="shared" si="40"/>
        <v>0</v>
      </c>
      <c r="U327" s="18">
        <f t="shared" si="41"/>
        <v>0</v>
      </c>
      <c r="W327" s="18">
        <f t="shared" si="42"/>
        <v>0</v>
      </c>
      <c r="Y327" s="8">
        <f>Vz!O327</f>
        <v>331.3</v>
      </c>
      <c r="AC327" s="8">
        <f t="shared" si="43"/>
        <v>0</v>
      </c>
      <c r="AG327" s="8">
        <f t="shared" si="45"/>
        <v>0</v>
      </c>
      <c r="AK327" s="8">
        <f t="shared" si="46"/>
        <v>0</v>
      </c>
    </row>
    <row r="328" spans="12:37" x14ac:dyDescent="0.15">
      <c r="L328" s="8">
        <f>IF('vertical grid'!B328&gt;($C$2),0,'vertical grid'!D328)</f>
        <v>0</v>
      </c>
      <c r="M328" s="8"/>
      <c r="N328" s="67">
        <f t="shared" si="47"/>
        <v>0</v>
      </c>
      <c r="O328" s="15"/>
      <c r="P328" s="67">
        <f t="shared" si="44"/>
        <v>0</v>
      </c>
      <c r="S328" s="18">
        <f t="shared" si="40"/>
        <v>0</v>
      </c>
      <c r="U328" s="18">
        <f t="shared" si="41"/>
        <v>0</v>
      </c>
      <c r="W328" s="18">
        <f t="shared" si="42"/>
        <v>0</v>
      </c>
      <c r="Y328" s="8">
        <f>Vz!O328</f>
        <v>331.3</v>
      </c>
      <c r="AC328" s="8">
        <f t="shared" si="43"/>
        <v>0</v>
      </c>
      <c r="AG328" s="8">
        <f t="shared" si="45"/>
        <v>0</v>
      </c>
      <c r="AK328" s="8">
        <f t="shared" si="46"/>
        <v>0</v>
      </c>
    </row>
    <row r="329" spans="12:37" x14ac:dyDescent="0.15">
      <c r="L329" s="8">
        <f>IF('vertical grid'!B329&gt;($C$2),0,'vertical grid'!D329)</f>
        <v>0</v>
      </c>
      <c r="M329" s="8"/>
      <c r="N329" s="67">
        <f t="shared" si="47"/>
        <v>0</v>
      </c>
      <c r="O329" s="15"/>
      <c r="P329" s="67">
        <f t="shared" si="44"/>
        <v>0</v>
      </c>
      <c r="S329" s="18">
        <f t="shared" si="40"/>
        <v>0</v>
      </c>
      <c r="U329" s="18">
        <f t="shared" si="41"/>
        <v>0</v>
      </c>
      <c r="W329" s="18">
        <f t="shared" si="42"/>
        <v>0</v>
      </c>
      <c r="Y329" s="8">
        <f>Vz!O329</f>
        <v>331.3</v>
      </c>
      <c r="AC329" s="8">
        <f t="shared" si="43"/>
        <v>0</v>
      </c>
      <c r="AG329" s="8">
        <f t="shared" si="45"/>
        <v>0</v>
      </c>
      <c r="AK329" s="8">
        <f t="shared" si="46"/>
        <v>0</v>
      </c>
    </row>
    <row r="330" spans="12:37" x14ac:dyDescent="0.15">
      <c r="L330" s="8">
        <f>IF('vertical grid'!B330&gt;($C$2),0,'vertical grid'!D330)</f>
        <v>0</v>
      </c>
      <c r="M330" s="8"/>
      <c r="N330" s="67">
        <f t="shared" si="47"/>
        <v>0</v>
      </c>
      <c r="O330" s="15"/>
      <c r="P330" s="67">
        <f t="shared" si="44"/>
        <v>0</v>
      </c>
      <c r="S330" s="18">
        <f t="shared" si="40"/>
        <v>0</v>
      </c>
      <c r="U330" s="18">
        <f t="shared" si="41"/>
        <v>0</v>
      </c>
      <c r="W330" s="18">
        <f t="shared" si="42"/>
        <v>0</v>
      </c>
      <c r="Y330" s="8">
        <f>Vz!O330</f>
        <v>331.3</v>
      </c>
      <c r="AC330" s="8">
        <f t="shared" si="43"/>
        <v>0</v>
      </c>
      <c r="AG330" s="8">
        <f t="shared" si="45"/>
        <v>0</v>
      </c>
      <c r="AK330" s="8">
        <f t="shared" si="46"/>
        <v>0</v>
      </c>
    </row>
    <row r="331" spans="12:37" x14ac:dyDescent="0.15">
      <c r="L331" s="8">
        <f>IF('vertical grid'!B331&gt;($C$2),0,'vertical grid'!D331)</f>
        <v>0</v>
      </c>
      <c r="M331" s="8"/>
      <c r="N331" s="67">
        <f t="shared" si="47"/>
        <v>0</v>
      </c>
      <c r="O331" s="15"/>
      <c r="P331" s="67">
        <f t="shared" si="44"/>
        <v>0</v>
      </c>
      <c r="S331" s="18">
        <f t="shared" si="40"/>
        <v>0</v>
      </c>
      <c r="U331" s="18">
        <f t="shared" si="41"/>
        <v>0</v>
      </c>
      <c r="W331" s="18">
        <f t="shared" si="42"/>
        <v>0</v>
      </c>
      <c r="Y331" s="8">
        <f>Vz!O331</f>
        <v>331.3</v>
      </c>
      <c r="AC331" s="8">
        <f t="shared" si="43"/>
        <v>0</v>
      </c>
      <c r="AG331" s="8">
        <f t="shared" si="45"/>
        <v>0</v>
      </c>
      <c r="AK331" s="8">
        <f t="shared" si="46"/>
        <v>0</v>
      </c>
    </row>
    <row r="332" spans="12:37" x14ac:dyDescent="0.15">
      <c r="L332" s="8">
        <f>IF('vertical grid'!B332&gt;($C$2),0,'vertical grid'!D332)</f>
        <v>0</v>
      </c>
      <c r="M332" s="8"/>
      <c r="N332" s="67">
        <f t="shared" si="47"/>
        <v>0</v>
      </c>
      <c r="O332" s="15"/>
      <c r="P332" s="67">
        <f t="shared" si="44"/>
        <v>0</v>
      </c>
      <c r="S332" s="18">
        <f t="shared" si="40"/>
        <v>0</v>
      </c>
      <c r="U332" s="18">
        <f t="shared" si="41"/>
        <v>0</v>
      </c>
      <c r="W332" s="18">
        <f t="shared" si="42"/>
        <v>0</v>
      </c>
      <c r="Y332" s="8">
        <f>Vz!O332</f>
        <v>331.3</v>
      </c>
      <c r="AC332" s="8">
        <f t="shared" si="43"/>
        <v>0</v>
      </c>
      <c r="AG332" s="8">
        <f t="shared" si="45"/>
        <v>0</v>
      </c>
      <c r="AK332" s="8">
        <f t="shared" si="46"/>
        <v>0</v>
      </c>
    </row>
    <row r="333" spans="12:37" x14ac:dyDescent="0.15">
      <c r="L333" s="8">
        <f>IF('vertical grid'!B333&gt;($C$2),0,'vertical grid'!D333)</f>
        <v>0</v>
      </c>
      <c r="M333" s="8"/>
      <c r="N333" s="67">
        <f t="shared" si="47"/>
        <v>0</v>
      </c>
      <c r="O333" s="15"/>
      <c r="P333" s="67">
        <f t="shared" si="44"/>
        <v>0</v>
      </c>
      <c r="S333" s="18">
        <f t="shared" si="40"/>
        <v>0</v>
      </c>
      <c r="U333" s="18">
        <f t="shared" si="41"/>
        <v>0</v>
      </c>
      <c r="W333" s="18">
        <f t="shared" si="42"/>
        <v>0</v>
      </c>
      <c r="Y333" s="8">
        <f>Vz!O333</f>
        <v>331.3</v>
      </c>
      <c r="AC333" s="8">
        <f t="shared" si="43"/>
        <v>0</v>
      </c>
      <c r="AG333" s="8">
        <f t="shared" si="45"/>
        <v>0</v>
      </c>
      <c r="AK333" s="8">
        <f t="shared" si="46"/>
        <v>0</v>
      </c>
    </row>
    <row r="334" spans="12:37" x14ac:dyDescent="0.15">
      <c r="L334" s="8">
        <f>IF('vertical grid'!B334&gt;($C$2),0,'vertical grid'!D334)</f>
        <v>0</v>
      </c>
      <c r="M334" s="8"/>
      <c r="N334" s="67">
        <f t="shared" si="47"/>
        <v>0</v>
      </c>
      <c r="O334" s="15"/>
      <c r="P334" s="67">
        <f t="shared" si="44"/>
        <v>0</v>
      </c>
      <c r="S334" s="18">
        <f t="shared" si="40"/>
        <v>0</v>
      </c>
      <c r="U334" s="18">
        <f t="shared" si="41"/>
        <v>0</v>
      </c>
      <c r="W334" s="18">
        <f t="shared" si="42"/>
        <v>0</v>
      </c>
      <c r="Y334" s="8">
        <f>Vz!O334</f>
        <v>331.3</v>
      </c>
      <c r="AC334" s="8">
        <f t="shared" si="43"/>
        <v>0</v>
      </c>
      <c r="AG334" s="8">
        <f t="shared" si="45"/>
        <v>0</v>
      </c>
      <c r="AK334" s="8">
        <f t="shared" si="46"/>
        <v>0</v>
      </c>
    </row>
    <row r="335" spans="12:37" x14ac:dyDescent="0.15">
      <c r="L335" s="8">
        <f>IF('vertical grid'!B335&gt;($C$2),0,'vertical grid'!D335)</f>
        <v>0</v>
      </c>
      <c r="M335" s="8"/>
      <c r="N335" s="67">
        <f t="shared" si="47"/>
        <v>0</v>
      </c>
      <c r="O335" s="15"/>
      <c r="P335" s="67">
        <f t="shared" si="44"/>
        <v>0</v>
      </c>
      <c r="S335" s="18">
        <f t="shared" si="40"/>
        <v>0</v>
      </c>
      <c r="U335" s="18">
        <f t="shared" si="41"/>
        <v>0</v>
      </c>
      <c r="W335" s="18">
        <f t="shared" si="42"/>
        <v>0</v>
      </c>
      <c r="Y335" s="8">
        <f>Vz!O335</f>
        <v>331.3</v>
      </c>
      <c r="AC335" s="8">
        <f t="shared" si="43"/>
        <v>0</v>
      </c>
      <c r="AG335" s="8">
        <f t="shared" si="45"/>
        <v>0</v>
      </c>
      <c r="AK335" s="8">
        <f t="shared" si="46"/>
        <v>0</v>
      </c>
    </row>
    <row r="336" spans="12:37" x14ac:dyDescent="0.15">
      <c r="L336" s="8">
        <f>IF('vertical grid'!B336&gt;($C$2),0,'vertical grid'!D336)</f>
        <v>0</v>
      </c>
      <c r="M336" s="8"/>
      <c r="N336" s="67">
        <f t="shared" si="47"/>
        <v>0</v>
      </c>
      <c r="O336" s="15"/>
      <c r="P336" s="67">
        <f t="shared" si="44"/>
        <v>0</v>
      </c>
      <c r="S336" s="18">
        <f t="shared" si="40"/>
        <v>0</v>
      </c>
      <c r="U336" s="18">
        <f t="shared" si="41"/>
        <v>0</v>
      </c>
      <c r="W336" s="18">
        <f t="shared" si="42"/>
        <v>0</v>
      </c>
      <c r="Y336" s="8">
        <f>Vz!O336</f>
        <v>331.3</v>
      </c>
      <c r="AC336" s="8">
        <f t="shared" si="43"/>
        <v>0</v>
      </c>
      <c r="AG336" s="8">
        <f t="shared" si="45"/>
        <v>0</v>
      </c>
      <c r="AK336" s="8">
        <f t="shared" si="46"/>
        <v>0</v>
      </c>
    </row>
    <row r="337" spans="12:37" x14ac:dyDescent="0.15">
      <c r="L337" s="8">
        <f>IF('vertical grid'!B337&gt;($C$2),0,'vertical grid'!D337)</f>
        <v>0</v>
      </c>
      <c r="M337" s="8"/>
      <c r="N337" s="67">
        <f t="shared" si="47"/>
        <v>0</v>
      </c>
      <c r="O337" s="15"/>
      <c r="P337" s="67">
        <f t="shared" si="44"/>
        <v>0</v>
      </c>
      <c r="S337" s="18">
        <f t="shared" si="40"/>
        <v>0</v>
      </c>
      <c r="U337" s="18">
        <f t="shared" si="41"/>
        <v>0</v>
      </c>
      <c r="W337" s="18">
        <f t="shared" si="42"/>
        <v>0</v>
      </c>
      <c r="Y337" s="8">
        <f>Vz!O337</f>
        <v>331.3</v>
      </c>
      <c r="AC337" s="8">
        <f t="shared" si="43"/>
        <v>0</v>
      </c>
      <c r="AG337" s="8">
        <f t="shared" si="45"/>
        <v>0</v>
      </c>
      <c r="AK337" s="8">
        <f t="shared" si="46"/>
        <v>0</v>
      </c>
    </row>
    <row r="338" spans="12:37" x14ac:dyDescent="0.15">
      <c r="L338" s="8">
        <f>IF('vertical grid'!B338&gt;($C$2),0,'vertical grid'!D338)</f>
        <v>0</v>
      </c>
      <c r="M338" s="8"/>
      <c r="N338" s="67">
        <f t="shared" si="47"/>
        <v>0</v>
      </c>
      <c r="O338" s="15"/>
      <c r="P338" s="67">
        <f t="shared" si="44"/>
        <v>0</v>
      </c>
      <c r="S338" s="18">
        <f t="shared" si="40"/>
        <v>0</v>
      </c>
      <c r="U338" s="18">
        <f t="shared" si="41"/>
        <v>0</v>
      </c>
      <c r="W338" s="18">
        <f t="shared" si="42"/>
        <v>0</v>
      </c>
      <c r="Y338" s="8">
        <f>Vz!O338</f>
        <v>331.3</v>
      </c>
      <c r="AC338" s="8">
        <f t="shared" si="43"/>
        <v>0</v>
      </c>
      <c r="AG338" s="8">
        <f t="shared" si="45"/>
        <v>0</v>
      </c>
      <c r="AK338" s="8">
        <f t="shared" si="46"/>
        <v>0</v>
      </c>
    </row>
    <row r="339" spans="12:37" x14ac:dyDescent="0.15">
      <c r="L339" s="8">
        <f>IF('vertical grid'!B339&gt;($C$2),0,'vertical grid'!D339)</f>
        <v>0</v>
      </c>
      <c r="M339" s="8"/>
      <c r="N339" s="67">
        <f t="shared" si="47"/>
        <v>0</v>
      </c>
      <c r="O339" s="15"/>
      <c r="P339" s="67">
        <f t="shared" si="44"/>
        <v>0</v>
      </c>
      <c r="S339" s="18">
        <f t="shared" si="40"/>
        <v>0</v>
      </c>
      <c r="U339" s="18">
        <f t="shared" si="41"/>
        <v>0</v>
      </c>
      <c r="W339" s="18">
        <f t="shared" si="42"/>
        <v>0</v>
      </c>
      <c r="Y339" s="8">
        <f>Vz!O339</f>
        <v>331.3</v>
      </c>
      <c r="AC339" s="8">
        <f t="shared" si="43"/>
        <v>0</v>
      </c>
      <c r="AG339" s="8">
        <f t="shared" si="45"/>
        <v>0</v>
      </c>
      <c r="AK339" s="8">
        <f t="shared" si="46"/>
        <v>0</v>
      </c>
    </row>
    <row r="340" spans="12:37" x14ac:dyDescent="0.15">
      <c r="L340" s="8">
        <f>IF('vertical grid'!B340&gt;($C$2),0,'vertical grid'!D340)</f>
        <v>0</v>
      </c>
      <c r="M340" s="8"/>
      <c r="N340" s="67">
        <f t="shared" si="47"/>
        <v>0</v>
      </c>
      <c r="O340" s="15"/>
      <c r="P340" s="67">
        <f t="shared" si="44"/>
        <v>0</v>
      </c>
      <c r="S340" s="18">
        <f t="shared" si="40"/>
        <v>0</v>
      </c>
      <c r="U340" s="18">
        <f t="shared" si="41"/>
        <v>0</v>
      </c>
      <c r="W340" s="18">
        <f t="shared" si="42"/>
        <v>0</v>
      </c>
      <c r="Y340" s="8">
        <f>Vz!O340</f>
        <v>331.3</v>
      </c>
      <c r="AC340" s="8">
        <f t="shared" si="43"/>
        <v>0</v>
      </c>
      <c r="AG340" s="8">
        <f t="shared" si="45"/>
        <v>0</v>
      </c>
      <c r="AK340" s="8">
        <f t="shared" si="46"/>
        <v>0</v>
      </c>
    </row>
    <row r="341" spans="12:37" x14ac:dyDescent="0.15">
      <c r="L341" s="8">
        <f>IF('vertical grid'!B341&gt;($C$2),0,'vertical grid'!D341)</f>
        <v>0</v>
      </c>
      <c r="M341" s="8"/>
      <c r="N341" s="67">
        <f t="shared" si="47"/>
        <v>0</v>
      </c>
      <c r="O341" s="15"/>
      <c r="P341" s="67">
        <f t="shared" si="44"/>
        <v>0</v>
      </c>
      <c r="S341" s="18">
        <f t="shared" si="40"/>
        <v>0</v>
      </c>
      <c r="U341" s="18">
        <f t="shared" si="41"/>
        <v>0</v>
      </c>
      <c r="W341" s="18">
        <f t="shared" si="42"/>
        <v>0</v>
      </c>
      <c r="Y341" s="8">
        <f>Vz!O341</f>
        <v>331.3</v>
      </c>
      <c r="AC341" s="8">
        <f t="shared" si="43"/>
        <v>0</v>
      </c>
      <c r="AG341" s="8">
        <f t="shared" si="45"/>
        <v>0</v>
      </c>
      <c r="AK341" s="8">
        <f t="shared" si="46"/>
        <v>0</v>
      </c>
    </row>
    <row r="342" spans="12:37" x14ac:dyDescent="0.15">
      <c r="L342" s="8">
        <f>IF('vertical grid'!B342&gt;($C$2),0,'vertical grid'!D342)</f>
        <v>0</v>
      </c>
      <c r="M342" s="8"/>
      <c r="N342" s="67">
        <f t="shared" si="47"/>
        <v>0</v>
      </c>
      <c r="O342" s="15"/>
      <c r="P342" s="67">
        <f t="shared" si="44"/>
        <v>0</v>
      </c>
      <c r="S342" s="18">
        <f t="shared" si="40"/>
        <v>0</v>
      </c>
      <c r="U342" s="18">
        <f t="shared" si="41"/>
        <v>0</v>
      </c>
      <c r="W342" s="18">
        <f t="shared" si="42"/>
        <v>0</v>
      </c>
      <c r="Y342" s="8">
        <f>Vz!O342</f>
        <v>331.3</v>
      </c>
      <c r="AC342" s="8">
        <f t="shared" si="43"/>
        <v>0</v>
      </c>
      <c r="AG342" s="8">
        <f t="shared" si="45"/>
        <v>0</v>
      </c>
      <c r="AK342" s="8">
        <f t="shared" si="46"/>
        <v>0</v>
      </c>
    </row>
    <row r="343" spans="12:37" x14ac:dyDescent="0.15">
      <c r="L343" s="8">
        <f>IF('vertical grid'!B343&gt;($C$2),0,'vertical grid'!D343)</f>
        <v>0</v>
      </c>
      <c r="M343" s="8"/>
      <c r="N343" s="67">
        <f t="shared" si="47"/>
        <v>0</v>
      </c>
      <c r="O343" s="15"/>
      <c r="P343" s="67">
        <f t="shared" si="44"/>
        <v>0</v>
      </c>
      <c r="S343" s="18">
        <f t="shared" si="40"/>
        <v>0</v>
      </c>
      <c r="U343" s="18">
        <f t="shared" si="41"/>
        <v>0</v>
      </c>
      <c r="W343" s="18">
        <f t="shared" si="42"/>
        <v>0</v>
      </c>
      <c r="Y343" s="8">
        <f>Vz!O343</f>
        <v>331.3</v>
      </c>
      <c r="AC343" s="8">
        <f t="shared" si="43"/>
        <v>0</v>
      </c>
      <c r="AG343" s="8">
        <f t="shared" si="45"/>
        <v>0</v>
      </c>
      <c r="AK343" s="8">
        <f t="shared" si="46"/>
        <v>0</v>
      </c>
    </row>
    <row r="344" spans="12:37" x14ac:dyDescent="0.15">
      <c r="L344" s="8">
        <f>IF('vertical grid'!B344&gt;($C$2),0,'vertical grid'!D344)</f>
        <v>0</v>
      </c>
      <c r="M344" s="8"/>
      <c r="N344" s="67">
        <f t="shared" si="47"/>
        <v>0</v>
      </c>
      <c r="O344" s="15"/>
      <c r="P344" s="67">
        <f t="shared" si="44"/>
        <v>0</v>
      </c>
      <c r="S344" s="18">
        <f t="shared" si="40"/>
        <v>0</v>
      </c>
      <c r="U344" s="18">
        <f t="shared" si="41"/>
        <v>0</v>
      </c>
      <c r="W344" s="18">
        <f t="shared" si="42"/>
        <v>0</v>
      </c>
      <c r="Y344" s="8">
        <f>Vz!O344</f>
        <v>331.3</v>
      </c>
      <c r="AC344" s="8">
        <f t="shared" si="43"/>
        <v>0</v>
      </c>
      <c r="AG344" s="8">
        <f t="shared" si="45"/>
        <v>0</v>
      </c>
      <c r="AK344" s="8">
        <f t="shared" si="46"/>
        <v>0</v>
      </c>
    </row>
    <row r="345" spans="12:37" x14ac:dyDescent="0.15">
      <c r="L345" s="8">
        <f>IF('vertical grid'!B345&gt;($C$2),0,'vertical grid'!D345)</f>
        <v>0</v>
      </c>
      <c r="M345" s="8"/>
      <c r="N345" s="67">
        <f t="shared" si="47"/>
        <v>0</v>
      </c>
      <c r="O345" s="15"/>
      <c r="P345" s="67">
        <f t="shared" si="44"/>
        <v>0</v>
      </c>
      <c r="S345" s="18">
        <f t="shared" si="40"/>
        <v>0</v>
      </c>
      <c r="U345" s="18">
        <f t="shared" si="41"/>
        <v>0</v>
      </c>
      <c r="W345" s="18">
        <f t="shared" si="42"/>
        <v>0</v>
      </c>
      <c r="Y345" s="8">
        <f>Vz!O345</f>
        <v>331.3</v>
      </c>
      <c r="AC345" s="8">
        <f t="shared" si="43"/>
        <v>0</v>
      </c>
      <c r="AG345" s="8">
        <f t="shared" si="45"/>
        <v>0</v>
      </c>
      <c r="AK345" s="8">
        <f t="shared" si="46"/>
        <v>0</v>
      </c>
    </row>
    <row r="346" spans="12:37" x14ac:dyDescent="0.15">
      <c r="L346" s="8">
        <f>IF('vertical grid'!B346&gt;($C$2),0,'vertical grid'!D346)</f>
        <v>0</v>
      </c>
      <c r="M346" s="8"/>
      <c r="N346" s="67">
        <f t="shared" si="47"/>
        <v>0</v>
      </c>
      <c r="O346" s="15"/>
      <c r="P346" s="67">
        <f t="shared" si="44"/>
        <v>0</v>
      </c>
      <c r="S346" s="18">
        <f t="shared" si="40"/>
        <v>0</v>
      </c>
      <c r="U346" s="18">
        <f t="shared" si="41"/>
        <v>0</v>
      </c>
      <c r="W346" s="18">
        <f t="shared" si="42"/>
        <v>0</v>
      </c>
      <c r="Y346" s="8">
        <f>Vz!O346</f>
        <v>331.3</v>
      </c>
      <c r="AC346" s="8">
        <f t="shared" si="43"/>
        <v>0</v>
      </c>
      <c r="AG346" s="8">
        <f t="shared" si="45"/>
        <v>0</v>
      </c>
      <c r="AK346" s="8">
        <f t="shared" si="46"/>
        <v>0</v>
      </c>
    </row>
    <row r="347" spans="12:37" x14ac:dyDescent="0.15">
      <c r="L347" s="8">
        <f>IF('vertical grid'!B347&gt;($C$2),0,'vertical grid'!D347)</f>
        <v>0</v>
      </c>
      <c r="M347" s="8"/>
      <c r="N347" s="67">
        <f t="shared" si="47"/>
        <v>0</v>
      </c>
      <c r="O347" s="15"/>
      <c r="P347" s="67">
        <f t="shared" si="44"/>
        <v>0</v>
      </c>
      <c r="S347" s="18">
        <f t="shared" si="40"/>
        <v>0</v>
      </c>
      <c r="U347" s="18">
        <f t="shared" si="41"/>
        <v>0</v>
      </c>
      <c r="W347" s="18">
        <f t="shared" si="42"/>
        <v>0</v>
      </c>
      <c r="Y347" s="8">
        <f>Vz!O347</f>
        <v>331.3</v>
      </c>
      <c r="AC347" s="8">
        <f t="shared" si="43"/>
        <v>0</v>
      </c>
      <c r="AG347" s="8">
        <f t="shared" si="45"/>
        <v>0</v>
      </c>
      <c r="AK347" s="8">
        <f t="shared" si="46"/>
        <v>0</v>
      </c>
    </row>
    <row r="348" spans="12:37" x14ac:dyDescent="0.15">
      <c r="L348" s="8">
        <f>IF('vertical grid'!B348&gt;($C$2),0,'vertical grid'!D348)</f>
        <v>0</v>
      </c>
      <c r="M348" s="8"/>
      <c r="N348" s="67">
        <f t="shared" si="47"/>
        <v>0</v>
      </c>
      <c r="O348" s="15"/>
      <c r="P348" s="67">
        <f t="shared" si="44"/>
        <v>0</v>
      </c>
      <c r="S348" s="18">
        <f t="shared" si="40"/>
        <v>0</v>
      </c>
      <c r="U348" s="18">
        <f t="shared" si="41"/>
        <v>0</v>
      </c>
      <c r="W348" s="18">
        <f t="shared" si="42"/>
        <v>0</v>
      </c>
      <c r="Y348" s="8">
        <f>Vz!O348</f>
        <v>331.3</v>
      </c>
      <c r="AC348" s="8">
        <f t="shared" si="43"/>
        <v>0</v>
      </c>
      <c r="AG348" s="8">
        <f t="shared" si="45"/>
        <v>0</v>
      </c>
      <c r="AK348" s="8">
        <f t="shared" si="46"/>
        <v>0</v>
      </c>
    </row>
    <row r="349" spans="12:37" x14ac:dyDescent="0.15">
      <c r="L349" s="8">
        <f>IF('vertical grid'!B349&gt;($C$2),0,'vertical grid'!D349)</f>
        <v>0</v>
      </c>
      <c r="M349" s="8"/>
      <c r="N349" s="67">
        <f t="shared" si="47"/>
        <v>0</v>
      </c>
      <c r="O349" s="15"/>
      <c r="P349" s="67">
        <f t="shared" si="44"/>
        <v>0</v>
      </c>
      <c r="S349" s="18">
        <f t="shared" si="40"/>
        <v>0</v>
      </c>
      <c r="U349" s="18">
        <f t="shared" si="41"/>
        <v>0</v>
      </c>
      <c r="W349" s="18">
        <f t="shared" si="42"/>
        <v>0</v>
      </c>
      <c r="Y349" s="8">
        <f>Vz!O349</f>
        <v>331.3</v>
      </c>
      <c r="AC349" s="8">
        <f t="shared" si="43"/>
        <v>0</v>
      </c>
      <c r="AG349" s="8">
        <f t="shared" si="45"/>
        <v>0</v>
      </c>
      <c r="AK349" s="8">
        <f t="shared" si="46"/>
        <v>0</v>
      </c>
    </row>
    <row r="350" spans="12:37" x14ac:dyDescent="0.15">
      <c r="L350" s="8">
        <f>IF('vertical grid'!B350&gt;($C$2),0,'vertical grid'!D350)</f>
        <v>0</v>
      </c>
      <c r="M350" s="8"/>
      <c r="N350" s="67">
        <f t="shared" si="47"/>
        <v>0</v>
      </c>
      <c r="O350" s="15"/>
      <c r="P350" s="67">
        <f t="shared" si="44"/>
        <v>0</v>
      </c>
      <c r="S350" s="18">
        <f t="shared" si="40"/>
        <v>0</v>
      </c>
      <c r="U350" s="18">
        <f t="shared" si="41"/>
        <v>0</v>
      </c>
      <c r="W350" s="18">
        <f t="shared" si="42"/>
        <v>0</v>
      </c>
      <c r="Y350" s="8">
        <f>Vz!O350</f>
        <v>331.3</v>
      </c>
      <c r="AC350" s="8">
        <f t="shared" si="43"/>
        <v>0</v>
      </c>
      <c r="AG350" s="8">
        <f t="shared" si="45"/>
        <v>0</v>
      </c>
      <c r="AK350" s="8">
        <f t="shared" si="46"/>
        <v>0</v>
      </c>
    </row>
    <row r="351" spans="12:37" x14ac:dyDescent="0.15">
      <c r="L351" s="8">
        <f>IF('vertical grid'!B351&gt;($C$2),0,'vertical grid'!D351)</f>
        <v>0</v>
      </c>
      <c r="M351" s="8"/>
      <c r="N351" s="67">
        <f t="shared" si="47"/>
        <v>0</v>
      </c>
      <c r="O351" s="15"/>
      <c r="P351" s="67">
        <f t="shared" si="44"/>
        <v>0</v>
      </c>
      <c r="S351" s="18">
        <f t="shared" si="40"/>
        <v>0</v>
      </c>
      <c r="U351" s="18">
        <f t="shared" si="41"/>
        <v>0</v>
      </c>
      <c r="W351" s="18">
        <f t="shared" si="42"/>
        <v>0</v>
      </c>
      <c r="Y351" s="8">
        <f>Vz!O351</f>
        <v>331.3</v>
      </c>
      <c r="AC351" s="8">
        <f t="shared" si="43"/>
        <v>0</v>
      </c>
      <c r="AG351" s="8">
        <f t="shared" si="45"/>
        <v>0</v>
      </c>
      <c r="AK351" s="8">
        <f t="shared" si="46"/>
        <v>0</v>
      </c>
    </row>
    <row r="352" spans="12:37" x14ac:dyDescent="0.15">
      <c r="L352" s="8">
        <f>IF('vertical grid'!B352&gt;($C$2),0,'vertical grid'!D352)</f>
        <v>0</v>
      </c>
      <c r="M352" s="8"/>
      <c r="N352" s="67">
        <f t="shared" si="47"/>
        <v>0</v>
      </c>
      <c r="O352" s="15"/>
      <c r="P352" s="67">
        <f t="shared" si="44"/>
        <v>0</v>
      </c>
      <c r="S352" s="18">
        <f t="shared" si="40"/>
        <v>0</v>
      </c>
      <c r="U352" s="18">
        <f t="shared" si="41"/>
        <v>0</v>
      </c>
      <c r="W352" s="18">
        <f t="shared" si="42"/>
        <v>0</v>
      </c>
      <c r="Y352" s="8">
        <f>Vz!O352</f>
        <v>331.3</v>
      </c>
      <c r="AC352" s="8">
        <f t="shared" si="43"/>
        <v>0</v>
      </c>
      <c r="AG352" s="8">
        <f t="shared" si="45"/>
        <v>0</v>
      </c>
      <c r="AK352" s="8">
        <f t="shared" si="46"/>
        <v>0</v>
      </c>
    </row>
    <row r="353" spans="12:37" x14ac:dyDescent="0.15">
      <c r="L353" s="8">
        <f>IF('vertical grid'!B353&gt;($C$2),0,'vertical grid'!D353)</f>
        <v>0</v>
      </c>
      <c r="M353" s="8"/>
      <c r="N353" s="67">
        <f t="shared" si="47"/>
        <v>0</v>
      </c>
      <c r="O353" s="15"/>
      <c r="P353" s="67">
        <f t="shared" si="44"/>
        <v>0</v>
      </c>
      <c r="S353" s="18">
        <f t="shared" si="40"/>
        <v>0</v>
      </c>
      <c r="U353" s="18">
        <f t="shared" si="41"/>
        <v>0</v>
      </c>
      <c r="W353" s="18">
        <f t="shared" si="42"/>
        <v>0</v>
      </c>
      <c r="Y353" s="8">
        <f>Vz!O353</f>
        <v>331.3</v>
      </c>
      <c r="AC353" s="8">
        <f t="shared" si="43"/>
        <v>0</v>
      </c>
      <c r="AG353" s="8">
        <f t="shared" si="45"/>
        <v>0</v>
      </c>
      <c r="AK353" s="8">
        <f t="shared" si="46"/>
        <v>0</v>
      </c>
    </row>
    <row r="354" spans="12:37" x14ac:dyDescent="0.15">
      <c r="L354" s="8">
        <f>IF('vertical grid'!B354&gt;($C$2),0,'vertical grid'!D354)</f>
        <v>0</v>
      </c>
      <c r="M354" s="8"/>
      <c r="N354" s="67">
        <f t="shared" si="47"/>
        <v>0</v>
      </c>
      <c r="O354" s="15"/>
      <c r="P354" s="67">
        <f t="shared" si="44"/>
        <v>0</v>
      </c>
      <c r="S354" s="18">
        <f t="shared" si="40"/>
        <v>0</v>
      </c>
      <c r="U354" s="18">
        <f t="shared" si="41"/>
        <v>0</v>
      </c>
      <c r="W354" s="18">
        <f t="shared" si="42"/>
        <v>0</v>
      </c>
      <c r="Y354" s="8">
        <f>Vz!O354</f>
        <v>331.3</v>
      </c>
      <c r="AC354" s="8">
        <f t="shared" si="43"/>
        <v>0</v>
      </c>
      <c r="AG354" s="8">
        <f t="shared" si="45"/>
        <v>0</v>
      </c>
      <c r="AK354" s="8">
        <f t="shared" si="46"/>
        <v>0</v>
      </c>
    </row>
    <row r="355" spans="12:37" x14ac:dyDescent="0.15">
      <c r="L355" s="8">
        <f>IF('vertical grid'!B355&gt;($C$2),0,'vertical grid'!D355)</f>
        <v>0</v>
      </c>
      <c r="M355" s="8"/>
      <c r="N355" s="67">
        <f t="shared" si="47"/>
        <v>0</v>
      </c>
      <c r="O355" s="15"/>
      <c r="P355" s="67">
        <f t="shared" si="44"/>
        <v>0</v>
      </c>
      <c r="S355" s="18">
        <f t="shared" si="40"/>
        <v>0</v>
      </c>
      <c r="U355" s="18">
        <f t="shared" si="41"/>
        <v>0</v>
      </c>
      <c r="W355" s="18">
        <f t="shared" si="42"/>
        <v>0</v>
      </c>
      <c r="Y355" s="8">
        <f>Vz!O355</f>
        <v>331.3</v>
      </c>
      <c r="AC355" s="8">
        <f t="shared" si="43"/>
        <v>0</v>
      </c>
      <c r="AG355" s="8">
        <f t="shared" si="45"/>
        <v>0</v>
      </c>
      <c r="AK355" s="8">
        <f t="shared" si="46"/>
        <v>0</v>
      </c>
    </row>
    <row r="356" spans="12:37" x14ac:dyDescent="0.15">
      <c r="L356" s="8">
        <f>IF('vertical grid'!B356&gt;($C$2),0,'vertical grid'!D356)</f>
        <v>0</v>
      </c>
      <c r="M356" s="8"/>
      <c r="N356" s="67">
        <f t="shared" si="47"/>
        <v>0</v>
      </c>
      <c r="O356" s="15"/>
      <c r="P356" s="67">
        <f t="shared" si="44"/>
        <v>0</v>
      </c>
      <c r="S356" s="18">
        <f t="shared" si="40"/>
        <v>0</v>
      </c>
      <c r="U356" s="18">
        <f t="shared" si="41"/>
        <v>0</v>
      </c>
      <c r="W356" s="18">
        <f t="shared" si="42"/>
        <v>0</v>
      </c>
      <c r="Y356" s="8">
        <f>Vz!O356</f>
        <v>331.3</v>
      </c>
      <c r="AC356" s="8">
        <f t="shared" si="43"/>
        <v>0</v>
      </c>
      <c r="AG356" s="8">
        <f t="shared" si="45"/>
        <v>0</v>
      </c>
      <c r="AK356" s="8">
        <f t="shared" si="46"/>
        <v>0</v>
      </c>
    </row>
    <row r="357" spans="12:37" x14ac:dyDescent="0.15">
      <c r="L357" s="8">
        <f>IF('vertical grid'!B357&gt;($C$2),0,'vertical grid'!D357)</f>
        <v>0</v>
      </c>
      <c r="M357" s="8"/>
      <c r="N357" s="67">
        <f t="shared" si="47"/>
        <v>0</v>
      </c>
      <c r="O357" s="15"/>
      <c r="P357" s="67">
        <f t="shared" si="44"/>
        <v>0</v>
      </c>
      <c r="S357" s="18">
        <f t="shared" si="40"/>
        <v>0</v>
      </c>
      <c r="U357" s="18">
        <f t="shared" si="41"/>
        <v>0</v>
      </c>
      <c r="W357" s="18">
        <f t="shared" si="42"/>
        <v>0</v>
      </c>
      <c r="Y357" s="8">
        <f>Vz!O357</f>
        <v>331.3</v>
      </c>
      <c r="AC357" s="8">
        <f t="shared" si="43"/>
        <v>0</v>
      </c>
      <c r="AG357" s="8">
        <f t="shared" si="45"/>
        <v>0</v>
      </c>
      <c r="AK357" s="8">
        <f t="shared" si="46"/>
        <v>0</v>
      </c>
    </row>
    <row r="358" spans="12:37" x14ac:dyDescent="0.15">
      <c r="L358" s="8">
        <f>IF('vertical grid'!B358&gt;($C$2),0,'vertical grid'!D358)</f>
        <v>0</v>
      </c>
      <c r="M358" s="8"/>
      <c r="N358" s="67">
        <f t="shared" si="47"/>
        <v>0</v>
      </c>
      <c r="O358" s="15"/>
      <c r="P358" s="67">
        <f t="shared" si="44"/>
        <v>0</v>
      </c>
      <c r="S358" s="18">
        <f t="shared" si="40"/>
        <v>0</v>
      </c>
      <c r="U358" s="18">
        <f t="shared" si="41"/>
        <v>0</v>
      </c>
      <c r="W358" s="18">
        <f t="shared" si="42"/>
        <v>0</v>
      </c>
      <c r="Y358" s="8">
        <f>Vz!O358</f>
        <v>331.3</v>
      </c>
      <c r="AC358" s="8">
        <f t="shared" si="43"/>
        <v>0</v>
      </c>
      <c r="AG358" s="8">
        <f t="shared" si="45"/>
        <v>0</v>
      </c>
      <c r="AK358" s="8">
        <f t="shared" si="46"/>
        <v>0</v>
      </c>
    </row>
    <row r="359" spans="12:37" x14ac:dyDescent="0.15">
      <c r="L359" s="8">
        <f>IF('vertical grid'!B359&gt;($C$2),0,'vertical grid'!D359)</f>
        <v>0</v>
      </c>
      <c r="M359" s="8"/>
      <c r="N359" s="67">
        <f t="shared" si="47"/>
        <v>0</v>
      </c>
      <c r="O359" s="15"/>
      <c r="P359" s="67">
        <f t="shared" si="44"/>
        <v>0</v>
      </c>
      <c r="S359" s="18">
        <f t="shared" si="40"/>
        <v>0</v>
      </c>
      <c r="U359" s="18">
        <f t="shared" si="41"/>
        <v>0</v>
      </c>
      <c r="W359" s="18">
        <f t="shared" si="42"/>
        <v>0</v>
      </c>
      <c r="Y359" s="8">
        <f>Vz!O359</f>
        <v>331.3</v>
      </c>
      <c r="AC359" s="8">
        <f t="shared" si="43"/>
        <v>0</v>
      </c>
      <c r="AG359" s="8">
        <f t="shared" si="45"/>
        <v>0</v>
      </c>
      <c r="AK359" s="8">
        <f t="shared" si="46"/>
        <v>0</v>
      </c>
    </row>
    <row r="360" spans="12:37" x14ac:dyDescent="0.15">
      <c r="L360" s="8">
        <f>IF('vertical grid'!B360&gt;($C$2),0,'vertical grid'!D360)</f>
        <v>0</v>
      </c>
      <c r="M360" s="8"/>
      <c r="N360" s="67">
        <f t="shared" si="47"/>
        <v>0</v>
      </c>
      <c r="O360" s="15"/>
      <c r="P360" s="67">
        <f t="shared" si="44"/>
        <v>0</v>
      </c>
      <c r="S360" s="18">
        <f t="shared" si="40"/>
        <v>0</v>
      </c>
      <c r="U360" s="18">
        <f t="shared" si="41"/>
        <v>0</v>
      </c>
      <c r="W360" s="18">
        <f t="shared" si="42"/>
        <v>0</v>
      </c>
      <c r="Y360" s="8">
        <f>Vz!O360</f>
        <v>331.3</v>
      </c>
      <c r="AC360" s="8">
        <f t="shared" si="43"/>
        <v>0</v>
      </c>
      <c r="AG360" s="8">
        <f t="shared" si="45"/>
        <v>0</v>
      </c>
      <c r="AK360" s="8">
        <f t="shared" si="46"/>
        <v>0</v>
      </c>
    </row>
    <row r="361" spans="12:37" x14ac:dyDescent="0.15">
      <c r="L361" s="8">
        <f>IF('vertical grid'!B361&gt;($C$2),0,'vertical grid'!D361)</f>
        <v>0</v>
      </c>
      <c r="M361" s="8"/>
      <c r="N361" s="67">
        <f t="shared" si="47"/>
        <v>0</v>
      </c>
      <c r="O361" s="15"/>
      <c r="P361" s="67">
        <f t="shared" si="44"/>
        <v>0</v>
      </c>
      <c r="S361" s="18">
        <f t="shared" si="40"/>
        <v>0</v>
      </c>
      <c r="U361" s="18">
        <f t="shared" si="41"/>
        <v>0</v>
      </c>
      <c r="W361" s="18">
        <f t="shared" si="42"/>
        <v>0</v>
      </c>
      <c r="Y361" s="8">
        <f>Vz!O361</f>
        <v>331.3</v>
      </c>
      <c r="AC361" s="8">
        <f t="shared" si="43"/>
        <v>0</v>
      </c>
      <c r="AG361" s="8">
        <f t="shared" si="45"/>
        <v>0</v>
      </c>
      <c r="AK361" s="8">
        <f t="shared" si="46"/>
        <v>0</v>
      </c>
    </row>
    <row r="362" spans="12:37" x14ac:dyDescent="0.15">
      <c r="L362" s="8">
        <f>IF('vertical grid'!B362&gt;($C$2),0,'vertical grid'!D362)</f>
        <v>0</v>
      </c>
      <c r="M362" s="8"/>
      <c r="N362" s="67">
        <f t="shared" si="47"/>
        <v>0</v>
      </c>
      <c r="O362" s="15"/>
      <c r="P362" s="67">
        <f t="shared" si="44"/>
        <v>0</v>
      </c>
      <c r="S362" s="18">
        <f t="shared" si="40"/>
        <v>0</v>
      </c>
      <c r="U362" s="18">
        <f t="shared" si="41"/>
        <v>0</v>
      </c>
      <c r="W362" s="18">
        <f t="shared" si="42"/>
        <v>0</v>
      </c>
      <c r="Y362" s="8">
        <f>Vz!O362</f>
        <v>331.3</v>
      </c>
      <c r="AC362" s="8">
        <f t="shared" si="43"/>
        <v>0</v>
      </c>
      <c r="AG362" s="8">
        <f t="shared" si="45"/>
        <v>0</v>
      </c>
      <c r="AK362" s="8">
        <f t="shared" si="46"/>
        <v>0</v>
      </c>
    </row>
    <row r="363" spans="12:37" x14ac:dyDescent="0.15">
      <c r="L363" s="8">
        <f>IF('vertical grid'!B363&gt;($C$2),0,'vertical grid'!D363)</f>
        <v>0</v>
      </c>
      <c r="M363" s="8"/>
      <c r="N363" s="67">
        <f t="shared" si="47"/>
        <v>0</v>
      </c>
      <c r="O363" s="15"/>
      <c r="P363" s="67">
        <f t="shared" si="44"/>
        <v>0</v>
      </c>
      <c r="S363" s="18">
        <f t="shared" si="40"/>
        <v>0</v>
      </c>
      <c r="U363" s="18">
        <f t="shared" si="41"/>
        <v>0</v>
      </c>
      <c r="W363" s="18">
        <f t="shared" si="42"/>
        <v>0</v>
      </c>
      <c r="Y363" s="8">
        <f>Vz!O363</f>
        <v>331.3</v>
      </c>
      <c r="AC363" s="8">
        <f t="shared" si="43"/>
        <v>0</v>
      </c>
      <c r="AG363" s="8">
        <f t="shared" si="45"/>
        <v>0</v>
      </c>
      <c r="AK363" s="8">
        <f t="shared" si="46"/>
        <v>0</v>
      </c>
    </row>
    <row r="364" spans="12:37" x14ac:dyDescent="0.15">
      <c r="L364" s="8">
        <f>IF('vertical grid'!B364&gt;($C$2),0,'vertical grid'!D364)</f>
        <v>0</v>
      </c>
      <c r="M364" s="8"/>
      <c r="N364" s="67">
        <f t="shared" si="47"/>
        <v>0</v>
      </c>
      <c r="O364" s="15"/>
      <c r="P364" s="67">
        <f t="shared" si="44"/>
        <v>0</v>
      </c>
      <c r="S364" s="18">
        <f t="shared" si="40"/>
        <v>0</v>
      </c>
      <c r="U364" s="18">
        <f t="shared" si="41"/>
        <v>0</v>
      </c>
      <c r="W364" s="18">
        <f t="shared" si="42"/>
        <v>0</v>
      </c>
      <c r="Y364" s="8">
        <f>Vz!O364</f>
        <v>331.3</v>
      </c>
      <c r="AC364" s="8">
        <f t="shared" si="43"/>
        <v>0</v>
      </c>
      <c r="AG364" s="8">
        <f t="shared" si="45"/>
        <v>0</v>
      </c>
      <c r="AK364" s="8">
        <f t="shared" si="46"/>
        <v>0</v>
      </c>
    </row>
    <row r="365" spans="12:37" x14ac:dyDescent="0.15">
      <c r="L365" s="8">
        <f>IF('vertical grid'!B365&gt;($C$2),0,'vertical grid'!D365)</f>
        <v>0</v>
      </c>
      <c r="M365" s="8"/>
      <c r="N365" s="67">
        <f t="shared" si="47"/>
        <v>0</v>
      </c>
      <c r="O365" s="15"/>
      <c r="P365" s="67">
        <f t="shared" si="44"/>
        <v>0</v>
      </c>
      <c r="S365" s="18">
        <f t="shared" si="40"/>
        <v>0</v>
      </c>
      <c r="U365" s="18">
        <f t="shared" si="41"/>
        <v>0</v>
      </c>
      <c r="W365" s="18">
        <f t="shared" si="42"/>
        <v>0</v>
      </c>
      <c r="Y365" s="8">
        <f>Vz!O365</f>
        <v>331.3</v>
      </c>
      <c r="AC365" s="8">
        <f t="shared" si="43"/>
        <v>0</v>
      </c>
      <c r="AG365" s="8">
        <f t="shared" si="45"/>
        <v>0</v>
      </c>
      <c r="AK365" s="8">
        <f t="shared" si="46"/>
        <v>0</v>
      </c>
    </row>
    <row r="366" spans="12:37" x14ac:dyDescent="0.15">
      <c r="L366" s="8">
        <f>IF('vertical grid'!B366&gt;($C$2),0,'vertical grid'!D366)</f>
        <v>0</v>
      </c>
      <c r="M366" s="8"/>
      <c r="N366" s="67">
        <f t="shared" si="47"/>
        <v>0</v>
      </c>
      <c r="O366" s="15"/>
      <c r="P366" s="67">
        <f t="shared" si="44"/>
        <v>0</v>
      </c>
      <c r="S366" s="18">
        <f t="shared" si="40"/>
        <v>0</v>
      </c>
      <c r="U366" s="18">
        <f t="shared" si="41"/>
        <v>0</v>
      </c>
      <c r="W366" s="18">
        <f t="shared" si="42"/>
        <v>0</v>
      </c>
      <c r="Y366" s="8">
        <f>Vz!O366</f>
        <v>331.3</v>
      </c>
      <c r="AC366" s="8">
        <f t="shared" si="43"/>
        <v>0</v>
      </c>
      <c r="AG366" s="8">
        <f t="shared" si="45"/>
        <v>0</v>
      </c>
      <c r="AK366" s="8">
        <f t="shared" si="46"/>
        <v>0</v>
      </c>
    </row>
    <row r="367" spans="12:37" x14ac:dyDescent="0.15">
      <c r="L367" s="8">
        <f>IF('vertical grid'!B367&gt;($C$2),0,'vertical grid'!D367)</f>
        <v>0</v>
      </c>
      <c r="M367" s="8"/>
      <c r="N367" s="67">
        <f t="shared" si="47"/>
        <v>0</v>
      </c>
      <c r="O367" s="15"/>
      <c r="P367" s="67">
        <f t="shared" si="44"/>
        <v>0</v>
      </c>
      <c r="S367" s="18">
        <f t="shared" si="40"/>
        <v>0</v>
      </c>
      <c r="U367" s="18">
        <f t="shared" si="41"/>
        <v>0</v>
      </c>
      <c r="W367" s="18">
        <f t="shared" si="42"/>
        <v>0</v>
      </c>
      <c r="Y367" s="8">
        <f>Vz!O367</f>
        <v>331.3</v>
      </c>
      <c r="AC367" s="8">
        <f t="shared" si="43"/>
        <v>0</v>
      </c>
      <c r="AG367" s="8">
        <f t="shared" si="45"/>
        <v>0</v>
      </c>
      <c r="AK367" s="8">
        <f t="shared" si="46"/>
        <v>0</v>
      </c>
    </row>
    <row r="368" spans="12:37" x14ac:dyDescent="0.15">
      <c r="L368" s="8">
        <f>IF('vertical grid'!B368&gt;($C$2),0,'vertical grid'!D368)</f>
        <v>0</v>
      </c>
      <c r="M368" s="8"/>
      <c r="N368" s="67">
        <f t="shared" si="47"/>
        <v>0</v>
      </c>
      <c r="O368" s="15"/>
      <c r="P368" s="67">
        <f t="shared" si="44"/>
        <v>0</v>
      </c>
      <c r="S368" s="18">
        <f t="shared" si="40"/>
        <v>0</v>
      </c>
      <c r="U368" s="18">
        <f t="shared" si="41"/>
        <v>0</v>
      </c>
      <c r="W368" s="18">
        <f t="shared" si="42"/>
        <v>0</v>
      </c>
      <c r="Y368" s="8">
        <f>Vz!O368</f>
        <v>331.3</v>
      </c>
      <c r="AC368" s="8">
        <f t="shared" si="43"/>
        <v>0</v>
      </c>
      <c r="AG368" s="8">
        <f t="shared" si="45"/>
        <v>0</v>
      </c>
      <c r="AK368" s="8">
        <f t="shared" si="46"/>
        <v>0</v>
      </c>
    </row>
    <row r="369" spans="12:37" x14ac:dyDescent="0.15">
      <c r="L369" s="8">
        <f>IF('vertical grid'!B369&gt;($C$2),0,'vertical grid'!D369)</f>
        <v>0</v>
      </c>
      <c r="M369" s="8"/>
      <c r="N369" s="67">
        <f t="shared" si="47"/>
        <v>0</v>
      </c>
      <c r="O369" s="15"/>
      <c r="P369" s="67">
        <f t="shared" si="44"/>
        <v>0</v>
      </c>
      <c r="S369" s="18">
        <f t="shared" si="40"/>
        <v>0</v>
      </c>
      <c r="U369" s="18">
        <f t="shared" si="41"/>
        <v>0</v>
      </c>
      <c r="W369" s="18">
        <f t="shared" si="42"/>
        <v>0</v>
      </c>
      <c r="Y369" s="8">
        <f>Vz!O369</f>
        <v>331.3</v>
      </c>
      <c r="AC369" s="8">
        <f t="shared" si="43"/>
        <v>0</v>
      </c>
      <c r="AG369" s="8">
        <f t="shared" si="45"/>
        <v>0</v>
      </c>
      <c r="AK369" s="8">
        <f t="shared" si="46"/>
        <v>0</v>
      </c>
    </row>
    <row r="370" spans="12:37" x14ac:dyDescent="0.15">
      <c r="L370" s="8">
        <f>IF('vertical grid'!B370&gt;($C$2),0,'vertical grid'!D370)</f>
        <v>0</v>
      </c>
      <c r="M370" s="8"/>
      <c r="N370" s="67">
        <f t="shared" si="47"/>
        <v>0</v>
      </c>
      <c r="O370" s="15"/>
      <c r="P370" s="67">
        <f t="shared" si="44"/>
        <v>0</v>
      </c>
      <c r="S370" s="18">
        <f t="shared" si="40"/>
        <v>0</v>
      </c>
      <c r="U370" s="18">
        <f t="shared" si="41"/>
        <v>0</v>
      </c>
      <c r="W370" s="18">
        <f t="shared" si="42"/>
        <v>0</v>
      </c>
      <c r="Y370" s="8">
        <f>Vz!O370</f>
        <v>331.3</v>
      </c>
      <c r="AC370" s="8">
        <f t="shared" si="43"/>
        <v>0</v>
      </c>
      <c r="AG370" s="8">
        <f t="shared" si="45"/>
        <v>0</v>
      </c>
      <c r="AK370" s="8">
        <f t="shared" si="46"/>
        <v>0</v>
      </c>
    </row>
    <row r="371" spans="12:37" x14ac:dyDescent="0.15">
      <c r="L371" s="8">
        <f>IF('vertical grid'!B371&gt;($C$2),0,'vertical grid'!D371)</f>
        <v>0</v>
      </c>
      <c r="M371" s="8"/>
      <c r="N371" s="67">
        <f t="shared" si="47"/>
        <v>0</v>
      </c>
      <c r="O371" s="15"/>
      <c r="P371" s="67">
        <f t="shared" si="44"/>
        <v>0</v>
      </c>
      <c r="S371" s="18">
        <f t="shared" si="40"/>
        <v>0</v>
      </c>
      <c r="U371" s="18">
        <f t="shared" si="41"/>
        <v>0</v>
      </c>
      <c r="W371" s="18">
        <f t="shared" si="42"/>
        <v>0</v>
      </c>
      <c r="Y371" s="8">
        <f>Vz!O371</f>
        <v>331.3</v>
      </c>
      <c r="AC371" s="8">
        <f t="shared" si="43"/>
        <v>0</v>
      </c>
      <c r="AG371" s="8">
        <f t="shared" si="45"/>
        <v>0</v>
      </c>
      <c r="AK371" s="8">
        <f t="shared" si="46"/>
        <v>0</v>
      </c>
    </row>
    <row r="372" spans="12:37" x14ac:dyDescent="0.15">
      <c r="L372" s="8">
        <f>IF('vertical grid'!B372&gt;($C$2),0,'vertical grid'!D372)</f>
        <v>0</v>
      </c>
      <c r="M372" s="8"/>
      <c r="N372" s="67">
        <f t="shared" si="47"/>
        <v>0</v>
      </c>
      <c r="O372" s="15"/>
      <c r="P372" s="67">
        <f t="shared" si="44"/>
        <v>0</v>
      </c>
      <c r="S372" s="18">
        <f t="shared" si="40"/>
        <v>0</v>
      </c>
      <c r="U372" s="18">
        <f t="shared" si="41"/>
        <v>0</v>
      </c>
      <c r="W372" s="18">
        <f t="shared" si="42"/>
        <v>0</v>
      </c>
      <c r="Y372" s="8">
        <f>Vz!O372</f>
        <v>331.3</v>
      </c>
      <c r="AC372" s="8">
        <f t="shared" si="43"/>
        <v>0</v>
      </c>
      <c r="AG372" s="8">
        <f t="shared" si="45"/>
        <v>0</v>
      </c>
      <c r="AK372" s="8">
        <f t="shared" si="46"/>
        <v>0</v>
      </c>
    </row>
    <row r="373" spans="12:37" x14ac:dyDescent="0.15">
      <c r="L373" s="8">
        <f>IF('vertical grid'!B373&gt;($C$2),0,'vertical grid'!D373)</f>
        <v>0</v>
      </c>
      <c r="M373" s="8"/>
      <c r="N373" s="67">
        <f t="shared" si="47"/>
        <v>0</v>
      </c>
      <c r="O373" s="15"/>
      <c r="P373" s="67">
        <f t="shared" si="44"/>
        <v>0</v>
      </c>
      <c r="S373" s="18">
        <f t="shared" si="40"/>
        <v>0</v>
      </c>
      <c r="U373" s="18">
        <f t="shared" si="41"/>
        <v>0</v>
      </c>
      <c r="W373" s="18">
        <f t="shared" si="42"/>
        <v>0</v>
      </c>
      <c r="Y373" s="8">
        <f>Vz!O373</f>
        <v>331.3</v>
      </c>
      <c r="AC373" s="8">
        <f t="shared" si="43"/>
        <v>0</v>
      </c>
      <c r="AG373" s="8">
        <f t="shared" si="45"/>
        <v>0</v>
      </c>
      <c r="AK373" s="8">
        <f t="shared" si="46"/>
        <v>0</v>
      </c>
    </row>
    <row r="374" spans="12:37" x14ac:dyDescent="0.15">
      <c r="L374" s="8">
        <f>IF('vertical grid'!B374&gt;($C$2),0,'vertical grid'!D374)</f>
        <v>0</v>
      </c>
      <c r="M374" s="8"/>
      <c r="N374" s="67">
        <f t="shared" si="47"/>
        <v>0</v>
      </c>
      <c r="O374" s="15"/>
      <c r="P374" s="67">
        <f t="shared" si="44"/>
        <v>0</v>
      </c>
      <c r="S374" s="18">
        <f t="shared" si="40"/>
        <v>0</v>
      </c>
      <c r="U374" s="18">
        <f t="shared" si="41"/>
        <v>0</v>
      </c>
      <c r="W374" s="18">
        <f t="shared" si="42"/>
        <v>0</v>
      </c>
      <c r="Y374" s="8">
        <f>Vz!O374</f>
        <v>331.3</v>
      </c>
      <c r="AC374" s="8">
        <f t="shared" si="43"/>
        <v>0</v>
      </c>
      <c r="AG374" s="8">
        <f t="shared" si="45"/>
        <v>0</v>
      </c>
      <c r="AK374" s="8">
        <f t="shared" si="46"/>
        <v>0</v>
      </c>
    </row>
    <row r="375" spans="12:37" x14ac:dyDescent="0.15">
      <c r="L375" s="8">
        <f>IF('vertical grid'!B375&gt;($C$2),0,'vertical grid'!D375)</f>
        <v>0</v>
      </c>
      <c r="M375" s="8"/>
      <c r="N375" s="67">
        <f t="shared" si="47"/>
        <v>0</v>
      </c>
      <c r="O375" s="15"/>
      <c r="P375" s="67">
        <f t="shared" si="44"/>
        <v>0</v>
      </c>
      <c r="S375" s="18">
        <f t="shared" si="40"/>
        <v>0</v>
      </c>
      <c r="U375" s="18">
        <f t="shared" si="41"/>
        <v>0</v>
      </c>
      <c r="W375" s="18">
        <f t="shared" si="42"/>
        <v>0</v>
      </c>
      <c r="Y375" s="8">
        <f>Vz!O375</f>
        <v>331.3</v>
      </c>
      <c r="AC375" s="8">
        <f t="shared" si="43"/>
        <v>0</v>
      </c>
      <c r="AG375" s="8">
        <f t="shared" si="45"/>
        <v>0</v>
      </c>
      <c r="AK375" s="8">
        <f t="shared" si="46"/>
        <v>0</v>
      </c>
    </row>
    <row r="376" spans="12:37" x14ac:dyDescent="0.15">
      <c r="L376" s="8">
        <f>IF('vertical grid'!B376&gt;($C$2),0,'vertical grid'!D376)</f>
        <v>0</v>
      </c>
      <c r="M376" s="8"/>
      <c r="N376" s="67">
        <f t="shared" si="47"/>
        <v>0</v>
      </c>
      <c r="O376" s="15"/>
      <c r="P376" s="67">
        <f t="shared" si="44"/>
        <v>0</v>
      </c>
      <c r="S376" s="18">
        <f t="shared" si="40"/>
        <v>0</v>
      </c>
      <c r="U376" s="18">
        <f t="shared" si="41"/>
        <v>0</v>
      </c>
      <c r="W376" s="18">
        <f t="shared" si="42"/>
        <v>0</v>
      </c>
      <c r="Y376" s="8">
        <f>Vz!O376</f>
        <v>331.3</v>
      </c>
      <c r="AC376" s="8">
        <f t="shared" si="43"/>
        <v>0</v>
      </c>
      <c r="AG376" s="8">
        <f t="shared" si="45"/>
        <v>0</v>
      </c>
      <c r="AK376" s="8">
        <f t="shared" si="46"/>
        <v>0</v>
      </c>
    </row>
    <row r="377" spans="12:37" x14ac:dyDescent="0.15">
      <c r="L377" s="8">
        <f>IF('vertical grid'!B377&gt;($C$2),0,'vertical grid'!D377)</f>
        <v>0</v>
      </c>
      <c r="M377" s="8"/>
      <c r="N377" s="67">
        <f t="shared" si="47"/>
        <v>0</v>
      </c>
      <c r="O377" s="15"/>
      <c r="P377" s="67">
        <f t="shared" si="44"/>
        <v>0</v>
      </c>
      <c r="S377" s="18">
        <f t="shared" si="40"/>
        <v>0</v>
      </c>
      <c r="U377" s="18">
        <f t="shared" si="41"/>
        <v>0</v>
      </c>
      <c r="W377" s="18">
        <f t="shared" si="42"/>
        <v>0</v>
      </c>
      <c r="Y377" s="8">
        <f>Vz!O377</f>
        <v>331.3</v>
      </c>
      <c r="AC377" s="8">
        <f t="shared" si="43"/>
        <v>0</v>
      </c>
      <c r="AG377" s="8">
        <f t="shared" si="45"/>
        <v>0</v>
      </c>
      <c r="AK377" s="8">
        <f t="shared" si="46"/>
        <v>0</v>
      </c>
    </row>
    <row r="378" spans="12:37" x14ac:dyDescent="0.15">
      <c r="L378" s="8">
        <f>IF('vertical grid'!B378&gt;($C$2),0,'vertical grid'!D378)</f>
        <v>0</v>
      </c>
      <c r="M378" s="8"/>
      <c r="N378" s="67">
        <f t="shared" si="47"/>
        <v>0</v>
      </c>
      <c r="O378" s="15"/>
      <c r="P378" s="67">
        <f t="shared" si="44"/>
        <v>0</v>
      </c>
      <c r="S378" s="18">
        <f t="shared" si="40"/>
        <v>0</v>
      </c>
      <c r="U378" s="18">
        <f t="shared" si="41"/>
        <v>0</v>
      </c>
      <c r="W378" s="18">
        <f t="shared" si="42"/>
        <v>0</v>
      </c>
      <c r="Y378" s="8">
        <f>Vz!O378</f>
        <v>331.3</v>
      </c>
      <c r="AC378" s="8">
        <f t="shared" si="43"/>
        <v>0</v>
      </c>
      <c r="AG378" s="8">
        <f t="shared" si="45"/>
        <v>0</v>
      </c>
      <c r="AK378" s="8">
        <f t="shared" si="46"/>
        <v>0</v>
      </c>
    </row>
    <row r="379" spans="12:37" x14ac:dyDescent="0.15">
      <c r="L379" s="8">
        <f>IF('vertical grid'!B379&gt;($C$2),0,'vertical grid'!D379)</f>
        <v>0</v>
      </c>
      <c r="M379" s="8"/>
      <c r="N379" s="67">
        <f t="shared" si="47"/>
        <v>0</v>
      </c>
      <c r="O379" s="15"/>
      <c r="P379" s="67">
        <f t="shared" si="44"/>
        <v>0</v>
      </c>
      <c r="S379" s="18">
        <f t="shared" si="40"/>
        <v>0</v>
      </c>
      <c r="U379" s="18">
        <f t="shared" si="41"/>
        <v>0</v>
      </c>
      <c r="W379" s="18">
        <f t="shared" si="42"/>
        <v>0</v>
      </c>
      <c r="Y379" s="8">
        <f>Vz!O379</f>
        <v>331.3</v>
      </c>
      <c r="AC379" s="8">
        <f t="shared" si="43"/>
        <v>0</v>
      </c>
      <c r="AG379" s="8">
        <f t="shared" si="45"/>
        <v>0</v>
      </c>
      <c r="AK379" s="8">
        <f t="shared" si="46"/>
        <v>0</v>
      </c>
    </row>
    <row r="380" spans="12:37" x14ac:dyDescent="0.15">
      <c r="L380" s="8">
        <f>IF('vertical grid'!B380&gt;($C$2),0,'vertical grid'!D380)</f>
        <v>0</v>
      </c>
      <c r="M380" s="8"/>
      <c r="N380" s="67">
        <f t="shared" si="47"/>
        <v>0</v>
      </c>
      <c r="O380" s="15"/>
      <c r="P380" s="67">
        <f t="shared" si="44"/>
        <v>0</v>
      </c>
      <c r="S380" s="18">
        <f t="shared" si="40"/>
        <v>0</v>
      </c>
      <c r="U380" s="18">
        <f t="shared" si="41"/>
        <v>0</v>
      </c>
      <c r="W380" s="18">
        <f t="shared" si="42"/>
        <v>0</v>
      </c>
      <c r="Y380" s="8">
        <f>Vz!O380</f>
        <v>331.3</v>
      </c>
      <c r="AC380" s="8">
        <f t="shared" si="43"/>
        <v>0</v>
      </c>
      <c r="AG380" s="8">
        <f t="shared" si="45"/>
        <v>0</v>
      </c>
      <c r="AK380" s="8">
        <f t="shared" si="46"/>
        <v>0</v>
      </c>
    </row>
    <row r="381" spans="12:37" x14ac:dyDescent="0.15">
      <c r="L381" s="8">
        <f>IF('vertical grid'!B381&gt;($C$2),0,'vertical grid'!D381)</f>
        <v>0</v>
      </c>
      <c r="M381" s="8"/>
      <c r="N381" s="67">
        <f t="shared" si="47"/>
        <v>0</v>
      </c>
      <c r="O381" s="15"/>
      <c r="P381" s="67">
        <f t="shared" si="44"/>
        <v>0</v>
      </c>
      <c r="S381" s="18">
        <f t="shared" si="40"/>
        <v>0</v>
      </c>
      <c r="U381" s="18">
        <f t="shared" si="41"/>
        <v>0</v>
      </c>
      <c r="W381" s="18">
        <f t="shared" si="42"/>
        <v>0</v>
      </c>
      <c r="Y381" s="8">
        <f>Vz!O381</f>
        <v>331.3</v>
      </c>
      <c r="AC381" s="8">
        <f t="shared" si="43"/>
        <v>0</v>
      </c>
      <c r="AG381" s="8">
        <f t="shared" si="45"/>
        <v>0</v>
      </c>
      <c r="AK381" s="8">
        <f t="shared" si="46"/>
        <v>0</v>
      </c>
    </row>
    <row r="382" spans="12:37" x14ac:dyDescent="0.15">
      <c r="L382" s="8">
        <f>IF('vertical grid'!B382&gt;($C$2),0,'vertical grid'!D382)</f>
        <v>0</v>
      </c>
      <c r="M382" s="8"/>
      <c r="N382" s="67">
        <f t="shared" si="47"/>
        <v>0</v>
      </c>
      <c r="O382" s="15"/>
      <c r="P382" s="67">
        <f t="shared" si="44"/>
        <v>0</v>
      </c>
      <c r="S382" s="18">
        <f t="shared" si="40"/>
        <v>0</v>
      </c>
      <c r="U382" s="18">
        <f t="shared" si="41"/>
        <v>0</v>
      </c>
      <c r="W382" s="18">
        <f t="shared" si="42"/>
        <v>0</v>
      </c>
      <c r="Y382" s="8">
        <f>Vz!O382</f>
        <v>331.3</v>
      </c>
      <c r="AC382" s="8">
        <f t="shared" si="43"/>
        <v>0</v>
      </c>
      <c r="AG382" s="8">
        <f t="shared" si="45"/>
        <v>0</v>
      </c>
      <c r="AK382" s="8">
        <f t="shared" si="46"/>
        <v>0</v>
      </c>
    </row>
    <row r="383" spans="12:37" x14ac:dyDescent="0.15">
      <c r="L383" s="8">
        <f>IF('vertical grid'!B383&gt;($C$2),0,'vertical grid'!D383)</f>
        <v>0</v>
      </c>
      <c r="M383" s="8"/>
      <c r="N383" s="67">
        <f t="shared" si="47"/>
        <v>0</v>
      </c>
      <c r="O383" s="15"/>
      <c r="P383" s="67">
        <f t="shared" si="44"/>
        <v>0</v>
      </c>
      <c r="S383" s="18">
        <f t="shared" si="40"/>
        <v>0</v>
      </c>
      <c r="U383" s="18">
        <f t="shared" si="41"/>
        <v>0</v>
      </c>
      <c r="W383" s="18">
        <f t="shared" si="42"/>
        <v>0</v>
      </c>
      <c r="Y383" s="8">
        <f>Vz!O383</f>
        <v>331.3</v>
      </c>
      <c r="AC383" s="8">
        <f t="shared" si="43"/>
        <v>0</v>
      </c>
      <c r="AG383" s="8">
        <f t="shared" si="45"/>
        <v>0</v>
      </c>
      <c r="AK383" s="8">
        <f t="shared" si="46"/>
        <v>0</v>
      </c>
    </row>
    <row r="384" spans="12:37" x14ac:dyDescent="0.15">
      <c r="L384" s="8">
        <f>IF('vertical grid'!B384&gt;($C$2),0,'vertical grid'!D384)</f>
        <v>0</v>
      </c>
      <c r="M384" s="8"/>
      <c r="N384" s="67">
        <f t="shared" si="47"/>
        <v>0</v>
      </c>
      <c r="O384" s="15"/>
      <c r="P384" s="67">
        <f t="shared" si="44"/>
        <v>0</v>
      </c>
      <c r="S384" s="18">
        <f t="shared" si="40"/>
        <v>0</v>
      </c>
      <c r="U384" s="18">
        <f t="shared" si="41"/>
        <v>0</v>
      </c>
      <c r="W384" s="18">
        <f t="shared" si="42"/>
        <v>0</v>
      </c>
      <c r="Y384" s="8">
        <f>Vz!O384</f>
        <v>331.3</v>
      </c>
      <c r="AC384" s="8">
        <f t="shared" si="43"/>
        <v>0</v>
      </c>
      <c r="AG384" s="8">
        <f t="shared" si="45"/>
        <v>0</v>
      </c>
      <c r="AK384" s="8">
        <f t="shared" si="46"/>
        <v>0</v>
      </c>
    </row>
    <row r="385" spans="12:37" x14ac:dyDescent="0.15">
      <c r="L385" s="8">
        <f>IF('vertical grid'!B385&gt;($C$2),0,'vertical grid'!D385)</f>
        <v>0</v>
      </c>
      <c r="M385" s="8"/>
      <c r="N385" s="67">
        <f t="shared" si="47"/>
        <v>0</v>
      </c>
      <c r="O385" s="15"/>
      <c r="P385" s="67">
        <f t="shared" si="44"/>
        <v>0</v>
      </c>
      <c r="S385" s="18">
        <f t="shared" ref="S385:S448" si="48">L385/$G$2</f>
        <v>0</v>
      </c>
      <c r="U385" s="18">
        <f t="shared" ref="U385:U448" si="49">L385/$G$3</f>
        <v>0</v>
      </c>
      <c r="W385" s="18">
        <f t="shared" ref="W385:W448" si="50">L385/$G$4</f>
        <v>0</v>
      </c>
      <c r="Y385" s="8">
        <f>Vz!O385</f>
        <v>331.3</v>
      </c>
      <c r="AC385" s="8">
        <f t="shared" ref="AC385:AC448" si="51">S385/Y385</f>
        <v>0</v>
      </c>
      <c r="AG385" s="8">
        <f t="shared" si="45"/>
        <v>0</v>
      </c>
      <c r="AK385" s="8">
        <f t="shared" si="46"/>
        <v>0</v>
      </c>
    </row>
    <row r="386" spans="12:37" x14ac:dyDescent="0.15">
      <c r="L386" s="8">
        <f>IF('vertical grid'!B386&gt;($C$2),0,'vertical grid'!D386)</f>
        <v>0</v>
      </c>
      <c r="M386" s="8"/>
      <c r="N386" s="67">
        <f t="shared" si="47"/>
        <v>0</v>
      </c>
      <c r="O386" s="15"/>
      <c r="P386" s="67">
        <f t="shared" ref="P386:P449" si="52">N386*Y386</f>
        <v>0</v>
      </c>
      <c r="S386" s="18">
        <f t="shared" si="48"/>
        <v>0</v>
      </c>
      <c r="U386" s="18">
        <f t="shared" si="49"/>
        <v>0</v>
      </c>
      <c r="W386" s="18">
        <f t="shared" si="50"/>
        <v>0</v>
      </c>
      <c r="Y386" s="8">
        <f>Vz!O386</f>
        <v>331.3</v>
      </c>
      <c r="AC386" s="8">
        <f t="shared" si="51"/>
        <v>0</v>
      </c>
      <c r="AG386" s="8">
        <f t="shared" ref="AG386:AG449" si="53">U386/Y386</f>
        <v>0</v>
      </c>
      <c r="AK386" s="8">
        <f t="shared" ref="AK386:AK449" si="54">W386/Y386</f>
        <v>0</v>
      </c>
    </row>
    <row r="387" spans="12:37" x14ac:dyDescent="0.15">
      <c r="L387" s="8">
        <f>IF('vertical grid'!B387&gt;($C$2),0,'vertical grid'!D387)</f>
        <v>0</v>
      </c>
      <c r="M387" s="8"/>
      <c r="N387" s="67">
        <f t="shared" ref="N387:N450" si="55">IF(L388=0,IF(L387&gt;0,1,0),0)</f>
        <v>0</v>
      </c>
      <c r="O387" s="15"/>
      <c r="P387" s="67">
        <f t="shared" si="52"/>
        <v>0</v>
      </c>
      <c r="S387" s="18">
        <f t="shared" si="48"/>
        <v>0</v>
      </c>
      <c r="U387" s="18">
        <f t="shared" si="49"/>
        <v>0</v>
      </c>
      <c r="W387" s="18">
        <f t="shared" si="50"/>
        <v>0</v>
      </c>
      <c r="Y387" s="8">
        <f>Vz!O387</f>
        <v>331.3</v>
      </c>
      <c r="AC387" s="8">
        <f t="shared" si="51"/>
        <v>0</v>
      </c>
      <c r="AG387" s="8">
        <f t="shared" si="53"/>
        <v>0</v>
      </c>
      <c r="AK387" s="8">
        <f t="shared" si="54"/>
        <v>0</v>
      </c>
    </row>
    <row r="388" spans="12:37" x14ac:dyDescent="0.15">
      <c r="L388" s="8">
        <f>IF('vertical grid'!B388&gt;($C$2),0,'vertical grid'!D388)</f>
        <v>0</v>
      </c>
      <c r="M388" s="8"/>
      <c r="N388" s="67">
        <f t="shared" si="55"/>
        <v>0</v>
      </c>
      <c r="O388" s="15"/>
      <c r="P388" s="67">
        <f t="shared" si="52"/>
        <v>0</v>
      </c>
      <c r="S388" s="18">
        <f t="shared" si="48"/>
        <v>0</v>
      </c>
      <c r="U388" s="18">
        <f t="shared" si="49"/>
        <v>0</v>
      </c>
      <c r="W388" s="18">
        <f t="shared" si="50"/>
        <v>0</v>
      </c>
      <c r="Y388" s="8">
        <f>Vz!O388</f>
        <v>331.3</v>
      </c>
      <c r="AC388" s="8">
        <f t="shared" si="51"/>
        <v>0</v>
      </c>
      <c r="AG388" s="8">
        <f t="shared" si="53"/>
        <v>0</v>
      </c>
      <c r="AK388" s="8">
        <f t="shared" si="54"/>
        <v>0</v>
      </c>
    </row>
    <row r="389" spans="12:37" x14ac:dyDescent="0.15">
      <c r="L389" s="8">
        <f>IF('vertical grid'!B389&gt;($C$2),0,'vertical grid'!D389)</f>
        <v>0</v>
      </c>
      <c r="M389" s="8"/>
      <c r="N389" s="67">
        <f t="shared" si="55"/>
        <v>0</v>
      </c>
      <c r="O389" s="15"/>
      <c r="P389" s="67">
        <f t="shared" si="52"/>
        <v>0</v>
      </c>
      <c r="S389" s="18">
        <f t="shared" si="48"/>
        <v>0</v>
      </c>
      <c r="U389" s="18">
        <f t="shared" si="49"/>
        <v>0</v>
      </c>
      <c r="W389" s="18">
        <f t="shared" si="50"/>
        <v>0</v>
      </c>
      <c r="Y389" s="8">
        <f>Vz!O389</f>
        <v>331.3</v>
      </c>
      <c r="AC389" s="8">
        <f t="shared" si="51"/>
        <v>0</v>
      </c>
      <c r="AG389" s="8">
        <f t="shared" si="53"/>
        <v>0</v>
      </c>
      <c r="AK389" s="8">
        <f t="shared" si="54"/>
        <v>0</v>
      </c>
    </row>
    <row r="390" spans="12:37" x14ac:dyDescent="0.15">
      <c r="L390" s="8">
        <f>IF('vertical grid'!B390&gt;($C$2),0,'vertical grid'!D390)</f>
        <v>0</v>
      </c>
      <c r="M390" s="8"/>
      <c r="N390" s="67">
        <f t="shared" si="55"/>
        <v>0</v>
      </c>
      <c r="O390" s="15"/>
      <c r="P390" s="67">
        <f t="shared" si="52"/>
        <v>0</v>
      </c>
      <c r="S390" s="18">
        <f t="shared" si="48"/>
        <v>0</v>
      </c>
      <c r="U390" s="18">
        <f t="shared" si="49"/>
        <v>0</v>
      </c>
      <c r="W390" s="18">
        <f t="shared" si="50"/>
        <v>0</v>
      </c>
      <c r="Y390" s="8">
        <f>Vz!O390</f>
        <v>331.3</v>
      </c>
      <c r="AC390" s="8">
        <f t="shared" si="51"/>
        <v>0</v>
      </c>
      <c r="AG390" s="8">
        <f t="shared" si="53"/>
        <v>0</v>
      </c>
      <c r="AK390" s="8">
        <f t="shared" si="54"/>
        <v>0</v>
      </c>
    </row>
    <row r="391" spans="12:37" x14ac:dyDescent="0.15">
      <c r="L391" s="8">
        <f>IF('vertical grid'!B391&gt;($C$2),0,'vertical grid'!D391)</f>
        <v>0</v>
      </c>
      <c r="M391" s="8"/>
      <c r="N391" s="67">
        <f t="shared" si="55"/>
        <v>0</v>
      </c>
      <c r="O391" s="15"/>
      <c r="P391" s="67">
        <f t="shared" si="52"/>
        <v>0</v>
      </c>
      <c r="S391" s="18">
        <f t="shared" si="48"/>
        <v>0</v>
      </c>
      <c r="U391" s="18">
        <f t="shared" si="49"/>
        <v>0</v>
      </c>
      <c r="W391" s="18">
        <f t="shared" si="50"/>
        <v>0</v>
      </c>
      <c r="Y391" s="8">
        <f>Vz!O391</f>
        <v>331.3</v>
      </c>
      <c r="AC391" s="8">
        <f t="shared" si="51"/>
        <v>0</v>
      </c>
      <c r="AG391" s="8">
        <f t="shared" si="53"/>
        <v>0</v>
      </c>
      <c r="AK391" s="8">
        <f t="shared" si="54"/>
        <v>0</v>
      </c>
    </row>
    <row r="392" spans="12:37" x14ac:dyDescent="0.15">
      <c r="L392" s="8">
        <f>IF('vertical grid'!B392&gt;($C$2),0,'vertical grid'!D392)</f>
        <v>0</v>
      </c>
      <c r="M392" s="8"/>
      <c r="N392" s="67">
        <f t="shared" si="55"/>
        <v>0</v>
      </c>
      <c r="O392" s="15"/>
      <c r="P392" s="67">
        <f t="shared" si="52"/>
        <v>0</v>
      </c>
      <c r="S392" s="18">
        <f t="shared" si="48"/>
        <v>0</v>
      </c>
      <c r="U392" s="18">
        <f t="shared" si="49"/>
        <v>0</v>
      </c>
      <c r="W392" s="18">
        <f t="shared" si="50"/>
        <v>0</v>
      </c>
      <c r="Y392" s="8">
        <f>Vz!O392</f>
        <v>331.3</v>
      </c>
      <c r="AC392" s="8">
        <f t="shared" si="51"/>
        <v>0</v>
      </c>
      <c r="AG392" s="8">
        <f t="shared" si="53"/>
        <v>0</v>
      </c>
      <c r="AK392" s="8">
        <f t="shared" si="54"/>
        <v>0</v>
      </c>
    </row>
    <row r="393" spans="12:37" x14ac:dyDescent="0.15">
      <c r="L393" s="8">
        <f>IF('vertical grid'!B393&gt;($C$2),0,'vertical grid'!D393)</f>
        <v>0</v>
      </c>
      <c r="M393" s="8"/>
      <c r="N393" s="67">
        <f t="shared" si="55"/>
        <v>0</v>
      </c>
      <c r="O393" s="15"/>
      <c r="P393" s="67">
        <f t="shared" si="52"/>
        <v>0</v>
      </c>
      <c r="S393" s="18">
        <f t="shared" si="48"/>
        <v>0</v>
      </c>
      <c r="U393" s="18">
        <f t="shared" si="49"/>
        <v>0</v>
      </c>
      <c r="W393" s="18">
        <f t="shared" si="50"/>
        <v>0</v>
      </c>
      <c r="Y393" s="8">
        <f>Vz!O393</f>
        <v>331.3</v>
      </c>
      <c r="AC393" s="8">
        <f t="shared" si="51"/>
        <v>0</v>
      </c>
      <c r="AG393" s="8">
        <f t="shared" si="53"/>
        <v>0</v>
      </c>
      <c r="AK393" s="8">
        <f t="shared" si="54"/>
        <v>0</v>
      </c>
    </row>
    <row r="394" spans="12:37" x14ac:dyDescent="0.15">
      <c r="L394" s="8">
        <f>IF('vertical grid'!B394&gt;($C$2),0,'vertical grid'!D394)</f>
        <v>0</v>
      </c>
      <c r="M394" s="8"/>
      <c r="N394" s="67">
        <f t="shared" si="55"/>
        <v>0</v>
      </c>
      <c r="O394" s="15"/>
      <c r="P394" s="67">
        <f t="shared" si="52"/>
        <v>0</v>
      </c>
      <c r="S394" s="18">
        <f t="shared" si="48"/>
        <v>0</v>
      </c>
      <c r="U394" s="18">
        <f t="shared" si="49"/>
        <v>0</v>
      </c>
      <c r="W394" s="18">
        <f t="shared" si="50"/>
        <v>0</v>
      </c>
      <c r="Y394" s="8">
        <f>Vz!O394</f>
        <v>331.3</v>
      </c>
      <c r="AC394" s="8">
        <f t="shared" si="51"/>
        <v>0</v>
      </c>
      <c r="AG394" s="8">
        <f t="shared" si="53"/>
        <v>0</v>
      </c>
      <c r="AK394" s="8">
        <f t="shared" si="54"/>
        <v>0</v>
      </c>
    </row>
    <row r="395" spans="12:37" x14ac:dyDescent="0.15">
      <c r="L395" s="8">
        <f>IF('vertical grid'!B395&gt;($C$2),0,'vertical grid'!D395)</f>
        <v>0</v>
      </c>
      <c r="M395" s="8"/>
      <c r="N395" s="67">
        <f t="shared" si="55"/>
        <v>0</v>
      </c>
      <c r="O395" s="15"/>
      <c r="P395" s="67">
        <f t="shared" si="52"/>
        <v>0</v>
      </c>
      <c r="S395" s="18">
        <f t="shared" si="48"/>
        <v>0</v>
      </c>
      <c r="U395" s="18">
        <f t="shared" si="49"/>
        <v>0</v>
      </c>
      <c r="W395" s="18">
        <f t="shared" si="50"/>
        <v>0</v>
      </c>
      <c r="Y395" s="8">
        <f>Vz!O395</f>
        <v>331.3</v>
      </c>
      <c r="AC395" s="8">
        <f t="shared" si="51"/>
        <v>0</v>
      </c>
      <c r="AG395" s="8">
        <f t="shared" si="53"/>
        <v>0</v>
      </c>
      <c r="AK395" s="8">
        <f t="shared" si="54"/>
        <v>0</v>
      </c>
    </row>
    <row r="396" spans="12:37" x14ac:dyDescent="0.15">
      <c r="L396" s="8">
        <f>IF('vertical grid'!B396&gt;($C$2),0,'vertical grid'!D396)</f>
        <v>0</v>
      </c>
      <c r="M396" s="8"/>
      <c r="N396" s="67">
        <f t="shared" si="55"/>
        <v>0</v>
      </c>
      <c r="O396" s="15"/>
      <c r="P396" s="67">
        <f t="shared" si="52"/>
        <v>0</v>
      </c>
      <c r="S396" s="18">
        <f t="shared" si="48"/>
        <v>0</v>
      </c>
      <c r="U396" s="18">
        <f t="shared" si="49"/>
        <v>0</v>
      </c>
      <c r="W396" s="18">
        <f t="shared" si="50"/>
        <v>0</v>
      </c>
      <c r="Y396" s="8">
        <f>Vz!O396</f>
        <v>331.3</v>
      </c>
      <c r="AC396" s="8">
        <f t="shared" si="51"/>
        <v>0</v>
      </c>
      <c r="AG396" s="8">
        <f t="shared" si="53"/>
        <v>0</v>
      </c>
      <c r="AK396" s="8">
        <f t="shared" si="54"/>
        <v>0</v>
      </c>
    </row>
    <row r="397" spans="12:37" x14ac:dyDescent="0.15">
      <c r="L397" s="8">
        <f>IF('vertical grid'!B397&gt;($C$2),0,'vertical grid'!D397)</f>
        <v>0</v>
      </c>
      <c r="M397" s="8"/>
      <c r="N397" s="67">
        <f t="shared" si="55"/>
        <v>0</v>
      </c>
      <c r="O397" s="15"/>
      <c r="P397" s="67">
        <f t="shared" si="52"/>
        <v>0</v>
      </c>
      <c r="S397" s="18">
        <f t="shared" si="48"/>
        <v>0</v>
      </c>
      <c r="U397" s="18">
        <f t="shared" si="49"/>
        <v>0</v>
      </c>
      <c r="W397" s="18">
        <f t="shared" si="50"/>
        <v>0</v>
      </c>
      <c r="Y397" s="8">
        <f>Vz!O397</f>
        <v>331.3</v>
      </c>
      <c r="AC397" s="8">
        <f t="shared" si="51"/>
        <v>0</v>
      </c>
      <c r="AG397" s="8">
        <f t="shared" si="53"/>
        <v>0</v>
      </c>
      <c r="AK397" s="8">
        <f t="shared" si="54"/>
        <v>0</v>
      </c>
    </row>
    <row r="398" spans="12:37" x14ac:dyDescent="0.15">
      <c r="L398" s="8">
        <f>IF('vertical grid'!B398&gt;($C$2),0,'vertical grid'!D398)</f>
        <v>0</v>
      </c>
      <c r="M398" s="8"/>
      <c r="N398" s="67">
        <f t="shared" si="55"/>
        <v>0</v>
      </c>
      <c r="O398" s="15"/>
      <c r="P398" s="67">
        <f t="shared" si="52"/>
        <v>0</v>
      </c>
      <c r="S398" s="18">
        <f t="shared" si="48"/>
        <v>0</v>
      </c>
      <c r="U398" s="18">
        <f t="shared" si="49"/>
        <v>0</v>
      </c>
      <c r="W398" s="18">
        <f t="shared" si="50"/>
        <v>0</v>
      </c>
      <c r="Y398" s="8">
        <f>Vz!O398</f>
        <v>331.3</v>
      </c>
      <c r="AC398" s="8">
        <f t="shared" si="51"/>
        <v>0</v>
      </c>
      <c r="AG398" s="8">
        <f t="shared" si="53"/>
        <v>0</v>
      </c>
      <c r="AK398" s="8">
        <f t="shared" si="54"/>
        <v>0</v>
      </c>
    </row>
    <row r="399" spans="12:37" x14ac:dyDescent="0.15">
      <c r="L399" s="8">
        <f>IF('vertical grid'!B399&gt;($C$2),0,'vertical grid'!D399)</f>
        <v>0</v>
      </c>
      <c r="M399" s="8"/>
      <c r="N399" s="67">
        <f t="shared" si="55"/>
        <v>0</v>
      </c>
      <c r="O399" s="15"/>
      <c r="P399" s="67">
        <f t="shared" si="52"/>
        <v>0</v>
      </c>
      <c r="S399" s="18">
        <f t="shared" si="48"/>
        <v>0</v>
      </c>
      <c r="U399" s="18">
        <f t="shared" si="49"/>
        <v>0</v>
      </c>
      <c r="W399" s="18">
        <f t="shared" si="50"/>
        <v>0</v>
      </c>
      <c r="Y399" s="8">
        <f>Vz!O399</f>
        <v>331.3</v>
      </c>
      <c r="AC399" s="8">
        <f t="shared" si="51"/>
        <v>0</v>
      </c>
      <c r="AG399" s="8">
        <f t="shared" si="53"/>
        <v>0</v>
      </c>
      <c r="AK399" s="8">
        <f t="shared" si="54"/>
        <v>0</v>
      </c>
    </row>
    <row r="400" spans="12:37" x14ac:dyDescent="0.15">
      <c r="L400" s="8">
        <f>IF('vertical grid'!B400&gt;($C$2),0,'vertical grid'!D400)</f>
        <v>0</v>
      </c>
      <c r="M400" s="8"/>
      <c r="N400" s="67">
        <f t="shared" si="55"/>
        <v>0</v>
      </c>
      <c r="O400" s="15"/>
      <c r="P400" s="67">
        <f t="shared" si="52"/>
        <v>0</v>
      </c>
      <c r="S400" s="18">
        <f t="shared" si="48"/>
        <v>0</v>
      </c>
      <c r="U400" s="18">
        <f t="shared" si="49"/>
        <v>0</v>
      </c>
      <c r="W400" s="18">
        <f t="shared" si="50"/>
        <v>0</v>
      </c>
      <c r="Y400" s="8">
        <f>Vz!O400</f>
        <v>331.3</v>
      </c>
      <c r="AC400" s="8">
        <f t="shared" si="51"/>
        <v>0</v>
      </c>
      <c r="AG400" s="8">
        <f t="shared" si="53"/>
        <v>0</v>
      </c>
      <c r="AK400" s="8">
        <f t="shared" si="54"/>
        <v>0</v>
      </c>
    </row>
    <row r="401" spans="12:37" x14ac:dyDescent="0.15">
      <c r="L401" s="8">
        <f>IF('vertical grid'!B401&gt;($C$2),0,'vertical grid'!D401)</f>
        <v>0</v>
      </c>
      <c r="M401" s="8"/>
      <c r="N401" s="67">
        <f t="shared" si="55"/>
        <v>0</v>
      </c>
      <c r="O401" s="15"/>
      <c r="P401" s="67">
        <f t="shared" si="52"/>
        <v>0</v>
      </c>
      <c r="S401" s="18">
        <f t="shared" si="48"/>
        <v>0</v>
      </c>
      <c r="U401" s="18">
        <f t="shared" si="49"/>
        <v>0</v>
      </c>
      <c r="W401" s="18">
        <f t="shared" si="50"/>
        <v>0</v>
      </c>
      <c r="Y401" s="8">
        <f>Vz!O401</f>
        <v>331.3</v>
      </c>
      <c r="AC401" s="8">
        <f t="shared" si="51"/>
        <v>0</v>
      </c>
      <c r="AG401" s="8">
        <f t="shared" si="53"/>
        <v>0</v>
      </c>
      <c r="AK401" s="8">
        <f t="shared" si="54"/>
        <v>0</v>
      </c>
    </row>
    <row r="402" spans="12:37" x14ac:dyDescent="0.15">
      <c r="L402" s="8">
        <f>IF('vertical grid'!B402&gt;($C$2),0,'vertical grid'!D402)</f>
        <v>0</v>
      </c>
      <c r="M402" s="8"/>
      <c r="N402" s="67">
        <f t="shared" si="55"/>
        <v>0</v>
      </c>
      <c r="O402" s="15"/>
      <c r="P402" s="67">
        <f t="shared" si="52"/>
        <v>0</v>
      </c>
      <c r="S402" s="18">
        <f t="shared" si="48"/>
        <v>0</v>
      </c>
      <c r="U402" s="18">
        <f t="shared" si="49"/>
        <v>0</v>
      </c>
      <c r="W402" s="18">
        <f t="shared" si="50"/>
        <v>0</v>
      </c>
      <c r="Y402" s="8">
        <f>Vz!O402</f>
        <v>331.3</v>
      </c>
      <c r="AC402" s="8">
        <f t="shared" si="51"/>
        <v>0</v>
      </c>
      <c r="AG402" s="8">
        <f t="shared" si="53"/>
        <v>0</v>
      </c>
      <c r="AK402" s="8">
        <f t="shared" si="54"/>
        <v>0</v>
      </c>
    </row>
    <row r="403" spans="12:37" x14ac:dyDescent="0.15">
      <c r="L403" s="8">
        <f>IF('vertical grid'!B403&gt;($C$2),0,'vertical grid'!D403)</f>
        <v>0</v>
      </c>
      <c r="M403" s="8"/>
      <c r="N403" s="67">
        <f t="shared" si="55"/>
        <v>0</v>
      </c>
      <c r="O403" s="15"/>
      <c r="P403" s="67">
        <f t="shared" si="52"/>
        <v>0</v>
      </c>
      <c r="S403" s="18">
        <f t="shared" si="48"/>
        <v>0</v>
      </c>
      <c r="U403" s="18">
        <f t="shared" si="49"/>
        <v>0</v>
      </c>
      <c r="W403" s="18">
        <f t="shared" si="50"/>
        <v>0</v>
      </c>
      <c r="Y403" s="8">
        <f>Vz!O403</f>
        <v>331.3</v>
      </c>
      <c r="AC403" s="8">
        <f t="shared" si="51"/>
        <v>0</v>
      </c>
      <c r="AG403" s="8">
        <f t="shared" si="53"/>
        <v>0</v>
      </c>
      <c r="AK403" s="8">
        <f t="shared" si="54"/>
        <v>0</v>
      </c>
    </row>
    <row r="404" spans="12:37" x14ac:dyDescent="0.15">
      <c r="L404" s="8">
        <f>IF('vertical grid'!B404&gt;($C$2),0,'vertical grid'!D404)</f>
        <v>0</v>
      </c>
      <c r="M404" s="8"/>
      <c r="N404" s="67">
        <f t="shared" si="55"/>
        <v>0</v>
      </c>
      <c r="O404" s="15"/>
      <c r="P404" s="67">
        <f t="shared" si="52"/>
        <v>0</v>
      </c>
      <c r="S404" s="18">
        <f t="shared" si="48"/>
        <v>0</v>
      </c>
      <c r="U404" s="18">
        <f t="shared" si="49"/>
        <v>0</v>
      </c>
      <c r="W404" s="18">
        <f t="shared" si="50"/>
        <v>0</v>
      </c>
      <c r="Y404" s="8">
        <f>Vz!O404</f>
        <v>331.3</v>
      </c>
      <c r="AC404" s="8">
        <f t="shared" si="51"/>
        <v>0</v>
      </c>
      <c r="AG404" s="8">
        <f t="shared" si="53"/>
        <v>0</v>
      </c>
      <c r="AK404" s="8">
        <f t="shared" si="54"/>
        <v>0</v>
      </c>
    </row>
    <row r="405" spans="12:37" x14ac:dyDescent="0.15">
      <c r="L405" s="8">
        <f>IF('vertical grid'!B405&gt;($C$2),0,'vertical grid'!D405)</f>
        <v>0</v>
      </c>
      <c r="M405" s="8"/>
      <c r="N405" s="67">
        <f t="shared" si="55"/>
        <v>0</v>
      </c>
      <c r="O405" s="15"/>
      <c r="P405" s="67">
        <f t="shared" si="52"/>
        <v>0</v>
      </c>
      <c r="S405" s="18">
        <f t="shared" si="48"/>
        <v>0</v>
      </c>
      <c r="U405" s="18">
        <f t="shared" si="49"/>
        <v>0</v>
      </c>
      <c r="W405" s="18">
        <f t="shared" si="50"/>
        <v>0</v>
      </c>
      <c r="Y405" s="8">
        <f>Vz!O405</f>
        <v>331.3</v>
      </c>
      <c r="AC405" s="8">
        <f t="shared" si="51"/>
        <v>0</v>
      </c>
      <c r="AG405" s="8">
        <f t="shared" si="53"/>
        <v>0</v>
      </c>
      <c r="AK405" s="8">
        <f t="shared" si="54"/>
        <v>0</v>
      </c>
    </row>
    <row r="406" spans="12:37" x14ac:dyDescent="0.15">
      <c r="L406" s="8">
        <f>IF('vertical grid'!B406&gt;($C$2),0,'vertical grid'!D406)</f>
        <v>0</v>
      </c>
      <c r="M406" s="8"/>
      <c r="N406" s="67">
        <f t="shared" si="55"/>
        <v>0</v>
      </c>
      <c r="O406" s="15"/>
      <c r="P406" s="67">
        <f t="shared" si="52"/>
        <v>0</v>
      </c>
      <c r="S406" s="18">
        <f t="shared" si="48"/>
        <v>0</v>
      </c>
      <c r="U406" s="18">
        <f t="shared" si="49"/>
        <v>0</v>
      </c>
      <c r="W406" s="18">
        <f t="shared" si="50"/>
        <v>0</v>
      </c>
      <c r="Y406" s="8">
        <f>Vz!O406</f>
        <v>331.3</v>
      </c>
      <c r="AC406" s="8">
        <f t="shared" si="51"/>
        <v>0</v>
      </c>
      <c r="AG406" s="8">
        <f t="shared" si="53"/>
        <v>0</v>
      </c>
      <c r="AK406" s="8">
        <f t="shared" si="54"/>
        <v>0</v>
      </c>
    </row>
    <row r="407" spans="12:37" x14ac:dyDescent="0.15">
      <c r="L407" s="8">
        <f>IF('vertical grid'!B407&gt;($C$2),0,'vertical grid'!D407)</f>
        <v>0</v>
      </c>
      <c r="M407" s="8"/>
      <c r="N407" s="67">
        <f t="shared" si="55"/>
        <v>0</v>
      </c>
      <c r="O407" s="15"/>
      <c r="P407" s="67">
        <f t="shared" si="52"/>
        <v>0</v>
      </c>
      <c r="S407" s="18">
        <f t="shared" si="48"/>
        <v>0</v>
      </c>
      <c r="U407" s="18">
        <f t="shared" si="49"/>
        <v>0</v>
      </c>
      <c r="W407" s="18">
        <f t="shared" si="50"/>
        <v>0</v>
      </c>
      <c r="Y407" s="8">
        <f>Vz!O407</f>
        <v>331.3</v>
      </c>
      <c r="AC407" s="8">
        <f t="shared" si="51"/>
        <v>0</v>
      </c>
      <c r="AG407" s="8">
        <f t="shared" si="53"/>
        <v>0</v>
      </c>
      <c r="AK407" s="8">
        <f t="shared" si="54"/>
        <v>0</v>
      </c>
    </row>
    <row r="408" spans="12:37" x14ac:dyDescent="0.15">
      <c r="L408" s="8">
        <f>IF('vertical grid'!B408&gt;($C$2),0,'vertical grid'!D408)</f>
        <v>0</v>
      </c>
      <c r="M408" s="8"/>
      <c r="N408" s="67">
        <f t="shared" si="55"/>
        <v>0</v>
      </c>
      <c r="O408" s="15"/>
      <c r="P408" s="67">
        <f t="shared" si="52"/>
        <v>0</v>
      </c>
      <c r="S408" s="18">
        <f t="shared" si="48"/>
        <v>0</v>
      </c>
      <c r="U408" s="18">
        <f t="shared" si="49"/>
        <v>0</v>
      </c>
      <c r="W408" s="18">
        <f t="shared" si="50"/>
        <v>0</v>
      </c>
      <c r="Y408" s="8">
        <f>Vz!O408</f>
        <v>331.3</v>
      </c>
      <c r="AC408" s="8">
        <f t="shared" si="51"/>
        <v>0</v>
      </c>
      <c r="AG408" s="8">
        <f t="shared" si="53"/>
        <v>0</v>
      </c>
      <c r="AK408" s="8">
        <f t="shared" si="54"/>
        <v>0</v>
      </c>
    </row>
    <row r="409" spans="12:37" x14ac:dyDescent="0.15">
      <c r="L409" s="8">
        <f>IF('vertical grid'!B409&gt;($C$2),0,'vertical grid'!D409)</f>
        <v>0</v>
      </c>
      <c r="M409" s="8"/>
      <c r="N409" s="67">
        <f t="shared" si="55"/>
        <v>0</v>
      </c>
      <c r="O409" s="15"/>
      <c r="P409" s="67">
        <f t="shared" si="52"/>
        <v>0</v>
      </c>
      <c r="S409" s="18">
        <f t="shared" si="48"/>
        <v>0</v>
      </c>
      <c r="U409" s="18">
        <f t="shared" si="49"/>
        <v>0</v>
      </c>
      <c r="W409" s="18">
        <f t="shared" si="50"/>
        <v>0</v>
      </c>
      <c r="Y409" s="8">
        <f>Vz!O409</f>
        <v>331.3</v>
      </c>
      <c r="AC409" s="8">
        <f t="shared" si="51"/>
        <v>0</v>
      </c>
      <c r="AG409" s="8">
        <f t="shared" si="53"/>
        <v>0</v>
      </c>
      <c r="AK409" s="8">
        <f t="shared" si="54"/>
        <v>0</v>
      </c>
    </row>
    <row r="410" spans="12:37" x14ac:dyDescent="0.15">
      <c r="L410" s="8">
        <f>IF('vertical grid'!B410&gt;($C$2),0,'vertical grid'!D410)</f>
        <v>0</v>
      </c>
      <c r="M410" s="8"/>
      <c r="N410" s="67">
        <f t="shared" si="55"/>
        <v>0</v>
      </c>
      <c r="O410" s="15"/>
      <c r="P410" s="67">
        <f t="shared" si="52"/>
        <v>0</v>
      </c>
      <c r="S410" s="18">
        <f t="shared" si="48"/>
        <v>0</v>
      </c>
      <c r="U410" s="18">
        <f t="shared" si="49"/>
        <v>0</v>
      </c>
      <c r="W410" s="18">
        <f t="shared" si="50"/>
        <v>0</v>
      </c>
      <c r="Y410" s="8">
        <f>Vz!O410</f>
        <v>331.3</v>
      </c>
      <c r="AC410" s="8">
        <f t="shared" si="51"/>
        <v>0</v>
      </c>
      <c r="AG410" s="8">
        <f t="shared" si="53"/>
        <v>0</v>
      </c>
      <c r="AK410" s="8">
        <f t="shared" si="54"/>
        <v>0</v>
      </c>
    </row>
    <row r="411" spans="12:37" x14ac:dyDescent="0.15">
      <c r="L411" s="8">
        <f>IF('vertical grid'!B411&gt;($C$2),0,'vertical grid'!D411)</f>
        <v>0</v>
      </c>
      <c r="M411" s="8"/>
      <c r="N411" s="67">
        <f t="shared" si="55"/>
        <v>0</v>
      </c>
      <c r="O411" s="15"/>
      <c r="P411" s="67">
        <f t="shared" si="52"/>
        <v>0</v>
      </c>
      <c r="S411" s="18">
        <f t="shared" si="48"/>
        <v>0</v>
      </c>
      <c r="U411" s="18">
        <f t="shared" si="49"/>
        <v>0</v>
      </c>
      <c r="W411" s="18">
        <f t="shared" si="50"/>
        <v>0</v>
      </c>
      <c r="Y411" s="8">
        <f>Vz!O411</f>
        <v>331.3</v>
      </c>
      <c r="AC411" s="8">
        <f t="shared" si="51"/>
        <v>0</v>
      </c>
      <c r="AG411" s="8">
        <f t="shared" si="53"/>
        <v>0</v>
      </c>
      <c r="AK411" s="8">
        <f t="shared" si="54"/>
        <v>0</v>
      </c>
    </row>
    <row r="412" spans="12:37" x14ac:dyDescent="0.15">
      <c r="L412" s="8">
        <f>IF('vertical grid'!B412&gt;($C$2),0,'vertical grid'!D412)</f>
        <v>0</v>
      </c>
      <c r="M412" s="8"/>
      <c r="N412" s="67">
        <f t="shared" si="55"/>
        <v>0</v>
      </c>
      <c r="O412" s="15"/>
      <c r="P412" s="67">
        <f t="shared" si="52"/>
        <v>0</v>
      </c>
      <c r="S412" s="18">
        <f t="shared" si="48"/>
        <v>0</v>
      </c>
      <c r="U412" s="18">
        <f t="shared" si="49"/>
        <v>0</v>
      </c>
      <c r="W412" s="18">
        <f t="shared" si="50"/>
        <v>0</v>
      </c>
      <c r="Y412" s="8">
        <f>Vz!O412</f>
        <v>331.3</v>
      </c>
      <c r="AC412" s="8">
        <f t="shared" si="51"/>
        <v>0</v>
      </c>
      <c r="AG412" s="8">
        <f t="shared" si="53"/>
        <v>0</v>
      </c>
      <c r="AK412" s="8">
        <f t="shared" si="54"/>
        <v>0</v>
      </c>
    </row>
    <row r="413" spans="12:37" x14ac:dyDescent="0.15">
      <c r="L413" s="8">
        <f>IF('vertical grid'!B413&gt;($C$2),0,'vertical grid'!D413)</f>
        <v>0</v>
      </c>
      <c r="M413" s="8"/>
      <c r="N413" s="67">
        <f t="shared" si="55"/>
        <v>0</v>
      </c>
      <c r="O413" s="15"/>
      <c r="P413" s="67">
        <f t="shared" si="52"/>
        <v>0</v>
      </c>
      <c r="S413" s="18">
        <f t="shared" si="48"/>
        <v>0</v>
      </c>
      <c r="U413" s="18">
        <f t="shared" si="49"/>
        <v>0</v>
      </c>
      <c r="W413" s="18">
        <f t="shared" si="50"/>
        <v>0</v>
      </c>
      <c r="Y413" s="8">
        <f>Vz!O413</f>
        <v>331.3</v>
      </c>
      <c r="AC413" s="8">
        <f t="shared" si="51"/>
        <v>0</v>
      </c>
      <c r="AG413" s="8">
        <f t="shared" si="53"/>
        <v>0</v>
      </c>
      <c r="AK413" s="8">
        <f t="shared" si="54"/>
        <v>0</v>
      </c>
    </row>
    <row r="414" spans="12:37" x14ac:dyDescent="0.15">
      <c r="L414" s="8">
        <f>IF('vertical grid'!B414&gt;($C$2),0,'vertical grid'!D414)</f>
        <v>0</v>
      </c>
      <c r="M414" s="8"/>
      <c r="N414" s="67">
        <f t="shared" si="55"/>
        <v>0</v>
      </c>
      <c r="O414" s="15"/>
      <c r="P414" s="67">
        <f t="shared" si="52"/>
        <v>0</v>
      </c>
      <c r="S414" s="18">
        <f t="shared" si="48"/>
        <v>0</v>
      </c>
      <c r="U414" s="18">
        <f t="shared" si="49"/>
        <v>0</v>
      </c>
      <c r="W414" s="18">
        <f t="shared" si="50"/>
        <v>0</v>
      </c>
      <c r="Y414" s="8">
        <f>Vz!O414</f>
        <v>331.3</v>
      </c>
      <c r="AC414" s="8">
        <f t="shared" si="51"/>
        <v>0</v>
      </c>
      <c r="AG414" s="8">
        <f t="shared" si="53"/>
        <v>0</v>
      </c>
      <c r="AK414" s="8">
        <f t="shared" si="54"/>
        <v>0</v>
      </c>
    </row>
    <row r="415" spans="12:37" x14ac:dyDescent="0.15">
      <c r="L415" s="8">
        <f>IF('vertical grid'!B415&gt;($C$2),0,'vertical grid'!D415)</f>
        <v>0</v>
      </c>
      <c r="M415" s="8"/>
      <c r="N415" s="67">
        <f t="shared" si="55"/>
        <v>0</v>
      </c>
      <c r="O415" s="15"/>
      <c r="P415" s="67">
        <f t="shared" si="52"/>
        <v>0</v>
      </c>
      <c r="S415" s="18">
        <f t="shared" si="48"/>
        <v>0</v>
      </c>
      <c r="U415" s="18">
        <f t="shared" si="49"/>
        <v>0</v>
      </c>
      <c r="W415" s="18">
        <f t="shared" si="50"/>
        <v>0</v>
      </c>
      <c r="Y415" s="8">
        <f>Vz!O415</f>
        <v>331.3</v>
      </c>
      <c r="AC415" s="8">
        <f t="shared" si="51"/>
        <v>0</v>
      </c>
      <c r="AG415" s="8">
        <f t="shared" si="53"/>
        <v>0</v>
      </c>
      <c r="AK415" s="8">
        <f t="shared" si="54"/>
        <v>0</v>
      </c>
    </row>
    <row r="416" spans="12:37" x14ac:dyDescent="0.15">
      <c r="L416" s="8">
        <f>IF('vertical grid'!B416&gt;($C$2),0,'vertical grid'!D416)</f>
        <v>0</v>
      </c>
      <c r="M416" s="8"/>
      <c r="N416" s="67">
        <f t="shared" si="55"/>
        <v>0</v>
      </c>
      <c r="O416" s="15"/>
      <c r="P416" s="67">
        <f t="shared" si="52"/>
        <v>0</v>
      </c>
      <c r="S416" s="18">
        <f t="shared" si="48"/>
        <v>0</v>
      </c>
      <c r="U416" s="18">
        <f t="shared" si="49"/>
        <v>0</v>
      </c>
      <c r="W416" s="18">
        <f t="shared" si="50"/>
        <v>0</v>
      </c>
      <c r="Y416" s="8">
        <f>Vz!O416</f>
        <v>331.3</v>
      </c>
      <c r="AC416" s="8">
        <f t="shared" si="51"/>
        <v>0</v>
      </c>
      <c r="AG416" s="8">
        <f t="shared" si="53"/>
        <v>0</v>
      </c>
      <c r="AK416" s="8">
        <f t="shared" si="54"/>
        <v>0</v>
      </c>
    </row>
    <row r="417" spans="12:37" x14ac:dyDescent="0.15">
      <c r="L417" s="8">
        <f>IF('vertical grid'!B417&gt;($C$2),0,'vertical grid'!D417)</f>
        <v>0</v>
      </c>
      <c r="M417" s="8"/>
      <c r="N417" s="67">
        <f t="shared" si="55"/>
        <v>0</v>
      </c>
      <c r="O417" s="15"/>
      <c r="P417" s="67">
        <f t="shared" si="52"/>
        <v>0</v>
      </c>
      <c r="S417" s="18">
        <f t="shared" si="48"/>
        <v>0</v>
      </c>
      <c r="U417" s="18">
        <f t="shared" si="49"/>
        <v>0</v>
      </c>
      <c r="W417" s="18">
        <f t="shared" si="50"/>
        <v>0</v>
      </c>
      <c r="Y417" s="8">
        <f>Vz!O417</f>
        <v>331.3</v>
      </c>
      <c r="AC417" s="8">
        <f t="shared" si="51"/>
        <v>0</v>
      </c>
      <c r="AG417" s="8">
        <f t="shared" si="53"/>
        <v>0</v>
      </c>
      <c r="AK417" s="8">
        <f t="shared" si="54"/>
        <v>0</v>
      </c>
    </row>
    <row r="418" spans="12:37" x14ac:dyDescent="0.15">
      <c r="L418" s="8">
        <f>IF('vertical grid'!B418&gt;($C$2),0,'vertical grid'!D418)</f>
        <v>0</v>
      </c>
      <c r="M418" s="8"/>
      <c r="N418" s="67">
        <f t="shared" si="55"/>
        <v>0</v>
      </c>
      <c r="O418" s="15"/>
      <c r="P418" s="67">
        <f t="shared" si="52"/>
        <v>0</v>
      </c>
      <c r="S418" s="18">
        <f t="shared" si="48"/>
        <v>0</v>
      </c>
      <c r="U418" s="18">
        <f t="shared" si="49"/>
        <v>0</v>
      </c>
      <c r="W418" s="18">
        <f t="shared" si="50"/>
        <v>0</v>
      </c>
      <c r="Y418" s="8">
        <f>Vz!O418</f>
        <v>331.3</v>
      </c>
      <c r="AC418" s="8">
        <f t="shared" si="51"/>
        <v>0</v>
      </c>
      <c r="AG418" s="8">
        <f t="shared" si="53"/>
        <v>0</v>
      </c>
      <c r="AK418" s="8">
        <f t="shared" si="54"/>
        <v>0</v>
      </c>
    </row>
    <row r="419" spans="12:37" x14ac:dyDescent="0.15">
      <c r="L419" s="8">
        <f>IF('vertical grid'!B419&gt;($C$2),0,'vertical grid'!D419)</f>
        <v>0</v>
      </c>
      <c r="M419" s="8"/>
      <c r="N419" s="67">
        <f t="shared" si="55"/>
        <v>0</v>
      </c>
      <c r="O419" s="15"/>
      <c r="P419" s="67">
        <f t="shared" si="52"/>
        <v>0</v>
      </c>
      <c r="S419" s="18">
        <f t="shared" si="48"/>
        <v>0</v>
      </c>
      <c r="U419" s="18">
        <f t="shared" si="49"/>
        <v>0</v>
      </c>
      <c r="W419" s="18">
        <f t="shared" si="50"/>
        <v>0</v>
      </c>
      <c r="Y419" s="8">
        <f>Vz!O419</f>
        <v>331.3</v>
      </c>
      <c r="AC419" s="8">
        <f t="shared" si="51"/>
        <v>0</v>
      </c>
      <c r="AG419" s="8">
        <f t="shared" si="53"/>
        <v>0</v>
      </c>
      <c r="AK419" s="8">
        <f t="shared" si="54"/>
        <v>0</v>
      </c>
    </row>
    <row r="420" spans="12:37" x14ac:dyDescent="0.15">
      <c r="L420" s="8">
        <f>IF('vertical grid'!B420&gt;($C$2),0,'vertical grid'!D420)</f>
        <v>0</v>
      </c>
      <c r="M420" s="8"/>
      <c r="N420" s="67">
        <f t="shared" si="55"/>
        <v>0</v>
      </c>
      <c r="O420" s="15"/>
      <c r="P420" s="67">
        <f t="shared" si="52"/>
        <v>0</v>
      </c>
      <c r="S420" s="18">
        <f t="shared" si="48"/>
        <v>0</v>
      </c>
      <c r="U420" s="18">
        <f t="shared" si="49"/>
        <v>0</v>
      </c>
      <c r="W420" s="18">
        <f t="shared" si="50"/>
        <v>0</v>
      </c>
      <c r="Y420" s="8">
        <f>Vz!O420</f>
        <v>331.3</v>
      </c>
      <c r="AC420" s="8">
        <f t="shared" si="51"/>
        <v>0</v>
      </c>
      <c r="AG420" s="8">
        <f t="shared" si="53"/>
        <v>0</v>
      </c>
      <c r="AK420" s="8">
        <f t="shared" si="54"/>
        <v>0</v>
      </c>
    </row>
    <row r="421" spans="12:37" x14ac:dyDescent="0.15">
      <c r="L421" s="8">
        <f>IF('vertical grid'!B421&gt;($C$2),0,'vertical grid'!D421)</f>
        <v>0</v>
      </c>
      <c r="M421" s="8"/>
      <c r="N421" s="67">
        <f t="shared" si="55"/>
        <v>0</v>
      </c>
      <c r="O421" s="15"/>
      <c r="P421" s="67">
        <f t="shared" si="52"/>
        <v>0</v>
      </c>
      <c r="S421" s="18">
        <f t="shared" si="48"/>
        <v>0</v>
      </c>
      <c r="U421" s="18">
        <f t="shared" si="49"/>
        <v>0</v>
      </c>
      <c r="W421" s="18">
        <f t="shared" si="50"/>
        <v>0</v>
      </c>
      <c r="Y421" s="8">
        <f>Vz!O421</f>
        <v>331.3</v>
      </c>
      <c r="AC421" s="8">
        <f t="shared" si="51"/>
        <v>0</v>
      </c>
      <c r="AG421" s="8">
        <f t="shared" si="53"/>
        <v>0</v>
      </c>
      <c r="AK421" s="8">
        <f t="shared" si="54"/>
        <v>0</v>
      </c>
    </row>
    <row r="422" spans="12:37" x14ac:dyDescent="0.15">
      <c r="L422" s="8">
        <f>IF('vertical grid'!B422&gt;($C$2),0,'vertical grid'!D422)</f>
        <v>0</v>
      </c>
      <c r="M422" s="8"/>
      <c r="N422" s="67">
        <f t="shared" si="55"/>
        <v>0</v>
      </c>
      <c r="O422" s="15"/>
      <c r="P422" s="67">
        <f t="shared" si="52"/>
        <v>0</v>
      </c>
      <c r="S422" s="18">
        <f t="shared" si="48"/>
        <v>0</v>
      </c>
      <c r="U422" s="18">
        <f t="shared" si="49"/>
        <v>0</v>
      </c>
      <c r="W422" s="18">
        <f t="shared" si="50"/>
        <v>0</v>
      </c>
      <c r="Y422" s="8">
        <f>Vz!O422</f>
        <v>331.3</v>
      </c>
      <c r="AC422" s="8">
        <f t="shared" si="51"/>
        <v>0</v>
      </c>
      <c r="AG422" s="8">
        <f t="shared" si="53"/>
        <v>0</v>
      </c>
      <c r="AK422" s="8">
        <f t="shared" si="54"/>
        <v>0</v>
      </c>
    </row>
    <row r="423" spans="12:37" x14ac:dyDescent="0.15">
      <c r="L423" s="8">
        <f>IF('vertical grid'!B423&gt;($C$2),0,'vertical grid'!D423)</f>
        <v>0</v>
      </c>
      <c r="M423" s="8"/>
      <c r="N423" s="67">
        <f t="shared" si="55"/>
        <v>0</v>
      </c>
      <c r="O423" s="15"/>
      <c r="P423" s="67">
        <f t="shared" si="52"/>
        <v>0</v>
      </c>
      <c r="S423" s="18">
        <f t="shared" si="48"/>
        <v>0</v>
      </c>
      <c r="U423" s="18">
        <f t="shared" si="49"/>
        <v>0</v>
      </c>
      <c r="W423" s="18">
        <f t="shared" si="50"/>
        <v>0</v>
      </c>
      <c r="Y423" s="8">
        <f>Vz!O423</f>
        <v>331.3</v>
      </c>
      <c r="AC423" s="8">
        <f t="shared" si="51"/>
        <v>0</v>
      </c>
      <c r="AG423" s="8">
        <f t="shared" si="53"/>
        <v>0</v>
      </c>
      <c r="AK423" s="8">
        <f t="shared" si="54"/>
        <v>0</v>
      </c>
    </row>
    <row r="424" spans="12:37" x14ac:dyDescent="0.15">
      <c r="L424" s="8">
        <f>IF('vertical grid'!B424&gt;($C$2),0,'vertical grid'!D424)</f>
        <v>0</v>
      </c>
      <c r="M424" s="8"/>
      <c r="N424" s="67">
        <f t="shared" si="55"/>
        <v>0</v>
      </c>
      <c r="O424" s="15"/>
      <c r="P424" s="67">
        <f t="shared" si="52"/>
        <v>0</v>
      </c>
      <c r="S424" s="18">
        <f t="shared" si="48"/>
        <v>0</v>
      </c>
      <c r="U424" s="18">
        <f t="shared" si="49"/>
        <v>0</v>
      </c>
      <c r="W424" s="18">
        <f t="shared" si="50"/>
        <v>0</v>
      </c>
      <c r="Y424" s="8">
        <f>Vz!O424</f>
        <v>331.3</v>
      </c>
      <c r="AC424" s="8">
        <f t="shared" si="51"/>
        <v>0</v>
      </c>
      <c r="AG424" s="8">
        <f t="shared" si="53"/>
        <v>0</v>
      </c>
      <c r="AK424" s="8">
        <f t="shared" si="54"/>
        <v>0</v>
      </c>
    </row>
    <row r="425" spans="12:37" x14ac:dyDescent="0.15">
      <c r="L425" s="8">
        <f>IF('vertical grid'!B425&gt;($C$2),0,'vertical grid'!D425)</f>
        <v>0</v>
      </c>
      <c r="M425" s="8"/>
      <c r="N425" s="67">
        <f t="shared" si="55"/>
        <v>0</v>
      </c>
      <c r="O425" s="15"/>
      <c r="P425" s="67">
        <f t="shared" si="52"/>
        <v>0</v>
      </c>
      <c r="S425" s="18">
        <f t="shared" si="48"/>
        <v>0</v>
      </c>
      <c r="U425" s="18">
        <f t="shared" si="49"/>
        <v>0</v>
      </c>
      <c r="W425" s="18">
        <f t="shared" si="50"/>
        <v>0</v>
      </c>
      <c r="Y425" s="8">
        <f>Vz!O425</f>
        <v>331.3</v>
      </c>
      <c r="AC425" s="8">
        <f t="shared" si="51"/>
        <v>0</v>
      </c>
      <c r="AG425" s="8">
        <f t="shared" si="53"/>
        <v>0</v>
      </c>
      <c r="AK425" s="8">
        <f t="shared" si="54"/>
        <v>0</v>
      </c>
    </row>
    <row r="426" spans="12:37" x14ac:dyDescent="0.15">
      <c r="L426" s="8">
        <f>IF('vertical grid'!B426&gt;($C$2),0,'vertical grid'!D426)</f>
        <v>0</v>
      </c>
      <c r="M426" s="8"/>
      <c r="N426" s="67">
        <f t="shared" si="55"/>
        <v>0</v>
      </c>
      <c r="O426" s="15"/>
      <c r="P426" s="67">
        <f t="shared" si="52"/>
        <v>0</v>
      </c>
      <c r="S426" s="18">
        <f t="shared" si="48"/>
        <v>0</v>
      </c>
      <c r="U426" s="18">
        <f t="shared" si="49"/>
        <v>0</v>
      </c>
      <c r="W426" s="18">
        <f t="shared" si="50"/>
        <v>0</v>
      </c>
      <c r="Y426" s="8">
        <f>Vz!O426</f>
        <v>331.3</v>
      </c>
      <c r="AC426" s="8">
        <f t="shared" si="51"/>
        <v>0</v>
      </c>
      <c r="AG426" s="8">
        <f t="shared" si="53"/>
        <v>0</v>
      </c>
      <c r="AK426" s="8">
        <f t="shared" si="54"/>
        <v>0</v>
      </c>
    </row>
    <row r="427" spans="12:37" x14ac:dyDescent="0.15">
      <c r="L427" s="8">
        <f>IF('vertical grid'!B427&gt;($C$2),0,'vertical grid'!D427)</f>
        <v>0</v>
      </c>
      <c r="M427" s="8"/>
      <c r="N427" s="67">
        <f t="shared" si="55"/>
        <v>0</v>
      </c>
      <c r="O427" s="15"/>
      <c r="P427" s="67">
        <f t="shared" si="52"/>
        <v>0</v>
      </c>
      <c r="S427" s="18">
        <f t="shared" si="48"/>
        <v>0</v>
      </c>
      <c r="U427" s="18">
        <f t="shared" si="49"/>
        <v>0</v>
      </c>
      <c r="W427" s="18">
        <f t="shared" si="50"/>
        <v>0</v>
      </c>
      <c r="Y427" s="8">
        <f>Vz!O427</f>
        <v>331.3</v>
      </c>
      <c r="AC427" s="8">
        <f t="shared" si="51"/>
        <v>0</v>
      </c>
      <c r="AG427" s="8">
        <f t="shared" si="53"/>
        <v>0</v>
      </c>
      <c r="AK427" s="8">
        <f t="shared" si="54"/>
        <v>0</v>
      </c>
    </row>
    <row r="428" spans="12:37" x14ac:dyDescent="0.15">
      <c r="L428" s="8">
        <f>IF('vertical grid'!B428&gt;($C$2),0,'vertical grid'!D428)</f>
        <v>0</v>
      </c>
      <c r="M428" s="8"/>
      <c r="N428" s="67">
        <f t="shared" si="55"/>
        <v>0</v>
      </c>
      <c r="O428" s="15"/>
      <c r="P428" s="67">
        <f t="shared" si="52"/>
        <v>0</v>
      </c>
      <c r="S428" s="18">
        <f t="shared" si="48"/>
        <v>0</v>
      </c>
      <c r="U428" s="18">
        <f t="shared" si="49"/>
        <v>0</v>
      </c>
      <c r="W428" s="18">
        <f t="shared" si="50"/>
        <v>0</v>
      </c>
      <c r="Y428" s="8">
        <f>Vz!O428</f>
        <v>331.3</v>
      </c>
      <c r="AC428" s="8">
        <f t="shared" si="51"/>
        <v>0</v>
      </c>
      <c r="AG428" s="8">
        <f t="shared" si="53"/>
        <v>0</v>
      </c>
      <c r="AK428" s="8">
        <f t="shared" si="54"/>
        <v>0</v>
      </c>
    </row>
    <row r="429" spans="12:37" x14ac:dyDescent="0.15">
      <c r="L429" s="8">
        <f>IF('vertical grid'!B429&gt;($C$2),0,'vertical grid'!D429)</f>
        <v>0</v>
      </c>
      <c r="M429" s="8"/>
      <c r="N429" s="67">
        <f t="shared" si="55"/>
        <v>0</v>
      </c>
      <c r="O429" s="15"/>
      <c r="P429" s="67">
        <f t="shared" si="52"/>
        <v>0</v>
      </c>
      <c r="S429" s="18">
        <f t="shared" si="48"/>
        <v>0</v>
      </c>
      <c r="U429" s="18">
        <f t="shared" si="49"/>
        <v>0</v>
      </c>
      <c r="W429" s="18">
        <f t="shared" si="50"/>
        <v>0</v>
      </c>
      <c r="Y429" s="8">
        <f>Vz!O429</f>
        <v>331.3</v>
      </c>
      <c r="AC429" s="8">
        <f t="shared" si="51"/>
        <v>0</v>
      </c>
      <c r="AG429" s="8">
        <f t="shared" si="53"/>
        <v>0</v>
      </c>
      <c r="AK429" s="8">
        <f t="shared" si="54"/>
        <v>0</v>
      </c>
    </row>
    <row r="430" spans="12:37" x14ac:dyDescent="0.15">
      <c r="L430" s="8">
        <f>IF('vertical grid'!B430&gt;($C$2),0,'vertical grid'!D430)</f>
        <v>0</v>
      </c>
      <c r="M430" s="8"/>
      <c r="N430" s="67">
        <f t="shared" si="55"/>
        <v>0</v>
      </c>
      <c r="O430" s="15"/>
      <c r="P430" s="67">
        <f t="shared" si="52"/>
        <v>0</v>
      </c>
      <c r="S430" s="18">
        <f t="shared" si="48"/>
        <v>0</v>
      </c>
      <c r="U430" s="18">
        <f t="shared" si="49"/>
        <v>0</v>
      </c>
      <c r="W430" s="18">
        <f t="shared" si="50"/>
        <v>0</v>
      </c>
      <c r="Y430" s="8">
        <f>Vz!O430</f>
        <v>331.3</v>
      </c>
      <c r="AC430" s="8">
        <f t="shared" si="51"/>
        <v>0</v>
      </c>
      <c r="AG430" s="8">
        <f t="shared" si="53"/>
        <v>0</v>
      </c>
      <c r="AK430" s="8">
        <f t="shared" si="54"/>
        <v>0</v>
      </c>
    </row>
    <row r="431" spans="12:37" x14ac:dyDescent="0.15">
      <c r="L431" s="8">
        <f>IF('vertical grid'!B431&gt;($C$2),0,'vertical grid'!D431)</f>
        <v>0</v>
      </c>
      <c r="M431" s="8"/>
      <c r="N431" s="67">
        <f t="shared" si="55"/>
        <v>0</v>
      </c>
      <c r="O431" s="15"/>
      <c r="P431" s="67">
        <f t="shared" si="52"/>
        <v>0</v>
      </c>
      <c r="S431" s="18">
        <f t="shared" si="48"/>
        <v>0</v>
      </c>
      <c r="U431" s="18">
        <f t="shared" si="49"/>
        <v>0</v>
      </c>
      <c r="W431" s="18">
        <f t="shared" si="50"/>
        <v>0</v>
      </c>
      <c r="Y431" s="8">
        <f>Vz!O431</f>
        <v>331.3</v>
      </c>
      <c r="AC431" s="8">
        <f t="shared" si="51"/>
        <v>0</v>
      </c>
      <c r="AG431" s="8">
        <f t="shared" si="53"/>
        <v>0</v>
      </c>
      <c r="AK431" s="8">
        <f t="shared" si="54"/>
        <v>0</v>
      </c>
    </row>
    <row r="432" spans="12:37" x14ac:dyDescent="0.15">
      <c r="L432" s="8">
        <f>IF('vertical grid'!B432&gt;($C$2),0,'vertical grid'!D432)</f>
        <v>0</v>
      </c>
      <c r="M432" s="8"/>
      <c r="N432" s="67">
        <f t="shared" si="55"/>
        <v>0</v>
      </c>
      <c r="O432" s="15"/>
      <c r="P432" s="67">
        <f t="shared" si="52"/>
        <v>0</v>
      </c>
      <c r="S432" s="18">
        <f t="shared" si="48"/>
        <v>0</v>
      </c>
      <c r="U432" s="18">
        <f t="shared" si="49"/>
        <v>0</v>
      </c>
      <c r="W432" s="18">
        <f t="shared" si="50"/>
        <v>0</v>
      </c>
      <c r="Y432" s="8">
        <f>Vz!O432</f>
        <v>331.3</v>
      </c>
      <c r="AC432" s="8">
        <f t="shared" si="51"/>
        <v>0</v>
      </c>
      <c r="AG432" s="8">
        <f t="shared" si="53"/>
        <v>0</v>
      </c>
      <c r="AK432" s="8">
        <f t="shared" si="54"/>
        <v>0</v>
      </c>
    </row>
    <row r="433" spans="12:37" x14ac:dyDescent="0.15">
      <c r="L433" s="8">
        <f>IF('vertical grid'!B433&gt;($C$2),0,'vertical grid'!D433)</f>
        <v>0</v>
      </c>
      <c r="M433" s="8"/>
      <c r="N433" s="67">
        <f t="shared" si="55"/>
        <v>0</v>
      </c>
      <c r="O433" s="15"/>
      <c r="P433" s="67">
        <f t="shared" si="52"/>
        <v>0</v>
      </c>
      <c r="S433" s="18">
        <f t="shared" si="48"/>
        <v>0</v>
      </c>
      <c r="U433" s="18">
        <f t="shared" si="49"/>
        <v>0</v>
      </c>
      <c r="W433" s="18">
        <f t="shared" si="50"/>
        <v>0</v>
      </c>
      <c r="Y433" s="8">
        <f>Vz!O433</f>
        <v>331.3</v>
      </c>
      <c r="AC433" s="8">
        <f t="shared" si="51"/>
        <v>0</v>
      </c>
      <c r="AG433" s="8">
        <f t="shared" si="53"/>
        <v>0</v>
      </c>
      <c r="AK433" s="8">
        <f t="shared" si="54"/>
        <v>0</v>
      </c>
    </row>
    <row r="434" spans="12:37" x14ac:dyDescent="0.15">
      <c r="L434" s="8">
        <f>IF('vertical grid'!B434&gt;($C$2),0,'vertical grid'!D434)</f>
        <v>0</v>
      </c>
      <c r="M434" s="8"/>
      <c r="N434" s="67">
        <f t="shared" si="55"/>
        <v>0</v>
      </c>
      <c r="O434" s="15"/>
      <c r="P434" s="67">
        <f t="shared" si="52"/>
        <v>0</v>
      </c>
      <c r="S434" s="18">
        <f t="shared" si="48"/>
        <v>0</v>
      </c>
      <c r="U434" s="18">
        <f t="shared" si="49"/>
        <v>0</v>
      </c>
      <c r="W434" s="18">
        <f t="shared" si="50"/>
        <v>0</v>
      </c>
      <c r="Y434" s="8">
        <f>Vz!O434</f>
        <v>331.3</v>
      </c>
      <c r="AC434" s="8">
        <f t="shared" si="51"/>
        <v>0</v>
      </c>
      <c r="AG434" s="8">
        <f t="shared" si="53"/>
        <v>0</v>
      </c>
      <c r="AK434" s="8">
        <f t="shared" si="54"/>
        <v>0</v>
      </c>
    </row>
    <row r="435" spans="12:37" x14ac:dyDescent="0.15">
      <c r="L435" s="8">
        <f>IF('vertical grid'!B435&gt;($C$2),0,'vertical grid'!D435)</f>
        <v>0</v>
      </c>
      <c r="M435" s="8"/>
      <c r="N435" s="67">
        <f t="shared" si="55"/>
        <v>0</v>
      </c>
      <c r="O435" s="15"/>
      <c r="P435" s="67">
        <f t="shared" si="52"/>
        <v>0</v>
      </c>
      <c r="S435" s="18">
        <f t="shared" si="48"/>
        <v>0</v>
      </c>
      <c r="U435" s="18">
        <f t="shared" si="49"/>
        <v>0</v>
      </c>
      <c r="W435" s="18">
        <f t="shared" si="50"/>
        <v>0</v>
      </c>
      <c r="Y435" s="8">
        <f>Vz!O435</f>
        <v>331.3</v>
      </c>
      <c r="AC435" s="8">
        <f t="shared" si="51"/>
        <v>0</v>
      </c>
      <c r="AG435" s="8">
        <f t="shared" si="53"/>
        <v>0</v>
      </c>
      <c r="AK435" s="8">
        <f t="shared" si="54"/>
        <v>0</v>
      </c>
    </row>
    <row r="436" spans="12:37" x14ac:dyDescent="0.15">
      <c r="L436" s="8">
        <f>IF('vertical grid'!B436&gt;($C$2),0,'vertical grid'!D436)</f>
        <v>0</v>
      </c>
      <c r="M436" s="8"/>
      <c r="N436" s="67">
        <f t="shared" si="55"/>
        <v>0</v>
      </c>
      <c r="O436" s="15"/>
      <c r="P436" s="67">
        <f t="shared" si="52"/>
        <v>0</v>
      </c>
      <c r="S436" s="18">
        <f t="shared" si="48"/>
        <v>0</v>
      </c>
      <c r="U436" s="18">
        <f t="shared" si="49"/>
        <v>0</v>
      </c>
      <c r="W436" s="18">
        <f t="shared" si="50"/>
        <v>0</v>
      </c>
      <c r="Y436" s="8">
        <f>Vz!O436</f>
        <v>331.3</v>
      </c>
      <c r="AC436" s="8">
        <f t="shared" si="51"/>
        <v>0</v>
      </c>
      <c r="AG436" s="8">
        <f t="shared" si="53"/>
        <v>0</v>
      </c>
      <c r="AK436" s="8">
        <f t="shared" si="54"/>
        <v>0</v>
      </c>
    </row>
    <row r="437" spans="12:37" x14ac:dyDescent="0.15">
      <c r="L437" s="8">
        <f>IF('vertical grid'!B437&gt;($C$2),0,'vertical grid'!D437)</f>
        <v>0</v>
      </c>
      <c r="M437" s="8"/>
      <c r="N437" s="67">
        <f t="shared" si="55"/>
        <v>0</v>
      </c>
      <c r="O437" s="15"/>
      <c r="P437" s="67">
        <f t="shared" si="52"/>
        <v>0</v>
      </c>
      <c r="S437" s="18">
        <f t="shared" si="48"/>
        <v>0</v>
      </c>
      <c r="U437" s="18">
        <f t="shared" si="49"/>
        <v>0</v>
      </c>
      <c r="W437" s="18">
        <f t="shared" si="50"/>
        <v>0</v>
      </c>
      <c r="Y437" s="8">
        <f>Vz!O437</f>
        <v>331.3</v>
      </c>
      <c r="AC437" s="8">
        <f t="shared" si="51"/>
        <v>0</v>
      </c>
      <c r="AG437" s="8">
        <f t="shared" si="53"/>
        <v>0</v>
      </c>
      <c r="AK437" s="8">
        <f t="shared" si="54"/>
        <v>0</v>
      </c>
    </row>
    <row r="438" spans="12:37" x14ac:dyDescent="0.15">
      <c r="L438" s="8">
        <f>IF('vertical grid'!B438&gt;($C$2),0,'vertical grid'!D438)</f>
        <v>0</v>
      </c>
      <c r="M438" s="8"/>
      <c r="N438" s="67">
        <f t="shared" si="55"/>
        <v>0</v>
      </c>
      <c r="O438" s="15"/>
      <c r="P438" s="67">
        <f t="shared" si="52"/>
        <v>0</v>
      </c>
      <c r="S438" s="18">
        <f t="shared" si="48"/>
        <v>0</v>
      </c>
      <c r="U438" s="18">
        <f t="shared" si="49"/>
        <v>0</v>
      </c>
      <c r="W438" s="18">
        <f t="shared" si="50"/>
        <v>0</v>
      </c>
      <c r="Y438" s="8">
        <f>Vz!O438</f>
        <v>331.3</v>
      </c>
      <c r="AC438" s="8">
        <f t="shared" si="51"/>
        <v>0</v>
      </c>
      <c r="AG438" s="8">
        <f t="shared" si="53"/>
        <v>0</v>
      </c>
      <c r="AK438" s="8">
        <f t="shared" si="54"/>
        <v>0</v>
      </c>
    </row>
    <row r="439" spans="12:37" x14ac:dyDescent="0.15">
      <c r="L439" s="8">
        <f>IF('vertical grid'!B439&gt;($C$2),0,'vertical grid'!D439)</f>
        <v>0</v>
      </c>
      <c r="M439" s="8"/>
      <c r="N439" s="67">
        <f t="shared" si="55"/>
        <v>0</v>
      </c>
      <c r="O439" s="15"/>
      <c r="P439" s="67">
        <f t="shared" si="52"/>
        <v>0</v>
      </c>
      <c r="S439" s="18">
        <f t="shared" si="48"/>
        <v>0</v>
      </c>
      <c r="U439" s="18">
        <f t="shared" si="49"/>
        <v>0</v>
      </c>
      <c r="W439" s="18">
        <f t="shared" si="50"/>
        <v>0</v>
      </c>
      <c r="Y439" s="8">
        <f>Vz!O439</f>
        <v>331.3</v>
      </c>
      <c r="AC439" s="8">
        <f t="shared" si="51"/>
        <v>0</v>
      </c>
      <c r="AG439" s="8">
        <f t="shared" si="53"/>
        <v>0</v>
      </c>
      <c r="AK439" s="8">
        <f t="shared" si="54"/>
        <v>0</v>
      </c>
    </row>
    <row r="440" spans="12:37" x14ac:dyDescent="0.15">
      <c r="L440" s="8">
        <f>IF('vertical grid'!B440&gt;($C$2),0,'vertical grid'!D440)</f>
        <v>0</v>
      </c>
      <c r="M440" s="8"/>
      <c r="N440" s="67">
        <f t="shared" si="55"/>
        <v>0</v>
      </c>
      <c r="O440" s="15"/>
      <c r="P440" s="67">
        <f t="shared" si="52"/>
        <v>0</v>
      </c>
      <c r="S440" s="18">
        <f t="shared" si="48"/>
        <v>0</v>
      </c>
      <c r="U440" s="18">
        <f t="shared" si="49"/>
        <v>0</v>
      </c>
      <c r="W440" s="18">
        <f t="shared" si="50"/>
        <v>0</v>
      </c>
      <c r="Y440" s="8">
        <f>Vz!O440</f>
        <v>331.3</v>
      </c>
      <c r="AC440" s="8">
        <f t="shared" si="51"/>
        <v>0</v>
      </c>
      <c r="AG440" s="8">
        <f t="shared" si="53"/>
        <v>0</v>
      </c>
      <c r="AK440" s="8">
        <f t="shared" si="54"/>
        <v>0</v>
      </c>
    </row>
    <row r="441" spans="12:37" x14ac:dyDescent="0.15">
      <c r="L441" s="8">
        <f>IF('vertical grid'!B441&gt;($C$2),0,'vertical grid'!D441)</f>
        <v>0</v>
      </c>
      <c r="M441" s="8"/>
      <c r="N441" s="67">
        <f t="shared" si="55"/>
        <v>0</v>
      </c>
      <c r="O441" s="15"/>
      <c r="P441" s="67">
        <f t="shared" si="52"/>
        <v>0</v>
      </c>
      <c r="S441" s="18">
        <f t="shared" si="48"/>
        <v>0</v>
      </c>
      <c r="U441" s="18">
        <f t="shared" si="49"/>
        <v>0</v>
      </c>
      <c r="W441" s="18">
        <f t="shared" si="50"/>
        <v>0</v>
      </c>
      <c r="Y441" s="8">
        <f>Vz!O441</f>
        <v>331.3</v>
      </c>
      <c r="AC441" s="8">
        <f t="shared" si="51"/>
        <v>0</v>
      </c>
      <c r="AG441" s="8">
        <f t="shared" si="53"/>
        <v>0</v>
      </c>
      <c r="AK441" s="8">
        <f t="shared" si="54"/>
        <v>0</v>
      </c>
    </row>
    <row r="442" spans="12:37" x14ac:dyDescent="0.15">
      <c r="L442" s="8">
        <f>IF('vertical grid'!B442&gt;($C$2),0,'vertical grid'!D442)</f>
        <v>0</v>
      </c>
      <c r="M442" s="8"/>
      <c r="N442" s="67">
        <f t="shared" si="55"/>
        <v>0</v>
      </c>
      <c r="O442" s="15"/>
      <c r="P442" s="67">
        <f t="shared" si="52"/>
        <v>0</v>
      </c>
      <c r="S442" s="18">
        <f t="shared" si="48"/>
        <v>0</v>
      </c>
      <c r="U442" s="18">
        <f t="shared" si="49"/>
        <v>0</v>
      </c>
      <c r="W442" s="18">
        <f t="shared" si="50"/>
        <v>0</v>
      </c>
      <c r="Y442" s="8">
        <f>Vz!O442</f>
        <v>331.3</v>
      </c>
      <c r="AC442" s="8">
        <f t="shared" si="51"/>
        <v>0</v>
      </c>
      <c r="AG442" s="8">
        <f t="shared" si="53"/>
        <v>0</v>
      </c>
      <c r="AK442" s="8">
        <f t="shared" si="54"/>
        <v>0</v>
      </c>
    </row>
    <row r="443" spans="12:37" x14ac:dyDescent="0.15">
      <c r="L443" s="8">
        <f>IF('vertical grid'!B443&gt;($C$2),0,'vertical grid'!D443)</f>
        <v>0</v>
      </c>
      <c r="M443" s="8"/>
      <c r="N443" s="67">
        <f t="shared" si="55"/>
        <v>0</v>
      </c>
      <c r="O443" s="15"/>
      <c r="P443" s="67">
        <f t="shared" si="52"/>
        <v>0</v>
      </c>
      <c r="S443" s="18">
        <f t="shared" si="48"/>
        <v>0</v>
      </c>
      <c r="U443" s="18">
        <f t="shared" si="49"/>
        <v>0</v>
      </c>
      <c r="W443" s="18">
        <f t="shared" si="50"/>
        <v>0</v>
      </c>
      <c r="Y443" s="8">
        <f>Vz!O443</f>
        <v>331.3</v>
      </c>
      <c r="AC443" s="8">
        <f t="shared" si="51"/>
        <v>0</v>
      </c>
      <c r="AG443" s="8">
        <f t="shared" si="53"/>
        <v>0</v>
      </c>
      <c r="AK443" s="8">
        <f t="shared" si="54"/>
        <v>0</v>
      </c>
    </row>
    <row r="444" spans="12:37" x14ac:dyDescent="0.15">
      <c r="L444" s="8">
        <f>IF('vertical grid'!B444&gt;($C$2),0,'vertical grid'!D444)</f>
        <v>0</v>
      </c>
      <c r="M444" s="8"/>
      <c r="N444" s="67">
        <f t="shared" si="55"/>
        <v>0</v>
      </c>
      <c r="O444" s="15"/>
      <c r="P444" s="67">
        <f t="shared" si="52"/>
        <v>0</v>
      </c>
      <c r="S444" s="18">
        <f t="shared" si="48"/>
        <v>0</v>
      </c>
      <c r="U444" s="18">
        <f t="shared" si="49"/>
        <v>0</v>
      </c>
      <c r="W444" s="18">
        <f t="shared" si="50"/>
        <v>0</v>
      </c>
      <c r="Y444" s="8">
        <f>Vz!O444</f>
        <v>331.3</v>
      </c>
      <c r="AC444" s="8">
        <f t="shared" si="51"/>
        <v>0</v>
      </c>
      <c r="AG444" s="8">
        <f t="shared" si="53"/>
        <v>0</v>
      </c>
      <c r="AK444" s="8">
        <f t="shared" si="54"/>
        <v>0</v>
      </c>
    </row>
    <row r="445" spans="12:37" x14ac:dyDescent="0.15">
      <c r="L445" s="8">
        <f>IF('vertical grid'!B445&gt;($C$2),0,'vertical grid'!D445)</f>
        <v>0</v>
      </c>
      <c r="M445" s="8"/>
      <c r="N445" s="67">
        <f t="shared" si="55"/>
        <v>0</v>
      </c>
      <c r="O445" s="15"/>
      <c r="P445" s="67">
        <f t="shared" si="52"/>
        <v>0</v>
      </c>
      <c r="S445" s="18">
        <f t="shared" si="48"/>
        <v>0</v>
      </c>
      <c r="U445" s="18">
        <f t="shared" si="49"/>
        <v>0</v>
      </c>
      <c r="W445" s="18">
        <f t="shared" si="50"/>
        <v>0</v>
      </c>
      <c r="Y445" s="8">
        <f>Vz!O445</f>
        <v>331.3</v>
      </c>
      <c r="AC445" s="8">
        <f t="shared" si="51"/>
        <v>0</v>
      </c>
      <c r="AG445" s="8">
        <f t="shared" si="53"/>
        <v>0</v>
      </c>
      <c r="AK445" s="8">
        <f t="shared" si="54"/>
        <v>0</v>
      </c>
    </row>
    <row r="446" spans="12:37" x14ac:dyDescent="0.15">
      <c r="L446" s="8">
        <f>IF('vertical grid'!B446&gt;($C$2),0,'vertical grid'!D446)</f>
        <v>0</v>
      </c>
      <c r="M446" s="8"/>
      <c r="N446" s="67">
        <f t="shared" si="55"/>
        <v>0</v>
      </c>
      <c r="O446" s="15"/>
      <c r="P446" s="67">
        <f t="shared" si="52"/>
        <v>0</v>
      </c>
      <c r="S446" s="18">
        <f t="shared" si="48"/>
        <v>0</v>
      </c>
      <c r="U446" s="18">
        <f t="shared" si="49"/>
        <v>0</v>
      </c>
      <c r="W446" s="18">
        <f t="shared" si="50"/>
        <v>0</v>
      </c>
      <c r="Y446" s="8">
        <f>Vz!O446</f>
        <v>331.3</v>
      </c>
      <c r="AC446" s="8">
        <f t="shared" si="51"/>
        <v>0</v>
      </c>
      <c r="AG446" s="8">
        <f t="shared" si="53"/>
        <v>0</v>
      </c>
      <c r="AK446" s="8">
        <f t="shared" si="54"/>
        <v>0</v>
      </c>
    </row>
    <row r="447" spans="12:37" x14ac:dyDescent="0.15">
      <c r="L447" s="8">
        <f>IF('vertical grid'!B447&gt;($C$2),0,'vertical grid'!D447)</f>
        <v>0</v>
      </c>
      <c r="M447" s="8"/>
      <c r="N447" s="67">
        <f t="shared" si="55"/>
        <v>0</v>
      </c>
      <c r="O447" s="15"/>
      <c r="P447" s="67">
        <f t="shared" si="52"/>
        <v>0</v>
      </c>
      <c r="S447" s="18">
        <f t="shared" si="48"/>
        <v>0</v>
      </c>
      <c r="U447" s="18">
        <f t="shared" si="49"/>
        <v>0</v>
      </c>
      <c r="W447" s="18">
        <f t="shared" si="50"/>
        <v>0</v>
      </c>
      <c r="Y447" s="8">
        <f>Vz!O447</f>
        <v>331.3</v>
      </c>
      <c r="AC447" s="8">
        <f t="shared" si="51"/>
        <v>0</v>
      </c>
      <c r="AG447" s="8">
        <f t="shared" si="53"/>
        <v>0</v>
      </c>
      <c r="AK447" s="8">
        <f t="shared" si="54"/>
        <v>0</v>
      </c>
    </row>
    <row r="448" spans="12:37" x14ac:dyDescent="0.15">
      <c r="L448" s="8">
        <f>IF('vertical grid'!B448&gt;($C$2),0,'vertical grid'!D448)</f>
        <v>0</v>
      </c>
      <c r="M448" s="8"/>
      <c r="N448" s="67">
        <f t="shared" si="55"/>
        <v>0</v>
      </c>
      <c r="O448" s="15"/>
      <c r="P448" s="67">
        <f t="shared" si="52"/>
        <v>0</v>
      </c>
      <c r="S448" s="18">
        <f t="shared" si="48"/>
        <v>0</v>
      </c>
      <c r="U448" s="18">
        <f t="shared" si="49"/>
        <v>0</v>
      </c>
      <c r="W448" s="18">
        <f t="shared" si="50"/>
        <v>0</v>
      </c>
      <c r="Y448" s="8">
        <f>Vz!O448</f>
        <v>331.3</v>
      </c>
      <c r="AC448" s="8">
        <f t="shared" si="51"/>
        <v>0</v>
      </c>
      <c r="AG448" s="8">
        <f t="shared" si="53"/>
        <v>0</v>
      </c>
      <c r="AK448" s="8">
        <f t="shared" si="54"/>
        <v>0</v>
      </c>
    </row>
    <row r="449" spans="12:37" x14ac:dyDescent="0.15">
      <c r="L449" s="8">
        <f>IF('vertical grid'!B449&gt;($C$2),0,'vertical grid'!D449)</f>
        <v>0</v>
      </c>
      <c r="M449" s="8"/>
      <c r="N449" s="67">
        <f t="shared" si="55"/>
        <v>0</v>
      </c>
      <c r="O449" s="15"/>
      <c r="P449" s="67">
        <f t="shared" si="52"/>
        <v>0</v>
      </c>
      <c r="S449" s="18">
        <f t="shared" ref="S449:S512" si="56">L449/$G$2</f>
        <v>0</v>
      </c>
      <c r="U449" s="18">
        <f t="shared" ref="U449:U512" si="57">L449/$G$3</f>
        <v>0</v>
      </c>
      <c r="W449" s="18">
        <f t="shared" ref="W449:W512" si="58">L449/$G$4</f>
        <v>0</v>
      </c>
      <c r="Y449" s="8">
        <f>Vz!O449</f>
        <v>331.3</v>
      </c>
      <c r="AC449" s="8">
        <f t="shared" ref="AC449:AC512" si="59">S449/Y449</f>
        <v>0</v>
      </c>
      <c r="AG449" s="8">
        <f t="shared" si="53"/>
        <v>0</v>
      </c>
      <c r="AK449" s="8">
        <f t="shared" si="54"/>
        <v>0</v>
      </c>
    </row>
    <row r="450" spans="12:37" x14ac:dyDescent="0.15">
      <c r="L450" s="8">
        <f>IF('vertical grid'!B450&gt;($C$2),0,'vertical grid'!D450)</f>
        <v>0</v>
      </c>
      <c r="M450" s="8"/>
      <c r="N450" s="67">
        <f t="shared" si="55"/>
        <v>0</v>
      </c>
      <c r="O450" s="15"/>
      <c r="P450" s="67">
        <f t="shared" ref="P450:P513" si="60">N450*Y450</f>
        <v>0</v>
      </c>
      <c r="S450" s="18">
        <f t="shared" si="56"/>
        <v>0</v>
      </c>
      <c r="U450" s="18">
        <f t="shared" si="57"/>
        <v>0</v>
      </c>
      <c r="W450" s="18">
        <f t="shared" si="58"/>
        <v>0</v>
      </c>
      <c r="Y450" s="8">
        <f>Vz!O450</f>
        <v>331.3</v>
      </c>
      <c r="AC450" s="8">
        <f t="shared" si="59"/>
        <v>0</v>
      </c>
      <c r="AG450" s="8">
        <f t="shared" ref="AG450:AG513" si="61">U450/Y450</f>
        <v>0</v>
      </c>
      <c r="AK450" s="8">
        <f t="shared" ref="AK450:AK513" si="62">W450/Y450</f>
        <v>0</v>
      </c>
    </row>
    <row r="451" spans="12:37" x14ac:dyDescent="0.15">
      <c r="L451" s="8">
        <f>IF('vertical grid'!B451&gt;($C$2),0,'vertical grid'!D451)</f>
        <v>0</v>
      </c>
      <c r="M451" s="8"/>
      <c r="N451" s="67">
        <f t="shared" ref="N451:N514" si="63">IF(L452=0,IF(L451&gt;0,1,0),0)</f>
        <v>0</v>
      </c>
      <c r="O451" s="15"/>
      <c r="P451" s="67">
        <f t="shared" si="60"/>
        <v>0</v>
      </c>
      <c r="S451" s="18">
        <f t="shared" si="56"/>
        <v>0</v>
      </c>
      <c r="U451" s="18">
        <f t="shared" si="57"/>
        <v>0</v>
      </c>
      <c r="W451" s="18">
        <f t="shared" si="58"/>
        <v>0</v>
      </c>
      <c r="Y451" s="8">
        <f>Vz!O451</f>
        <v>331.3</v>
      </c>
      <c r="AC451" s="8">
        <f t="shared" si="59"/>
        <v>0</v>
      </c>
      <c r="AG451" s="8">
        <f t="shared" si="61"/>
        <v>0</v>
      </c>
      <c r="AK451" s="8">
        <f t="shared" si="62"/>
        <v>0</v>
      </c>
    </row>
    <row r="452" spans="12:37" x14ac:dyDescent="0.15">
      <c r="L452" s="8">
        <f>IF('vertical grid'!B452&gt;($C$2),0,'vertical grid'!D452)</f>
        <v>0</v>
      </c>
      <c r="M452" s="8"/>
      <c r="N452" s="67">
        <f t="shared" si="63"/>
        <v>0</v>
      </c>
      <c r="O452" s="15"/>
      <c r="P452" s="67">
        <f t="shared" si="60"/>
        <v>0</v>
      </c>
      <c r="S452" s="18">
        <f t="shared" si="56"/>
        <v>0</v>
      </c>
      <c r="U452" s="18">
        <f t="shared" si="57"/>
        <v>0</v>
      </c>
      <c r="W452" s="18">
        <f t="shared" si="58"/>
        <v>0</v>
      </c>
      <c r="Y452" s="8">
        <f>Vz!O452</f>
        <v>331.3</v>
      </c>
      <c r="AC452" s="8">
        <f t="shared" si="59"/>
        <v>0</v>
      </c>
      <c r="AG452" s="8">
        <f t="shared" si="61"/>
        <v>0</v>
      </c>
      <c r="AK452" s="8">
        <f t="shared" si="62"/>
        <v>0</v>
      </c>
    </row>
    <row r="453" spans="12:37" x14ac:dyDescent="0.15">
      <c r="L453" s="8">
        <f>IF('vertical grid'!B453&gt;($C$2),0,'vertical grid'!D453)</f>
        <v>0</v>
      </c>
      <c r="M453" s="8"/>
      <c r="N453" s="67">
        <f t="shared" si="63"/>
        <v>0</v>
      </c>
      <c r="O453" s="15"/>
      <c r="P453" s="67">
        <f t="shared" si="60"/>
        <v>0</v>
      </c>
      <c r="S453" s="18">
        <f t="shared" si="56"/>
        <v>0</v>
      </c>
      <c r="U453" s="18">
        <f t="shared" si="57"/>
        <v>0</v>
      </c>
      <c r="W453" s="18">
        <f t="shared" si="58"/>
        <v>0</v>
      </c>
      <c r="Y453" s="8">
        <f>Vz!O453</f>
        <v>331.3</v>
      </c>
      <c r="AC453" s="8">
        <f t="shared" si="59"/>
        <v>0</v>
      </c>
      <c r="AG453" s="8">
        <f t="shared" si="61"/>
        <v>0</v>
      </c>
      <c r="AK453" s="8">
        <f t="shared" si="62"/>
        <v>0</v>
      </c>
    </row>
    <row r="454" spans="12:37" x14ac:dyDescent="0.15">
      <c r="L454" s="8">
        <f>IF('vertical grid'!B454&gt;($C$2),0,'vertical grid'!D454)</f>
        <v>0</v>
      </c>
      <c r="M454" s="8"/>
      <c r="N454" s="67">
        <f t="shared" si="63"/>
        <v>0</v>
      </c>
      <c r="O454" s="15"/>
      <c r="P454" s="67">
        <f t="shared" si="60"/>
        <v>0</v>
      </c>
      <c r="S454" s="18">
        <f t="shared" si="56"/>
        <v>0</v>
      </c>
      <c r="U454" s="18">
        <f t="shared" si="57"/>
        <v>0</v>
      </c>
      <c r="W454" s="18">
        <f t="shared" si="58"/>
        <v>0</v>
      </c>
      <c r="Y454" s="8">
        <f>Vz!O454</f>
        <v>331.3</v>
      </c>
      <c r="AC454" s="8">
        <f t="shared" si="59"/>
        <v>0</v>
      </c>
      <c r="AG454" s="8">
        <f t="shared" si="61"/>
        <v>0</v>
      </c>
      <c r="AK454" s="8">
        <f t="shared" si="62"/>
        <v>0</v>
      </c>
    </row>
    <row r="455" spans="12:37" x14ac:dyDescent="0.15">
      <c r="L455" s="8">
        <f>IF('vertical grid'!B455&gt;($C$2),0,'vertical grid'!D455)</f>
        <v>0</v>
      </c>
      <c r="M455" s="8"/>
      <c r="N455" s="67">
        <f t="shared" si="63"/>
        <v>0</v>
      </c>
      <c r="O455" s="15"/>
      <c r="P455" s="67">
        <f t="shared" si="60"/>
        <v>0</v>
      </c>
      <c r="S455" s="18">
        <f t="shared" si="56"/>
        <v>0</v>
      </c>
      <c r="U455" s="18">
        <f t="shared" si="57"/>
        <v>0</v>
      </c>
      <c r="W455" s="18">
        <f t="shared" si="58"/>
        <v>0</v>
      </c>
      <c r="Y455" s="8">
        <f>Vz!O455</f>
        <v>331.3</v>
      </c>
      <c r="AC455" s="8">
        <f t="shared" si="59"/>
        <v>0</v>
      </c>
      <c r="AG455" s="8">
        <f t="shared" si="61"/>
        <v>0</v>
      </c>
      <c r="AK455" s="8">
        <f t="shared" si="62"/>
        <v>0</v>
      </c>
    </row>
    <row r="456" spans="12:37" x14ac:dyDescent="0.15">
      <c r="L456" s="8">
        <f>IF('vertical grid'!B456&gt;($C$2),0,'vertical grid'!D456)</f>
        <v>0</v>
      </c>
      <c r="M456" s="8"/>
      <c r="N456" s="67">
        <f t="shared" si="63"/>
        <v>0</v>
      </c>
      <c r="O456" s="15"/>
      <c r="P456" s="67">
        <f t="shared" si="60"/>
        <v>0</v>
      </c>
      <c r="S456" s="18">
        <f t="shared" si="56"/>
        <v>0</v>
      </c>
      <c r="U456" s="18">
        <f t="shared" si="57"/>
        <v>0</v>
      </c>
      <c r="W456" s="18">
        <f t="shared" si="58"/>
        <v>0</v>
      </c>
      <c r="Y456" s="8">
        <f>Vz!O456</f>
        <v>331.3</v>
      </c>
      <c r="AC456" s="8">
        <f t="shared" si="59"/>
        <v>0</v>
      </c>
      <c r="AG456" s="8">
        <f t="shared" si="61"/>
        <v>0</v>
      </c>
      <c r="AK456" s="8">
        <f t="shared" si="62"/>
        <v>0</v>
      </c>
    </row>
    <row r="457" spans="12:37" x14ac:dyDescent="0.15">
      <c r="L457" s="8">
        <f>IF('vertical grid'!B457&gt;($C$2),0,'vertical grid'!D457)</f>
        <v>0</v>
      </c>
      <c r="M457" s="8"/>
      <c r="N457" s="67">
        <f t="shared" si="63"/>
        <v>0</v>
      </c>
      <c r="O457" s="15"/>
      <c r="P457" s="67">
        <f t="shared" si="60"/>
        <v>0</v>
      </c>
      <c r="S457" s="18">
        <f t="shared" si="56"/>
        <v>0</v>
      </c>
      <c r="U457" s="18">
        <f t="shared" si="57"/>
        <v>0</v>
      </c>
      <c r="W457" s="18">
        <f t="shared" si="58"/>
        <v>0</v>
      </c>
      <c r="Y457" s="8">
        <f>Vz!O457</f>
        <v>331.3</v>
      </c>
      <c r="AC457" s="8">
        <f t="shared" si="59"/>
        <v>0</v>
      </c>
      <c r="AG457" s="8">
        <f t="shared" si="61"/>
        <v>0</v>
      </c>
      <c r="AK457" s="8">
        <f t="shared" si="62"/>
        <v>0</v>
      </c>
    </row>
    <row r="458" spans="12:37" x14ac:dyDescent="0.15">
      <c r="L458" s="8">
        <f>IF('vertical grid'!B458&gt;($C$2),0,'vertical grid'!D458)</f>
        <v>0</v>
      </c>
      <c r="M458" s="8"/>
      <c r="N458" s="67">
        <f t="shared" si="63"/>
        <v>0</v>
      </c>
      <c r="O458" s="15"/>
      <c r="P458" s="67">
        <f t="shared" si="60"/>
        <v>0</v>
      </c>
      <c r="S458" s="18">
        <f t="shared" si="56"/>
        <v>0</v>
      </c>
      <c r="U458" s="18">
        <f t="shared" si="57"/>
        <v>0</v>
      </c>
      <c r="W458" s="18">
        <f t="shared" si="58"/>
        <v>0</v>
      </c>
      <c r="Y458" s="8">
        <f>Vz!O458</f>
        <v>331.3</v>
      </c>
      <c r="AC458" s="8">
        <f t="shared" si="59"/>
        <v>0</v>
      </c>
      <c r="AG458" s="8">
        <f t="shared" si="61"/>
        <v>0</v>
      </c>
      <c r="AK458" s="8">
        <f t="shared" si="62"/>
        <v>0</v>
      </c>
    </row>
    <row r="459" spans="12:37" x14ac:dyDescent="0.15">
      <c r="L459" s="8">
        <f>IF('vertical grid'!B459&gt;($C$2),0,'vertical grid'!D459)</f>
        <v>0</v>
      </c>
      <c r="M459" s="8"/>
      <c r="N459" s="67">
        <f t="shared" si="63"/>
        <v>0</v>
      </c>
      <c r="O459" s="15"/>
      <c r="P459" s="67">
        <f t="shared" si="60"/>
        <v>0</v>
      </c>
      <c r="S459" s="18">
        <f t="shared" si="56"/>
        <v>0</v>
      </c>
      <c r="U459" s="18">
        <f t="shared" si="57"/>
        <v>0</v>
      </c>
      <c r="W459" s="18">
        <f t="shared" si="58"/>
        <v>0</v>
      </c>
      <c r="Y459" s="8">
        <f>Vz!O459</f>
        <v>331.3</v>
      </c>
      <c r="AC459" s="8">
        <f t="shared" si="59"/>
        <v>0</v>
      </c>
      <c r="AG459" s="8">
        <f t="shared" si="61"/>
        <v>0</v>
      </c>
      <c r="AK459" s="8">
        <f t="shared" si="62"/>
        <v>0</v>
      </c>
    </row>
    <row r="460" spans="12:37" x14ac:dyDescent="0.15">
      <c r="L460" s="8">
        <f>IF('vertical grid'!B460&gt;($C$2),0,'vertical grid'!D460)</f>
        <v>0</v>
      </c>
      <c r="M460" s="8"/>
      <c r="N460" s="67">
        <f t="shared" si="63"/>
        <v>0</v>
      </c>
      <c r="O460" s="15"/>
      <c r="P460" s="67">
        <f t="shared" si="60"/>
        <v>0</v>
      </c>
      <c r="S460" s="18">
        <f t="shared" si="56"/>
        <v>0</v>
      </c>
      <c r="U460" s="18">
        <f t="shared" si="57"/>
        <v>0</v>
      </c>
      <c r="W460" s="18">
        <f t="shared" si="58"/>
        <v>0</v>
      </c>
      <c r="Y460" s="8">
        <f>Vz!O460</f>
        <v>331.3</v>
      </c>
      <c r="AC460" s="8">
        <f t="shared" si="59"/>
        <v>0</v>
      </c>
      <c r="AG460" s="8">
        <f t="shared" si="61"/>
        <v>0</v>
      </c>
      <c r="AK460" s="8">
        <f t="shared" si="62"/>
        <v>0</v>
      </c>
    </row>
    <row r="461" spans="12:37" x14ac:dyDescent="0.15">
      <c r="L461" s="8">
        <f>IF('vertical grid'!B461&gt;($C$2),0,'vertical grid'!D461)</f>
        <v>0</v>
      </c>
      <c r="M461" s="8"/>
      <c r="N461" s="67">
        <f t="shared" si="63"/>
        <v>0</v>
      </c>
      <c r="O461" s="15"/>
      <c r="P461" s="67">
        <f t="shared" si="60"/>
        <v>0</v>
      </c>
      <c r="S461" s="18">
        <f t="shared" si="56"/>
        <v>0</v>
      </c>
      <c r="U461" s="18">
        <f t="shared" si="57"/>
        <v>0</v>
      </c>
      <c r="W461" s="18">
        <f t="shared" si="58"/>
        <v>0</v>
      </c>
      <c r="Y461" s="8">
        <f>Vz!O461</f>
        <v>331.3</v>
      </c>
      <c r="AC461" s="8">
        <f t="shared" si="59"/>
        <v>0</v>
      </c>
      <c r="AG461" s="8">
        <f t="shared" si="61"/>
        <v>0</v>
      </c>
      <c r="AK461" s="8">
        <f t="shared" si="62"/>
        <v>0</v>
      </c>
    </row>
    <row r="462" spans="12:37" x14ac:dyDescent="0.15">
      <c r="L462" s="8">
        <f>IF('vertical grid'!B462&gt;($C$2),0,'vertical grid'!D462)</f>
        <v>0</v>
      </c>
      <c r="M462" s="8"/>
      <c r="N462" s="67">
        <f t="shared" si="63"/>
        <v>0</v>
      </c>
      <c r="O462" s="15"/>
      <c r="P462" s="67">
        <f t="shared" si="60"/>
        <v>0</v>
      </c>
      <c r="S462" s="18">
        <f t="shared" si="56"/>
        <v>0</v>
      </c>
      <c r="U462" s="18">
        <f t="shared" si="57"/>
        <v>0</v>
      </c>
      <c r="W462" s="18">
        <f t="shared" si="58"/>
        <v>0</v>
      </c>
      <c r="Y462" s="8">
        <f>Vz!O462</f>
        <v>331.3</v>
      </c>
      <c r="AC462" s="8">
        <f t="shared" si="59"/>
        <v>0</v>
      </c>
      <c r="AG462" s="8">
        <f t="shared" si="61"/>
        <v>0</v>
      </c>
      <c r="AK462" s="8">
        <f t="shared" si="62"/>
        <v>0</v>
      </c>
    </row>
    <row r="463" spans="12:37" x14ac:dyDescent="0.15">
      <c r="L463" s="8">
        <f>IF('vertical grid'!B463&gt;($C$2),0,'vertical grid'!D463)</f>
        <v>0</v>
      </c>
      <c r="M463" s="8"/>
      <c r="N463" s="67">
        <f t="shared" si="63"/>
        <v>0</v>
      </c>
      <c r="O463" s="15"/>
      <c r="P463" s="67">
        <f t="shared" si="60"/>
        <v>0</v>
      </c>
      <c r="S463" s="18">
        <f t="shared" si="56"/>
        <v>0</v>
      </c>
      <c r="U463" s="18">
        <f t="shared" si="57"/>
        <v>0</v>
      </c>
      <c r="W463" s="18">
        <f t="shared" si="58"/>
        <v>0</v>
      </c>
      <c r="Y463" s="8">
        <f>Vz!O463</f>
        <v>331.3</v>
      </c>
      <c r="AC463" s="8">
        <f t="shared" si="59"/>
        <v>0</v>
      </c>
      <c r="AG463" s="8">
        <f t="shared" si="61"/>
        <v>0</v>
      </c>
      <c r="AK463" s="8">
        <f t="shared" si="62"/>
        <v>0</v>
      </c>
    </row>
    <row r="464" spans="12:37" x14ac:dyDescent="0.15">
      <c r="L464" s="8">
        <f>IF('vertical grid'!B464&gt;($C$2),0,'vertical grid'!D464)</f>
        <v>0</v>
      </c>
      <c r="M464" s="8"/>
      <c r="N464" s="67">
        <f t="shared" si="63"/>
        <v>0</v>
      </c>
      <c r="O464" s="15"/>
      <c r="P464" s="67">
        <f t="shared" si="60"/>
        <v>0</v>
      </c>
      <c r="S464" s="18">
        <f t="shared" si="56"/>
        <v>0</v>
      </c>
      <c r="U464" s="18">
        <f t="shared" si="57"/>
        <v>0</v>
      </c>
      <c r="W464" s="18">
        <f t="shared" si="58"/>
        <v>0</v>
      </c>
      <c r="Y464" s="8">
        <f>Vz!O464</f>
        <v>331.3</v>
      </c>
      <c r="AC464" s="8">
        <f t="shared" si="59"/>
        <v>0</v>
      </c>
      <c r="AG464" s="8">
        <f t="shared" si="61"/>
        <v>0</v>
      </c>
      <c r="AK464" s="8">
        <f t="shared" si="62"/>
        <v>0</v>
      </c>
    </row>
    <row r="465" spans="12:37" x14ac:dyDescent="0.15">
      <c r="L465" s="8">
        <f>IF('vertical grid'!B465&gt;($C$2),0,'vertical grid'!D465)</f>
        <v>0</v>
      </c>
      <c r="M465" s="8"/>
      <c r="N465" s="67">
        <f t="shared" si="63"/>
        <v>0</v>
      </c>
      <c r="O465" s="15"/>
      <c r="P465" s="67">
        <f t="shared" si="60"/>
        <v>0</v>
      </c>
      <c r="S465" s="18">
        <f t="shared" si="56"/>
        <v>0</v>
      </c>
      <c r="U465" s="18">
        <f t="shared" si="57"/>
        <v>0</v>
      </c>
      <c r="W465" s="18">
        <f t="shared" si="58"/>
        <v>0</v>
      </c>
      <c r="Y465" s="8">
        <f>Vz!O465</f>
        <v>331.3</v>
      </c>
      <c r="AC465" s="8">
        <f t="shared" si="59"/>
        <v>0</v>
      </c>
      <c r="AG465" s="8">
        <f t="shared" si="61"/>
        <v>0</v>
      </c>
      <c r="AK465" s="8">
        <f t="shared" si="62"/>
        <v>0</v>
      </c>
    </row>
    <row r="466" spans="12:37" x14ac:dyDescent="0.15">
      <c r="L466" s="8">
        <f>IF('vertical grid'!B466&gt;($C$2),0,'vertical grid'!D466)</f>
        <v>0</v>
      </c>
      <c r="M466" s="8"/>
      <c r="N466" s="67">
        <f t="shared" si="63"/>
        <v>0</v>
      </c>
      <c r="O466" s="15"/>
      <c r="P466" s="67">
        <f t="shared" si="60"/>
        <v>0</v>
      </c>
      <c r="S466" s="18">
        <f t="shared" si="56"/>
        <v>0</v>
      </c>
      <c r="U466" s="18">
        <f t="shared" si="57"/>
        <v>0</v>
      </c>
      <c r="W466" s="18">
        <f t="shared" si="58"/>
        <v>0</v>
      </c>
      <c r="Y466" s="8">
        <f>Vz!O466</f>
        <v>331.3</v>
      </c>
      <c r="AC466" s="8">
        <f t="shared" si="59"/>
        <v>0</v>
      </c>
      <c r="AG466" s="8">
        <f t="shared" si="61"/>
        <v>0</v>
      </c>
      <c r="AK466" s="8">
        <f t="shared" si="62"/>
        <v>0</v>
      </c>
    </row>
    <row r="467" spans="12:37" x14ac:dyDescent="0.15">
      <c r="L467" s="8">
        <f>IF('vertical grid'!B467&gt;($C$2),0,'vertical grid'!D467)</f>
        <v>0</v>
      </c>
      <c r="M467" s="8"/>
      <c r="N467" s="67">
        <f t="shared" si="63"/>
        <v>0</v>
      </c>
      <c r="O467" s="15"/>
      <c r="P467" s="67">
        <f t="shared" si="60"/>
        <v>0</v>
      </c>
      <c r="S467" s="18">
        <f t="shared" si="56"/>
        <v>0</v>
      </c>
      <c r="U467" s="18">
        <f t="shared" si="57"/>
        <v>0</v>
      </c>
      <c r="W467" s="18">
        <f t="shared" si="58"/>
        <v>0</v>
      </c>
      <c r="Y467" s="8">
        <f>Vz!O467</f>
        <v>331.3</v>
      </c>
      <c r="AC467" s="8">
        <f t="shared" si="59"/>
        <v>0</v>
      </c>
      <c r="AG467" s="8">
        <f t="shared" si="61"/>
        <v>0</v>
      </c>
      <c r="AK467" s="8">
        <f t="shared" si="62"/>
        <v>0</v>
      </c>
    </row>
    <row r="468" spans="12:37" x14ac:dyDescent="0.15">
      <c r="L468" s="8">
        <f>IF('vertical grid'!B468&gt;($C$2),0,'vertical grid'!D468)</f>
        <v>0</v>
      </c>
      <c r="M468" s="8"/>
      <c r="N468" s="67">
        <f t="shared" si="63"/>
        <v>0</v>
      </c>
      <c r="O468" s="15"/>
      <c r="P468" s="67">
        <f t="shared" si="60"/>
        <v>0</v>
      </c>
      <c r="S468" s="18">
        <f t="shared" si="56"/>
        <v>0</v>
      </c>
      <c r="U468" s="18">
        <f t="shared" si="57"/>
        <v>0</v>
      </c>
      <c r="W468" s="18">
        <f t="shared" si="58"/>
        <v>0</v>
      </c>
      <c r="Y468" s="8">
        <f>Vz!O468</f>
        <v>331.3</v>
      </c>
      <c r="AC468" s="8">
        <f t="shared" si="59"/>
        <v>0</v>
      </c>
      <c r="AG468" s="8">
        <f t="shared" si="61"/>
        <v>0</v>
      </c>
      <c r="AK468" s="8">
        <f t="shared" si="62"/>
        <v>0</v>
      </c>
    </row>
    <row r="469" spans="12:37" x14ac:dyDescent="0.15">
      <c r="L469" s="8">
        <f>IF('vertical grid'!B469&gt;($C$2),0,'vertical grid'!D469)</f>
        <v>0</v>
      </c>
      <c r="M469" s="8"/>
      <c r="N469" s="67">
        <f t="shared" si="63"/>
        <v>0</v>
      </c>
      <c r="O469" s="15"/>
      <c r="P469" s="67">
        <f t="shared" si="60"/>
        <v>0</v>
      </c>
      <c r="S469" s="18">
        <f t="shared" si="56"/>
        <v>0</v>
      </c>
      <c r="U469" s="18">
        <f t="shared" si="57"/>
        <v>0</v>
      </c>
      <c r="W469" s="18">
        <f t="shared" si="58"/>
        <v>0</v>
      </c>
      <c r="Y469" s="8">
        <f>Vz!O469</f>
        <v>331.3</v>
      </c>
      <c r="AC469" s="8">
        <f t="shared" si="59"/>
        <v>0</v>
      </c>
      <c r="AG469" s="8">
        <f t="shared" si="61"/>
        <v>0</v>
      </c>
      <c r="AK469" s="8">
        <f t="shared" si="62"/>
        <v>0</v>
      </c>
    </row>
    <row r="470" spans="12:37" x14ac:dyDescent="0.15">
      <c r="L470" s="8">
        <f>IF('vertical grid'!B470&gt;($C$2),0,'vertical grid'!D470)</f>
        <v>0</v>
      </c>
      <c r="M470" s="8"/>
      <c r="N470" s="67">
        <f t="shared" si="63"/>
        <v>0</v>
      </c>
      <c r="O470" s="15"/>
      <c r="P470" s="67">
        <f t="shared" si="60"/>
        <v>0</v>
      </c>
      <c r="S470" s="18">
        <f t="shared" si="56"/>
        <v>0</v>
      </c>
      <c r="U470" s="18">
        <f t="shared" si="57"/>
        <v>0</v>
      </c>
      <c r="W470" s="18">
        <f t="shared" si="58"/>
        <v>0</v>
      </c>
      <c r="Y470" s="8">
        <f>Vz!O470</f>
        <v>331.3</v>
      </c>
      <c r="AC470" s="8">
        <f t="shared" si="59"/>
        <v>0</v>
      </c>
      <c r="AG470" s="8">
        <f t="shared" si="61"/>
        <v>0</v>
      </c>
      <c r="AK470" s="8">
        <f t="shared" si="62"/>
        <v>0</v>
      </c>
    </row>
    <row r="471" spans="12:37" x14ac:dyDescent="0.15">
      <c r="L471" s="8">
        <f>IF('vertical grid'!B471&gt;($C$2),0,'vertical grid'!D471)</f>
        <v>0</v>
      </c>
      <c r="M471" s="8"/>
      <c r="N471" s="67">
        <f t="shared" si="63"/>
        <v>0</v>
      </c>
      <c r="O471" s="15"/>
      <c r="P471" s="67">
        <f t="shared" si="60"/>
        <v>0</v>
      </c>
      <c r="S471" s="18">
        <f t="shared" si="56"/>
        <v>0</v>
      </c>
      <c r="U471" s="18">
        <f t="shared" si="57"/>
        <v>0</v>
      </c>
      <c r="W471" s="18">
        <f t="shared" si="58"/>
        <v>0</v>
      </c>
      <c r="Y471" s="8">
        <f>Vz!O471</f>
        <v>331.3</v>
      </c>
      <c r="AC471" s="8">
        <f t="shared" si="59"/>
        <v>0</v>
      </c>
      <c r="AG471" s="8">
        <f t="shared" si="61"/>
        <v>0</v>
      </c>
      <c r="AK471" s="8">
        <f t="shared" si="62"/>
        <v>0</v>
      </c>
    </row>
    <row r="472" spans="12:37" x14ac:dyDescent="0.15">
      <c r="L472" s="8">
        <f>IF('vertical grid'!B472&gt;($C$2),0,'vertical grid'!D472)</f>
        <v>0</v>
      </c>
      <c r="M472" s="8"/>
      <c r="N472" s="67">
        <f t="shared" si="63"/>
        <v>0</v>
      </c>
      <c r="O472" s="15"/>
      <c r="P472" s="67">
        <f t="shared" si="60"/>
        <v>0</v>
      </c>
      <c r="S472" s="18">
        <f t="shared" si="56"/>
        <v>0</v>
      </c>
      <c r="U472" s="18">
        <f t="shared" si="57"/>
        <v>0</v>
      </c>
      <c r="W472" s="18">
        <f t="shared" si="58"/>
        <v>0</v>
      </c>
      <c r="Y472" s="8">
        <f>Vz!O472</f>
        <v>331.3</v>
      </c>
      <c r="AC472" s="8">
        <f t="shared" si="59"/>
        <v>0</v>
      </c>
      <c r="AG472" s="8">
        <f t="shared" si="61"/>
        <v>0</v>
      </c>
      <c r="AK472" s="8">
        <f t="shared" si="62"/>
        <v>0</v>
      </c>
    </row>
    <row r="473" spans="12:37" x14ac:dyDescent="0.15">
      <c r="L473" s="8">
        <f>IF('vertical grid'!B473&gt;($C$2),0,'vertical grid'!D473)</f>
        <v>0</v>
      </c>
      <c r="M473" s="8"/>
      <c r="N473" s="67">
        <f t="shared" si="63"/>
        <v>0</v>
      </c>
      <c r="O473" s="15"/>
      <c r="P473" s="67">
        <f t="shared" si="60"/>
        <v>0</v>
      </c>
      <c r="S473" s="18">
        <f t="shared" si="56"/>
        <v>0</v>
      </c>
      <c r="U473" s="18">
        <f t="shared" si="57"/>
        <v>0</v>
      </c>
      <c r="W473" s="18">
        <f t="shared" si="58"/>
        <v>0</v>
      </c>
      <c r="Y473" s="8">
        <f>Vz!O473</f>
        <v>331.3</v>
      </c>
      <c r="AC473" s="8">
        <f t="shared" si="59"/>
        <v>0</v>
      </c>
      <c r="AG473" s="8">
        <f t="shared" si="61"/>
        <v>0</v>
      </c>
      <c r="AK473" s="8">
        <f t="shared" si="62"/>
        <v>0</v>
      </c>
    </row>
    <row r="474" spans="12:37" x14ac:dyDescent="0.15">
      <c r="L474" s="8">
        <f>IF('vertical grid'!B474&gt;($C$2),0,'vertical grid'!D474)</f>
        <v>0</v>
      </c>
      <c r="M474" s="8"/>
      <c r="N474" s="67">
        <f t="shared" si="63"/>
        <v>0</v>
      </c>
      <c r="O474" s="15"/>
      <c r="P474" s="67">
        <f t="shared" si="60"/>
        <v>0</v>
      </c>
      <c r="S474" s="18">
        <f t="shared" si="56"/>
        <v>0</v>
      </c>
      <c r="U474" s="18">
        <f t="shared" si="57"/>
        <v>0</v>
      </c>
      <c r="W474" s="18">
        <f t="shared" si="58"/>
        <v>0</v>
      </c>
      <c r="Y474" s="8">
        <f>Vz!O474</f>
        <v>331.3</v>
      </c>
      <c r="AC474" s="8">
        <f t="shared" si="59"/>
        <v>0</v>
      </c>
      <c r="AG474" s="8">
        <f t="shared" si="61"/>
        <v>0</v>
      </c>
      <c r="AK474" s="8">
        <f t="shared" si="62"/>
        <v>0</v>
      </c>
    </row>
    <row r="475" spans="12:37" x14ac:dyDescent="0.15">
      <c r="L475" s="8">
        <f>IF('vertical grid'!B475&gt;($C$2),0,'vertical grid'!D475)</f>
        <v>0</v>
      </c>
      <c r="M475" s="8"/>
      <c r="N475" s="67">
        <f t="shared" si="63"/>
        <v>0</v>
      </c>
      <c r="O475" s="15"/>
      <c r="P475" s="67">
        <f t="shared" si="60"/>
        <v>0</v>
      </c>
      <c r="S475" s="18">
        <f t="shared" si="56"/>
        <v>0</v>
      </c>
      <c r="U475" s="18">
        <f t="shared" si="57"/>
        <v>0</v>
      </c>
      <c r="W475" s="18">
        <f t="shared" si="58"/>
        <v>0</v>
      </c>
      <c r="Y475" s="8">
        <f>Vz!O475</f>
        <v>331.3</v>
      </c>
      <c r="AC475" s="8">
        <f t="shared" si="59"/>
        <v>0</v>
      </c>
      <c r="AG475" s="8">
        <f t="shared" si="61"/>
        <v>0</v>
      </c>
      <c r="AK475" s="8">
        <f t="shared" si="62"/>
        <v>0</v>
      </c>
    </row>
    <row r="476" spans="12:37" x14ac:dyDescent="0.15">
      <c r="L476" s="8">
        <f>IF('vertical grid'!B476&gt;($C$2),0,'vertical grid'!D476)</f>
        <v>0</v>
      </c>
      <c r="M476" s="8"/>
      <c r="N476" s="67">
        <f t="shared" si="63"/>
        <v>0</v>
      </c>
      <c r="O476" s="15"/>
      <c r="P476" s="67">
        <f t="shared" si="60"/>
        <v>0</v>
      </c>
      <c r="S476" s="18">
        <f t="shared" si="56"/>
        <v>0</v>
      </c>
      <c r="U476" s="18">
        <f t="shared" si="57"/>
        <v>0</v>
      </c>
      <c r="W476" s="18">
        <f t="shared" si="58"/>
        <v>0</v>
      </c>
      <c r="Y476" s="8">
        <f>Vz!O476</f>
        <v>331.3</v>
      </c>
      <c r="AC476" s="8">
        <f t="shared" si="59"/>
        <v>0</v>
      </c>
      <c r="AG476" s="8">
        <f t="shared" si="61"/>
        <v>0</v>
      </c>
      <c r="AK476" s="8">
        <f t="shared" si="62"/>
        <v>0</v>
      </c>
    </row>
    <row r="477" spans="12:37" x14ac:dyDescent="0.15">
      <c r="L477" s="8">
        <f>IF('vertical grid'!B477&gt;($C$2),0,'vertical grid'!D477)</f>
        <v>0</v>
      </c>
      <c r="M477" s="8"/>
      <c r="N477" s="67">
        <f t="shared" si="63"/>
        <v>0</v>
      </c>
      <c r="O477" s="15"/>
      <c r="P477" s="67">
        <f t="shared" si="60"/>
        <v>0</v>
      </c>
      <c r="S477" s="18">
        <f t="shared" si="56"/>
        <v>0</v>
      </c>
      <c r="U477" s="18">
        <f t="shared" si="57"/>
        <v>0</v>
      </c>
      <c r="W477" s="18">
        <f t="shared" si="58"/>
        <v>0</v>
      </c>
      <c r="Y477" s="8">
        <f>Vz!O477</f>
        <v>331.3</v>
      </c>
      <c r="AC477" s="8">
        <f t="shared" si="59"/>
        <v>0</v>
      </c>
      <c r="AG477" s="8">
        <f t="shared" si="61"/>
        <v>0</v>
      </c>
      <c r="AK477" s="8">
        <f t="shared" si="62"/>
        <v>0</v>
      </c>
    </row>
    <row r="478" spans="12:37" x14ac:dyDescent="0.15">
      <c r="L478" s="8">
        <f>IF('vertical grid'!B478&gt;($C$2),0,'vertical grid'!D478)</f>
        <v>0</v>
      </c>
      <c r="M478" s="8"/>
      <c r="N478" s="67">
        <f t="shared" si="63"/>
        <v>0</v>
      </c>
      <c r="O478" s="15"/>
      <c r="P478" s="67">
        <f t="shared" si="60"/>
        <v>0</v>
      </c>
      <c r="S478" s="18">
        <f t="shared" si="56"/>
        <v>0</v>
      </c>
      <c r="U478" s="18">
        <f t="shared" si="57"/>
        <v>0</v>
      </c>
      <c r="W478" s="18">
        <f t="shared" si="58"/>
        <v>0</v>
      </c>
      <c r="Y478" s="8">
        <f>Vz!O478</f>
        <v>331.3</v>
      </c>
      <c r="AC478" s="8">
        <f t="shared" si="59"/>
        <v>0</v>
      </c>
      <c r="AG478" s="8">
        <f t="shared" si="61"/>
        <v>0</v>
      </c>
      <c r="AK478" s="8">
        <f t="shared" si="62"/>
        <v>0</v>
      </c>
    </row>
    <row r="479" spans="12:37" x14ac:dyDescent="0.15">
      <c r="L479" s="8">
        <f>IF('vertical grid'!B479&gt;($C$2),0,'vertical grid'!D479)</f>
        <v>0</v>
      </c>
      <c r="M479" s="8"/>
      <c r="N479" s="67">
        <f t="shared" si="63"/>
        <v>0</v>
      </c>
      <c r="O479" s="15"/>
      <c r="P479" s="67">
        <f t="shared" si="60"/>
        <v>0</v>
      </c>
      <c r="S479" s="18">
        <f t="shared" si="56"/>
        <v>0</v>
      </c>
      <c r="U479" s="18">
        <f t="shared" si="57"/>
        <v>0</v>
      </c>
      <c r="W479" s="18">
        <f t="shared" si="58"/>
        <v>0</v>
      </c>
      <c r="Y479" s="8">
        <f>Vz!O479</f>
        <v>331.3</v>
      </c>
      <c r="AC479" s="8">
        <f t="shared" si="59"/>
        <v>0</v>
      </c>
      <c r="AG479" s="8">
        <f t="shared" si="61"/>
        <v>0</v>
      </c>
      <c r="AK479" s="8">
        <f t="shared" si="62"/>
        <v>0</v>
      </c>
    </row>
    <row r="480" spans="12:37" x14ac:dyDescent="0.15">
      <c r="L480" s="8">
        <f>IF('vertical grid'!B480&gt;($C$2),0,'vertical grid'!D480)</f>
        <v>0</v>
      </c>
      <c r="M480" s="8"/>
      <c r="N480" s="67">
        <f t="shared" si="63"/>
        <v>0</v>
      </c>
      <c r="O480" s="15"/>
      <c r="P480" s="67">
        <f t="shared" si="60"/>
        <v>0</v>
      </c>
      <c r="S480" s="18">
        <f t="shared" si="56"/>
        <v>0</v>
      </c>
      <c r="U480" s="18">
        <f t="shared" si="57"/>
        <v>0</v>
      </c>
      <c r="W480" s="18">
        <f t="shared" si="58"/>
        <v>0</v>
      </c>
      <c r="Y480" s="8">
        <f>Vz!O480</f>
        <v>331.3</v>
      </c>
      <c r="AC480" s="8">
        <f t="shared" si="59"/>
        <v>0</v>
      </c>
      <c r="AG480" s="8">
        <f t="shared" si="61"/>
        <v>0</v>
      </c>
      <c r="AK480" s="8">
        <f t="shared" si="62"/>
        <v>0</v>
      </c>
    </row>
    <row r="481" spans="12:37" x14ac:dyDescent="0.15">
      <c r="L481" s="8">
        <f>IF('vertical grid'!B481&gt;($C$2),0,'vertical grid'!D481)</f>
        <v>0</v>
      </c>
      <c r="M481" s="8"/>
      <c r="N481" s="67">
        <f t="shared" si="63"/>
        <v>0</v>
      </c>
      <c r="O481" s="15"/>
      <c r="P481" s="67">
        <f t="shared" si="60"/>
        <v>0</v>
      </c>
      <c r="S481" s="18">
        <f t="shared" si="56"/>
        <v>0</v>
      </c>
      <c r="U481" s="18">
        <f t="shared" si="57"/>
        <v>0</v>
      </c>
      <c r="W481" s="18">
        <f t="shared" si="58"/>
        <v>0</v>
      </c>
      <c r="Y481" s="8">
        <f>Vz!O481</f>
        <v>331.3</v>
      </c>
      <c r="AC481" s="8">
        <f t="shared" si="59"/>
        <v>0</v>
      </c>
      <c r="AG481" s="8">
        <f t="shared" si="61"/>
        <v>0</v>
      </c>
      <c r="AK481" s="8">
        <f t="shared" si="62"/>
        <v>0</v>
      </c>
    </row>
    <row r="482" spans="12:37" x14ac:dyDescent="0.15">
      <c r="L482" s="8">
        <f>IF('vertical grid'!B482&gt;($C$2),0,'vertical grid'!D482)</f>
        <v>0</v>
      </c>
      <c r="M482" s="8"/>
      <c r="N482" s="67">
        <f t="shared" si="63"/>
        <v>0</v>
      </c>
      <c r="O482" s="15"/>
      <c r="P482" s="67">
        <f t="shared" si="60"/>
        <v>0</v>
      </c>
      <c r="S482" s="18">
        <f t="shared" si="56"/>
        <v>0</v>
      </c>
      <c r="U482" s="18">
        <f t="shared" si="57"/>
        <v>0</v>
      </c>
      <c r="W482" s="18">
        <f t="shared" si="58"/>
        <v>0</v>
      </c>
      <c r="Y482" s="8">
        <f>Vz!O482</f>
        <v>331.3</v>
      </c>
      <c r="AC482" s="8">
        <f t="shared" si="59"/>
        <v>0</v>
      </c>
      <c r="AG482" s="8">
        <f t="shared" si="61"/>
        <v>0</v>
      </c>
      <c r="AK482" s="8">
        <f t="shared" si="62"/>
        <v>0</v>
      </c>
    </row>
    <row r="483" spans="12:37" x14ac:dyDescent="0.15">
      <c r="L483" s="8">
        <f>IF('vertical grid'!B483&gt;($C$2),0,'vertical grid'!D483)</f>
        <v>0</v>
      </c>
      <c r="M483" s="8"/>
      <c r="N483" s="67">
        <f t="shared" si="63"/>
        <v>0</v>
      </c>
      <c r="O483" s="15"/>
      <c r="P483" s="67">
        <f t="shared" si="60"/>
        <v>0</v>
      </c>
      <c r="S483" s="18">
        <f t="shared" si="56"/>
        <v>0</v>
      </c>
      <c r="U483" s="18">
        <f t="shared" si="57"/>
        <v>0</v>
      </c>
      <c r="W483" s="18">
        <f t="shared" si="58"/>
        <v>0</v>
      </c>
      <c r="Y483" s="8">
        <f>Vz!O483</f>
        <v>331.3</v>
      </c>
      <c r="AC483" s="8">
        <f t="shared" si="59"/>
        <v>0</v>
      </c>
      <c r="AG483" s="8">
        <f t="shared" si="61"/>
        <v>0</v>
      </c>
      <c r="AK483" s="8">
        <f t="shared" si="62"/>
        <v>0</v>
      </c>
    </row>
    <row r="484" spans="12:37" x14ac:dyDescent="0.15">
      <c r="L484" s="8">
        <f>IF('vertical grid'!B484&gt;($C$2),0,'vertical grid'!D484)</f>
        <v>0</v>
      </c>
      <c r="M484" s="8"/>
      <c r="N484" s="67">
        <f t="shared" si="63"/>
        <v>0</v>
      </c>
      <c r="O484" s="15"/>
      <c r="P484" s="67">
        <f t="shared" si="60"/>
        <v>0</v>
      </c>
      <c r="S484" s="18">
        <f t="shared" si="56"/>
        <v>0</v>
      </c>
      <c r="U484" s="18">
        <f t="shared" si="57"/>
        <v>0</v>
      </c>
      <c r="W484" s="18">
        <f t="shared" si="58"/>
        <v>0</v>
      </c>
      <c r="Y484" s="8">
        <f>Vz!O484</f>
        <v>331.3</v>
      </c>
      <c r="AC484" s="8">
        <f t="shared" si="59"/>
        <v>0</v>
      </c>
      <c r="AG484" s="8">
        <f t="shared" si="61"/>
        <v>0</v>
      </c>
      <c r="AK484" s="8">
        <f t="shared" si="62"/>
        <v>0</v>
      </c>
    </row>
    <row r="485" spans="12:37" x14ac:dyDescent="0.15">
      <c r="L485" s="8">
        <f>IF('vertical grid'!B485&gt;($C$2),0,'vertical grid'!D485)</f>
        <v>0</v>
      </c>
      <c r="M485" s="8"/>
      <c r="N485" s="67">
        <f t="shared" si="63"/>
        <v>0</v>
      </c>
      <c r="O485" s="15"/>
      <c r="P485" s="67">
        <f t="shared" si="60"/>
        <v>0</v>
      </c>
      <c r="S485" s="18">
        <f t="shared" si="56"/>
        <v>0</v>
      </c>
      <c r="U485" s="18">
        <f t="shared" si="57"/>
        <v>0</v>
      </c>
      <c r="W485" s="18">
        <f t="shared" si="58"/>
        <v>0</v>
      </c>
      <c r="Y485" s="8">
        <f>Vz!O485</f>
        <v>331.3</v>
      </c>
      <c r="AC485" s="8">
        <f t="shared" si="59"/>
        <v>0</v>
      </c>
      <c r="AG485" s="8">
        <f t="shared" si="61"/>
        <v>0</v>
      </c>
      <c r="AK485" s="8">
        <f t="shared" si="62"/>
        <v>0</v>
      </c>
    </row>
    <row r="486" spans="12:37" x14ac:dyDescent="0.15">
      <c r="L486" s="8">
        <f>IF('vertical grid'!B486&gt;($C$2),0,'vertical grid'!D486)</f>
        <v>0</v>
      </c>
      <c r="M486" s="8"/>
      <c r="N486" s="67">
        <f t="shared" si="63"/>
        <v>0</v>
      </c>
      <c r="O486" s="15"/>
      <c r="P486" s="67">
        <f t="shared" si="60"/>
        <v>0</v>
      </c>
      <c r="S486" s="18">
        <f t="shared" si="56"/>
        <v>0</v>
      </c>
      <c r="U486" s="18">
        <f t="shared" si="57"/>
        <v>0</v>
      </c>
      <c r="W486" s="18">
        <f t="shared" si="58"/>
        <v>0</v>
      </c>
      <c r="Y486" s="8">
        <f>Vz!O486</f>
        <v>331.3</v>
      </c>
      <c r="AC486" s="8">
        <f t="shared" si="59"/>
        <v>0</v>
      </c>
      <c r="AG486" s="8">
        <f t="shared" si="61"/>
        <v>0</v>
      </c>
      <c r="AK486" s="8">
        <f t="shared" si="62"/>
        <v>0</v>
      </c>
    </row>
    <row r="487" spans="12:37" x14ac:dyDescent="0.15">
      <c r="L487" s="8">
        <f>IF('vertical grid'!B487&gt;($C$2),0,'vertical grid'!D487)</f>
        <v>0</v>
      </c>
      <c r="M487" s="8"/>
      <c r="N487" s="67">
        <f t="shared" si="63"/>
        <v>0</v>
      </c>
      <c r="O487" s="15"/>
      <c r="P487" s="67">
        <f t="shared" si="60"/>
        <v>0</v>
      </c>
      <c r="S487" s="18">
        <f t="shared" si="56"/>
        <v>0</v>
      </c>
      <c r="U487" s="18">
        <f t="shared" si="57"/>
        <v>0</v>
      </c>
      <c r="W487" s="18">
        <f t="shared" si="58"/>
        <v>0</v>
      </c>
      <c r="Y487" s="8">
        <f>Vz!O487</f>
        <v>331.3</v>
      </c>
      <c r="AC487" s="8">
        <f t="shared" si="59"/>
        <v>0</v>
      </c>
      <c r="AG487" s="8">
        <f t="shared" si="61"/>
        <v>0</v>
      </c>
      <c r="AK487" s="8">
        <f t="shared" si="62"/>
        <v>0</v>
      </c>
    </row>
    <row r="488" spans="12:37" x14ac:dyDescent="0.15">
      <c r="L488" s="8">
        <f>IF('vertical grid'!B488&gt;($C$2),0,'vertical grid'!D488)</f>
        <v>0</v>
      </c>
      <c r="M488" s="8"/>
      <c r="N488" s="67">
        <f t="shared" si="63"/>
        <v>0</v>
      </c>
      <c r="O488" s="15"/>
      <c r="P488" s="67">
        <f t="shared" si="60"/>
        <v>0</v>
      </c>
      <c r="S488" s="18">
        <f t="shared" si="56"/>
        <v>0</v>
      </c>
      <c r="U488" s="18">
        <f t="shared" si="57"/>
        <v>0</v>
      </c>
      <c r="W488" s="18">
        <f t="shared" si="58"/>
        <v>0</v>
      </c>
      <c r="Y488" s="8">
        <f>Vz!O488</f>
        <v>331.3</v>
      </c>
      <c r="AC488" s="8">
        <f t="shared" si="59"/>
        <v>0</v>
      </c>
      <c r="AG488" s="8">
        <f t="shared" si="61"/>
        <v>0</v>
      </c>
      <c r="AK488" s="8">
        <f t="shared" si="62"/>
        <v>0</v>
      </c>
    </row>
    <row r="489" spans="12:37" x14ac:dyDescent="0.15">
      <c r="L489" s="8">
        <f>IF('vertical grid'!B489&gt;($C$2),0,'vertical grid'!D489)</f>
        <v>0</v>
      </c>
      <c r="M489" s="8"/>
      <c r="N489" s="67">
        <f t="shared" si="63"/>
        <v>0</v>
      </c>
      <c r="O489" s="15"/>
      <c r="P489" s="67">
        <f t="shared" si="60"/>
        <v>0</v>
      </c>
      <c r="S489" s="18">
        <f t="shared" si="56"/>
        <v>0</v>
      </c>
      <c r="U489" s="18">
        <f t="shared" si="57"/>
        <v>0</v>
      </c>
      <c r="W489" s="18">
        <f t="shared" si="58"/>
        <v>0</v>
      </c>
      <c r="Y489" s="8">
        <f>Vz!O489</f>
        <v>331.3</v>
      </c>
      <c r="AC489" s="8">
        <f t="shared" si="59"/>
        <v>0</v>
      </c>
      <c r="AG489" s="8">
        <f t="shared" si="61"/>
        <v>0</v>
      </c>
      <c r="AK489" s="8">
        <f t="shared" si="62"/>
        <v>0</v>
      </c>
    </row>
    <row r="490" spans="12:37" x14ac:dyDescent="0.15">
      <c r="L490" s="8">
        <f>IF('vertical grid'!B490&gt;($C$2),0,'vertical grid'!D490)</f>
        <v>0</v>
      </c>
      <c r="M490" s="8"/>
      <c r="N490" s="67">
        <f t="shared" si="63"/>
        <v>0</v>
      </c>
      <c r="O490" s="15"/>
      <c r="P490" s="67">
        <f t="shared" si="60"/>
        <v>0</v>
      </c>
      <c r="S490" s="18">
        <f t="shared" si="56"/>
        <v>0</v>
      </c>
      <c r="U490" s="18">
        <f t="shared" si="57"/>
        <v>0</v>
      </c>
      <c r="W490" s="18">
        <f t="shared" si="58"/>
        <v>0</v>
      </c>
      <c r="Y490" s="8">
        <f>Vz!O490</f>
        <v>331.3</v>
      </c>
      <c r="AC490" s="8">
        <f t="shared" si="59"/>
        <v>0</v>
      </c>
      <c r="AG490" s="8">
        <f t="shared" si="61"/>
        <v>0</v>
      </c>
      <c r="AK490" s="8">
        <f t="shared" si="62"/>
        <v>0</v>
      </c>
    </row>
    <row r="491" spans="12:37" x14ac:dyDescent="0.15">
      <c r="L491" s="8">
        <f>IF('vertical grid'!B491&gt;($C$2),0,'vertical grid'!D491)</f>
        <v>0</v>
      </c>
      <c r="M491" s="8"/>
      <c r="N491" s="67">
        <f t="shared" si="63"/>
        <v>0</v>
      </c>
      <c r="O491" s="15"/>
      <c r="P491" s="67">
        <f t="shared" si="60"/>
        <v>0</v>
      </c>
      <c r="S491" s="18">
        <f t="shared" si="56"/>
        <v>0</v>
      </c>
      <c r="U491" s="18">
        <f t="shared" si="57"/>
        <v>0</v>
      </c>
      <c r="W491" s="18">
        <f t="shared" si="58"/>
        <v>0</v>
      </c>
      <c r="Y491" s="8">
        <f>Vz!O491</f>
        <v>331.3</v>
      </c>
      <c r="AC491" s="8">
        <f t="shared" si="59"/>
        <v>0</v>
      </c>
      <c r="AG491" s="8">
        <f t="shared" si="61"/>
        <v>0</v>
      </c>
      <c r="AK491" s="8">
        <f t="shared" si="62"/>
        <v>0</v>
      </c>
    </row>
    <row r="492" spans="12:37" x14ac:dyDescent="0.15">
      <c r="L492" s="8">
        <f>IF('vertical grid'!B492&gt;($C$2),0,'vertical grid'!D492)</f>
        <v>0</v>
      </c>
      <c r="M492" s="8"/>
      <c r="N492" s="67">
        <f t="shared" si="63"/>
        <v>0</v>
      </c>
      <c r="O492" s="15"/>
      <c r="P492" s="67">
        <f t="shared" si="60"/>
        <v>0</v>
      </c>
      <c r="S492" s="18">
        <f t="shared" si="56"/>
        <v>0</v>
      </c>
      <c r="U492" s="18">
        <f t="shared" si="57"/>
        <v>0</v>
      </c>
      <c r="W492" s="18">
        <f t="shared" si="58"/>
        <v>0</v>
      </c>
      <c r="Y492" s="8">
        <f>Vz!O492</f>
        <v>331.3</v>
      </c>
      <c r="AC492" s="8">
        <f t="shared" si="59"/>
        <v>0</v>
      </c>
      <c r="AG492" s="8">
        <f t="shared" si="61"/>
        <v>0</v>
      </c>
      <c r="AK492" s="8">
        <f t="shared" si="62"/>
        <v>0</v>
      </c>
    </row>
    <row r="493" spans="12:37" x14ac:dyDescent="0.15">
      <c r="L493" s="8">
        <f>IF('vertical grid'!B493&gt;($C$2),0,'vertical grid'!D493)</f>
        <v>0</v>
      </c>
      <c r="M493" s="8"/>
      <c r="N493" s="67">
        <f t="shared" si="63"/>
        <v>0</v>
      </c>
      <c r="O493" s="15"/>
      <c r="P493" s="67">
        <f t="shared" si="60"/>
        <v>0</v>
      </c>
      <c r="S493" s="18">
        <f t="shared" si="56"/>
        <v>0</v>
      </c>
      <c r="U493" s="18">
        <f t="shared" si="57"/>
        <v>0</v>
      </c>
      <c r="W493" s="18">
        <f t="shared" si="58"/>
        <v>0</v>
      </c>
      <c r="Y493" s="8">
        <f>Vz!O493</f>
        <v>331.3</v>
      </c>
      <c r="AC493" s="8">
        <f t="shared" si="59"/>
        <v>0</v>
      </c>
      <c r="AG493" s="8">
        <f t="shared" si="61"/>
        <v>0</v>
      </c>
      <c r="AK493" s="8">
        <f t="shared" si="62"/>
        <v>0</v>
      </c>
    </row>
    <row r="494" spans="12:37" x14ac:dyDescent="0.15">
      <c r="L494" s="8">
        <f>IF('vertical grid'!B494&gt;($C$2),0,'vertical grid'!D494)</f>
        <v>0</v>
      </c>
      <c r="M494" s="8"/>
      <c r="N494" s="67">
        <f t="shared" si="63"/>
        <v>0</v>
      </c>
      <c r="O494" s="15"/>
      <c r="P494" s="67">
        <f t="shared" si="60"/>
        <v>0</v>
      </c>
      <c r="S494" s="18">
        <f t="shared" si="56"/>
        <v>0</v>
      </c>
      <c r="U494" s="18">
        <f t="shared" si="57"/>
        <v>0</v>
      </c>
      <c r="W494" s="18">
        <f t="shared" si="58"/>
        <v>0</v>
      </c>
      <c r="Y494" s="8">
        <f>Vz!O494</f>
        <v>331.3</v>
      </c>
      <c r="AC494" s="8">
        <f t="shared" si="59"/>
        <v>0</v>
      </c>
      <c r="AG494" s="8">
        <f t="shared" si="61"/>
        <v>0</v>
      </c>
      <c r="AK494" s="8">
        <f t="shared" si="62"/>
        <v>0</v>
      </c>
    </row>
    <row r="495" spans="12:37" x14ac:dyDescent="0.15">
      <c r="L495" s="8">
        <f>IF('vertical grid'!B495&gt;($C$2),0,'vertical grid'!D495)</f>
        <v>0</v>
      </c>
      <c r="M495" s="8"/>
      <c r="N495" s="67">
        <f t="shared" si="63"/>
        <v>0</v>
      </c>
      <c r="O495" s="15"/>
      <c r="P495" s="67">
        <f t="shared" si="60"/>
        <v>0</v>
      </c>
      <c r="S495" s="18">
        <f t="shared" si="56"/>
        <v>0</v>
      </c>
      <c r="U495" s="18">
        <f t="shared" si="57"/>
        <v>0</v>
      </c>
      <c r="W495" s="18">
        <f t="shared" si="58"/>
        <v>0</v>
      </c>
      <c r="Y495" s="8">
        <f>Vz!O495</f>
        <v>331.3</v>
      </c>
      <c r="AC495" s="8">
        <f t="shared" si="59"/>
        <v>0</v>
      </c>
      <c r="AG495" s="8">
        <f t="shared" si="61"/>
        <v>0</v>
      </c>
      <c r="AK495" s="8">
        <f t="shared" si="62"/>
        <v>0</v>
      </c>
    </row>
    <row r="496" spans="12:37" x14ac:dyDescent="0.15">
      <c r="L496" s="8">
        <f>IF('vertical grid'!B496&gt;($C$2),0,'vertical grid'!D496)</f>
        <v>0</v>
      </c>
      <c r="M496" s="8"/>
      <c r="N496" s="67">
        <f t="shared" si="63"/>
        <v>0</v>
      </c>
      <c r="O496" s="15"/>
      <c r="P496" s="67">
        <f t="shared" si="60"/>
        <v>0</v>
      </c>
      <c r="S496" s="18">
        <f t="shared" si="56"/>
        <v>0</v>
      </c>
      <c r="U496" s="18">
        <f t="shared" si="57"/>
        <v>0</v>
      </c>
      <c r="W496" s="18">
        <f t="shared" si="58"/>
        <v>0</v>
      </c>
      <c r="Y496" s="8">
        <f>Vz!O496</f>
        <v>331.3</v>
      </c>
      <c r="AC496" s="8">
        <f t="shared" si="59"/>
        <v>0</v>
      </c>
      <c r="AG496" s="8">
        <f t="shared" si="61"/>
        <v>0</v>
      </c>
      <c r="AK496" s="8">
        <f t="shared" si="62"/>
        <v>0</v>
      </c>
    </row>
    <row r="497" spans="12:37" x14ac:dyDescent="0.15">
      <c r="L497" s="8">
        <f>IF('vertical grid'!B497&gt;($C$2),0,'vertical grid'!D497)</f>
        <v>0</v>
      </c>
      <c r="M497" s="8"/>
      <c r="N497" s="67">
        <f t="shared" si="63"/>
        <v>0</v>
      </c>
      <c r="O497" s="15"/>
      <c r="P497" s="67">
        <f t="shared" si="60"/>
        <v>0</v>
      </c>
      <c r="S497" s="18">
        <f t="shared" si="56"/>
        <v>0</v>
      </c>
      <c r="U497" s="18">
        <f t="shared" si="57"/>
        <v>0</v>
      </c>
      <c r="W497" s="18">
        <f t="shared" si="58"/>
        <v>0</v>
      </c>
      <c r="Y497" s="8">
        <f>Vz!O497</f>
        <v>331.3</v>
      </c>
      <c r="AC497" s="8">
        <f t="shared" si="59"/>
        <v>0</v>
      </c>
      <c r="AG497" s="8">
        <f t="shared" si="61"/>
        <v>0</v>
      </c>
      <c r="AK497" s="8">
        <f t="shared" si="62"/>
        <v>0</v>
      </c>
    </row>
    <row r="498" spans="12:37" x14ac:dyDescent="0.15">
      <c r="L498" s="8">
        <f>IF('vertical grid'!B498&gt;($C$2),0,'vertical grid'!D498)</f>
        <v>0</v>
      </c>
      <c r="M498" s="8"/>
      <c r="N498" s="67">
        <f t="shared" si="63"/>
        <v>0</v>
      </c>
      <c r="O498" s="15"/>
      <c r="P498" s="67">
        <f t="shared" si="60"/>
        <v>0</v>
      </c>
      <c r="S498" s="18">
        <f t="shared" si="56"/>
        <v>0</v>
      </c>
      <c r="U498" s="18">
        <f t="shared" si="57"/>
        <v>0</v>
      </c>
      <c r="W498" s="18">
        <f t="shared" si="58"/>
        <v>0</v>
      </c>
      <c r="Y498" s="8">
        <f>Vz!O498</f>
        <v>331.3</v>
      </c>
      <c r="AC498" s="8">
        <f t="shared" si="59"/>
        <v>0</v>
      </c>
      <c r="AG498" s="8">
        <f t="shared" si="61"/>
        <v>0</v>
      </c>
      <c r="AK498" s="8">
        <f t="shared" si="62"/>
        <v>0</v>
      </c>
    </row>
    <row r="499" spans="12:37" x14ac:dyDescent="0.15">
      <c r="L499" s="8">
        <f>IF('vertical grid'!B499&gt;($C$2),0,'vertical grid'!D499)</f>
        <v>0</v>
      </c>
      <c r="M499" s="8"/>
      <c r="N499" s="67">
        <f t="shared" si="63"/>
        <v>0</v>
      </c>
      <c r="O499" s="15"/>
      <c r="P499" s="67">
        <f t="shared" si="60"/>
        <v>0</v>
      </c>
      <c r="S499" s="18">
        <f t="shared" si="56"/>
        <v>0</v>
      </c>
      <c r="U499" s="18">
        <f t="shared" si="57"/>
        <v>0</v>
      </c>
      <c r="W499" s="18">
        <f t="shared" si="58"/>
        <v>0</v>
      </c>
      <c r="Y499" s="8">
        <f>Vz!O499</f>
        <v>331.3</v>
      </c>
      <c r="AC499" s="8">
        <f t="shared" si="59"/>
        <v>0</v>
      </c>
      <c r="AG499" s="8">
        <f t="shared" si="61"/>
        <v>0</v>
      </c>
      <c r="AK499" s="8">
        <f t="shared" si="62"/>
        <v>0</v>
      </c>
    </row>
    <row r="500" spans="12:37" x14ac:dyDescent="0.15">
      <c r="L500" s="8">
        <f>IF('vertical grid'!B500&gt;($C$2),0,'vertical grid'!D500)</f>
        <v>0</v>
      </c>
      <c r="M500" s="8"/>
      <c r="N500" s="67">
        <f t="shared" si="63"/>
        <v>0</v>
      </c>
      <c r="O500" s="15"/>
      <c r="P500" s="67">
        <f t="shared" si="60"/>
        <v>0</v>
      </c>
      <c r="S500" s="18">
        <f t="shared" si="56"/>
        <v>0</v>
      </c>
      <c r="U500" s="18">
        <f t="shared" si="57"/>
        <v>0</v>
      </c>
      <c r="W500" s="18">
        <f t="shared" si="58"/>
        <v>0</v>
      </c>
      <c r="Y500" s="8">
        <f>Vz!O500</f>
        <v>331.3</v>
      </c>
      <c r="AC500" s="8">
        <f t="shared" si="59"/>
        <v>0</v>
      </c>
      <c r="AG500" s="8">
        <f t="shared" si="61"/>
        <v>0</v>
      </c>
      <c r="AK500" s="8">
        <f t="shared" si="62"/>
        <v>0</v>
      </c>
    </row>
    <row r="501" spans="12:37" x14ac:dyDescent="0.15">
      <c r="L501" s="8">
        <f>IF('vertical grid'!B501&gt;($C$2),0,'vertical grid'!D501)</f>
        <v>0</v>
      </c>
      <c r="M501" s="8"/>
      <c r="N501" s="67">
        <f t="shared" si="63"/>
        <v>0</v>
      </c>
      <c r="O501" s="15"/>
      <c r="P501" s="67">
        <f t="shared" si="60"/>
        <v>0</v>
      </c>
      <c r="S501" s="18">
        <f t="shared" si="56"/>
        <v>0</v>
      </c>
      <c r="U501" s="18">
        <f t="shared" si="57"/>
        <v>0</v>
      </c>
      <c r="W501" s="18">
        <f t="shared" si="58"/>
        <v>0</v>
      </c>
      <c r="Y501" s="8">
        <f>Vz!O501</f>
        <v>331.3</v>
      </c>
      <c r="AC501" s="8">
        <f t="shared" si="59"/>
        <v>0</v>
      </c>
      <c r="AG501" s="8">
        <f t="shared" si="61"/>
        <v>0</v>
      </c>
      <c r="AK501" s="8">
        <f t="shared" si="62"/>
        <v>0</v>
      </c>
    </row>
    <row r="502" spans="12:37" x14ac:dyDescent="0.15">
      <c r="L502" s="8">
        <f>IF('vertical grid'!B502&gt;($C$2),0,'vertical grid'!D502)</f>
        <v>0</v>
      </c>
      <c r="M502" s="8"/>
      <c r="N502" s="67">
        <f t="shared" si="63"/>
        <v>0</v>
      </c>
      <c r="O502" s="15"/>
      <c r="P502" s="67">
        <f t="shared" si="60"/>
        <v>0</v>
      </c>
      <c r="S502" s="18">
        <f t="shared" si="56"/>
        <v>0</v>
      </c>
      <c r="U502" s="18">
        <f t="shared" si="57"/>
        <v>0</v>
      </c>
      <c r="W502" s="18">
        <f t="shared" si="58"/>
        <v>0</v>
      </c>
      <c r="Y502" s="8">
        <f>Vz!O502</f>
        <v>331.3</v>
      </c>
      <c r="AC502" s="8">
        <f t="shared" si="59"/>
        <v>0</v>
      </c>
      <c r="AG502" s="8">
        <f t="shared" si="61"/>
        <v>0</v>
      </c>
      <c r="AK502" s="8">
        <f t="shared" si="62"/>
        <v>0</v>
      </c>
    </row>
    <row r="503" spans="12:37" x14ac:dyDescent="0.15">
      <c r="L503" s="8">
        <f>IF('vertical grid'!B503&gt;($C$2),0,'vertical grid'!D503)</f>
        <v>0</v>
      </c>
      <c r="M503" s="8"/>
      <c r="N503" s="67">
        <f t="shared" si="63"/>
        <v>0</v>
      </c>
      <c r="O503" s="15"/>
      <c r="P503" s="67">
        <f t="shared" si="60"/>
        <v>0</v>
      </c>
      <c r="S503" s="18">
        <f t="shared" si="56"/>
        <v>0</v>
      </c>
      <c r="U503" s="18">
        <f t="shared" si="57"/>
        <v>0</v>
      </c>
      <c r="W503" s="18">
        <f t="shared" si="58"/>
        <v>0</v>
      </c>
      <c r="Y503" s="8">
        <f>Vz!O503</f>
        <v>331.3</v>
      </c>
      <c r="AC503" s="8">
        <f t="shared" si="59"/>
        <v>0</v>
      </c>
      <c r="AG503" s="8">
        <f t="shared" si="61"/>
        <v>0</v>
      </c>
      <c r="AK503" s="8">
        <f t="shared" si="62"/>
        <v>0</v>
      </c>
    </row>
    <row r="504" spans="12:37" x14ac:dyDescent="0.15">
      <c r="L504" s="8">
        <f>IF('vertical grid'!B504&gt;($C$2),0,'vertical grid'!D504)</f>
        <v>0</v>
      </c>
      <c r="M504" s="8"/>
      <c r="N504" s="67">
        <f t="shared" si="63"/>
        <v>0</v>
      </c>
      <c r="O504" s="15"/>
      <c r="P504" s="67">
        <f t="shared" si="60"/>
        <v>0</v>
      </c>
      <c r="S504" s="18">
        <f t="shared" si="56"/>
        <v>0</v>
      </c>
      <c r="U504" s="18">
        <f t="shared" si="57"/>
        <v>0</v>
      </c>
      <c r="W504" s="18">
        <f t="shared" si="58"/>
        <v>0</v>
      </c>
      <c r="Y504" s="8">
        <f>Vz!O504</f>
        <v>331.3</v>
      </c>
      <c r="AC504" s="8">
        <f t="shared" si="59"/>
        <v>0</v>
      </c>
      <c r="AG504" s="8">
        <f t="shared" si="61"/>
        <v>0</v>
      </c>
      <c r="AK504" s="8">
        <f t="shared" si="62"/>
        <v>0</v>
      </c>
    </row>
    <row r="505" spans="12:37" x14ac:dyDescent="0.15">
      <c r="L505" s="8">
        <f>IF('vertical grid'!B505&gt;($C$2),0,'vertical grid'!D505)</f>
        <v>0</v>
      </c>
      <c r="M505" s="8"/>
      <c r="N505" s="67">
        <f t="shared" si="63"/>
        <v>0</v>
      </c>
      <c r="O505" s="15"/>
      <c r="P505" s="67">
        <f t="shared" si="60"/>
        <v>0</v>
      </c>
      <c r="S505" s="18">
        <f t="shared" si="56"/>
        <v>0</v>
      </c>
      <c r="U505" s="18">
        <f t="shared" si="57"/>
        <v>0</v>
      </c>
      <c r="W505" s="18">
        <f t="shared" si="58"/>
        <v>0</v>
      </c>
      <c r="Y505" s="8">
        <f>Vz!O505</f>
        <v>331.3</v>
      </c>
      <c r="AC505" s="8">
        <f t="shared" si="59"/>
        <v>0</v>
      </c>
      <c r="AG505" s="8">
        <f t="shared" si="61"/>
        <v>0</v>
      </c>
      <c r="AK505" s="8">
        <f t="shared" si="62"/>
        <v>0</v>
      </c>
    </row>
    <row r="506" spans="12:37" x14ac:dyDescent="0.15">
      <c r="L506" s="8">
        <f>IF('vertical grid'!B506&gt;($C$2),0,'vertical grid'!D506)</f>
        <v>0</v>
      </c>
      <c r="M506" s="8"/>
      <c r="N506" s="67">
        <f t="shared" si="63"/>
        <v>0</v>
      </c>
      <c r="O506" s="15"/>
      <c r="P506" s="67">
        <f t="shared" si="60"/>
        <v>0</v>
      </c>
      <c r="S506" s="18">
        <f t="shared" si="56"/>
        <v>0</v>
      </c>
      <c r="U506" s="18">
        <f t="shared" si="57"/>
        <v>0</v>
      </c>
      <c r="W506" s="18">
        <f t="shared" si="58"/>
        <v>0</v>
      </c>
      <c r="Y506" s="8">
        <f>Vz!O506</f>
        <v>331.3</v>
      </c>
      <c r="AC506" s="8">
        <f t="shared" si="59"/>
        <v>0</v>
      </c>
      <c r="AG506" s="8">
        <f t="shared" si="61"/>
        <v>0</v>
      </c>
      <c r="AK506" s="8">
        <f t="shared" si="62"/>
        <v>0</v>
      </c>
    </row>
    <row r="507" spans="12:37" x14ac:dyDescent="0.15">
      <c r="L507" s="8">
        <f>IF('vertical grid'!B507&gt;($C$2),0,'vertical grid'!D507)</f>
        <v>0</v>
      </c>
      <c r="M507" s="8"/>
      <c r="N507" s="67">
        <f t="shared" si="63"/>
        <v>0</v>
      </c>
      <c r="O507" s="15"/>
      <c r="P507" s="67">
        <f t="shared" si="60"/>
        <v>0</v>
      </c>
      <c r="S507" s="18">
        <f t="shared" si="56"/>
        <v>0</v>
      </c>
      <c r="U507" s="18">
        <f t="shared" si="57"/>
        <v>0</v>
      </c>
      <c r="W507" s="18">
        <f t="shared" si="58"/>
        <v>0</v>
      </c>
      <c r="Y507" s="8">
        <f>Vz!O507</f>
        <v>331.3</v>
      </c>
      <c r="AC507" s="8">
        <f t="shared" si="59"/>
        <v>0</v>
      </c>
      <c r="AG507" s="8">
        <f t="shared" si="61"/>
        <v>0</v>
      </c>
      <c r="AK507" s="8">
        <f t="shared" si="62"/>
        <v>0</v>
      </c>
    </row>
    <row r="508" spans="12:37" x14ac:dyDescent="0.15">
      <c r="L508" s="8">
        <f>IF('vertical grid'!B508&gt;($C$2),0,'vertical grid'!D508)</f>
        <v>0</v>
      </c>
      <c r="M508" s="8"/>
      <c r="N508" s="67">
        <f t="shared" si="63"/>
        <v>0</v>
      </c>
      <c r="O508" s="15"/>
      <c r="P508" s="67">
        <f t="shared" si="60"/>
        <v>0</v>
      </c>
      <c r="S508" s="18">
        <f t="shared" si="56"/>
        <v>0</v>
      </c>
      <c r="U508" s="18">
        <f t="shared" si="57"/>
        <v>0</v>
      </c>
      <c r="W508" s="18">
        <f t="shared" si="58"/>
        <v>0</v>
      </c>
      <c r="Y508" s="8">
        <f>Vz!O508</f>
        <v>331.3</v>
      </c>
      <c r="AC508" s="8">
        <f t="shared" si="59"/>
        <v>0</v>
      </c>
      <c r="AG508" s="8">
        <f t="shared" si="61"/>
        <v>0</v>
      </c>
      <c r="AK508" s="8">
        <f t="shared" si="62"/>
        <v>0</v>
      </c>
    </row>
    <row r="509" spans="12:37" x14ac:dyDescent="0.15">
      <c r="L509" s="8">
        <f>IF('vertical grid'!B509&gt;($C$2),0,'vertical grid'!D509)</f>
        <v>0</v>
      </c>
      <c r="M509" s="8"/>
      <c r="N509" s="67">
        <f t="shared" si="63"/>
        <v>0</v>
      </c>
      <c r="O509" s="15"/>
      <c r="P509" s="67">
        <f t="shared" si="60"/>
        <v>0</v>
      </c>
      <c r="S509" s="18">
        <f t="shared" si="56"/>
        <v>0</v>
      </c>
      <c r="U509" s="18">
        <f t="shared" si="57"/>
        <v>0</v>
      </c>
      <c r="W509" s="18">
        <f t="shared" si="58"/>
        <v>0</v>
      </c>
      <c r="Y509" s="8">
        <f>Vz!O509</f>
        <v>331.3</v>
      </c>
      <c r="AC509" s="8">
        <f t="shared" si="59"/>
        <v>0</v>
      </c>
      <c r="AG509" s="8">
        <f t="shared" si="61"/>
        <v>0</v>
      </c>
      <c r="AK509" s="8">
        <f t="shared" si="62"/>
        <v>0</v>
      </c>
    </row>
    <row r="510" spans="12:37" x14ac:dyDescent="0.15">
      <c r="L510" s="8">
        <f>IF('vertical grid'!B510&gt;($C$2),0,'vertical grid'!D510)</f>
        <v>0</v>
      </c>
      <c r="M510" s="8"/>
      <c r="N510" s="67">
        <f t="shared" si="63"/>
        <v>0</v>
      </c>
      <c r="O510" s="15"/>
      <c r="P510" s="67">
        <f t="shared" si="60"/>
        <v>0</v>
      </c>
      <c r="S510" s="18">
        <f t="shared" si="56"/>
        <v>0</v>
      </c>
      <c r="U510" s="18">
        <f t="shared" si="57"/>
        <v>0</v>
      </c>
      <c r="W510" s="18">
        <f t="shared" si="58"/>
        <v>0</v>
      </c>
      <c r="Y510" s="8">
        <f>Vz!O510</f>
        <v>331.3</v>
      </c>
      <c r="AC510" s="8">
        <f t="shared" si="59"/>
        <v>0</v>
      </c>
      <c r="AG510" s="8">
        <f t="shared" si="61"/>
        <v>0</v>
      </c>
      <c r="AK510" s="8">
        <f t="shared" si="62"/>
        <v>0</v>
      </c>
    </row>
    <row r="511" spans="12:37" x14ac:dyDescent="0.15">
      <c r="L511" s="8">
        <f>IF('vertical grid'!B511&gt;($C$2),0,'vertical grid'!D511)</f>
        <v>0</v>
      </c>
      <c r="M511" s="8"/>
      <c r="N511" s="67">
        <f t="shared" si="63"/>
        <v>0</v>
      </c>
      <c r="O511" s="15"/>
      <c r="P511" s="67">
        <f t="shared" si="60"/>
        <v>0</v>
      </c>
      <c r="S511" s="18">
        <f t="shared" si="56"/>
        <v>0</v>
      </c>
      <c r="U511" s="18">
        <f t="shared" si="57"/>
        <v>0</v>
      </c>
      <c r="W511" s="18">
        <f t="shared" si="58"/>
        <v>0</v>
      </c>
      <c r="Y511" s="8">
        <f>Vz!O511</f>
        <v>331.3</v>
      </c>
      <c r="AC511" s="8">
        <f t="shared" si="59"/>
        <v>0</v>
      </c>
      <c r="AG511" s="8">
        <f t="shared" si="61"/>
        <v>0</v>
      </c>
      <c r="AK511" s="8">
        <f t="shared" si="62"/>
        <v>0</v>
      </c>
    </row>
    <row r="512" spans="12:37" x14ac:dyDescent="0.15">
      <c r="L512" s="8">
        <f>IF('vertical grid'!B512&gt;($C$2),0,'vertical grid'!D512)</f>
        <v>0</v>
      </c>
      <c r="M512" s="8"/>
      <c r="N512" s="67">
        <f t="shared" si="63"/>
        <v>0</v>
      </c>
      <c r="O512" s="15"/>
      <c r="P512" s="67">
        <f t="shared" si="60"/>
        <v>0</v>
      </c>
      <c r="S512" s="18">
        <f t="shared" si="56"/>
        <v>0</v>
      </c>
      <c r="U512" s="18">
        <f t="shared" si="57"/>
        <v>0</v>
      </c>
      <c r="W512" s="18">
        <f t="shared" si="58"/>
        <v>0</v>
      </c>
      <c r="Y512" s="8">
        <f>Vz!O512</f>
        <v>331.3</v>
      </c>
      <c r="AC512" s="8">
        <f t="shared" si="59"/>
        <v>0</v>
      </c>
      <c r="AG512" s="8">
        <f t="shared" si="61"/>
        <v>0</v>
      </c>
      <c r="AK512" s="8">
        <f t="shared" si="62"/>
        <v>0</v>
      </c>
    </row>
    <row r="513" spans="12:37" x14ac:dyDescent="0.15">
      <c r="L513" s="8">
        <f>IF('vertical grid'!B513&gt;($C$2),0,'vertical grid'!D513)</f>
        <v>0</v>
      </c>
      <c r="M513" s="8"/>
      <c r="N513" s="67">
        <f t="shared" si="63"/>
        <v>0</v>
      </c>
      <c r="O513" s="15"/>
      <c r="P513" s="67">
        <f t="shared" si="60"/>
        <v>0</v>
      </c>
      <c r="S513" s="18">
        <f t="shared" ref="S513:S576" si="64">L513/$G$2</f>
        <v>0</v>
      </c>
      <c r="U513" s="18">
        <f t="shared" ref="U513:U576" si="65">L513/$G$3</f>
        <v>0</v>
      </c>
      <c r="W513" s="18">
        <f t="shared" ref="W513:W576" si="66">L513/$G$4</f>
        <v>0</v>
      </c>
      <c r="Y513" s="8">
        <f>Vz!O513</f>
        <v>331.3</v>
      </c>
      <c r="AC513" s="8">
        <f t="shared" ref="AC513:AC576" si="67">S513/Y513</f>
        <v>0</v>
      </c>
      <c r="AG513" s="8">
        <f t="shared" si="61"/>
        <v>0</v>
      </c>
      <c r="AK513" s="8">
        <f t="shared" si="62"/>
        <v>0</v>
      </c>
    </row>
    <row r="514" spans="12:37" x14ac:dyDescent="0.15">
      <c r="L514" s="8">
        <f>IF('vertical grid'!B514&gt;($C$2),0,'vertical grid'!D514)</f>
        <v>0</v>
      </c>
      <c r="M514" s="8"/>
      <c r="N514" s="67">
        <f t="shared" si="63"/>
        <v>0</v>
      </c>
      <c r="O514" s="15"/>
      <c r="P514" s="67">
        <f t="shared" ref="P514:P577" si="68">N514*Y514</f>
        <v>0</v>
      </c>
      <c r="S514" s="18">
        <f t="shared" si="64"/>
        <v>0</v>
      </c>
      <c r="U514" s="18">
        <f t="shared" si="65"/>
        <v>0</v>
      </c>
      <c r="W514" s="18">
        <f t="shared" si="66"/>
        <v>0</v>
      </c>
      <c r="Y514" s="8">
        <f>Vz!O514</f>
        <v>331.3</v>
      </c>
      <c r="AC514" s="8">
        <f t="shared" si="67"/>
        <v>0</v>
      </c>
      <c r="AG514" s="8">
        <f t="shared" ref="AG514:AG577" si="69">U514/Y514</f>
        <v>0</v>
      </c>
      <c r="AK514" s="8">
        <f t="shared" ref="AK514:AK577" si="70">W514/Y514</f>
        <v>0</v>
      </c>
    </row>
    <row r="515" spans="12:37" x14ac:dyDescent="0.15">
      <c r="L515" s="8">
        <f>IF('vertical grid'!B515&gt;($C$2),0,'vertical grid'!D515)</f>
        <v>0</v>
      </c>
      <c r="M515" s="8"/>
      <c r="N515" s="67">
        <f t="shared" ref="N515:N578" si="71">IF(L516=0,IF(L515&gt;0,1,0),0)</f>
        <v>0</v>
      </c>
      <c r="O515" s="15"/>
      <c r="P515" s="67">
        <f t="shared" si="68"/>
        <v>0</v>
      </c>
      <c r="S515" s="18">
        <f t="shared" si="64"/>
        <v>0</v>
      </c>
      <c r="U515" s="18">
        <f t="shared" si="65"/>
        <v>0</v>
      </c>
      <c r="W515" s="18">
        <f t="shared" si="66"/>
        <v>0</v>
      </c>
      <c r="Y515" s="8">
        <f>Vz!O515</f>
        <v>331.3</v>
      </c>
      <c r="AC515" s="8">
        <f t="shared" si="67"/>
        <v>0</v>
      </c>
      <c r="AG515" s="8">
        <f t="shared" si="69"/>
        <v>0</v>
      </c>
      <c r="AK515" s="8">
        <f t="shared" si="70"/>
        <v>0</v>
      </c>
    </row>
    <row r="516" spans="12:37" x14ac:dyDescent="0.15">
      <c r="L516" s="8">
        <f>IF('vertical grid'!B516&gt;($C$2),0,'vertical grid'!D516)</f>
        <v>0</v>
      </c>
      <c r="M516" s="8"/>
      <c r="N516" s="67">
        <f t="shared" si="71"/>
        <v>0</v>
      </c>
      <c r="O516" s="15"/>
      <c r="P516" s="67">
        <f t="shared" si="68"/>
        <v>0</v>
      </c>
      <c r="S516" s="18">
        <f t="shared" si="64"/>
        <v>0</v>
      </c>
      <c r="U516" s="18">
        <f t="shared" si="65"/>
        <v>0</v>
      </c>
      <c r="W516" s="18">
        <f t="shared" si="66"/>
        <v>0</v>
      </c>
      <c r="Y516" s="8">
        <f>Vz!O516</f>
        <v>331.3</v>
      </c>
      <c r="AC516" s="8">
        <f t="shared" si="67"/>
        <v>0</v>
      </c>
      <c r="AG516" s="8">
        <f t="shared" si="69"/>
        <v>0</v>
      </c>
      <c r="AK516" s="8">
        <f t="shared" si="70"/>
        <v>0</v>
      </c>
    </row>
    <row r="517" spans="12:37" x14ac:dyDescent="0.15">
      <c r="L517" s="8">
        <f>IF('vertical grid'!B517&gt;($C$2),0,'vertical grid'!D517)</f>
        <v>0</v>
      </c>
      <c r="M517" s="8"/>
      <c r="N517" s="67">
        <f t="shared" si="71"/>
        <v>0</v>
      </c>
      <c r="O517" s="15"/>
      <c r="P517" s="67">
        <f t="shared" si="68"/>
        <v>0</v>
      </c>
      <c r="S517" s="18">
        <f t="shared" si="64"/>
        <v>0</v>
      </c>
      <c r="U517" s="18">
        <f t="shared" si="65"/>
        <v>0</v>
      </c>
      <c r="W517" s="18">
        <f t="shared" si="66"/>
        <v>0</v>
      </c>
      <c r="Y517" s="8">
        <f>Vz!O517</f>
        <v>331.3</v>
      </c>
      <c r="AC517" s="8">
        <f t="shared" si="67"/>
        <v>0</v>
      </c>
      <c r="AG517" s="8">
        <f t="shared" si="69"/>
        <v>0</v>
      </c>
      <c r="AK517" s="8">
        <f t="shared" si="70"/>
        <v>0</v>
      </c>
    </row>
    <row r="518" spans="12:37" x14ac:dyDescent="0.15">
      <c r="L518" s="8">
        <f>IF('vertical grid'!B518&gt;($C$2),0,'vertical grid'!D518)</f>
        <v>0</v>
      </c>
      <c r="M518" s="8"/>
      <c r="N518" s="67">
        <f t="shared" si="71"/>
        <v>0</v>
      </c>
      <c r="O518" s="15"/>
      <c r="P518" s="67">
        <f t="shared" si="68"/>
        <v>0</v>
      </c>
      <c r="S518" s="18">
        <f t="shared" si="64"/>
        <v>0</v>
      </c>
      <c r="U518" s="18">
        <f t="shared" si="65"/>
        <v>0</v>
      </c>
      <c r="W518" s="18">
        <f t="shared" si="66"/>
        <v>0</v>
      </c>
      <c r="Y518" s="8">
        <f>Vz!O518</f>
        <v>331.3</v>
      </c>
      <c r="AC518" s="8">
        <f t="shared" si="67"/>
        <v>0</v>
      </c>
      <c r="AG518" s="8">
        <f t="shared" si="69"/>
        <v>0</v>
      </c>
      <c r="AK518" s="8">
        <f t="shared" si="70"/>
        <v>0</v>
      </c>
    </row>
    <row r="519" spans="12:37" x14ac:dyDescent="0.15">
      <c r="L519" s="8">
        <f>IF('vertical grid'!B519&gt;($C$2),0,'vertical grid'!D519)</f>
        <v>0</v>
      </c>
      <c r="M519" s="8"/>
      <c r="N519" s="67">
        <f t="shared" si="71"/>
        <v>0</v>
      </c>
      <c r="O519" s="15"/>
      <c r="P519" s="67">
        <f t="shared" si="68"/>
        <v>0</v>
      </c>
      <c r="S519" s="18">
        <f t="shared" si="64"/>
        <v>0</v>
      </c>
      <c r="U519" s="18">
        <f t="shared" si="65"/>
        <v>0</v>
      </c>
      <c r="W519" s="18">
        <f t="shared" si="66"/>
        <v>0</v>
      </c>
      <c r="Y519" s="8">
        <f>Vz!O519</f>
        <v>331.3</v>
      </c>
      <c r="AC519" s="8">
        <f t="shared" si="67"/>
        <v>0</v>
      </c>
      <c r="AG519" s="8">
        <f t="shared" si="69"/>
        <v>0</v>
      </c>
      <c r="AK519" s="8">
        <f t="shared" si="70"/>
        <v>0</v>
      </c>
    </row>
    <row r="520" spans="12:37" x14ac:dyDescent="0.15">
      <c r="L520" s="8">
        <f>IF('vertical grid'!B520&gt;($C$2),0,'vertical grid'!D520)</f>
        <v>0</v>
      </c>
      <c r="M520" s="8"/>
      <c r="N520" s="67">
        <f t="shared" si="71"/>
        <v>0</v>
      </c>
      <c r="O520" s="15"/>
      <c r="P520" s="67">
        <f t="shared" si="68"/>
        <v>0</v>
      </c>
      <c r="S520" s="18">
        <f t="shared" si="64"/>
        <v>0</v>
      </c>
      <c r="U520" s="18">
        <f t="shared" si="65"/>
        <v>0</v>
      </c>
      <c r="W520" s="18">
        <f t="shared" si="66"/>
        <v>0</v>
      </c>
      <c r="Y520" s="8">
        <f>Vz!O520</f>
        <v>331.3</v>
      </c>
      <c r="AC520" s="8">
        <f t="shared" si="67"/>
        <v>0</v>
      </c>
      <c r="AG520" s="8">
        <f t="shared" si="69"/>
        <v>0</v>
      </c>
      <c r="AK520" s="8">
        <f t="shared" si="70"/>
        <v>0</v>
      </c>
    </row>
    <row r="521" spans="12:37" x14ac:dyDescent="0.15">
      <c r="L521" s="8">
        <f>IF('vertical grid'!B521&gt;($C$2),0,'vertical grid'!D521)</f>
        <v>0</v>
      </c>
      <c r="M521" s="8"/>
      <c r="N521" s="67">
        <f t="shared" si="71"/>
        <v>0</v>
      </c>
      <c r="O521" s="15"/>
      <c r="P521" s="67">
        <f t="shared" si="68"/>
        <v>0</v>
      </c>
      <c r="S521" s="18">
        <f t="shared" si="64"/>
        <v>0</v>
      </c>
      <c r="U521" s="18">
        <f t="shared" si="65"/>
        <v>0</v>
      </c>
      <c r="W521" s="18">
        <f t="shared" si="66"/>
        <v>0</v>
      </c>
      <c r="Y521" s="8">
        <f>Vz!O521</f>
        <v>331.3</v>
      </c>
      <c r="AC521" s="8">
        <f t="shared" si="67"/>
        <v>0</v>
      </c>
      <c r="AG521" s="8">
        <f t="shared" si="69"/>
        <v>0</v>
      </c>
      <c r="AK521" s="8">
        <f t="shared" si="70"/>
        <v>0</v>
      </c>
    </row>
    <row r="522" spans="12:37" x14ac:dyDescent="0.15">
      <c r="L522" s="8">
        <f>IF('vertical grid'!B522&gt;($C$2),0,'vertical grid'!D522)</f>
        <v>0</v>
      </c>
      <c r="M522" s="8"/>
      <c r="N522" s="67">
        <f t="shared" si="71"/>
        <v>0</v>
      </c>
      <c r="O522" s="15"/>
      <c r="P522" s="67">
        <f t="shared" si="68"/>
        <v>0</v>
      </c>
      <c r="S522" s="18">
        <f t="shared" si="64"/>
        <v>0</v>
      </c>
      <c r="U522" s="18">
        <f t="shared" si="65"/>
        <v>0</v>
      </c>
      <c r="W522" s="18">
        <f t="shared" si="66"/>
        <v>0</v>
      </c>
      <c r="Y522" s="8">
        <f>Vz!O522</f>
        <v>331.3</v>
      </c>
      <c r="AC522" s="8">
        <f t="shared" si="67"/>
        <v>0</v>
      </c>
      <c r="AG522" s="8">
        <f t="shared" si="69"/>
        <v>0</v>
      </c>
      <c r="AK522" s="8">
        <f t="shared" si="70"/>
        <v>0</v>
      </c>
    </row>
    <row r="523" spans="12:37" x14ac:dyDescent="0.15">
      <c r="L523" s="8">
        <f>IF('vertical grid'!B523&gt;($C$2),0,'vertical grid'!D523)</f>
        <v>0</v>
      </c>
      <c r="M523" s="8"/>
      <c r="N523" s="67">
        <f t="shared" si="71"/>
        <v>0</v>
      </c>
      <c r="O523" s="15"/>
      <c r="P523" s="67">
        <f t="shared" si="68"/>
        <v>0</v>
      </c>
      <c r="S523" s="18">
        <f t="shared" si="64"/>
        <v>0</v>
      </c>
      <c r="U523" s="18">
        <f t="shared" si="65"/>
        <v>0</v>
      </c>
      <c r="W523" s="18">
        <f t="shared" si="66"/>
        <v>0</v>
      </c>
      <c r="Y523" s="8">
        <f>Vz!O523</f>
        <v>331.3</v>
      </c>
      <c r="AC523" s="8">
        <f t="shared" si="67"/>
        <v>0</v>
      </c>
      <c r="AG523" s="8">
        <f t="shared" si="69"/>
        <v>0</v>
      </c>
      <c r="AK523" s="8">
        <f t="shared" si="70"/>
        <v>0</v>
      </c>
    </row>
    <row r="524" spans="12:37" x14ac:dyDescent="0.15">
      <c r="L524" s="8">
        <f>IF('vertical grid'!B524&gt;($C$2),0,'vertical grid'!D524)</f>
        <v>0</v>
      </c>
      <c r="M524" s="8"/>
      <c r="N524" s="67">
        <f t="shared" si="71"/>
        <v>0</v>
      </c>
      <c r="O524" s="15"/>
      <c r="P524" s="67">
        <f t="shared" si="68"/>
        <v>0</v>
      </c>
      <c r="S524" s="18">
        <f t="shared" si="64"/>
        <v>0</v>
      </c>
      <c r="U524" s="18">
        <f t="shared" si="65"/>
        <v>0</v>
      </c>
      <c r="W524" s="18">
        <f t="shared" si="66"/>
        <v>0</v>
      </c>
      <c r="Y524" s="8">
        <f>Vz!O524</f>
        <v>331.3</v>
      </c>
      <c r="AC524" s="8">
        <f t="shared" si="67"/>
        <v>0</v>
      </c>
      <c r="AG524" s="8">
        <f t="shared" si="69"/>
        <v>0</v>
      </c>
      <c r="AK524" s="8">
        <f t="shared" si="70"/>
        <v>0</v>
      </c>
    </row>
    <row r="525" spans="12:37" x14ac:dyDescent="0.15">
      <c r="L525" s="8">
        <f>IF('vertical grid'!B525&gt;($C$2),0,'vertical grid'!D525)</f>
        <v>0</v>
      </c>
      <c r="M525" s="8"/>
      <c r="N525" s="67">
        <f t="shared" si="71"/>
        <v>0</v>
      </c>
      <c r="O525" s="15"/>
      <c r="P525" s="67">
        <f t="shared" si="68"/>
        <v>0</v>
      </c>
      <c r="S525" s="18">
        <f t="shared" si="64"/>
        <v>0</v>
      </c>
      <c r="U525" s="18">
        <f t="shared" si="65"/>
        <v>0</v>
      </c>
      <c r="W525" s="18">
        <f t="shared" si="66"/>
        <v>0</v>
      </c>
      <c r="Y525" s="8">
        <f>Vz!O525</f>
        <v>331.3</v>
      </c>
      <c r="AC525" s="8">
        <f t="shared" si="67"/>
        <v>0</v>
      </c>
      <c r="AG525" s="8">
        <f t="shared" si="69"/>
        <v>0</v>
      </c>
      <c r="AK525" s="8">
        <f t="shared" si="70"/>
        <v>0</v>
      </c>
    </row>
    <row r="526" spans="12:37" x14ac:dyDescent="0.15">
      <c r="L526" s="8">
        <f>IF('vertical grid'!B526&gt;($C$2),0,'vertical grid'!D526)</f>
        <v>0</v>
      </c>
      <c r="M526" s="8"/>
      <c r="N526" s="67">
        <f t="shared" si="71"/>
        <v>0</v>
      </c>
      <c r="O526" s="15"/>
      <c r="P526" s="67">
        <f t="shared" si="68"/>
        <v>0</v>
      </c>
      <c r="S526" s="18">
        <f t="shared" si="64"/>
        <v>0</v>
      </c>
      <c r="U526" s="18">
        <f t="shared" si="65"/>
        <v>0</v>
      </c>
      <c r="W526" s="18">
        <f t="shared" si="66"/>
        <v>0</v>
      </c>
      <c r="Y526" s="8">
        <f>Vz!O526</f>
        <v>331.3</v>
      </c>
      <c r="AC526" s="8">
        <f t="shared" si="67"/>
        <v>0</v>
      </c>
      <c r="AG526" s="8">
        <f t="shared" si="69"/>
        <v>0</v>
      </c>
      <c r="AK526" s="8">
        <f t="shared" si="70"/>
        <v>0</v>
      </c>
    </row>
    <row r="527" spans="12:37" x14ac:dyDescent="0.15">
      <c r="L527" s="8">
        <f>IF('vertical grid'!B527&gt;($C$2),0,'vertical grid'!D527)</f>
        <v>0</v>
      </c>
      <c r="M527" s="8"/>
      <c r="N527" s="67">
        <f t="shared" si="71"/>
        <v>0</v>
      </c>
      <c r="O527" s="15"/>
      <c r="P527" s="67">
        <f t="shared" si="68"/>
        <v>0</v>
      </c>
      <c r="S527" s="18">
        <f t="shared" si="64"/>
        <v>0</v>
      </c>
      <c r="U527" s="18">
        <f t="shared" si="65"/>
        <v>0</v>
      </c>
      <c r="W527" s="18">
        <f t="shared" si="66"/>
        <v>0</v>
      </c>
      <c r="Y527" s="8">
        <f>Vz!O527</f>
        <v>331.3</v>
      </c>
      <c r="AC527" s="8">
        <f t="shared" si="67"/>
        <v>0</v>
      </c>
      <c r="AG527" s="8">
        <f t="shared" si="69"/>
        <v>0</v>
      </c>
      <c r="AK527" s="8">
        <f t="shared" si="70"/>
        <v>0</v>
      </c>
    </row>
    <row r="528" spans="12:37" x14ac:dyDescent="0.15">
      <c r="L528" s="8">
        <f>IF('vertical grid'!B528&gt;($C$2),0,'vertical grid'!D528)</f>
        <v>0</v>
      </c>
      <c r="M528" s="8"/>
      <c r="N528" s="67">
        <f t="shared" si="71"/>
        <v>0</v>
      </c>
      <c r="O528" s="15"/>
      <c r="P528" s="67">
        <f t="shared" si="68"/>
        <v>0</v>
      </c>
      <c r="S528" s="18">
        <f t="shared" si="64"/>
        <v>0</v>
      </c>
      <c r="U528" s="18">
        <f t="shared" si="65"/>
        <v>0</v>
      </c>
      <c r="W528" s="18">
        <f t="shared" si="66"/>
        <v>0</v>
      </c>
      <c r="Y528" s="8">
        <f>Vz!O528</f>
        <v>331.3</v>
      </c>
      <c r="AC528" s="8">
        <f t="shared" si="67"/>
        <v>0</v>
      </c>
      <c r="AG528" s="8">
        <f t="shared" si="69"/>
        <v>0</v>
      </c>
      <c r="AK528" s="8">
        <f t="shared" si="70"/>
        <v>0</v>
      </c>
    </row>
    <row r="529" spans="12:37" x14ac:dyDescent="0.15">
      <c r="L529" s="8">
        <f>IF('vertical grid'!B529&gt;($C$2),0,'vertical grid'!D529)</f>
        <v>0</v>
      </c>
      <c r="M529" s="8"/>
      <c r="N529" s="67">
        <f t="shared" si="71"/>
        <v>0</v>
      </c>
      <c r="O529" s="15"/>
      <c r="P529" s="67">
        <f t="shared" si="68"/>
        <v>0</v>
      </c>
      <c r="S529" s="18">
        <f t="shared" si="64"/>
        <v>0</v>
      </c>
      <c r="U529" s="18">
        <f t="shared" si="65"/>
        <v>0</v>
      </c>
      <c r="W529" s="18">
        <f t="shared" si="66"/>
        <v>0</v>
      </c>
      <c r="Y529" s="8">
        <f>Vz!O529</f>
        <v>331.3</v>
      </c>
      <c r="AC529" s="8">
        <f t="shared" si="67"/>
        <v>0</v>
      </c>
      <c r="AG529" s="8">
        <f t="shared" si="69"/>
        <v>0</v>
      </c>
      <c r="AK529" s="8">
        <f t="shared" si="70"/>
        <v>0</v>
      </c>
    </row>
    <row r="530" spans="12:37" x14ac:dyDescent="0.15">
      <c r="L530" s="8">
        <f>IF('vertical grid'!B530&gt;($C$2),0,'vertical grid'!D530)</f>
        <v>0</v>
      </c>
      <c r="M530" s="8"/>
      <c r="N530" s="67">
        <f t="shared" si="71"/>
        <v>0</v>
      </c>
      <c r="O530" s="15"/>
      <c r="P530" s="67">
        <f t="shared" si="68"/>
        <v>0</v>
      </c>
      <c r="S530" s="18">
        <f t="shared" si="64"/>
        <v>0</v>
      </c>
      <c r="U530" s="18">
        <f t="shared" si="65"/>
        <v>0</v>
      </c>
      <c r="W530" s="18">
        <f t="shared" si="66"/>
        <v>0</v>
      </c>
      <c r="Y530" s="8">
        <f>Vz!O530</f>
        <v>331.3</v>
      </c>
      <c r="AC530" s="8">
        <f t="shared" si="67"/>
        <v>0</v>
      </c>
      <c r="AG530" s="8">
        <f t="shared" si="69"/>
        <v>0</v>
      </c>
      <c r="AK530" s="8">
        <f t="shared" si="70"/>
        <v>0</v>
      </c>
    </row>
    <row r="531" spans="12:37" x14ac:dyDescent="0.15">
      <c r="L531" s="8">
        <f>IF('vertical grid'!B531&gt;($C$2),0,'vertical grid'!D531)</f>
        <v>0</v>
      </c>
      <c r="M531" s="8"/>
      <c r="N531" s="67">
        <f t="shared" si="71"/>
        <v>0</v>
      </c>
      <c r="O531" s="15"/>
      <c r="P531" s="67">
        <f t="shared" si="68"/>
        <v>0</v>
      </c>
      <c r="S531" s="18">
        <f t="shared" si="64"/>
        <v>0</v>
      </c>
      <c r="U531" s="18">
        <f t="shared" si="65"/>
        <v>0</v>
      </c>
      <c r="W531" s="18">
        <f t="shared" si="66"/>
        <v>0</v>
      </c>
      <c r="Y531" s="8">
        <f>Vz!O531</f>
        <v>331.3</v>
      </c>
      <c r="AC531" s="8">
        <f t="shared" si="67"/>
        <v>0</v>
      </c>
      <c r="AG531" s="8">
        <f t="shared" si="69"/>
        <v>0</v>
      </c>
      <c r="AK531" s="8">
        <f t="shared" si="70"/>
        <v>0</v>
      </c>
    </row>
    <row r="532" spans="12:37" x14ac:dyDescent="0.15">
      <c r="L532" s="8">
        <f>IF('vertical grid'!B532&gt;($C$2),0,'vertical grid'!D532)</f>
        <v>0</v>
      </c>
      <c r="M532" s="8"/>
      <c r="N532" s="67">
        <f t="shared" si="71"/>
        <v>0</v>
      </c>
      <c r="O532" s="15"/>
      <c r="P532" s="67">
        <f t="shared" si="68"/>
        <v>0</v>
      </c>
      <c r="S532" s="18">
        <f t="shared" si="64"/>
        <v>0</v>
      </c>
      <c r="U532" s="18">
        <f t="shared" si="65"/>
        <v>0</v>
      </c>
      <c r="W532" s="18">
        <f t="shared" si="66"/>
        <v>0</v>
      </c>
      <c r="Y532" s="8">
        <f>Vz!O532</f>
        <v>331.3</v>
      </c>
      <c r="AC532" s="8">
        <f t="shared" si="67"/>
        <v>0</v>
      </c>
      <c r="AG532" s="8">
        <f t="shared" si="69"/>
        <v>0</v>
      </c>
      <c r="AK532" s="8">
        <f t="shared" si="70"/>
        <v>0</v>
      </c>
    </row>
    <row r="533" spans="12:37" x14ac:dyDescent="0.15">
      <c r="L533" s="8">
        <f>IF('vertical grid'!B533&gt;($C$2),0,'vertical grid'!D533)</f>
        <v>0</v>
      </c>
      <c r="M533" s="8"/>
      <c r="N533" s="67">
        <f t="shared" si="71"/>
        <v>0</v>
      </c>
      <c r="O533" s="15"/>
      <c r="P533" s="67">
        <f t="shared" si="68"/>
        <v>0</v>
      </c>
      <c r="S533" s="18">
        <f t="shared" si="64"/>
        <v>0</v>
      </c>
      <c r="U533" s="18">
        <f t="shared" si="65"/>
        <v>0</v>
      </c>
      <c r="W533" s="18">
        <f t="shared" si="66"/>
        <v>0</v>
      </c>
      <c r="Y533" s="8">
        <f>Vz!O533</f>
        <v>331.3</v>
      </c>
      <c r="AC533" s="8">
        <f t="shared" si="67"/>
        <v>0</v>
      </c>
      <c r="AG533" s="8">
        <f t="shared" si="69"/>
        <v>0</v>
      </c>
      <c r="AK533" s="8">
        <f t="shared" si="70"/>
        <v>0</v>
      </c>
    </row>
    <row r="534" spans="12:37" x14ac:dyDescent="0.15">
      <c r="L534" s="8">
        <f>IF('vertical grid'!B534&gt;($C$2),0,'vertical grid'!D534)</f>
        <v>0</v>
      </c>
      <c r="M534" s="8"/>
      <c r="N534" s="67">
        <f t="shared" si="71"/>
        <v>0</v>
      </c>
      <c r="O534" s="15"/>
      <c r="P534" s="67">
        <f t="shared" si="68"/>
        <v>0</v>
      </c>
      <c r="S534" s="18">
        <f t="shared" si="64"/>
        <v>0</v>
      </c>
      <c r="U534" s="18">
        <f t="shared" si="65"/>
        <v>0</v>
      </c>
      <c r="W534" s="18">
        <f t="shared" si="66"/>
        <v>0</v>
      </c>
      <c r="Y534" s="8">
        <f>Vz!O534</f>
        <v>331.3</v>
      </c>
      <c r="AC534" s="8">
        <f t="shared" si="67"/>
        <v>0</v>
      </c>
      <c r="AG534" s="8">
        <f t="shared" si="69"/>
        <v>0</v>
      </c>
      <c r="AK534" s="8">
        <f t="shared" si="70"/>
        <v>0</v>
      </c>
    </row>
    <row r="535" spans="12:37" x14ac:dyDescent="0.15">
      <c r="L535" s="8">
        <f>IF('vertical grid'!B535&gt;($C$2),0,'vertical grid'!D535)</f>
        <v>0</v>
      </c>
      <c r="M535" s="8"/>
      <c r="N535" s="67">
        <f t="shared" si="71"/>
        <v>0</v>
      </c>
      <c r="O535" s="15"/>
      <c r="P535" s="67">
        <f t="shared" si="68"/>
        <v>0</v>
      </c>
      <c r="S535" s="18">
        <f t="shared" si="64"/>
        <v>0</v>
      </c>
      <c r="U535" s="18">
        <f t="shared" si="65"/>
        <v>0</v>
      </c>
      <c r="W535" s="18">
        <f t="shared" si="66"/>
        <v>0</v>
      </c>
      <c r="Y535" s="8">
        <f>Vz!O535</f>
        <v>331.3</v>
      </c>
      <c r="AC535" s="8">
        <f t="shared" si="67"/>
        <v>0</v>
      </c>
      <c r="AG535" s="8">
        <f t="shared" si="69"/>
        <v>0</v>
      </c>
      <c r="AK535" s="8">
        <f t="shared" si="70"/>
        <v>0</v>
      </c>
    </row>
    <row r="536" spans="12:37" x14ac:dyDescent="0.15">
      <c r="L536" s="8">
        <f>IF('vertical grid'!B536&gt;($C$2),0,'vertical grid'!D536)</f>
        <v>0</v>
      </c>
      <c r="M536" s="8"/>
      <c r="N536" s="67">
        <f t="shared" si="71"/>
        <v>0</v>
      </c>
      <c r="O536" s="15"/>
      <c r="P536" s="67">
        <f t="shared" si="68"/>
        <v>0</v>
      </c>
      <c r="S536" s="18">
        <f t="shared" si="64"/>
        <v>0</v>
      </c>
      <c r="U536" s="18">
        <f t="shared" si="65"/>
        <v>0</v>
      </c>
      <c r="W536" s="18">
        <f t="shared" si="66"/>
        <v>0</v>
      </c>
      <c r="Y536" s="8">
        <f>Vz!O536</f>
        <v>331.3</v>
      </c>
      <c r="AC536" s="8">
        <f t="shared" si="67"/>
        <v>0</v>
      </c>
      <c r="AG536" s="8">
        <f t="shared" si="69"/>
        <v>0</v>
      </c>
      <c r="AK536" s="8">
        <f t="shared" si="70"/>
        <v>0</v>
      </c>
    </row>
    <row r="537" spans="12:37" x14ac:dyDescent="0.15">
      <c r="L537" s="8">
        <f>IF('vertical grid'!B537&gt;($C$2),0,'vertical grid'!D537)</f>
        <v>0</v>
      </c>
      <c r="M537" s="8"/>
      <c r="N537" s="67">
        <f t="shared" si="71"/>
        <v>0</v>
      </c>
      <c r="O537" s="15"/>
      <c r="P537" s="67">
        <f t="shared" si="68"/>
        <v>0</v>
      </c>
      <c r="S537" s="18">
        <f t="shared" si="64"/>
        <v>0</v>
      </c>
      <c r="U537" s="18">
        <f t="shared" si="65"/>
        <v>0</v>
      </c>
      <c r="W537" s="18">
        <f t="shared" si="66"/>
        <v>0</v>
      </c>
      <c r="Y537" s="8">
        <f>Vz!O537</f>
        <v>331.3</v>
      </c>
      <c r="AC537" s="8">
        <f t="shared" si="67"/>
        <v>0</v>
      </c>
      <c r="AG537" s="8">
        <f t="shared" si="69"/>
        <v>0</v>
      </c>
      <c r="AK537" s="8">
        <f t="shared" si="70"/>
        <v>0</v>
      </c>
    </row>
    <row r="538" spans="12:37" x14ac:dyDescent="0.15">
      <c r="L538" s="8">
        <f>IF('vertical grid'!B538&gt;($C$2),0,'vertical grid'!D538)</f>
        <v>0</v>
      </c>
      <c r="M538" s="8"/>
      <c r="N538" s="67">
        <f t="shared" si="71"/>
        <v>0</v>
      </c>
      <c r="O538" s="15"/>
      <c r="P538" s="67">
        <f t="shared" si="68"/>
        <v>0</v>
      </c>
      <c r="S538" s="18">
        <f t="shared" si="64"/>
        <v>0</v>
      </c>
      <c r="U538" s="18">
        <f t="shared" si="65"/>
        <v>0</v>
      </c>
      <c r="W538" s="18">
        <f t="shared" si="66"/>
        <v>0</v>
      </c>
      <c r="Y538" s="8">
        <f>Vz!O538</f>
        <v>331.3</v>
      </c>
      <c r="AC538" s="8">
        <f t="shared" si="67"/>
        <v>0</v>
      </c>
      <c r="AG538" s="8">
        <f t="shared" si="69"/>
        <v>0</v>
      </c>
      <c r="AK538" s="8">
        <f t="shared" si="70"/>
        <v>0</v>
      </c>
    </row>
    <row r="539" spans="12:37" x14ac:dyDescent="0.15">
      <c r="L539" s="8">
        <f>IF('vertical grid'!B539&gt;($C$2),0,'vertical grid'!D539)</f>
        <v>0</v>
      </c>
      <c r="M539" s="8"/>
      <c r="N539" s="67">
        <f t="shared" si="71"/>
        <v>0</v>
      </c>
      <c r="O539" s="15"/>
      <c r="P539" s="67">
        <f t="shared" si="68"/>
        <v>0</v>
      </c>
      <c r="S539" s="18">
        <f t="shared" si="64"/>
        <v>0</v>
      </c>
      <c r="U539" s="18">
        <f t="shared" si="65"/>
        <v>0</v>
      </c>
      <c r="W539" s="18">
        <f t="shared" si="66"/>
        <v>0</v>
      </c>
      <c r="Y539" s="8">
        <f>Vz!O539</f>
        <v>331.3</v>
      </c>
      <c r="AC539" s="8">
        <f t="shared" si="67"/>
        <v>0</v>
      </c>
      <c r="AG539" s="8">
        <f t="shared" si="69"/>
        <v>0</v>
      </c>
      <c r="AK539" s="8">
        <f t="shared" si="70"/>
        <v>0</v>
      </c>
    </row>
    <row r="540" spans="12:37" x14ac:dyDescent="0.15">
      <c r="L540" s="8">
        <f>IF('vertical grid'!B540&gt;($C$2),0,'vertical grid'!D540)</f>
        <v>0</v>
      </c>
      <c r="M540" s="8"/>
      <c r="N540" s="67">
        <f t="shared" si="71"/>
        <v>0</v>
      </c>
      <c r="O540" s="15"/>
      <c r="P540" s="67">
        <f t="shared" si="68"/>
        <v>0</v>
      </c>
      <c r="S540" s="18">
        <f t="shared" si="64"/>
        <v>0</v>
      </c>
      <c r="U540" s="18">
        <f t="shared" si="65"/>
        <v>0</v>
      </c>
      <c r="W540" s="18">
        <f t="shared" si="66"/>
        <v>0</v>
      </c>
      <c r="Y540" s="8">
        <f>Vz!O540</f>
        <v>331.3</v>
      </c>
      <c r="AC540" s="8">
        <f t="shared" si="67"/>
        <v>0</v>
      </c>
      <c r="AG540" s="8">
        <f t="shared" si="69"/>
        <v>0</v>
      </c>
      <c r="AK540" s="8">
        <f t="shared" si="70"/>
        <v>0</v>
      </c>
    </row>
    <row r="541" spans="12:37" x14ac:dyDescent="0.15">
      <c r="L541" s="8">
        <f>IF('vertical grid'!B541&gt;($C$2),0,'vertical grid'!D541)</f>
        <v>0</v>
      </c>
      <c r="M541" s="8"/>
      <c r="N541" s="67">
        <f t="shared" si="71"/>
        <v>0</v>
      </c>
      <c r="O541" s="15"/>
      <c r="P541" s="67">
        <f t="shared" si="68"/>
        <v>0</v>
      </c>
      <c r="S541" s="18">
        <f t="shared" si="64"/>
        <v>0</v>
      </c>
      <c r="U541" s="18">
        <f t="shared" si="65"/>
        <v>0</v>
      </c>
      <c r="W541" s="18">
        <f t="shared" si="66"/>
        <v>0</v>
      </c>
      <c r="Y541" s="8">
        <f>Vz!O541</f>
        <v>331.3</v>
      </c>
      <c r="AC541" s="8">
        <f t="shared" si="67"/>
        <v>0</v>
      </c>
      <c r="AG541" s="8">
        <f t="shared" si="69"/>
        <v>0</v>
      </c>
      <c r="AK541" s="8">
        <f t="shared" si="70"/>
        <v>0</v>
      </c>
    </row>
    <row r="542" spans="12:37" x14ac:dyDescent="0.15">
      <c r="L542" s="8">
        <f>IF('vertical grid'!B542&gt;($C$2),0,'vertical grid'!D542)</f>
        <v>0</v>
      </c>
      <c r="M542" s="8"/>
      <c r="N542" s="67">
        <f t="shared" si="71"/>
        <v>0</v>
      </c>
      <c r="O542" s="15"/>
      <c r="P542" s="67">
        <f t="shared" si="68"/>
        <v>0</v>
      </c>
      <c r="S542" s="18">
        <f t="shared" si="64"/>
        <v>0</v>
      </c>
      <c r="U542" s="18">
        <f t="shared" si="65"/>
        <v>0</v>
      </c>
      <c r="W542" s="18">
        <f t="shared" si="66"/>
        <v>0</v>
      </c>
      <c r="Y542" s="8">
        <f>Vz!O542</f>
        <v>331.3</v>
      </c>
      <c r="AC542" s="8">
        <f t="shared" si="67"/>
        <v>0</v>
      </c>
      <c r="AG542" s="8">
        <f t="shared" si="69"/>
        <v>0</v>
      </c>
      <c r="AK542" s="8">
        <f t="shared" si="70"/>
        <v>0</v>
      </c>
    </row>
    <row r="543" spans="12:37" x14ac:dyDescent="0.15">
      <c r="L543" s="8">
        <f>IF('vertical grid'!B543&gt;($C$2),0,'vertical grid'!D543)</f>
        <v>0</v>
      </c>
      <c r="M543" s="8"/>
      <c r="N543" s="67">
        <f t="shared" si="71"/>
        <v>0</v>
      </c>
      <c r="O543" s="15"/>
      <c r="P543" s="67">
        <f t="shared" si="68"/>
        <v>0</v>
      </c>
      <c r="S543" s="18">
        <f t="shared" si="64"/>
        <v>0</v>
      </c>
      <c r="U543" s="18">
        <f t="shared" si="65"/>
        <v>0</v>
      </c>
      <c r="W543" s="18">
        <f t="shared" si="66"/>
        <v>0</v>
      </c>
      <c r="Y543" s="8">
        <f>Vz!O543</f>
        <v>331.3</v>
      </c>
      <c r="AC543" s="8">
        <f t="shared" si="67"/>
        <v>0</v>
      </c>
      <c r="AG543" s="8">
        <f t="shared" si="69"/>
        <v>0</v>
      </c>
      <c r="AK543" s="8">
        <f t="shared" si="70"/>
        <v>0</v>
      </c>
    </row>
    <row r="544" spans="12:37" x14ac:dyDescent="0.15">
      <c r="L544" s="8">
        <f>IF('vertical grid'!B544&gt;($C$2),0,'vertical grid'!D544)</f>
        <v>0</v>
      </c>
      <c r="M544" s="8"/>
      <c r="N544" s="67">
        <f t="shared" si="71"/>
        <v>0</v>
      </c>
      <c r="O544" s="15"/>
      <c r="P544" s="67">
        <f t="shared" si="68"/>
        <v>0</v>
      </c>
      <c r="S544" s="18">
        <f t="shared" si="64"/>
        <v>0</v>
      </c>
      <c r="U544" s="18">
        <f t="shared" si="65"/>
        <v>0</v>
      </c>
      <c r="W544" s="18">
        <f t="shared" si="66"/>
        <v>0</v>
      </c>
      <c r="Y544" s="8">
        <f>Vz!O544</f>
        <v>331.3</v>
      </c>
      <c r="AC544" s="8">
        <f t="shared" si="67"/>
        <v>0</v>
      </c>
      <c r="AG544" s="8">
        <f t="shared" si="69"/>
        <v>0</v>
      </c>
      <c r="AK544" s="8">
        <f t="shared" si="70"/>
        <v>0</v>
      </c>
    </row>
    <row r="545" spans="12:37" x14ac:dyDescent="0.15">
      <c r="L545" s="8">
        <f>IF('vertical grid'!B545&gt;($C$2),0,'vertical grid'!D545)</f>
        <v>0</v>
      </c>
      <c r="M545" s="8"/>
      <c r="N545" s="67">
        <f t="shared" si="71"/>
        <v>0</v>
      </c>
      <c r="O545" s="15"/>
      <c r="P545" s="67">
        <f t="shared" si="68"/>
        <v>0</v>
      </c>
      <c r="S545" s="18">
        <f t="shared" si="64"/>
        <v>0</v>
      </c>
      <c r="U545" s="18">
        <f t="shared" si="65"/>
        <v>0</v>
      </c>
      <c r="W545" s="18">
        <f t="shared" si="66"/>
        <v>0</v>
      </c>
      <c r="Y545" s="8">
        <f>Vz!O545</f>
        <v>331.3</v>
      </c>
      <c r="AC545" s="8">
        <f t="shared" si="67"/>
        <v>0</v>
      </c>
      <c r="AG545" s="8">
        <f t="shared" si="69"/>
        <v>0</v>
      </c>
      <c r="AK545" s="8">
        <f t="shared" si="70"/>
        <v>0</v>
      </c>
    </row>
    <row r="546" spans="12:37" x14ac:dyDescent="0.15">
      <c r="L546" s="8">
        <f>IF('vertical grid'!B546&gt;($C$2),0,'vertical grid'!D546)</f>
        <v>0</v>
      </c>
      <c r="M546" s="8"/>
      <c r="N546" s="67">
        <f t="shared" si="71"/>
        <v>0</v>
      </c>
      <c r="O546" s="15"/>
      <c r="P546" s="67">
        <f t="shared" si="68"/>
        <v>0</v>
      </c>
      <c r="S546" s="18">
        <f t="shared" si="64"/>
        <v>0</v>
      </c>
      <c r="U546" s="18">
        <f t="shared" si="65"/>
        <v>0</v>
      </c>
      <c r="W546" s="18">
        <f t="shared" si="66"/>
        <v>0</v>
      </c>
      <c r="Y546" s="8">
        <f>Vz!O546</f>
        <v>331.3</v>
      </c>
      <c r="AC546" s="8">
        <f t="shared" si="67"/>
        <v>0</v>
      </c>
      <c r="AG546" s="8">
        <f t="shared" si="69"/>
        <v>0</v>
      </c>
      <c r="AK546" s="8">
        <f t="shared" si="70"/>
        <v>0</v>
      </c>
    </row>
    <row r="547" spans="12:37" x14ac:dyDescent="0.15">
      <c r="L547" s="8">
        <f>IF('vertical grid'!B547&gt;($C$2),0,'vertical grid'!D547)</f>
        <v>0</v>
      </c>
      <c r="M547" s="8"/>
      <c r="N547" s="67">
        <f t="shared" si="71"/>
        <v>0</v>
      </c>
      <c r="O547" s="15"/>
      <c r="P547" s="67">
        <f t="shared" si="68"/>
        <v>0</v>
      </c>
      <c r="S547" s="18">
        <f t="shared" si="64"/>
        <v>0</v>
      </c>
      <c r="U547" s="18">
        <f t="shared" si="65"/>
        <v>0</v>
      </c>
      <c r="W547" s="18">
        <f t="shared" si="66"/>
        <v>0</v>
      </c>
      <c r="Y547" s="8">
        <f>Vz!O547</f>
        <v>331.3</v>
      </c>
      <c r="AC547" s="8">
        <f t="shared" si="67"/>
        <v>0</v>
      </c>
      <c r="AG547" s="8">
        <f t="shared" si="69"/>
        <v>0</v>
      </c>
      <c r="AK547" s="8">
        <f t="shared" si="70"/>
        <v>0</v>
      </c>
    </row>
    <row r="548" spans="12:37" x14ac:dyDescent="0.15">
      <c r="L548" s="8">
        <f>IF('vertical grid'!B548&gt;($C$2),0,'vertical grid'!D548)</f>
        <v>0</v>
      </c>
      <c r="M548" s="8"/>
      <c r="N548" s="67">
        <f t="shared" si="71"/>
        <v>0</v>
      </c>
      <c r="O548" s="15"/>
      <c r="P548" s="67">
        <f t="shared" si="68"/>
        <v>0</v>
      </c>
      <c r="S548" s="18">
        <f t="shared" si="64"/>
        <v>0</v>
      </c>
      <c r="U548" s="18">
        <f t="shared" si="65"/>
        <v>0</v>
      </c>
      <c r="W548" s="18">
        <f t="shared" si="66"/>
        <v>0</v>
      </c>
      <c r="Y548" s="8">
        <f>Vz!O548</f>
        <v>331.3</v>
      </c>
      <c r="AC548" s="8">
        <f t="shared" si="67"/>
        <v>0</v>
      </c>
      <c r="AG548" s="8">
        <f t="shared" si="69"/>
        <v>0</v>
      </c>
      <c r="AK548" s="8">
        <f t="shared" si="70"/>
        <v>0</v>
      </c>
    </row>
    <row r="549" spans="12:37" x14ac:dyDescent="0.15">
      <c r="L549" s="8">
        <f>IF('vertical grid'!B549&gt;($C$2),0,'vertical grid'!D549)</f>
        <v>0</v>
      </c>
      <c r="M549" s="8"/>
      <c r="N549" s="67">
        <f t="shared" si="71"/>
        <v>0</v>
      </c>
      <c r="O549" s="15"/>
      <c r="P549" s="67">
        <f t="shared" si="68"/>
        <v>0</v>
      </c>
      <c r="S549" s="18">
        <f t="shared" si="64"/>
        <v>0</v>
      </c>
      <c r="U549" s="18">
        <f t="shared" si="65"/>
        <v>0</v>
      </c>
      <c r="W549" s="18">
        <f t="shared" si="66"/>
        <v>0</v>
      </c>
      <c r="Y549" s="8">
        <f>Vz!O549</f>
        <v>331.3</v>
      </c>
      <c r="AC549" s="8">
        <f t="shared" si="67"/>
        <v>0</v>
      </c>
      <c r="AG549" s="8">
        <f t="shared" si="69"/>
        <v>0</v>
      </c>
      <c r="AK549" s="8">
        <f t="shared" si="70"/>
        <v>0</v>
      </c>
    </row>
    <row r="550" spans="12:37" x14ac:dyDescent="0.15">
      <c r="L550" s="8">
        <f>IF('vertical grid'!B550&gt;($C$2),0,'vertical grid'!D550)</f>
        <v>0</v>
      </c>
      <c r="M550" s="8"/>
      <c r="N550" s="67">
        <f t="shared" si="71"/>
        <v>0</v>
      </c>
      <c r="O550" s="15"/>
      <c r="P550" s="67">
        <f t="shared" si="68"/>
        <v>0</v>
      </c>
      <c r="S550" s="18">
        <f t="shared" si="64"/>
        <v>0</v>
      </c>
      <c r="U550" s="18">
        <f t="shared" si="65"/>
        <v>0</v>
      </c>
      <c r="W550" s="18">
        <f t="shared" si="66"/>
        <v>0</v>
      </c>
      <c r="Y550" s="8">
        <f>Vz!O550</f>
        <v>331.3</v>
      </c>
      <c r="AC550" s="8">
        <f t="shared" si="67"/>
        <v>0</v>
      </c>
      <c r="AG550" s="8">
        <f t="shared" si="69"/>
        <v>0</v>
      </c>
      <c r="AK550" s="8">
        <f t="shared" si="70"/>
        <v>0</v>
      </c>
    </row>
    <row r="551" spans="12:37" x14ac:dyDescent="0.15">
      <c r="L551" s="8">
        <f>IF('vertical grid'!B551&gt;($C$2),0,'vertical grid'!D551)</f>
        <v>0</v>
      </c>
      <c r="M551" s="8"/>
      <c r="N551" s="67">
        <f t="shared" si="71"/>
        <v>0</v>
      </c>
      <c r="O551" s="15"/>
      <c r="P551" s="67">
        <f t="shared" si="68"/>
        <v>0</v>
      </c>
      <c r="S551" s="18">
        <f t="shared" si="64"/>
        <v>0</v>
      </c>
      <c r="U551" s="18">
        <f t="shared" si="65"/>
        <v>0</v>
      </c>
      <c r="W551" s="18">
        <f t="shared" si="66"/>
        <v>0</v>
      </c>
      <c r="Y551" s="8">
        <f>Vz!O551</f>
        <v>331.3</v>
      </c>
      <c r="AC551" s="8">
        <f t="shared" si="67"/>
        <v>0</v>
      </c>
      <c r="AG551" s="8">
        <f t="shared" si="69"/>
        <v>0</v>
      </c>
      <c r="AK551" s="8">
        <f t="shared" si="70"/>
        <v>0</v>
      </c>
    </row>
    <row r="552" spans="12:37" x14ac:dyDescent="0.15">
      <c r="L552" s="8">
        <f>IF('vertical grid'!B552&gt;($C$2),0,'vertical grid'!D552)</f>
        <v>0</v>
      </c>
      <c r="M552" s="8"/>
      <c r="N552" s="67">
        <f t="shared" si="71"/>
        <v>0</v>
      </c>
      <c r="O552" s="15"/>
      <c r="P552" s="67">
        <f t="shared" si="68"/>
        <v>0</v>
      </c>
      <c r="S552" s="18">
        <f t="shared" si="64"/>
        <v>0</v>
      </c>
      <c r="U552" s="18">
        <f t="shared" si="65"/>
        <v>0</v>
      </c>
      <c r="W552" s="18">
        <f t="shared" si="66"/>
        <v>0</v>
      </c>
      <c r="Y552" s="8">
        <f>Vz!O552</f>
        <v>331.3</v>
      </c>
      <c r="AC552" s="8">
        <f t="shared" si="67"/>
        <v>0</v>
      </c>
      <c r="AG552" s="8">
        <f t="shared" si="69"/>
        <v>0</v>
      </c>
      <c r="AK552" s="8">
        <f t="shared" si="70"/>
        <v>0</v>
      </c>
    </row>
    <row r="553" spans="12:37" x14ac:dyDescent="0.15">
      <c r="L553" s="8">
        <f>IF('vertical grid'!B553&gt;($C$2),0,'vertical grid'!D553)</f>
        <v>0</v>
      </c>
      <c r="M553" s="8"/>
      <c r="N553" s="67">
        <f t="shared" si="71"/>
        <v>0</v>
      </c>
      <c r="O553" s="15"/>
      <c r="P553" s="67">
        <f t="shared" si="68"/>
        <v>0</v>
      </c>
      <c r="S553" s="18">
        <f t="shared" si="64"/>
        <v>0</v>
      </c>
      <c r="U553" s="18">
        <f t="shared" si="65"/>
        <v>0</v>
      </c>
      <c r="W553" s="18">
        <f t="shared" si="66"/>
        <v>0</v>
      </c>
      <c r="Y553" s="8">
        <f>Vz!O553</f>
        <v>331.3</v>
      </c>
      <c r="AC553" s="8">
        <f t="shared" si="67"/>
        <v>0</v>
      </c>
      <c r="AG553" s="8">
        <f t="shared" si="69"/>
        <v>0</v>
      </c>
      <c r="AK553" s="8">
        <f t="shared" si="70"/>
        <v>0</v>
      </c>
    </row>
    <row r="554" spans="12:37" x14ac:dyDescent="0.15">
      <c r="L554" s="8">
        <f>IF('vertical grid'!B554&gt;($C$2),0,'vertical grid'!D554)</f>
        <v>0</v>
      </c>
      <c r="M554" s="8"/>
      <c r="N554" s="67">
        <f t="shared" si="71"/>
        <v>0</v>
      </c>
      <c r="O554" s="15"/>
      <c r="P554" s="67">
        <f t="shared" si="68"/>
        <v>0</v>
      </c>
      <c r="S554" s="18">
        <f t="shared" si="64"/>
        <v>0</v>
      </c>
      <c r="U554" s="18">
        <f t="shared" si="65"/>
        <v>0</v>
      </c>
      <c r="W554" s="18">
        <f t="shared" si="66"/>
        <v>0</v>
      </c>
      <c r="Y554" s="8">
        <f>Vz!O554</f>
        <v>331.3</v>
      </c>
      <c r="AC554" s="8">
        <f t="shared" si="67"/>
        <v>0</v>
      </c>
      <c r="AG554" s="8">
        <f t="shared" si="69"/>
        <v>0</v>
      </c>
      <c r="AK554" s="8">
        <f t="shared" si="70"/>
        <v>0</v>
      </c>
    </row>
    <row r="555" spans="12:37" x14ac:dyDescent="0.15">
      <c r="L555" s="8">
        <f>IF('vertical grid'!B555&gt;($C$2),0,'vertical grid'!D555)</f>
        <v>0</v>
      </c>
      <c r="M555" s="8"/>
      <c r="N555" s="67">
        <f t="shared" si="71"/>
        <v>0</v>
      </c>
      <c r="O555" s="15"/>
      <c r="P555" s="67">
        <f t="shared" si="68"/>
        <v>0</v>
      </c>
      <c r="S555" s="18">
        <f t="shared" si="64"/>
        <v>0</v>
      </c>
      <c r="U555" s="18">
        <f t="shared" si="65"/>
        <v>0</v>
      </c>
      <c r="W555" s="18">
        <f t="shared" si="66"/>
        <v>0</v>
      </c>
      <c r="Y555" s="8">
        <f>Vz!O555</f>
        <v>331.3</v>
      </c>
      <c r="AC555" s="8">
        <f t="shared" si="67"/>
        <v>0</v>
      </c>
      <c r="AG555" s="8">
        <f t="shared" si="69"/>
        <v>0</v>
      </c>
      <c r="AK555" s="8">
        <f t="shared" si="70"/>
        <v>0</v>
      </c>
    </row>
    <row r="556" spans="12:37" x14ac:dyDescent="0.15">
      <c r="L556" s="8">
        <f>IF('vertical grid'!B556&gt;($C$2),0,'vertical grid'!D556)</f>
        <v>0</v>
      </c>
      <c r="M556" s="8"/>
      <c r="N556" s="67">
        <f t="shared" si="71"/>
        <v>0</v>
      </c>
      <c r="O556" s="15"/>
      <c r="P556" s="67">
        <f t="shared" si="68"/>
        <v>0</v>
      </c>
      <c r="S556" s="18">
        <f t="shared" si="64"/>
        <v>0</v>
      </c>
      <c r="U556" s="18">
        <f t="shared" si="65"/>
        <v>0</v>
      </c>
      <c r="W556" s="18">
        <f t="shared" si="66"/>
        <v>0</v>
      </c>
      <c r="Y556" s="8">
        <f>Vz!O556</f>
        <v>331.3</v>
      </c>
      <c r="AC556" s="8">
        <f t="shared" si="67"/>
        <v>0</v>
      </c>
      <c r="AG556" s="8">
        <f t="shared" si="69"/>
        <v>0</v>
      </c>
      <c r="AK556" s="8">
        <f t="shared" si="70"/>
        <v>0</v>
      </c>
    </row>
    <row r="557" spans="12:37" x14ac:dyDescent="0.15">
      <c r="L557" s="8">
        <f>IF('vertical grid'!B557&gt;($C$2),0,'vertical grid'!D557)</f>
        <v>0</v>
      </c>
      <c r="M557" s="8"/>
      <c r="N557" s="67">
        <f t="shared" si="71"/>
        <v>0</v>
      </c>
      <c r="O557" s="15"/>
      <c r="P557" s="67">
        <f t="shared" si="68"/>
        <v>0</v>
      </c>
      <c r="S557" s="18">
        <f t="shared" si="64"/>
        <v>0</v>
      </c>
      <c r="U557" s="18">
        <f t="shared" si="65"/>
        <v>0</v>
      </c>
      <c r="W557" s="18">
        <f t="shared" si="66"/>
        <v>0</v>
      </c>
      <c r="Y557" s="8">
        <f>Vz!O557</f>
        <v>331.3</v>
      </c>
      <c r="AC557" s="8">
        <f t="shared" si="67"/>
        <v>0</v>
      </c>
      <c r="AG557" s="8">
        <f t="shared" si="69"/>
        <v>0</v>
      </c>
      <c r="AK557" s="8">
        <f t="shared" si="70"/>
        <v>0</v>
      </c>
    </row>
    <row r="558" spans="12:37" x14ac:dyDescent="0.15">
      <c r="L558" s="8">
        <f>IF('vertical grid'!B558&gt;($C$2),0,'vertical grid'!D558)</f>
        <v>0</v>
      </c>
      <c r="M558" s="8"/>
      <c r="N558" s="67">
        <f t="shared" si="71"/>
        <v>0</v>
      </c>
      <c r="O558" s="15"/>
      <c r="P558" s="67">
        <f t="shared" si="68"/>
        <v>0</v>
      </c>
      <c r="S558" s="18">
        <f t="shared" si="64"/>
        <v>0</v>
      </c>
      <c r="U558" s="18">
        <f t="shared" si="65"/>
        <v>0</v>
      </c>
      <c r="W558" s="18">
        <f t="shared" si="66"/>
        <v>0</v>
      </c>
      <c r="Y558" s="8">
        <f>Vz!O558</f>
        <v>331.3</v>
      </c>
      <c r="AC558" s="8">
        <f t="shared" si="67"/>
        <v>0</v>
      </c>
      <c r="AG558" s="8">
        <f t="shared" si="69"/>
        <v>0</v>
      </c>
      <c r="AK558" s="8">
        <f t="shared" si="70"/>
        <v>0</v>
      </c>
    </row>
    <row r="559" spans="12:37" x14ac:dyDescent="0.15">
      <c r="L559" s="8">
        <f>IF('vertical grid'!B559&gt;($C$2),0,'vertical grid'!D559)</f>
        <v>0</v>
      </c>
      <c r="M559" s="8"/>
      <c r="N559" s="67">
        <f t="shared" si="71"/>
        <v>0</v>
      </c>
      <c r="O559" s="15"/>
      <c r="P559" s="67">
        <f t="shared" si="68"/>
        <v>0</v>
      </c>
      <c r="S559" s="18">
        <f t="shared" si="64"/>
        <v>0</v>
      </c>
      <c r="U559" s="18">
        <f t="shared" si="65"/>
        <v>0</v>
      </c>
      <c r="W559" s="18">
        <f t="shared" si="66"/>
        <v>0</v>
      </c>
      <c r="Y559" s="8">
        <f>Vz!O559</f>
        <v>331.3</v>
      </c>
      <c r="AC559" s="8">
        <f t="shared" si="67"/>
        <v>0</v>
      </c>
      <c r="AG559" s="8">
        <f t="shared" si="69"/>
        <v>0</v>
      </c>
      <c r="AK559" s="8">
        <f t="shared" si="70"/>
        <v>0</v>
      </c>
    </row>
    <row r="560" spans="12:37" x14ac:dyDescent="0.15">
      <c r="L560" s="8">
        <f>IF('vertical grid'!B560&gt;($C$2),0,'vertical grid'!D560)</f>
        <v>0</v>
      </c>
      <c r="M560" s="8"/>
      <c r="N560" s="67">
        <f t="shared" si="71"/>
        <v>0</v>
      </c>
      <c r="O560" s="15"/>
      <c r="P560" s="67">
        <f t="shared" si="68"/>
        <v>0</v>
      </c>
      <c r="S560" s="18">
        <f t="shared" si="64"/>
        <v>0</v>
      </c>
      <c r="U560" s="18">
        <f t="shared" si="65"/>
        <v>0</v>
      </c>
      <c r="W560" s="18">
        <f t="shared" si="66"/>
        <v>0</v>
      </c>
      <c r="Y560" s="8">
        <f>Vz!O560</f>
        <v>331.3</v>
      </c>
      <c r="AC560" s="8">
        <f t="shared" si="67"/>
        <v>0</v>
      </c>
      <c r="AG560" s="8">
        <f t="shared" si="69"/>
        <v>0</v>
      </c>
      <c r="AK560" s="8">
        <f t="shared" si="70"/>
        <v>0</v>
      </c>
    </row>
    <row r="561" spans="12:37" x14ac:dyDescent="0.15">
      <c r="L561" s="8">
        <f>IF('vertical grid'!B561&gt;($C$2),0,'vertical grid'!D561)</f>
        <v>0</v>
      </c>
      <c r="M561" s="8"/>
      <c r="N561" s="67">
        <f t="shared" si="71"/>
        <v>0</v>
      </c>
      <c r="O561" s="15"/>
      <c r="P561" s="67">
        <f t="shared" si="68"/>
        <v>0</v>
      </c>
      <c r="S561" s="18">
        <f t="shared" si="64"/>
        <v>0</v>
      </c>
      <c r="U561" s="18">
        <f t="shared" si="65"/>
        <v>0</v>
      </c>
      <c r="W561" s="18">
        <f t="shared" si="66"/>
        <v>0</v>
      </c>
      <c r="Y561" s="8">
        <f>Vz!O561</f>
        <v>331.3</v>
      </c>
      <c r="AC561" s="8">
        <f t="shared" si="67"/>
        <v>0</v>
      </c>
      <c r="AG561" s="8">
        <f t="shared" si="69"/>
        <v>0</v>
      </c>
      <c r="AK561" s="8">
        <f t="shared" si="70"/>
        <v>0</v>
      </c>
    </row>
    <row r="562" spans="12:37" x14ac:dyDescent="0.15">
      <c r="L562" s="8">
        <f>IF('vertical grid'!B562&gt;($C$2),0,'vertical grid'!D562)</f>
        <v>0</v>
      </c>
      <c r="M562" s="8"/>
      <c r="N562" s="67">
        <f t="shared" si="71"/>
        <v>0</v>
      </c>
      <c r="O562" s="15"/>
      <c r="P562" s="67">
        <f t="shared" si="68"/>
        <v>0</v>
      </c>
      <c r="S562" s="18">
        <f t="shared" si="64"/>
        <v>0</v>
      </c>
      <c r="U562" s="18">
        <f t="shared" si="65"/>
        <v>0</v>
      </c>
      <c r="W562" s="18">
        <f t="shared" si="66"/>
        <v>0</v>
      </c>
      <c r="Y562" s="8">
        <f>Vz!O562</f>
        <v>331.3</v>
      </c>
      <c r="AC562" s="8">
        <f t="shared" si="67"/>
        <v>0</v>
      </c>
      <c r="AG562" s="8">
        <f t="shared" si="69"/>
        <v>0</v>
      </c>
      <c r="AK562" s="8">
        <f t="shared" si="70"/>
        <v>0</v>
      </c>
    </row>
    <row r="563" spans="12:37" x14ac:dyDescent="0.15">
      <c r="L563" s="8">
        <f>IF('vertical grid'!B563&gt;($C$2),0,'vertical grid'!D563)</f>
        <v>0</v>
      </c>
      <c r="M563" s="8"/>
      <c r="N563" s="67">
        <f t="shared" si="71"/>
        <v>0</v>
      </c>
      <c r="O563" s="15"/>
      <c r="P563" s="67">
        <f t="shared" si="68"/>
        <v>0</v>
      </c>
      <c r="S563" s="18">
        <f t="shared" si="64"/>
        <v>0</v>
      </c>
      <c r="U563" s="18">
        <f t="shared" si="65"/>
        <v>0</v>
      </c>
      <c r="W563" s="18">
        <f t="shared" si="66"/>
        <v>0</v>
      </c>
      <c r="Y563" s="8">
        <f>Vz!O563</f>
        <v>331.3</v>
      </c>
      <c r="AC563" s="8">
        <f t="shared" si="67"/>
        <v>0</v>
      </c>
      <c r="AG563" s="8">
        <f t="shared" si="69"/>
        <v>0</v>
      </c>
      <c r="AK563" s="8">
        <f t="shared" si="70"/>
        <v>0</v>
      </c>
    </row>
    <row r="564" spans="12:37" x14ac:dyDescent="0.15">
      <c r="L564" s="8">
        <f>IF('vertical grid'!B564&gt;($C$2),0,'vertical grid'!D564)</f>
        <v>0</v>
      </c>
      <c r="M564" s="8"/>
      <c r="N564" s="67">
        <f t="shared" si="71"/>
        <v>0</v>
      </c>
      <c r="O564" s="15"/>
      <c r="P564" s="67">
        <f t="shared" si="68"/>
        <v>0</v>
      </c>
      <c r="S564" s="18">
        <f t="shared" si="64"/>
        <v>0</v>
      </c>
      <c r="U564" s="18">
        <f t="shared" si="65"/>
        <v>0</v>
      </c>
      <c r="W564" s="18">
        <f t="shared" si="66"/>
        <v>0</v>
      </c>
      <c r="Y564" s="8">
        <f>Vz!O564</f>
        <v>331.3</v>
      </c>
      <c r="AC564" s="8">
        <f t="shared" si="67"/>
        <v>0</v>
      </c>
      <c r="AG564" s="8">
        <f t="shared" si="69"/>
        <v>0</v>
      </c>
      <c r="AK564" s="8">
        <f t="shared" si="70"/>
        <v>0</v>
      </c>
    </row>
    <row r="565" spans="12:37" x14ac:dyDescent="0.15">
      <c r="L565" s="8">
        <f>IF('vertical grid'!B565&gt;($C$2),0,'vertical grid'!D565)</f>
        <v>0</v>
      </c>
      <c r="M565" s="8"/>
      <c r="N565" s="67">
        <f t="shared" si="71"/>
        <v>0</v>
      </c>
      <c r="O565" s="15"/>
      <c r="P565" s="67">
        <f t="shared" si="68"/>
        <v>0</v>
      </c>
      <c r="S565" s="18">
        <f t="shared" si="64"/>
        <v>0</v>
      </c>
      <c r="U565" s="18">
        <f t="shared" si="65"/>
        <v>0</v>
      </c>
      <c r="W565" s="18">
        <f t="shared" si="66"/>
        <v>0</v>
      </c>
      <c r="Y565" s="8">
        <f>Vz!O565</f>
        <v>331.3</v>
      </c>
      <c r="AC565" s="8">
        <f t="shared" si="67"/>
        <v>0</v>
      </c>
      <c r="AG565" s="8">
        <f t="shared" si="69"/>
        <v>0</v>
      </c>
      <c r="AK565" s="8">
        <f t="shared" si="70"/>
        <v>0</v>
      </c>
    </row>
    <row r="566" spans="12:37" x14ac:dyDescent="0.15">
      <c r="L566" s="8">
        <f>IF('vertical grid'!B566&gt;($C$2),0,'vertical grid'!D566)</f>
        <v>0</v>
      </c>
      <c r="M566" s="8"/>
      <c r="N566" s="67">
        <f t="shared" si="71"/>
        <v>0</v>
      </c>
      <c r="O566" s="15"/>
      <c r="P566" s="67">
        <f t="shared" si="68"/>
        <v>0</v>
      </c>
      <c r="S566" s="18">
        <f t="shared" si="64"/>
        <v>0</v>
      </c>
      <c r="U566" s="18">
        <f t="shared" si="65"/>
        <v>0</v>
      </c>
      <c r="W566" s="18">
        <f t="shared" si="66"/>
        <v>0</v>
      </c>
      <c r="Y566" s="8">
        <f>Vz!O566</f>
        <v>331.3</v>
      </c>
      <c r="AC566" s="8">
        <f t="shared" si="67"/>
        <v>0</v>
      </c>
      <c r="AG566" s="8">
        <f t="shared" si="69"/>
        <v>0</v>
      </c>
      <c r="AK566" s="8">
        <f t="shared" si="70"/>
        <v>0</v>
      </c>
    </row>
    <row r="567" spans="12:37" x14ac:dyDescent="0.15">
      <c r="L567" s="8">
        <f>IF('vertical grid'!B567&gt;($C$2),0,'vertical grid'!D567)</f>
        <v>0</v>
      </c>
      <c r="M567" s="8"/>
      <c r="N567" s="67">
        <f t="shared" si="71"/>
        <v>0</v>
      </c>
      <c r="O567" s="15"/>
      <c r="P567" s="67">
        <f t="shared" si="68"/>
        <v>0</v>
      </c>
      <c r="S567" s="18">
        <f t="shared" si="64"/>
        <v>0</v>
      </c>
      <c r="U567" s="18">
        <f t="shared" si="65"/>
        <v>0</v>
      </c>
      <c r="W567" s="18">
        <f t="shared" si="66"/>
        <v>0</v>
      </c>
      <c r="Y567" s="8">
        <f>Vz!O567</f>
        <v>331.3</v>
      </c>
      <c r="AC567" s="8">
        <f t="shared" si="67"/>
        <v>0</v>
      </c>
      <c r="AG567" s="8">
        <f t="shared" si="69"/>
        <v>0</v>
      </c>
      <c r="AK567" s="8">
        <f t="shared" si="70"/>
        <v>0</v>
      </c>
    </row>
    <row r="568" spans="12:37" x14ac:dyDescent="0.15">
      <c r="L568" s="8">
        <f>IF('vertical grid'!B568&gt;($C$2),0,'vertical grid'!D568)</f>
        <v>0</v>
      </c>
      <c r="M568" s="8"/>
      <c r="N568" s="67">
        <f t="shared" si="71"/>
        <v>0</v>
      </c>
      <c r="O568" s="15"/>
      <c r="P568" s="67">
        <f t="shared" si="68"/>
        <v>0</v>
      </c>
      <c r="S568" s="18">
        <f t="shared" si="64"/>
        <v>0</v>
      </c>
      <c r="U568" s="18">
        <f t="shared" si="65"/>
        <v>0</v>
      </c>
      <c r="W568" s="18">
        <f t="shared" si="66"/>
        <v>0</v>
      </c>
      <c r="Y568" s="8">
        <f>Vz!O568</f>
        <v>331.3</v>
      </c>
      <c r="AC568" s="8">
        <f t="shared" si="67"/>
        <v>0</v>
      </c>
      <c r="AG568" s="8">
        <f t="shared" si="69"/>
        <v>0</v>
      </c>
      <c r="AK568" s="8">
        <f t="shared" si="70"/>
        <v>0</v>
      </c>
    </row>
    <row r="569" spans="12:37" x14ac:dyDescent="0.15">
      <c r="L569" s="8">
        <f>IF('vertical grid'!B569&gt;($C$2),0,'vertical grid'!D569)</f>
        <v>0</v>
      </c>
      <c r="M569" s="8"/>
      <c r="N569" s="67">
        <f t="shared" si="71"/>
        <v>0</v>
      </c>
      <c r="O569" s="15"/>
      <c r="P569" s="67">
        <f t="shared" si="68"/>
        <v>0</v>
      </c>
      <c r="S569" s="18">
        <f t="shared" si="64"/>
        <v>0</v>
      </c>
      <c r="U569" s="18">
        <f t="shared" si="65"/>
        <v>0</v>
      </c>
      <c r="W569" s="18">
        <f t="shared" si="66"/>
        <v>0</v>
      </c>
      <c r="Y569" s="8">
        <f>Vz!O569</f>
        <v>331.3</v>
      </c>
      <c r="AC569" s="8">
        <f t="shared" si="67"/>
        <v>0</v>
      </c>
      <c r="AG569" s="8">
        <f t="shared" si="69"/>
        <v>0</v>
      </c>
      <c r="AK569" s="8">
        <f t="shared" si="70"/>
        <v>0</v>
      </c>
    </row>
    <row r="570" spans="12:37" x14ac:dyDescent="0.15">
      <c r="L570" s="8">
        <f>IF('vertical grid'!B570&gt;($C$2),0,'vertical grid'!D570)</f>
        <v>0</v>
      </c>
      <c r="M570" s="8"/>
      <c r="N570" s="67">
        <f t="shared" si="71"/>
        <v>0</v>
      </c>
      <c r="O570" s="15"/>
      <c r="P570" s="67">
        <f t="shared" si="68"/>
        <v>0</v>
      </c>
      <c r="S570" s="18">
        <f t="shared" si="64"/>
        <v>0</v>
      </c>
      <c r="U570" s="18">
        <f t="shared" si="65"/>
        <v>0</v>
      </c>
      <c r="W570" s="18">
        <f t="shared" si="66"/>
        <v>0</v>
      </c>
      <c r="Y570" s="8">
        <f>Vz!O570</f>
        <v>331.3</v>
      </c>
      <c r="AC570" s="8">
        <f t="shared" si="67"/>
        <v>0</v>
      </c>
      <c r="AG570" s="8">
        <f t="shared" si="69"/>
        <v>0</v>
      </c>
      <c r="AK570" s="8">
        <f t="shared" si="70"/>
        <v>0</v>
      </c>
    </row>
    <row r="571" spans="12:37" x14ac:dyDescent="0.15">
      <c r="L571" s="8">
        <f>IF('vertical grid'!B571&gt;($C$2),0,'vertical grid'!D571)</f>
        <v>0</v>
      </c>
      <c r="M571" s="8"/>
      <c r="N571" s="67">
        <f t="shared" si="71"/>
        <v>0</v>
      </c>
      <c r="O571" s="15"/>
      <c r="P571" s="67">
        <f t="shared" si="68"/>
        <v>0</v>
      </c>
      <c r="S571" s="18">
        <f t="shared" si="64"/>
        <v>0</v>
      </c>
      <c r="U571" s="18">
        <f t="shared" si="65"/>
        <v>0</v>
      </c>
      <c r="W571" s="18">
        <f t="shared" si="66"/>
        <v>0</v>
      </c>
      <c r="Y571" s="8">
        <f>Vz!O571</f>
        <v>331.3</v>
      </c>
      <c r="AC571" s="8">
        <f t="shared" si="67"/>
        <v>0</v>
      </c>
      <c r="AG571" s="8">
        <f t="shared" si="69"/>
        <v>0</v>
      </c>
      <c r="AK571" s="8">
        <f t="shared" si="70"/>
        <v>0</v>
      </c>
    </row>
    <row r="572" spans="12:37" x14ac:dyDescent="0.15">
      <c r="L572" s="8">
        <f>IF('vertical grid'!B572&gt;($C$2),0,'vertical grid'!D572)</f>
        <v>0</v>
      </c>
      <c r="M572" s="8"/>
      <c r="N572" s="67">
        <f t="shared" si="71"/>
        <v>0</v>
      </c>
      <c r="O572" s="15"/>
      <c r="P572" s="67">
        <f t="shared" si="68"/>
        <v>0</v>
      </c>
      <c r="S572" s="18">
        <f t="shared" si="64"/>
        <v>0</v>
      </c>
      <c r="U572" s="18">
        <f t="shared" si="65"/>
        <v>0</v>
      </c>
      <c r="W572" s="18">
        <f t="shared" si="66"/>
        <v>0</v>
      </c>
      <c r="Y572" s="8">
        <f>Vz!O572</f>
        <v>331.3</v>
      </c>
      <c r="AC572" s="8">
        <f t="shared" si="67"/>
        <v>0</v>
      </c>
      <c r="AG572" s="8">
        <f t="shared" si="69"/>
        <v>0</v>
      </c>
      <c r="AK572" s="8">
        <f t="shared" si="70"/>
        <v>0</v>
      </c>
    </row>
    <row r="573" spans="12:37" x14ac:dyDescent="0.15">
      <c r="L573" s="8">
        <f>IF('vertical grid'!B573&gt;($C$2),0,'vertical grid'!D573)</f>
        <v>0</v>
      </c>
      <c r="M573" s="8"/>
      <c r="N573" s="67">
        <f t="shared" si="71"/>
        <v>0</v>
      </c>
      <c r="O573" s="15"/>
      <c r="P573" s="67">
        <f t="shared" si="68"/>
        <v>0</v>
      </c>
      <c r="S573" s="18">
        <f t="shared" si="64"/>
        <v>0</v>
      </c>
      <c r="U573" s="18">
        <f t="shared" si="65"/>
        <v>0</v>
      </c>
      <c r="W573" s="18">
        <f t="shared" si="66"/>
        <v>0</v>
      </c>
      <c r="Y573" s="8">
        <f>Vz!O573</f>
        <v>331.3</v>
      </c>
      <c r="AC573" s="8">
        <f t="shared" si="67"/>
        <v>0</v>
      </c>
      <c r="AG573" s="8">
        <f t="shared" si="69"/>
        <v>0</v>
      </c>
      <c r="AK573" s="8">
        <f t="shared" si="70"/>
        <v>0</v>
      </c>
    </row>
    <row r="574" spans="12:37" x14ac:dyDescent="0.15">
      <c r="L574" s="8">
        <f>IF('vertical grid'!B574&gt;($C$2),0,'vertical grid'!D574)</f>
        <v>0</v>
      </c>
      <c r="M574" s="8"/>
      <c r="N574" s="67">
        <f t="shared" si="71"/>
        <v>0</v>
      </c>
      <c r="O574" s="15"/>
      <c r="P574" s="67">
        <f t="shared" si="68"/>
        <v>0</v>
      </c>
      <c r="S574" s="18">
        <f t="shared" si="64"/>
        <v>0</v>
      </c>
      <c r="U574" s="18">
        <f t="shared" si="65"/>
        <v>0</v>
      </c>
      <c r="W574" s="18">
        <f t="shared" si="66"/>
        <v>0</v>
      </c>
      <c r="Y574" s="8">
        <f>Vz!O574</f>
        <v>331.3</v>
      </c>
      <c r="AC574" s="8">
        <f t="shared" si="67"/>
        <v>0</v>
      </c>
      <c r="AG574" s="8">
        <f t="shared" si="69"/>
        <v>0</v>
      </c>
      <c r="AK574" s="8">
        <f t="shared" si="70"/>
        <v>0</v>
      </c>
    </row>
    <row r="575" spans="12:37" x14ac:dyDescent="0.15">
      <c r="L575" s="8">
        <f>IF('vertical grid'!B575&gt;($C$2),0,'vertical grid'!D575)</f>
        <v>0</v>
      </c>
      <c r="M575" s="8"/>
      <c r="N575" s="67">
        <f t="shared" si="71"/>
        <v>0</v>
      </c>
      <c r="O575" s="15"/>
      <c r="P575" s="67">
        <f t="shared" si="68"/>
        <v>0</v>
      </c>
      <c r="S575" s="18">
        <f t="shared" si="64"/>
        <v>0</v>
      </c>
      <c r="U575" s="18">
        <f t="shared" si="65"/>
        <v>0</v>
      </c>
      <c r="W575" s="18">
        <f t="shared" si="66"/>
        <v>0</v>
      </c>
      <c r="Y575" s="8">
        <f>Vz!O575</f>
        <v>331.3</v>
      </c>
      <c r="AC575" s="8">
        <f t="shared" si="67"/>
        <v>0</v>
      </c>
      <c r="AG575" s="8">
        <f t="shared" si="69"/>
        <v>0</v>
      </c>
      <c r="AK575" s="8">
        <f t="shared" si="70"/>
        <v>0</v>
      </c>
    </row>
    <row r="576" spans="12:37" x14ac:dyDescent="0.15">
      <c r="L576" s="8">
        <f>IF('vertical grid'!B576&gt;($C$2),0,'vertical grid'!D576)</f>
        <v>0</v>
      </c>
      <c r="M576" s="8"/>
      <c r="N576" s="67">
        <f t="shared" si="71"/>
        <v>0</v>
      </c>
      <c r="O576" s="15"/>
      <c r="P576" s="67">
        <f t="shared" si="68"/>
        <v>0</v>
      </c>
      <c r="S576" s="18">
        <f t="shared" si="64"/>
        <v>0</v>
      </c>
      <c r="U576" s="18">
        <f t="shared" si="65"/>
        <v>0</v>
      </c>
      <c r="W576" s="18">
        <f t="shared" si="66"/>
        <v>0</v>
      </c>
      <c r="Y576" s="8">
        <f>Vz!O576</f>
        <v>331.3</v>
      </c>
      <c r="AC576" s="8">
        <f t="shared" si="67"/>
        <v>0</v>
      </c>
      <c r="AG576" s="8">
        <f t="shared" si="69"/>
        <v>0</v>
      </c>
      <c r="AK576" s="8">
        <f t="shared" si="70"/>
        <v>0</v>
      </c>
    </row>
    <row r="577" spans="12:37" x14ac:dyDescent="0.15">
      <c r="L577" s="8">
        <f>IF('vertical grid'!B577&gt;($C$2),0,'vertical grid'!D577)</f>
        <v>0</v>
      </c>
      <c r="M577" s="8"/>
      <c r="N577" s="67">
        <f t="shared" si="71"/>
        <v>0</v>
      </c>
      <c r="O577" s="15"/>
      <c r="P577" s="67">
        <f t="shared" si="68"/>
        <v>0</v>
      </c>
      <c r="S577" s="18">
        <f t="shared" ref="S577:S600" si="72">L577/$G$2</f>
        <v>0</v>
      </c>
      <c r="U577" s="18">
        <f t="shared" ref="U577:U600" si="73">L577/$G$3</f>
        <v>0</v>
      </c>
      <c r="W577" s="18">
        <f t="shared" ref="W577:W600" si="74">L577/$G$4</f>
        <v>0</v>
      </c>
      <c r="Y577" s="8">
        <f>Vz!O577</f>
        <v>331.3</v>
      </c>
      <c r="AC577" s="8">
        <f t="shared" ref="AC577:AC600" si="75">S577/Y577</f>
        <v>0</v>
      </c>
      <c r="AG577" s="8">
        <f t="shared" si="69"/>
        <v>0</v>
      </c>
      <c r="AK577" s="8">
        <f t="shared" si="70"/>
        <v>0</v>
      </c>
    </row>
    <row r="578" spans="12:37" x14ac:dyDescent="0.15">
      <c r="L578" s="8">
        <f>IF('vertical grid'!B578&gt;($C$2),0,'vertical grid'!D578)</f>
        <v>0</v>
      </c>
      <c r="M578" s="8"/>
      <c r="N578" s="67">
        <f t="shared" si="71"/>
        <v>0</v>
      </c>
      <c r="O578" s="15"/>
      <c r="P578" s="67">
        <f t="shared" ref="P578:P600" si="76">N578*Y578</f>
        <v>0</v>
      </c>
      <c r="S578" s="18">
        <f t="shared" si="72"/>
        <v>0</v>
      </c>
      <c r="U578" s="18">
        <f t="shared" si="73"/>
        <v>0</v>
      </c>
      <c r="W578" s="18">
        <f t="shared" si="74"/>
        <v>0</v>
      </c>
      <c r="Y578" s="8">
        <f>Vz!O578</f>
        <v>331.3</v>
      </c>
      <c r="AC578" s="8">
        <f t="shared" si="75"/>
        <v>0</v>
      </c>
      <c r="AG578" s="8">
        <f t="shared" ref="AG578:AG600" si="77">U578/Y578</f>
        <v>0</v>
      </c>
      <c r="AK578" s="8">
        <f t="shared" ref="AK578:AK600" si="78">W578/Y578</f>
        <v>0</v>
      </c>
    </row>
    <row r="579" spans="12:37" x14ac:dyDescent="0.15">
      <c r="L579" s="8">
        <f>IF('vertical grid'!B579&gt;($C$2),0,'vertical grid'!D579)</f>
        <v>0</v>
      </c>
      <c r="M579" s="8"/>
      <c r="N579" s="67">
        <f t="shared" ref="N579:N600" si="79">IF(L580=0,IF(L579&gt;0,1,0),0)</f>
        <v>0</v>
      </c>
      <c r="O579" s="15"/>
      <c r="P579" s="67">
        <f t="shared" si="76"/>
        <v>0</v>
      </c>
      <c r="S579" s="18">
        <f t="shared" si="72"/>
        <v>0</v>
      </c>
      <c r="U579" s="18">
        <f t="shared" si="73"/>
        <v>0</v>
      </c>
      <c r="W579" s="18">
        <f t="shared" si="74"/>
        <v>0</v>
      </c>
      <c r="Y579" s="8">
        <f>Vz!O579</f>
        <v>331.3</v>
      </c>
      <c r="AC579" s="8">
        <f t="shared" si="75"/>
        <v>0</v>
      </c>
      <c r="AG579" s="8">
        <f t="shared" si="77"/>
        <v>0</v>
      </c>
      <c r="AK579" s="8">
        <f t="shared" si="78"/>
        <v>0</v>
      </c>
    </row>
    <row r="580" spans="12:37" x14ac:dyDescent="0.15">
      <c r="L580" s="8">
        <f>IF('vertical grid'!B580&gt;($C$2),0,'vertical grid'!D580)</f>
        <v>0</v>
      </c>
      <c r="M580" s="8"/>
      <c r="N580" s="67">
        <f t="shared" si="79"/>
        <v>0</v>
      </c>
      <c r="O580" s="15"/>
      <c r="P580" s="67">
        <f t="shared" si="76"/>
        <v>0</v>
      </c>
      <c r="S580" s="18">
        <f t="shared" si="72"/>
        <v>0</v>
      </c>
      <c r="U580" s="18">
        <f t="shared" si="73"/>
        <v>0</v>
      </c>
      <c r="W580" s="18">
        <f t="shared" si="74"/>
        <v>0</v>
      </c>
      <c r="Y580" s="8">
        <f>Vz!O580</f>
        <v>331.3</v>
      </c>
      <c r="AC580" s="8">
        <f t="shared" si="75"/>
        <v>0</v>
      </c>
      <c r="AG580" s="8">
        <f t="shared" si="77"/>
        <v>0</v>
      </c>
      <c r="AK580" s="8">
        <f t="shared" si="78"/>
        <v>0</v>
      </c>
    </row>
    <row r="581" spans="12:37" x14ac:dyDescent="0.15">
      <c r="L581" s="8">
        <f>IF('vertical grid'!B581&gt;($C$2),0,'vertical grid'!D581)</f>
        <v>0</v>
      </c>
      <c r="M581" s="8"/>
      <c r="N581" s="67">
        <f t="shared" si="79"/>
        <v>0</v>
      </c>
      <c r="O581" s="15"/>
      <c r="P581" s="67">
        <f t="shared" si="76"/>
        <v>0</v>
      </c>
      <c r="S581" s="18">
        <f t="shared" si="72"/>
        <v>0</v>
      </c>
      <c r="U581" s="18">
        <f t="shared" si="73"/>
        <v>0</v>
      </c>
      <c r="W581" s="18">
        <f t="shared" si="74"/>
        <v>0</v>
      </c>
      <c r="Y581" s="8">
        <f>Vz!O581</f>
        <v>331.3</v>
      </c>
      <c r="AC581" s="8">
        <f t="shared" si="75"/>
        <v>0</v>
      </c>
      <c r="AG581" s="8">
        <f t="shared" si="77"/>
        <v>0</v>
      </c>
      <c r="AK581" s="8">
        <f t="shared" si="78"/>
        <v>0</v>
      </c>
    </row>
    <row r="582" spans="12:37" x14ac:dyDescent="0.15">
      <c r="L582" s="8">
        <f>IF('vertical grid'!B582&gt;($C$2),0,'vertical grid'!D582)</f>
        <v>0</v>
      </c>
      <c r="M582" s="8"/>
      <c r="N582" s="67">
        <f t="shared" si="79"/>
        <v>0</v>
      </c>
      <c r="O582" s="15"/>
      <c r="P582" s="67">
        <f t="shared" si="76"/>
        <v>0</v>
      </c>
      <c r="S582" s="18">
        <f t="shared" si="72"/>
        <v>0</v>
      </c>
      <c r="U582" s="18">
        <f t="shared" si="73"/>
        <v>0</v>
      </c>
      <c r="W582" s="18">
        <f t="shared" si="74"/>
        <v>0</v>
      </c>
      <c r="Y582" s="8">
        <f>Vz!O582</f>
        <v>331.3</v>
      </c>
      <c r="AC582" s="8">
        <f t="shared" si="75"/>
        <v>0</v>
      </c>
      <c r="AG582" s="8">
        <f t="shared" si="77"/>
        <v>0</v>
      </c>
      <c r="AK582" s="8">
        <f t="shared" si="78"/>
        <v>0</v>
      </c>
    </row>
    <row r="583" spans="12:37" x14ac:dyDescent="0.15">
      <c r="L583" s="8">
        <f>IF('vertical grid'!B583&gt;($C$2),0,'vertical grid'!D583)</f>
        <v>0</v>
      </c>
      <c r="M583" s="8"/>
      <c r="N583" s="67">
        <f t="shared" si="79"/>
        <v>0</v>
      </c>
      <c r="O583" s="15"/>
      <c r="P583" s="67">
        <f t="shared" si="76"/>
        <v>0</v>
      </c>
      <c r="S583" s="18">
        <f t="shared" si="72"/>
        <v>0</v>
      </c>
      <c r="U583" s="18">
        <f t="shared" si="73"/>
        <v>0</v>
      </c>
      <c r="W583" s="18">
        <f t="shared" si="74"/>
        <v>0</v>
      </c>
      <c r="Y583" s="8">
        <f>Vz!O583</f>
        <v>331.3</v>
      </c>
      <c r="AC583" s="8">
        <f t="shared" si="75"/>
        <v>0</v>
      </c>
      <c r="AG583" s="8">
        <f t="shared" si="77"/>
        <v>0</v>
      </c>
      <c r="AK583" s="8">
        <f t="shared" si="78"/>
        <v>0</v>
      </c>
    </row>
    <row r="584" spans="12:37" x14ac:dyDescent="0.15">
      <c r="L584" s="8">
        <f>IF('vertical grid'!B584&gt;($C$2),0,'vertical grid'!D584)</f>
        <v>0</v>
      </c>
      <c r="M584" s="8"/>
      <c r="N584" s="67">
        <f t="shared" si="79"/>
        <v>0</v>
      </c>
      <c r="O584" s="15"/>
      <c r="P584" s="67">
        <f t="shared" si="76"/>
        <v>0</v>
      </c>
      <c r="S584" s="18">
        <f t="shared" si="72"/>
        <v>0</v>
      </c>
      <c r="U584" s="18">
        <f t="shared" si="73"/>
        <v>0</v>
      </c>
      <c r="W584" s="18">
        <f t="shared" si="74"/>
        <v>0</v>
      </c>
      <c r="Y584" s="8">
        <f>Vz!O584</f>
        <v>331.3</v>
      </c>
      <c r="AC584" s="8">
        <f t="shared" si="75"/>
        <v>0</v>
      </c>
      <c r="AG584" s="8">
        <f t="shared" si="77"/>
        <v>0</v>
      </c>
      <c r="AK584" s="8">
        <f t="shared" si="78"/>
        <v>0</v>
      </c>
    </row>
    <row r="585" spans="12:37" x14ac:dyDescent="0.15">
      <c r="L585" s="8">
        <f>IF('vertical grid'!B585&gt;($C$2),0,'vertical grid'!D585)</f>
        <v>0</v>
      </c>
      <c r="M585" s="8"/>
      <c r="N585" s="67">
        <f t="shared" si="79"/>
        <v>0</v>
      </c>
      <c r="O585" s="15"/>
      <c r="P585" s="67">
        <f t="shared" si="76"/>
        <v>0</v>
      </c>
      <c r="S585" s="18">
        <f t="shared" si="72"/>
        <v>0</v>
      </c>
      <c r="U585" s="18">
        <f t="shared" si="73"/>
        <v>0</v>
      </c>
      <c r="W585" s="18">
        <f t="shared" si="74"/>
        <v>0</v>
      </c>
      <c r="Y585" s="8">
        <f>Vz!O585</f>
        <v>331.3</v>
      </c>
      <c r="AC585" s="8">
        <f t="shared" si="75"/>
        <v>0</v>
      </c>
      <c r="AG585" s="8">
        <f t="shared" si="77"/>
        <v>0</v>
      </c>
      <c r="AK585" s="8">
        <f t="shared" si="78"/>
        <v>0</v>
      </c>
    </row>
    <row r="586" spans="12:37" x14ac:dyDescent="0.15">
      <c r="L586" s="8">
        <f>IF('vertical grid'!B586&gt;($C$2),0,'vertical grid'!D586)</f>
        <v>0</v>
      </c>
      <c r="M586" s="8"/>
      <c r="N586" s="67">
        <f t="shared" si="79"/>
        <v>0</v>
      </c>
      <c r="O586" s="15"/>
      <c r="P586" s="67">
        <f t="shared" si="76"/>
        <v>0</v>
      </c>
      <c r="S586" s="18">
        <f t="shared" si="72"/>
        <v>0</v>
      </c>
      <c r="U586" s="18">
        <f t="shared" si="73"/>
        <v>0</v>
      </c>
      <c r="W586" s="18">
        <f t="shared" si="74"/>
        <v>0</v>
      </c>
      <c r="Y586" s="8">
        <f>Vz!O586</f>
        <v>331.3</v>
      </c>
      <c r="AC586" s="8">
        <f t="shared" si="75"/>
        <v>0</v>
      </c>
      <c r="AG586" s="8">
        <f t="shared" si="77"/>
        <v>0</v>
      </c>
      <c r="AK586" s="8">
        <f t="shared" si="78"/>
        <v>0</v>
      </c>
    </row>
    <row r="587" spans="12:37" x14ac:dyDescent="0.15">
      <c r="L587" s="8">
        <f>IF('vertical grid'!B587&gt;($C$2),0,'vertical grid'!D587)</f>
        <v>0</v>
      </c>
      <c r="M587" s="8"/>
      <c r="N587" s="67">
        <f t="shared" si="79"/>
        <v>0</v>
      </c>
      <c r="O587" s="15"/>
      <c r="P587" s="67">
        <f t="shared" si="76"/>
        <v>0</v>
      </c>
      <c r="S587" s="18">
        <f t="shared" si="72"/>
        <v>0</v>
      </c>
      <c r="U587" s="18">
        <f t="shared" si="73"/>
        <v>0</v>
      </c>
      <c r="W587" s="18">
        <f t="shared" si="74"/>
        <v>0</v>
      </c>
      <c r="Y587" s="8">
        <f>Vz!O587</f>
        <v>331.3</v>
      </c>
      <c r="AC587" s="8">
        <f t="shared" si="75"/>
        <v>0</v>
      </c>
      <c r="AG587" s="8">
        <f t="shared" si="77"/>
        <v>0</v>
      </c>
      <c r="AK587" s="8">
        <f t="shared" si="78"/>
        <v>0</v>
      </c>
    </row>
    <row r="588" spans="12:37" x14ac:dyDescent="0.15">
      <c r="L588" s="8">
        <f>IF('vertical grid'!B588&gt;($C$2),0,'vertical grid'!D588)</f>
        <v>0</v>
      </c>
      <c r="M588" s="8"/>
      <c r="N588" s="67">
        <f t="shared" si="79"/>
        <v>0</v>
      </c>
      <c r="O588" s="15"/>
      <c r="P588" s="67">
        <f t="shared" si="76"/>
        <v>0</v>
      </c>
      <c r="S588" s="18">
        <f t="shared" si="72"/>
        <v>0</v>
      </c>
      <c r="U588" s="18">
        <f t="shared" si="73"/>
        <v>0</v>
      </c>
      <c r="W588" s="18">
        <f t="shared" si="74"/>
        <v>0</v>
      </c>
      <c r="Y588" s="8">
        <f>Vz!O588</f>
        <v>331.3</v>
      </c>
      <c r="AC588" s="8">
        <f t="shared" si="75"/>
        <v>0</v>
      </c>
      <c r="AG588" s="8">
        <f t="shared" si="77"/>
        <v>0</v>
      </c>
      <c r="AK588" s="8">
        <f t="shared" si="78"/>
        <v>0</v>
      </c>
    </row>
    <row r="589" spans="12:37" x14ac:dyDescent="0.15">
      <c r="L589" s="8">
        <f>IF('vertical grid'!B589&gt;($C$2),0,'vertical grid'!D589)</f>
        <v>0</v>
      </c>
      <c r="M589" s="8"/>
      <c r="N589" s="67">
        <f t="shared" si="79"/>
        <v>0</v>
      </c>
      <c r="O589" s="15"/>
      <c r="P589" s="67">
        <f t="shared" si="76"/>
        <v>0</v>
      </c>
      <c r="S589" s="18">
        <f t="shared" si="72"/>
        <v>0</v>
      </c>
      <c r="U589" s="18">
        <f t="shared" si="73"/>
        <v>0</v>
      </c>
      <c r="W589" s="18">
        <f t="shared" si="74"/>
        <v>0</v>
      </c>
      <c r="Y589" s="8">
        <f>Vz!O589</f>
        <v>331.3</v>
      </c>
      <c r="AC589" s="8">
        <f t="shared" si="75"/>
        <v>0</v>
      </c>
      <c r="AG589" s="8">
        <f t="shared" si="77"/>
        <v>0</v>
      </c>
      <c r="AK589" s="8">
        <f t="shared" si="78"/>
        <v>0</v>
      </c>
    </row>
    <row r="590" spans="12:37" x14ac:dyDescent="0.15">
      <c r="L590" s="8">
        <f>IF('vertical grid'!B590&gt;($C$2),0,'vertical grid'!D590)</f>
        <v>0</v>
      </c>
      <c r="M590" s="8"/>
      <c r="N590" s="67">
        <f t="shared" si="79"/>
        <v>0</v>
      </c>
      <c r="O590" s="15"/>
      <c r="P590" s="67">
        <f t="shared" si="76"/>
        <v>0</v>
      </c>
      <c r="S590" s="18">
        <f t="shared" si="72"/>
        <v>0</v>
      </c>
      <c r="U590" s="18">
        <f t="shared" si="73"/>
        <v>0</v>
      </c>
      <c r="W590" s="18">
        <f t="shared" si="74"/>
        <v>0</v>
      </c>
      <c r="Y590" s="8">
        <f>Vz!O590</f>
        <v>331.3</v>
      </c>
      <c r="AC590" s="8">
        <f t="shared" si="75"/>
        <v>0</v>
      </c>
      <c r="AG590" s="8">
        <f t="shared" si="77"/>
        <v>0</v>
      </c>
      <c r="AK590" s="8">
        <f t="shared" si="78"/>
        <v>0</v>
      </c>
    </row>
    <row r="591" spans="12:37" x14ac:dyDescent="0.15">
      <c r="L591" s="8">
        <f>IF('vertical grid'!B591&gt;($C$2),0,'vertical grid'!D591)</f>
        <v>0</v>
      </c>
      <c r="M591" s="8"/>
      <c r="N591" s="67">
        <f t="shared" si="79"/>
        <v>0</v>
      </c>
      <c r="O591" s="15"/>
      <c r="P591" s="67">
        <f t="shared" si="76"/>
        <v>0</v>
      </c>
      <c r="S591" s="18">
        <f t="shared" si="72"/>
        <v>0</v>
      </c>
      <c r="U591" s="18">
        <f t="shared" si="73"/>
        <v>0</v>
      </c>
      <c r="W591" s="18">
        <f t="shared" si="74"/>
        <v>0</v>
      </c>
      <c r="Y591" s="8">
        <f>Vz!O591</f>
        <v>331.3</v>
      </c>
      <c r="AC591" s="8">
        <f t="shared" si="75"/>
        <v>0</v>
      </c>
      <c r="AG591" s="8">
        <f t="shared" si="77"/>
        <v>0</v>
      </c>
      <c r="AK591" s="8">
        <f t="shared" si="78"/>
        <v>0</v>
      </c>
    </row>
    <row r="592" spans="12:37" x14ac:dyDescent="0.15">
      <c r="L592" s="8">
        <f>IF('vertical grid'!B592&gt;($C$2),0,'vertical grid'!D592)</f>
        <v>0</v>
      </c>
      <c r="M592" s="8"/>
      <c r="N592" s="67">
        <f t="shared" si="79"/>
        <v>0</v>
      </c>
      <c r="O592" s="15"/>
      <c r="P592" s="67">
        <f t="shared" si="76"/>
        <v>0</v>
      </c>
      <c r="S592" s="18">
        <f t="shared" si="72"/>
        <v>0</v>
      </c>
      <c r="U592" s="18">
        <f t="shared" si="73"/>
        <v>0</v>
      </c>
      <c r="W592" s="18">
        <f t="shared" si="74"/>
        <v>0</v>
      </c>
      <c r="Y592" s="8">
        <f>Vz!O592</f>
        <v>331.3</v>
      </c>
      <c r="AC592" s="8">
        <f t="shared" si="75"/>
        <v>0</v>
      </c>
      <c r="AG592" s="8">
        <f t="shared" si="77"/>
        <v>0</v>
      </c>
      <c r="AK592" s="8">
        <f t="shared" si="78"/>
        <v>0</v>
      </c>
    </row>
    <row r="593" spans="12:37" x14ac:dyDescent="0.15">
      <c r="L593" s="8">
        <f>IF('vertical grid'!B593&gt;($C$2),0,'vertical grid'!D593)</f>
        <v>0</v>
      </c>
      <c r="M593" s="8"/>
      <c r="N593" s="67">
        <f t="shared" si="79"/>
        <v>0</v>
      </c>
      <c r="O593" s="15"/>
      <c r="P593" s="67">
        <f t="shared" si="76"/>
        <v>0</v>
      </c>
      <c r="S593" s="18">
        <f t="shared" si="72"/>
        <v>0</v>
      </c>
      <c r="U593" s="18">
        <f t="shared" si="73"/>
        <v>0</v>
      </c>
      <c r="W593" s="18">
        <f t="shared" si="74"/>
        <v>0</v>
      </c>
      <c r="Y593" s="8">
        <f>Vz!O593</f>
        <v>331.3</v>
      </c>
      <c r="AC593" s="8">
        <f t="shared" si="75"/>
        <v>0</v>
      </c>
      <c r="AG593" s="8">
        <f t="shared" si="77"/>
        <v>0</v>
      </c>
      <c r="AK593" s="8">
        <f t="shared" si="78"/>
        <v>0</v>
      </c>
    </row>
    <row r="594" spans="12:37" x14ac:dyDescent="0.15">
      <c r="L594" s="8">
        <f>IF('vertical grid'!B594&gt;($C$2),0,'vertical grid'!D594)</f>
        <v>0</v>
      </c>
      <c r="M594" s="8"/>
      <c r="N594" s="67">
        <f t="shared" si="79"/>
        <v>0</v>
      </c>
      <c r="O594" s="15"/>
      <c r="P594" s="67">
        <f t="shared" si="76"/>
        <v>0</v>
      </c>
      <c r="S594" s="18">
        <f t="shared" si="72"/>
        <v>0</v>
      </c>
      <c r="U594" s="18">
        <f t="shared" si="73"/>
        <v>0</v>
      </c>
      <c r="W594" s="18">
        <f t="shared" si="74"/>
        <v>0</v>
      </c>
      <c r="Y594" s="8">
        <f>Vz!O594</f>
        <v>331.3</v>
      </c>
      <c r="AC594" s="8">
        <f t="shared" si="75"/>
        <v>0</v>
      </c>
      <c r="AG594" s="8">
        <f t="shared" si="77"/>
        <v>0</v>
      </c>
      <c r="AK594" s="8">
        <f t="shared" si="78"/>
        <v>0</v>
      </c>
    </row>
    <row r="595" spans="12:37" x14ac:dyDescent="0.15">
      <c r="L595" s="8">
        <f>IF('vertical grid'!B595&gt;($C$2),0,'vertical grid'!D595)</f>
        <v>0</v>
      </c>
      <c r="M595" s="8"/>
      <c r="N595" s="67">
        <f t="shared" si="79"/>
        <v>0</v>
      </c>
      <c r="O595" s="15"/>
      <c r="P595" s="67">
        <f t="shared" si="76"/>
        <v>0</v>
      </c>
      <c r="S595" s="18">
        <f t="shared" si="72"/>
        <v>0</v>
      </c>
      <c r="U595" s="18">
        <f t="shared" si="73"/>
        <v>0</v>
      </c>
      <c r="W595" s="18">
        <f t="shared" si="74"/>
        <v>0</v>
      </c>
      <c r="Y595" s="8">
        <f>Vz!O595</f>
        <v>331.3</v>
      </c>
      <c r="AC595" s="8">
        <f t="shared" si="75"/>
        <v>0</v>
      </c>
      <c r="AG595" s="8">
        <f t="shared" si="77"/>
        <v>0</v>
      </c>
      <c r="AK595" s="8">
        <f t="shared" si="78"/>
        <v>0</v>
      </c>
    </row>
    <row r="596" spans="12:37" x14ac:dyDescent="0.15">
      <c r="L596" s="8">
        <f>IF('vertical grid'!B596&gt;($C$2),0,'vertical grid'!D596)</f>
        <v>0</v>
      </c>
      <c r="M596" s="8"/>
      <c r="N596" s="67">
        <f t="shared" si="79"/>
        <v>0</v>
      </c>
      <c r="O596" s="15"/>
      <c r="P596" s="67">
        <f t="shared" si="76"/>
        <v>0</v>
      </c>
      <c r="S596" s="18">
        <f t="shared" si="72"/>
        <v>0</v>
      </c>
      <c r="U596" s="18">
        <f t="shared" si="73"/>
        <v>0</v>
      </c>
      <c r="W596" s="18">
        <f t="shared" si="74"/>
        <v>0</v>
      </c>
      <c r="Y596" s="8">
        <f>Vz!O596</f>
        <v>331.3</v>
      </c>
      <c r="AC596" s="8">
        <f t="shared" si="75"/>
        <v>0</v>
      </c>
      <c r="AG596" s="8">
        <f t="shared" si="77"/>
        <v>0</v>
      </c>
      <c r="AK596" s="8">
        <f t="shared" si="78"/>
        <v>0</v>
      </c>
    </row>
    <row r="597" spans="12:37" x14ac:dyDescent="0.15">
      <c r="L597" s="8">
        <f>IF('vertical grid'!B597&gt;($C$2),0,'vertical grid'!D597)</f>
        <v>0</v>
      </c>
      <c r="M597" s="8"/>
      <c r="N597" s="67">
        <f t="shared" si="79"/>
        <v>0</v>
      </c>
      <c r="O597" s="15"/>
      <c r="P597" s="67">
        <f t="shared" si="76"/>
        <v>0</v>
      </c>
      <c r="S597" s="18">
        <f t="shared" si="72"/>
        <v>0</v>
      </c>
      <c r="U597" s="18">
        <f t="shared" si="73"/>
        <v>0</v>
      </c>
      <c r="W597" s="18">
        <f t="shared" si="74"/>
        <v>0</v>
      </c>
      <c r="Y597" s="8">
        <f>Vz!O597</f>
        <v>331.3</v>
      </c>
      <c r="AC597" s="8">
        <f t="shared" si="75"/>
        <v>0</v>
      </c>
      <c r="AG597" s="8">
        <f t="shared" si="77"/>
        <v>0</v>
      </c>
      <c r="AK597" s="8">
        <f t="shared" si="78"/>
        <v>0</v>
      </c>
    </row>
    <row r="598" spans="12:37" x14ac:dyDescent="0.15">
      <c r="L598" s="8">
        <f>IF('vertical grid'!B598&gt;($C$2),0,'vertical grid'!D598)</f>
        <v>0</v>
      </c>
      <c r="M598" s="8"/>
      <c r="N598" s="67">
        <f t="shared" si="79"/>
        <v>0</v>
      </c>
      <c r="O598" s="15"/>
      <c r="P598" s="67">
        <f t="shared" si="76"/>
        <v>0</v>
      </c>
      <c r="S598" s="18">
        <f t="shared" si="72"/>
        <v>0</v>
      </c>
      <c r="U598" s="18">
        <f t="shared" si="73"/>
        <v>0</v>
      </c>
      <c r="W598" s="18">
        <f t="shared" si="74"/>
        <v>0</v>
      </c>
      <c r="Y598" s="8">
        <f>Vz!O598</f>
        <v>331.3</v>
      </c>
      <c r="AC598" s="8">
        <f t="shared" si="75"/>
        <v>0</v>
      </c>
      <c r="AG598" s="8">
        <f t="shared" si="77"/>
        <v>0</v>
      </c>
      <c r="AK598" s="8">
        <f t="shared" si="78"/>
        <v>0</v>
      </c>
    </row>
    <row r="599" spans="12:37" x14ac:dyDescent="0.15">
      <c r="L599" s="8">
        <f>IF('vertical grid'!B599&gt;($C$2),0,'vertical grid'!D599)</f>
        <v>0</v>
      </c>
      <c r="M599" s="8"/>
      <c r="N599" s="67">
        <f t="shared" si="79"/>
        <v>0</v>
      </c>
      <c r="O599" s="15"/>
      <c r="P599" s="67">
        <f t="shared" si="76"/>
        <v>0</v>
      </c>
      <c r="S599" s="18">
        <f t="shared" si="72"/>
        <v>0</v>
      </c>
      <c r="U599" s="18">
        <f t="shared" si="73"/>
        <v>0</v>
      </c>
      <c r="W599" s="18">
        <f t="shared" si="74"/>
        <v>0</v>
      </c>
      <c r="Y599" s="8">
        <f>Vz!O599</f>
        <v>331.3</v>
      </c>
      <c r="AC599" s="8">
        <f t="shared" si="75"/>
        <v>0</v>
      </c>
      <c r="AG599" s="8">
        <f t="shared" si="77"/>
        <v>0</v>
      </c>
      <c r="AK599" s="8">
        <f t="shared" si="78"/>
        <v>0</v>
      </c>
    </row>
    <row r="600" spans="12:37" x14ac:dyDescent="0.15">
      <c r="L600" s="8">
        <f>IF('vertical grid'!B600&gt;($C$2),0,'vertical grid'!D600)</f>
        <v>0</v>
      </c>
      <c r="M600" s="8"/>
      <c r="N600" s="67">
        <f t="shared" si="79"/>
        <v>0</v>
      </c>
      <c r="O600" s="15"/>
      <c r="P600" s="67">
        <f t="shared" si="76"/>
        <v>0</v>
      </c>
      <c r="S600" s="18">
        <f t="shared" si="72"/>
        <v>0</v>
      </c>
      <c r="U600" s="18">
        <f t="shared" si="73"/>
        <v>0</v>
      </c>
      <c r="W600" s="18">
        <f t="shared" si="74"/>
        <v>0</v>
      </c>
      <c r="Y600" s="8">
        <f>Vz!O600</f>
        <v>331.3</v>
      </c>
      <c r="AC600" s="8">
        <f t="shared" si="75"/>
        <v>0</v>
      </c>
      <c r="AG600" s="8">
        <f t="shared" si="77"/>
        <v>0</v>
      </c>
      <c r="AK600" s="8">
        <f t="shared" si="7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72"/>
  <sheetViews>
    <sheetView topLeftCell="A75" workbookViewId="0">
      <selection activeCell="G141" sqref="G141"/>
    </sheetView>
  </sheetViews>
  <sheetFormatPr baseColWidth="10" defaultColWidth="9.6640625" defaultRowHeight="13" x14ac:dyDescent="0.15"/>
  <cols>
    <col min="1" max="1" width="5.33203125" customWidth="1"/>
    <col min="2" max="2" width="6.1640625" bestFit="1" customWidth="1"/>
    <col min="3" max="3" width="4.83203125" customWidth="1"/>
    <col min="4" max="4" width="5.6640625" customWidth="1"/>
    <col min="5" max="5" width="5.33203125" customWidth="1"/>
    <col min="6" max="6" width="6.33203125" customWidth="1"/>
    <col min="7" max="7" width="30.6640625" bestFit="1" customWidth="1"/>
    <col min="8" max="9" width="15.6640625" customWidth="1"/>
    <col min="10" max="10" width="11" customWidth="1"/>
    <col min="11" max="11" width="11.6640625" bestFit="1" customWidth="1"/>
  </cols>
  <sheetData>
    <row r="1" spans="1:22" x14ac:dyDescent="0.15">
      <c r="A1">
        <f>L1</f>
        <v>988</v>
      </c>
      <c r="B1">
        <f>M1</f>
        <v>229</v>
      </c>
      <c r="C1">
        <f>N1*10</f>
        <v>132</v>
      </c>
      <c r="D1">
        <f>O1</f>
        <v>-2.8</v>
      </c>
      <c r="E1" s="72">
        <f>R1</f>
        <v>330</v>
      </c>
      <c r="F1" s="72">
        <f>(S1*0.51444)*10</f>
        <v>66.877200000000002</v>
      </c>
      <c r="G1" s="14" t="s">
        <v>37</v>
      </c>
      <c r="H1" t="s">
        <v>38</v>
      </c>
      <c r="I1" t="s">
        <v>184</v>
      </c>
      <c r="J1">
        <f>J2</f>
        <v>76</v>
      </c>
      <c r="K1" s="31" t="s">
        <v>174</v>
      </c>
      <c r="L1">
        <v>988</v>
      </c>
      <c r="M1">
        <v>229</v>
      </c>
      <c r="N1">
        <v>13.2</v>
      </c>
      <c r="O1">
        <v>-2.8</v>
      </c>
      <c r="P1">
        <v>33</v>
      </c>
      <c r="Q1">
        <v>3.16</v>
      </c>
      <c r="R1">
        <v>330</v>
      </c>
      <c r="S1">
        <v>13</v>
      </c>
      <c r="T1">
        <v>287.3</v>
      </c>
      <c r="U1">
        <v>296.7</v>
      </c>
      <c r="V1">
        <v>287.89999999999998</v>
      </c>
    </row>
    <row r="2" spans="1:22" x14ac:dyDescent="0.15">
      <c r="A2">
        <f t="shared" ref="A2:B17" si="0">L2</f>
        <v>979</v>
      </c>
      <c r="B2">
        <f t="shared" si="0"/>
        <v>305</v>
      </c>
      <c r="C2">
        <f t="shared" ref="C2:C65" si="1">N2*10</f>
        <v>125</v>
      </c>
      <c r="D2">
        <f t="shared" ref="D2:D65" si="2">O2</f>
        <v>-3.1</v>
      </c>
      <c r="E2" s="72">
        <f t="shared" ref="E2:E65" si="3">R2</f>
        <v>330</v>
      </c>
      <c r="F2" s="72">
        <f t="shared" ref="F2:F65" si="4">(S2*0.51444)*10</f>
        <v>66.877200000000002</v>
      </c>
      <c r="G2" s="14" t="s">
        <v>43</v>
      </c>
      <c r="H2">
        <f t="shared" ref="H2:H65" si="5">IF((J2&gt;500),1111111,0)</f>
        <v>0</v>
      </c>
      <c r="I2">
        <f>IF((J2&lt;0),1111111,0)</f>
        <v>0</v>
      </c>
      <c r="J2">
        <f t="shared" ref="J2:J73" si="6">B2-B1</f>
        <v>76</v>
      </c>
      <c r="L2">
        <v>979</v>
      </c>
      <c r="M2">
        <v>305</v>
      </c>
      <c r="N2">
        <v>12.5</v>
      </c>
      <c r="O2">
        <v>-3.1</v>
      </c>
      <c r="P2">
        <v>34</v>
      </c>
      <c r="Q2">
        <v>3.13</v>
      </c>
      <c r="R2">
        <v>330</v>
      </c>
      <c r="S2">
        <v>13</v>
      </c>
      <c r="T2">
        <v>287.39999999999998</v>
      </c>
      <c r="U2">
        <v>296.60000000000002</v>
      </c>
      <c r="V2">
        <v>287.89999999999998</v>
      </c>
    </row>
    <row r="3" spans="1:22" x14ac:dyDescent="0.15">
      <c r="A3">
        <f t="shared" si="0"/>
        <v>943.7</v>
      </c>
      <c r="B3">
        <f t="shared" si="0"/>
        <v>610</v>
      </c>
      <c r="C3">
        <f t="shared" si="1"/>
        <v>97</v>
      </c>
      <c r="D3">
        <f t="shared" si="2"/>
        <v>-4.2</v>
      </c>
      <c r="E3" s="72">
        <f t="shared" si="3"/>
        <v>320</v>
      </c>
      <c r="F3" s="72">
        <f t="shared" si="4"/>
        <v>77.165999999999997</v>
      </c>
      <c r="G3" s="14" t="s">
        <v>44</v>
      </c>
      <c r="H3">
        <f t="shared" si="5"/>
        <v>0</v>
      </c>
      <c r="I3">
        <f t="shared" ref="I3:I66" si="7">IF((J3&lt;0),1111111,0)</f>
        <v>0</v>
      </c>
      <c r="J3">
        <f t="shared" si="6"/>
        <v>305</v>
      </c>
      <c r="L3">
        <v>943.7</v>
      </c>
      <c r="M3">
        <v>610</v>
      </c>
      <c r="N3">
        <v>9.6999999999999993</v>
      </c>
      <c r="O3">
        <v>-4.2</v>
      </c>
      <c r="P3">
        <v>37</v>
      </c>
      <c r="Q3">
        <v>2.98</v>
      </c>
      <c r="R3">
        <v>320</v>
      </c>
      <c r="S3">
        <v>15</v>
      </c>
      <c r="T3">
        <v>287.60000000000002</v>
      </c>
      <c r="U3">
        <v>296.39999999999998</v>
      </c>
      <c r="V3">
        <v>288.10000000000002</v>
      </c>
    </row>
    <row r="4" spans="1:22" x14ac:dyDescent="0.15">
      <c r="A4">
        <f t="shared" si="0"/>
        <v>925</v>
      </c>
      <c r="B4">
        <f t="shared" si="0"/>
        <v>776</v>
      </c>
      <c r="C4">
        <f t="shared" si="1"/>
        <v>82</v>
      </c>
      <c r="D4">
        <f t="shared" si="2"/>
        <v>-4.8</v>
      </c>
      <c r="E4" s="72">
        <f t="shared" si="3"/>
        <v>315</v>
      </c>
      <c r="F4" s="72">
        <f t="shared" si="4"/>
        <v>77.165999999999997</v>
      </c>
      <c r="G4" s="14" t="s">
        <v>45</v>
      </c>
      <c r="H4">
        <f t="shared" si="5"/>
        <v>0</v>
      </c>
      <c r="I4">
        <f t="shared" si="7"/>
        <v>0</v>
      </c>
      <c r="J4">
        <f>B4-B3</f>
        <v>166</v>
      </c>
      <c r="L4">
        <v>925</v>
      </c>
      <c r="M4">
        <v>776</v>
      </c>
      <c r="N4">
        <v>8.1999999999999993</v>
      </c>
      <c r="O4">
        <v>-4.8</v>
      </c>
      <c r="P4">
        <v>39</v>
      </c>
      <c r="Q4">
        <v>2.91</v>
      </c>
      <c r="R4">
        <v>315</v>
      </c>
      <c r="S4">
        <v>15</v>
      </c>
      <c r="T4">
        <v>287.7</v>
      </c>
      <c r="U4">
        <v>296.3</v>
      </c>
      <c r="V4">
        <v>288.2</v>
      </c>
    </row>
    <row r="5" spans="1:22" x14ac:dyDescent="0.15">
      <c r="A5">
        <f t="shared" si="0"/>
        <v>909.5</v>
      </c>
      <c r="B5">
        <f t="shared" si="0"/>
        <v>914</v>
      </c>
      <c r="C5">
        <f t="shared" si="1"/>
        <v>68</v>
      </c>
      <c r="D5">
        <f t="shared" si="2"/>
        <v>-5.2</v>
      </c>
      <c r="E5" s="72">
        <f t="shared" si="3"/>
        <v>310</v>
      </c>
      <c r="F5" s="72">
        <f t="shared" si="4"/>
        <v>77.165999999999997</v>
      </c>
      <c r="H5">
        <f t="shared" si="5"/>
        <v>0</v>
      </c>
      <c r="I5">
        <f t="shared" si="7"/>
        <v>0</v>
      </c>
      <c r="J5">
        <f>B5-B4</f>
        <v>138</v>
      </c>
      <c r="L5">
        <v>909.5</v>
      </c>
      <c r="M5">
        <v>914</v>
      </c>
      <c r="N5">
        <v>6.8</v>
      </c>
      <c r="O5">
        <v>-5.2</v>
      </c>
      <c r="P5">
        <v>42</v>
      </c>
      <c r="Q5">
        <v>2.87</v>
      </c>
      <c r="R5">
        <v>310</v>
      </c>
      <c r="S5">
        <v>15</v>
      </c>
      <c r="T5">
        <v>287.60000000000002</v>
      </c>
      <c r="U5">
        <v>296.2</v>
      </c>
      <c r="V5">
        <v>288.10000000000002</v>
      </c>
    </row>
    <row r="6" spans="1:22" x14ac:dyDescent="0.15">
      <c r="A6">
        <f t="shared" si="0"/>
        <v>876</v>
      </c>
      <c r="B6">
        <f t="shared" si="0"/>
        <v>1219</v>
      </c>
      <c r="C6">
        <f t="shared" si="1"/>
        <v>37</v>
      </c>
      <c r="D6">
        <f t="shared" si="2"/>
        <v>-6.1</v>
      </c>
      <c r="E6" s="72">
        <f t="shared" si="3"/>
        <v>305</v>
      </c>
      <c r="F6" s="72">
        <f t="shared" si="4"/>
        <v>72.021600000000007</v>
      </c>
      <c r="H6">
        <f t="shared" si="5"/>
        <v>0</v>
      </c>
      <c r="I6">
        <f t="shared" si="7"/>
        <v>0</v>
      </c>
      <c r="J6">
        <f>B6-B5</f>
        <v>305</v>
      </c>
      <c r="L6">
        <v>876</v>
      </c>
      <c r="M6">
        <v>1219</v>
      </c>
      <c r="N6">
        <v>3.7</v>
      </c>
      <c r="O6">
        <v>-6.1</v>
      </c>
      <c r="P6">
        <v>49</v>
      </c>
      <c r="Q6">
        <v>2.78</v>
      </c>
      <c r="R6">
        <v>305</v>
      </c>
      <c r="S6">
        <v>14</v>
      </c>
      <c r="T6">
        <v>287.5</v>
      </c>
      <c r="U6">
        <v>295.8</v>
      </c>
      <c r="V6">
        <v>288</v>
      </c>
    </row>
    <row r="7" spans="1:22" x14ac:dyDescent="0.15">
      <c r="A7">
        <f t="shared" si="0"/>
        <v>850</v>
      </c>
      <c r="B7">
        <f t="shared" si="0"/>
        <v>1465</v>
      </c>
      <c r="C7">
        <f t="shared" si="1"/>
        <v>12</v>
      </c>
      <c r="D7">
        <f t="shared" si="2"/>
        <v>-6.8</v>
      </c>
      <c r="E7" s="72">
        <f t="shared" si="3"/>
        <v>305</v>
      </c>
      <c r="F7" s="72">
        <f t="shared" si="4"/>
        <v>72.021600000000007</v>
      </c>
      <c r="G7" t="s">
        <v>46</v>
      </c>
      <c r="H7">
        <f t="shared" si="5"/>
        <v>0</v>
      </c>
      <c r="I7">
        <f t="shared" si="7"/>
        <v>0</v>
      </c>
      <c r="J7">
        <f t="shared" si="6"/>
        <v>246</v>
      </c>
      <c r="L7">
        <v>850</v>
      </c>
      <c r="M7">
        <v>1465</v>
      </c>
      <c r="N7">
        <v>1.2</v>
      </c>
      <c r="O7">
        <v>-6.8</v>
      </c>
      <c r="P7">
        <v>55</v>
      </c>
      <c r="Q7">
        <v>2.71</v>
      </c>
      <c r="R7">
        <v>305</v>
      </c>
      <c r="S7">
        <v>14</v>
      </c>
      <c r="T7">
        <v>287.39999999999998</v>
      </c>
      <c r="U7">
        <v>295.5</v>
      </c>
      <c r="V7">
        <v>287.89999999999998</v>
      </c>
    </row>
    <row r="8" spans="1:22" x14ac:dyDescent="0.15">
      <c r="A8">
        <f t="shared" si="0"/>
        <v>843.8</v>
      </c>
      <c r="B8">
        <f t="shared" si="0"/>
        <v>1524</v>
      </c>
      <c r="C8">
        <f t="shared" si="1"/>
        <v>8</v>
      </c>
      <c r="D8">
        <f t="shared" si="2"/>
        <v>-6.8</v>
      </c>
      <c r="E8" s="72">
        <f t="shared" si="3"/>
        <v>305</v>
      </c>
      <c r="F8" s="72">
        <f t="shared" si="4"/>
        <v>72.021600000000007</v>
      </c>
      <c r="G8" t="s">
        <v>47</v>
      </c>
      <c r="H8">
        <f t="shared" si="5"/>
        <v>0</v>
      </c>
      <c r="I8">
        <f t="shared" si="7"/>
        <v>0</v>
      </c>
      <c r="J8">
        <f t="shared" si="6"/>
        <v>59</v>
      </c>
      <c r="L8">
        <v>843.8</v>
      </c>
      <c r="M8">
        <v>1524</v>
      </c>
      <c r="N8">
        <v>0.8</v>
      </c>
      <c r="O8">
        <v>-6.8</v>
      </c>
      <c r="P8">
        <v>57</v>
      </c>
      <c r="Q8">
        <v>2.73</v>
      </c>
      <c r="R8">
        <v>305</v>
      </c>
      <c r="S8">
        <v>14</v>
      </c>
      <c r="T8">
        <v>287.5</v>
      </c>
      <c r="U8">
        <v>295.7</v>
      </c>
      <c r="V8">
        <v>288</v>
      </c>
    </row>
    <row r="9" spans="1:22" x14ac:dyDescent="0.15">
      <c r="A9">
        <f t="shared" si="0"/>
        <v>812.2</v>
      </c>
      <c r="B9">
        <f t="shared" si="0"/>
        <v>1829</v>
      </c>
      <c r="C9">
        <f t="shared" si="1"/>
        <v>-16</v>
      </c>
      <c r="D9">
        <f t="shared" si="2"/>
        <v>-6.8</v>
      </c>
      <c r="E9" s="72">
        <f t="shared" si="3"/>
        <v>310</v>
      </c>
      <c r="F9" s="72">
        <f t="shared" si="4"/>
        <v>92.59920000000001</v>
      </c>
      <c r="G9" t="s">
        <v>48</v>
      </c>
      <c r="H9">
        <f t="shared" si="5"/>
        <v>0</v>
      </c>
      <c r="I9">
        <f t="shared" si="7"/>
        <v>0</v>
      </c>
      <c r="J9">
        <f t="shared" si="6"/>
        <v>305</v>
      </c>
      <c r="L9">
        <v>812.2</v>
      </c>
      <c r="M9">
        <v>1829</v>
      </c>
      <c r="N9">
        <v>-1.6</v>
      </c>
      <c r="O9">
        <v>-6.8</v>
      </c>
      <c r="P9">
        <v>68</v>
      </c>
      <c r="Q9">
        <v>2.84</v>
      </c>
      <c r="R9">
        <v>310</v>
      </c>
      <c r="S9">
        <v>18</v>
      </c>
      <c r="T9">
        <v>288.2</v>
      </c>
      <c r="U9">
        <v>296.60000000000002</v>
      </c>
      <c r="V9">
        <v>288.7</v>
      </c>
    </row>
    <row r="10" spans="1:22" x14ac:dyDescent="0.15">
      <c r="A10">
        <f t="shared" si="0"/>
        <v>803</v>
      </c>
      <c r="B10">
        <f t="shared" si="0"/>
        <v>1920</v>
      </c>
      <c r="C10">
        <f t="shared" si="1"/>
        <v>-23</v>
      </c>
      <c r="D10">
        <f t="shared" si="2"/>
        <v>-6.8</v>
      </c>
      <c r="E10" s="72">
        <f t="shared" si="3"/>
        <v>311</v>
      </c>
      <c r="F10" s="72">
        <f t="shared" si="4"/>
        <v>102.88800000000001</v>
      </c>
      <c r="G10" t="s">
        <v>49</v>
      </c>
      <c r="H10">
        <f t="shared" si="5"/>
        <v>0</v>
      </c>
      <c r="I10">
        <f t="shared" si="7"/>
        <v>0</v>
      </c>
      <c r="J10">
        <f t="shared" si="6"/>
        <v>91</v>
      </c>
      <c r="L10">
        <v>803</v>
      </c>
      <c r="M10">
        <v>1920</v>
      </c>
      <c r="N10">
        <v>-2.2999999999999998</v>
      </c>
      <c r="O10">
        <v>-6.8</v>
      </c>
      <c r="P10">
        <v>71</v>
      </c>
      <c r="Q10">
        <v>2.87</v>
      </c>
      <c r="R10">
        <v>311</v>
      </c>
      <c r="S10">
        <v>20</v>
      </c>
      <c r="T10">
        <v>288.39999999999998</v>
      </c>
      <c r="U10">
        <v>296.89999999999998</v>
      </c>
      <c r="V10">
        <v>288.89999999999998</v>
      </c>
    </row>
    <row r="11" spans="1:22" x14ac:dyDescent="0.15">
      <c r="A11">
        <f t="shared" si="0"/>
        <v>800</v>
      </c>
      <c r="B11">
        <f t="shared" si="0"/>
        <v>1950</v>
      </c>
      <c r="C11">
        <f t="shared" si="1"/>
        <v>-23</v>
      </c>
      <c r="D11">
        <f t="shared" si="2"/>
        <v>-17.3</v>
      </c>
      <c r="E11" s="72">
        <f t="shared" si="3"/>
        <v>312</v>
      </c>
      <c r="F11" s="72">
        <f t="shared" si="4"/>
        <v>108.03240000000001</v>
      </c>
      <c r="G11" t="s">
        <v>50</v>
      </c>
      <c r="H11">
        <f t="shared" si="5"/>
        <v>0</v>
      </c>
      <c r="I11">
        <f t="shared" si="7"/>
        <v>0</v>
      </c>
      <c r="J11">
        <f t="shared" si="6"/>
        <v>30</v>
      </c>
      <c r="L11">
        <v>800</v>
      </c>
      <c r="M11">
        <v>1950</v>
      </c>
      <c r="N11">
        <v>-2.2999999999999998</v>
      </c>
      <c r="O11">
        <v>-17.3</v>
      </c>
      <c r="P11">
        <v>31</v>
      </c>
      <c r="Q11">
        <v>1.24</v>
      </c>
      <c r="R11">
        <v>312</v>
      </c>
      <c r="S11">
        <v>21</v>
      </c>
      <c r="T11">
        <v>288.7</v>
      </c>
      <c r="U11">
        <v>292.60000000000002</v>
      </c>
      <c r="V11">
        <v>288.89999999999998</v>
      </c>
    </row>
    <row r="12" spans="1:22" x14ac:dyDescent="0.15">
      <c r="A12">
        <f t="shared" si="0"/>
        <v>790</v>
      </c>
      <c r="B12">
        <f t="shared" si="0"/>
        <v>2049</v>
      </c>
      <c r="C12">
        <f t="shared" si="1"/>
        <v>-27</v>
      </c>
      <c r="D12">
        <f t="shared" si="2"/>
        <v>-32.700000000000003</v>
      </c>
      <c r="E12" s="72">
        <f t="shared" si="3"/>
        <v>314</v>
      </c>
      <c r="F12" s="72">
        <f t="shared" si="4"/>
        <v>118.3212</v>
      </c>
      <c r="G12" t="s">
        <v>51</v>
      </c>
      <c r="H12">
        <f t="shared" si="5"/>
        <v>0</v>
      </c>
      <c r="I12">
        <f t="shared" si="7"/>
        <v>0</v>
      </c>
      <c r="J12">
        <f t="shared" si="6"/>
        <v>99</v>
      </c>
      <c r="L12">
        <v>790</v>
      </c>
      <c r="M12">
        <v>2049</v>
      </c>
      <c r="N12">
        <v>-2.7</v>
      </c>
      <c r="O12">
        <v>-32.700000000000003</v>
      </c>
      <c r="P12">
        <v>8</v>
      </c>
      <c r="Q12">
        <v>0.31</v>
      </c>
      <c r="R12">
        <v>314</v>
      </c>
      <c r="S12">
        <v>23</v>
      </c>
      <c r="T12">
        <v>289.3</v>
      </c>
      <c r="U12">
        <v>290.39999999999998</v>
      </c>
      <c r="V12">
        <v>289.39999999999998</v>
      </c>
    </row>
    <row r="13" spans="1:22" x14ac:dyDescent="0.15">
      <c r="A13">
        <f t="shared" si="0"/>
        <v>781.5</v>
      </c>
      <c r="B13">
        <f t="shared" si="0"/>
        <v>2134</v>
      </c>
      <c r="C13">
        <f t="shared" si="1"/>
        <v>-34</v>
      </c>
      <c r="D13">
        <f t="shared" si="2"/>
        <v>-33.1</v>
      </c>
      <c r="E13" s="72">
        <f t="shared" si="3"/>
        <v>315</v>
      </c>
      <c r="F13" s="72">
        <f t="shared" si="4"/>
        <v>128.61000000000001</v>
      </c>
      <c r="G13" t="s">
        <v>52</v>
      </c>
      <c r="H13">
        <f t="shared" si="5"/>
        <v>0</v>
      </c>
      <c r="I13">
        <f t="shared" si="7"/>
        <v>0</v>
      </c>
      <c r="J13">
        <f t="shared" si="6"/>
        <v>85</v>
      </c>
      <c r="L13">
        <v>781.5</v>
      </c>
      <c r="M13">
        <v>2134</v>
      </c>
      <c r="N13">
        <v>-3.4</v>
      </c>
      <c r="O13">
        <v>-33.1</v>
      </c>
      <c r="P13">
        <v>8</v>
      </c>
      <c r="Q13">
        <v>0.3</v>
      </c>
      <c r="R13">
        <v>315</v>
      </c>
      <c r="S13">
        <v>25</v>
      </c>
      <c r="T13">
        <v>289.39999999999998</v>
      </c>
      <c r="U13">
        <v>290.39999999999998</v>
      </c>
      <c r="V13">
        <v>289.5</v>
      </c>
    </row>
    <row r="14" spans="1:22" x14ac:dyDescent="0.15">
      <c r="A14">
        <f t="shared" si="0"/>
        <v>751.6</v>
      </c>
      <c r="B14">
        <f t="shared" si="0"/>
        <v>2438</v>
      </c>
      <c r="C14">
        <f t="shared" si="1"/>
        <v>-60</v>
      </c>
      <c r="D14">
        <f t="shared" si="2"/>
        <v>-34.799999999999997</v>
      </c>
      <c r="E14" s="72">
        <f t="shared" si="3"/>
        <v>320</v>
      </c>
      <c r="F14" s="72">
        <f t="shared" si="4"/>
        <v>138.89879999999999</v>
      </c>
      <c r="G14" t="s">
        <v>53</v>
      </c>
      <c r="H14">
        <f t="shared" si="5"/>
        <v>0</v>
      </c>
      <c r="I14">
        <f t="shared" si="7"/>
        <v>0</v>
      </c>
      <c r="J14">
        <f t="shared" si="6"/>
        <v>304</v>
      </c>
      <c r="L14">
        <v>751.6</v>
      </c>
      <c r="M14">
        <v>2438</v>
      </c>
      <c r="N14">
        <v>-6</v>
      </c>
      <c r="O14">
        <v>-34.799999999999997</v>
      </c>
      <c r="P14">
        <v>8</v>
      </c>
      <c r="Q14">
        <v>0.27</v>
      </c>
      <c r="R14">
        <v>320</v>
      </c>
      <c r="S14">
        <v>27</v>
      </c>
      <c r="T14">
        <v>289.89999999999998</v>
      </c>
      <c r="U14">
        <v>290.8</v>
      </c>
      <c r="V14">
        <v>289.89999999999998</v>
      </c>
    </row>
    <row r="15" spans="1:22" x14ac:dyDescent="0.15">
      <c r="A15">
        <f t="shared" si="0"/>
        <v>722.8</v>
      </c>
      <c r="B15">
        <f t="shared" si="0"/>
        <v>2743</v>
      </c>
      <c r="C15">
        <f t="shared" si="1"/>
        <v>-86</v>
      </c>
      <c r="D15">
        <f t="shared" si="2"/>
        <v>-36.4</v>
      </c>
      <c r="E15" s="72">
        <f t="shared" si="3"/>
        <v>315</v>
      </c>
      <c r="F15" s="72">
        <f t="shared" si="4"/>
        <v>128.61000000000001</v>
      </c>
      <c r="H15">
        <f t="shared" si="5"/>
        <v>0</v>
      </c>
      <c r="I15">
        <f t="shared" si="7"/>
        <v>0</v>
      </c>
      <c r="J15">
        <f t="shared" si="6"/>
        <v>305</v>
      </c>
      <c r="L15">
        <v>722.8</v>
      </c>
      <c r="M15">
        <v>2743</v>
      </c>
      <c r="N15">
        <v>-8.6</v>
      </c>
      <c r="O15">
        <v>-36.4</v>
      </c>
      <c r="P15">
        <v>9</v>
      </c>
      <c r="Q15">
        <v>0.24</v>
      </c>
      <c r="R15">
        <v>315</v>
      </c>
      <c r="S15">
        <v>25</v>
      </c>
      <c r="T15">
        <v>290.3</v>
      </c>
      <c r="U15">
        <v>291.10000000000002</v>
      </c>
      <c r="V15">
        <v>290.3</v>
      </c>
    </row>
    <row r="16" spans="1:22" x14ac:dyDescent="0.15">
      <c r="A16">
        <f t="shared" si="0"/>
        <v>700</v>
      </c>
      <c r="B16">
        <f t="shared" si="0"/>
        <v>2993</v>
      </c>
      <c r="C16">
        <f t="shared" si="1"/>
        <v>-107</v>
      </c>
      <c r="D16">
        <f t="shared" si="2"/>
        <v>-37.700000000000003</v>
      </c>
      <c r="E16" s="72">
        <f t="shared" si="3"/>
        <v>305</v>
      </c>
      <c r="F16" s="72">
        <f t="shared" si="4"/>
        <v>113.17679999999999</v>
      </c>
      <c r="H16">
        <f t="shared" si="5"/>
        <v>0</v>
      </c>
      <c r="I16">
        <f t="shared" si="7"/>
        <v>0</v>
      </c>
      <c r="J16">
        <f t="shared" si="6"/>
        <v>250</v>
      </c>
      <c r="L16">
        <v>700</v>
      </c>
      <c r="M16">
        <v>2993</v>
      </c>
      <c r="N16">
        <v>-10.7</v>
      </c>
      <c r="O16">
        <v>-37.700000000000003</v>
      </c>
      <c r="P16">
        <v>9</v>
      </c>
      <c r="Q16">
        <v>0.21</v>
      </c>
      <c r="R16">
        <v>305</v>
      </c>
      <c r="S16">
        <v>22</v>
      </c>
      <c r="T16">
        <v>290.60000000000002</v>
      </c>
      <c r="U16">
        <v>291.39999999999998</v>
      </c>
      <c r="V16">
        <v>290.60000000000002</v>
      </c>
    </row>
    <row r="17" spans="1:22" x14ac:dyDescent="0.15">
      <c r="A17">
        <f t="shared" si="0"/>
        <v>695</v>
      </c>
      <c r="B17">
        <f t="shared" si="0"/>
        <v>3048</v>
      </c>
      <c r="C17">
        <f t="shared" si="1"/>
        <v>-112</v>
      </c>
      <c r="D17">
        <f t="shared" si="2"/>
        <v>-37.9</v>
      </c>
      <c r="E17" s="72">
        <f t="shared" si="3"/>
        <v>295</v>
      </c>
      <c r="F17" s="72">
        <f t="shared" si="4"/>
        <v>118.3212</v>
      </c>
      <c r="H17">
        <f t="shared" si="5"/>
        <v>0</v>
      </c>
      <c r="I17">
        <f t="shared" si="7"/>
        <v>0</v>
      </c>
      <c r="J17">
        <f t="shared" si="6"/>
        <v>55</v>
      </c>
      <c r="L17">
        <v>695</v>
      </c>
      <c r="M17">
        <v>3048</v>
      </c>
      <c r="N17">
        <v>-11.2</v>
      </c>
      <c r="O17">
        <v>-37.9</v>
      </c>
      <c r="P17">
        <v>9</v>
      </c>
      <c r="Q17">
        <v>0.21</v>
      </c>
      <c r="R17">
        <v>295</v>
      </c>
      <c r="S17">
        <v>23</v>
      </c>
      <c r="T17">
        <v>290.7</v>
      </c>
      <c r="U17">
        <v>291.39999999999998</v>
      </c>
      <c r="V17">
        <v>290.7</v>
      </c>
    </row>
    <row r="18" spans="1:22" x14ac:dyDescent="0.15">
      <c r="A18">
        <f t="shared" ref="A18:B105" si="8">L18</f>
        <v>663</v>
      </c>
      <c r="B18">
        <f t="shared" si="8"/>
        <v>3408</v>
      </c>
      <c r="C18">
        <f t="shared" si="1"/>
        <v>-143</v>
      </c>
      <c r="D18">
        <f t="shared" si="2"/>
        <v>-39.299999999999997</v>
      </c>
      <c r="E18" s="72">
        <f t="shared" si="3"/>
        <v>292</v>
      </c>
      <c r="F18" s="72">
        <f t="shared" si="4"/>
        <v>133.7544</v>
      </c>
      <c r="H18">
        <f t="shared" si="5"/>
        <v>0</v>
      </c>
      <c r="I18">
        <f t="shared" si="7"/>
        <v>0</v>
      </c>
      <c r="J18">
        <f t="shared" si="6"/>
        <v>360</v>
      </c>
      <c r="L18">
        <v>663</v>
      </c>
      <c r="M18">
        <v>3408</v>
      </c>
      <c r="N18">
        <v>-14.3</v>
      </c>
      <c r="O18">
        <v>-39.299999999999997</v>
      </c>
      <c r="P18">
        <v>10</v>
      </c>
      <c r="Q18">
        <v>0.19</v>
      </c>
      <c r="R18">
        <v>292</v>
      </c>
      <c r="S18">
        <v>26</v>
      </c>
      <c r="T18">
        <v>291.10000000000002</v>
      </c>
      <c r="U18">
        <v>291.8</v>
      </c>
      <c r="V18">
        <v>291.10000000000002</v>
      </c>
    </row>
    <row r="19" spans="1:22" x14ac:dyDescent="0.15">
      <c r="A19">
        <f t="shared" si="8"/>
        <v>641.5</v>
      </c>
      <c r="B19">
        <f t="shared" si="8"/>
        <v>3658</v>
      </c>
      <c r="C19">
        <f t="shared" si="1"/>
        <v>-155</v>
      </c>
      <c r="D19">
        <f t="shared" si="2"/>
        <v>-35.6</v>
      </c>
      <c r="E19" s="72">
        <f t="shared" si="3"/>
        <v>290</v>
      </c>
      <c r="F19" s="72">
        <f t="shared" si="4"/>
        <v>144.04320000000001</v>
      </c>
      <c r="H19">
        <f t="shared" si="5"/>
        <v>0</v>
      </c>
      <c r="I19">
        <f t="shared" si="7"/>
        <v>0</v>
      </c>
      <c r="J19">
        <f t="shared" si="6"/>
        <v>250</v>
      </c>
      <c r="L19">
        <v>641.5</v>
      </c>
      <c r="M19">
        <v>3658</v>
      </c>
      <c r="N19">
        <v>-15.5</v>
      </c>
      <c r="O19">
        <v>-35.6</v>
      </c>
      <c r="P19">
        <v>16</v>
      </c>
      <c r="Q19">
        <v>0.28999999999999998</v>
      </c>
      <c r="R19">
        <v>290</v>
      </c>
      <c r="S19">
        <v>28</v>
      </c>
      <c r="T19">
        <v>292.5</v>
      </c>
      <c r="U19">
        <v>293.5</v>
      </c>
      <c r="V19">
        <v>292.60000000000002</v>
      </c>
    </row>
    <row r="20" spans="1:22" x14ac:dyDescent="0.15">
      <c r="A20">
        <f t="shared" si="8"/>
        <v>641</v>
      </c>
      <c r="B20">
        <f t="shared" si="8"/>
        <v>3664</v>
      </c>
      <c r="C20">
        <f t="shared" si="1"/>
        <v>-155</v>
      </c>
      <c r="D20">
        <f t="shared" si="2"/>
        <v>-35.5</v>
      </c>
      <c r="E20" s="72">
        <f t="shared" si="3"/>
        <v>290</v>
      </c>
      <c r="F20" s="72">
        <f t="shared" si="4"/>
        <v>144.04320000000001</v>
      </c>
      <c r="H20">
        <f t="shared" si="5"/>
        <v>0</v>
      </c>
      <c r="I20">
        <f t="shared" si="7"/>
        <v>0</v>
      </c>
      <c r="J20">
        <f t="shared" si="6"/>
        <v>6</v>
      </c>
      <c r="L20">
        <v>641</v>
      </c>
      <c r="M20">
        <v>3664</v>
      </c>
      <c r="N20">
        <v>-15.5</v>
      </c>
      <c r="O20">
        <v>-35.5</v>
      </c>
      <c r="P20">
        <v>16</v>
      </c>
      <c r="Q20">
        <v>0.28999999999999998</v>
      </c>
      <c r="R20">
        <v>290</v>
      </c>
      <c r="S20">
        <v>28</v>
      </c>
      <c r="T20">
        <v>292.60000000000002</v>
      </c>
      <c r="U20">
        <v>293.60000000000002</v>
      </c>
      <c r="V20">
        <v>292.60000000000002</v>
      </c>
    </row>
    <row r="21" spans="1:22" x14ac:dyDescent="0.15">
      <c r="A21">
        <f t="shared" si="8"/>
        <v>626</v>
      </c>
      <c r="B21">
        <f t="shared" si="8"/>
        <v>3843</v>
      </c>
      <c r="C21">
        <f t="shared" si="1"/>
        <v>-137</v>
      </c>
      <c r="D21">
        <f t="shared" si="2"/>
        <v>-50.7</v>
      </c>
      <c r="E21" s="72">
        <f t="shared" si="3"/>
        <v>289</v>
      </c>
      <c r="F21" s="72">
        <f t="shared" si="4"/>
        <v>154.33199999999999</v>
      </c>
      <c r="H21">
        <f t="shared" si="5"/>
        <v>0</v>
      </c>
      <c r="I21">
        <f t="shared" si="7"/>
        <v>0</v>
      </c>
      <c r="J21">
        <f t="shared" si="6"/>
        <v>179</v>
      </c>
      <c r="L21">
        <v>626</v>
      </c>
      <c r="M21">
        <v>3843</v>
      </c>
      <c r="N21">
        <v>-13.7</v>
      </c>
      <c r="O21">
        <v>-50.7</v>
      </c>
      <c r="P21">
        <v>3</v>
      </c>
      <c r="Q21">
        <v>0.06</v>
      </c>
      <c r="R21">
        <v>289</v>
      </c>
      <c r="S21">
        <v>30</v>
      </c>
      <c r="T21">
        <v>296.60000000000002</v>
      </c>
      <c r="U21">
        <v>296.8</v>
      </c>
      <c r="V21">
        <v>296.60000000000002</v>
      </c>
    </row>
    <row r="22" spans="1:22" x14ac:dyDescent="0.15">
      <c r="A22">
        <f t="shared" si="8"/>
        <v>591.5</v>
      </c>
      <c r="B22">
        <f t="shared" si="8"/>
        <v>4267</v>
      </c>
      <c r="C22">
        <f t="shared" si="1"/>
        <v>-171</v>
      </c>
      <c r="D22">
        <f t="shared" si="2"/>
        <v>-45.7</v>
      </c>
      <c r="E22" s="72">
        <f t="shared" si="3"/>
        <v>285</v>
      </c>
      <c r="F22" s="72">
        <f t="shared" si="4"/>
        <v>169.76519999999999</v>
      </c>
      <c r="H22">
        <f t="shared" si="5"/>
        <v>0</v>
      </c>
      <c r="I22">
        <f t="shared" si="7"/>
        <v>0</v>
      </c>
      <c r="J22">
        <f t="shared" si="6"/>
        <v>424</v>
      </c>
      <c r="L22">
        <v>591.5</v>
      </c>
      <c r="M22">
        <v>4267</v>
      </c>
      <c r="N22">
        <v>-17.100000000000001</v>
      </c>
      <c r="O22">
        <v>-45.7</v>
      </c>
      <c r="P22">
        <v>6</v>
      </c>
      <c r="Q22">
        <v>0.11</v>
      </c>
      <c r="R22">
        <v>285</v>
      </c>
      <c r="S22">
        <v>33</v>
      </c>
      <c r="T22">
        <v>297.39999999999998</v>
      </c>
      <c r="U22">
        <v>297.8</v>
      </c>
      <c r="V22">
        <v>297.39999999999998</v>
      </c>
    </row>
    <row r="23" spans="1:22" x14ac:dyDescent="0.15">
      <c r="A23">
        <f t="shared" si="8"/>
        <v>567.79999999999995</v>
      </c>
      <c r="B23">
        <f t="shared" si="8"/>
        <v>4572</v>
      </c>
      <c r="C23">
        <f t="shared" si="1"/>
        <v>-196</v>
      </c>
      <c r="D23">
        <f t="shared" si="2"/>
        <v>-42.1</v>
      </c>
      <c r="E23" s="72">
        <f t="shared" si="3"/>
        <v>280</v>
      </c>
      <c r="F23" s="72">
        <f t="shared" si="4"/>
        <v>180.05400000000003</v>
      </c>
      <c r="H23">
        <f t="shared" si="5"/>
        <v>0</v>
      </c>
      <c r="I23">
        <f t="shared" si="7"/>
        <v>0</v>
      </c>
      <c r="J23">
        <f t="shared" si="6"/>
        <v>305</v>
      </c>
      <c r="L23">
        <v>567.79999999999995</v>
      </c>
      <c r="M23">
        <v>4572</v>
      </c>
      <c r="N23">
        <v>-19.600000000000001</v>
      </c>
      <c r="O23">
        <v>-42.1</v>
      </c>
      <c r="P23">
        <v>12</v>
      </c>
      <c r="Q23">
        <v>0.17</v>
      </c>
      <c r="R23">
        <v>280</v>
      </c>
      <c r="S23">
        <v>35</v>
      </c>
      <c r="T23">
        <v>298</v>
      </c>
      <c r="U23">
        <v>298.60000000000002</v>
      </c>
      <c r="V23">
        <v>298</v>
      </c>
    </row>
    <row r="24" spans="1:22" x14ac:dyDescent="0.15">
      <c r="A24">
        <f t="shared" si="8"/>
        <v>545.1</v>
      </c>
      <c r="B24">
        <f t="shared" si="8"/>
        <v>4877</v>
      </c>
      <c r="C24">
        <f t="shared" si="1"/>
        <v>-221</v>
      </c>
      <c r="D24">
        <f t="shared" si="2"/>
        <v>-38.5</v>
      </c>
      <c r="E24" s="72">
        <f t="shared" si="3"/>
        <v>275</v>
      </c>
      <c r="F24" s="72">
        <f t="shared" si="4"/>
        <v>190.34279999999998</v>
      </c>
      <c r="H24">
        <f t="shared" si="5"/>
        <v>0</v>
      </c>
      <c r="I24">
        <f t="shared" si="7"/>
        <v>0</v>
      </c>
      <c r="J24">
        <f t="shared" si="6"/>
        <v>305</v>
      </c>
      <c r="L24">
        <v>545.1</v>
      </c>
      <c r="M24">
        <v>4877</v>
      </c>
      <c r="N24">
        <v>-22.1</v>
      </c>
      <c r="O24">
        <v>-38.5</v>
      </c>
      <c r="P24">
        <v>21</v>
      </c>
      <c r="Q24">
        <v>0.25</v>
      </c>
      <c r="R24">
        <v>275</v>
      </c>
      <c r="S24">
        <v>37</v>
      </c>
      <c r="T24">
        <v>298.5</v>
      </c>
      <c r="U24">
        <v>299.39999999999998</v>
      </c>
      <c r="V24">
        <v>298.60000000000002</v>
      </c>
    </row>
    <row r="25" spans="1:22" x14ac:dyDescent="0.15">
      <c r="A25">
        <f t="shared" si="8"/>
        <v>540</v>
      </c>
      <c r="B25">
        <f t="shared" si="8"/>
        <v>4948</v>
      </c>
      <c r="C25">
        <f t="shared" si="1"/>
        <v>-227</v>
      </c>
      <c r="D25">
        <f t="shared" si="2"/>
        <v>-37.700000000000003</v>
      </c>
      <c r="E25" s="72">
        <f t="shared" si="3"/>
        <v>273</v>
      </c>
      <c r="F25" s="72">
        <f t="shared" si="4"/>
        <v>200.63159999999999</v>
      </c>
      <c r="H25">
        <f t="shared" si="5"/>
        <v>0</v>
      </c>
      <c r="I25">
        <f t="shared" si="7"/>
        <v>0</v>
      </c>
      <c r="J25">
        <f t="shared" si="6"/>
        <v>71</v>
      </c>
      <c r="L25">
        <v>540</v>
      </c>
      <c r="M25">
        <v>4948</v>
      </c>
      <c r="N25">
        <v>-22.7</v>
      </c>
      <c r="O25">
        <v>-37.700000000000003</v>
      </c>
      <c r="P25">
        <v>24</v>
      </c>
      <c r="Q25">
        <v>0.28000000000000003</v>
      </c>
      <c r="R25">
        <v>273</v>
      </c>
      <c r="S25">
        <v>39</v>
      </c>
      <c r="T25">
        <v>298.7</v>
      </c>
      <c r="U25">
        <v>299.60000000000002</v>
      </c>
      <c r="V25">
        <v>298.7</v>
      </c>
    </row>
    <row r="26" spans="1:22" x14ac:dyDescent="0.15">
      <c r="A26">
        <f t="shared" si="8"/>
        <v>514</v>
      </c>
      <c r="B26">
        <f t="shared" si="8"/>
        <v>5309</v>
      </c>
      <c r="C26">
        <f t="shared" si="1"/>
        <v>-243</v>
      </c>
      <c r="D26">
        <f t="shared" si="2"/>
        <v>-52.3</v>
      </c>
      <c r="E26" s="72">
        <f t="shared" si="3"/>
        <v>265</v>
      </c>
      <c r="F26" s="72">
        <f t="shared" si="4"/>
        <v>241.7868</v>
      </c>
      <c r="H26">
        <f t="shared" si="5"/>
        <v>0</v>
      </c>
      <c r="I26">
        <f t="shared" si="7"/>
        <v>0</v>
      </c>
      <c r="J26">
        <f t="shared" si="6"/>
        <v>361</v>
      </c>
      <c r="L26">
        <v>514</v>
      </c>
      <c r="M26">
        <v>5309</v>
      </c>
      <c r="N26">
        <v>-24.3</v>
      </c>
      <c r="O26">
        <v>-52.3</v>
      </c>
      <c r="P26">
        <v>6</v>
      </c>
      <c r="Q26">
        <v>0.06</v>
      </c>
      <c r="R26">
        <v>265</v>
      </c>
      <c r="S26">
        <v>47</v>
      </c>
      <c r="T26">
        <v>301</v>
      </c>
      <c r="U26">
        <v>301.2</v>
      </c>
      <c r="V26">
        <v>301</v>
      </c>
    </row>
    <row r="27" spans="1:22" x14ac:dyDescent="0.15">
      <c r="A27">
        <f t="shared" si="8"/>
        <v>500</v>
      </c>
      <c r="B27">
        <f t="shared" si="8"/>
        <v>5510</v>
      </c>
      <c r="C27">
        <f t="shared" si="1"/>
        <v>-253</v>
      </c>
      <c r="D27">
        <f t="shared" si="2"/>
        <v>-55.3</v>
      </c>
      <c r="E27" s="72">
        <f t="shared" si="3"/>
        <v>260</v>
      </c>
      <c r="F27" s="72">
        <f t="shared" si="4"/>
        <v>267.50880000000001</v>
      </c>
      <c r="H27">
        <f t="shared" si="5"/>
        <v>0</v>
      </c>
      <c r="I27">
        <f t="shared" si="7"/>
        <v>0</v>
      </c>
      <c r="J27">
        <f t="shared" si="6"/>
        <v>201</v>
      </c>
      <c r="L27">
        <v>500</v>
      </c>
      <c r="M27">
        <v>5510</v>
      </c>
      <c r="N27">
        <v>-25.3</v>
      </c>
      <c r="O27">
        <v>-55.3</v>
      </c>
      <c r="P27">
        <v>4</v>
      </c>
      <c r="Q27">
        <v>0.04</v>
      </c>
      <c r="R27">
        <v>260</v>
      </c>
      <c r="S27">
        <v>52</v>
      </c>
      <c r="T27">
        <v>302.10000000000002</v>
      </c>
      <c r="U27">
        <v>302.3</v>
      </c>
      <c r="V27">
        <v>302.10000000000002</v>
      </c>
    </row>
    <row r="28" spans="1:22" x14ac:dyDescent="0.15">
      <c r="A28">
        <f t="shared" si="8"/>
        <v>467</v>
      </c>
      <c r="B28">
        <f t="shared" si="8"/>
        <v>6004</v>
      </c>
      <c r="C28">
        <f t="shared" si="1"/>
        <v>-275</v>
      </c>
      <c r="D28">
        <f t="shared" si="2"/>
        <v>-56.5</v>
      </c>
      <c r="E28" s="72">
        <f t="shared" si="3"/>
        <v>247</v>
      </c>
      <c r="F28" s="72">
        <f t="shared" si="4"/>
        <v>293.23079999999999</v>
      </c>
      <c r="H28">
        <f t="shared" si="5"/>
        <v>0</v>
      </c>
      <c r="I28">
        <f t="shared" si="7"/>
        <v>0</v>
      </c>
      <c r="J28">
        <f t="shared" si="6"/>
        <v>494</v>
      </c>
      <c r="L28">
        <v>467</v>
      </c>
      <c r="M28">
        <v>6004</v>
      </c>
      <c r="N28">
        <v>-27.5</v>
      </c>
      <c r="O28">
        <v>-56.5</v>
      </c>
      <c r="P28">
        <v>5</v>
      </c>
      <c r="Q28">
        <v>0.04</v>
      </c>
      <c r="R28">
        <v>247</v>
      </c>
      <c r="S28">
        <v>57</v>
      </c>
      <c r="T28">
        <v>305.39999999999998</v>
      </c>
      <c r="U28">
        <v>305.5</v>
      </c>
      <c r="V28">
        <v>305.39999999999998</v>
      </c>
    </row>
    <row r="29" spans="1:22" x14ac:dyDescent="0.15">
      <c r="A29">
        <f t="shared" si="8"/>
        <v>460.9</v>
      </c>
      <c r="B29">
        <f t="shared" si="8"/>
        <v>6096</v>
      </c>
      <c r="C29">
        <f t="shared" si="1"/>
        <v>-282</v>
      </c>
      <c r="D29">
        <f t="shared" si="2"/>
        <v>-57</v>
      </c>
      <c r="E29" s="72">
        <f t="shared" si="3"/>
        <v>245</v>
      </c>
      <c r="F29" s="72">
        <f t="shared" si="4"/>
        <v>298.37520000000001</v>
      </c>
      <c r="H29">
        <f t="shared" si="5"/>
        <v>0</v>
      </c>
      <c r="I29">
        <f t="shared" si="7"/>
        <v>0</v>
      </c>
      <c r="J29">
        <f t="shared" si="6"/>
        <v>92</v>
      </c>
      <c r="L29">
        <v>460.9</v>
      </c>
      <c r="M29">
        <v>6096</v>
      </c>
      <c r="N29">
        <v>-28.2</v>
      </c>
      <c r="O29">
        <v>-57</v>
      </c>
      <c r="P29">
        <v>5</v>
      </c>
      <c r="Q29">
        <v>0.04</v>
      </c>
      <c r="R29">
        <v>245</v>
      </c>
      <c r="S29">
        <v>58</v>
      </c>
      <c r="T29">
        <v>305.60000000000002</v>
      </c>
      <c r="U29">
        <v>305.8</v>
      </c>
      <c r="V29">
        <v>305.7</v>
      </c>
    </row>
    <row r="30" spans="1:22" x14ac:dyDescent="0.15">
      <c r="A30">
        <v>460.9</v>
      </c>
      <c r="B30">
        <f>B29+300</f>
        <v>6396</v>
      </c>
      <c r="C30">
        <v>-282</v>
      </c>
      <c r="D30">
        <v>-57</v>
      </c>
      <c r="E30" s="72">
        <v>245</v>
      </c>
      <c r="F30" s="72">
        <v>298.37520000000001</v>
      </c>
      <c r="H30">
        <f t="shared" si="5"/>
        <v>0</v>
      </c>
      <c r="I30">
        <f t="shared" si="7"/>
        <v>0</v>
      </c>
      <c r="J30">
        <f t="shared" si="6"/>
        <v>300</v>
      </c>
    </row>
    <row r="31" spans="1:22" x14ac:dyDescent="0.15">
      <c r="A31">
        <v>400</v>
      </c>
      <c r="B31">
        <f>B30+300</f>
        <v>6696</v>
      </c>
      <c r="C31">
        <v>-355</v>
      </c>
      <c r="D31">
        <v>-62.5</v>
      </c>
      <c r="E31" s="72">
        <v>240</v>
      </c>
      <c r="F31" s="72">
        <v>360.10800000000006</v>
      </c>
      <c r="H31">
        <f t="shared" si="5"/>
        <v>0</v>
      </c>
      <c r="I31">
        <f t="shared" si="7"/>
        <v>0</v>
      </c>
      <c r="J31">
        <f t="shared" si="6"/>
        <v>300</v>
      </c>
    </row>
    <row r="32" spans="1:22" x14ac:dyDescent="0.15">
      <c r="A32">
        <f t="shared" si="8"/>
        <v>400</v>
      </c>
      <c r="B32">
        <f t="shared" si="8"/>
        <v>7100</v>
      </c>
      <c r="C32">
        <f t="shared" si="1"/>
        <v>-355</v>
      </c>
      <c r="D32">
        <f t="shared" si="2"/>
        <v>-62.5</v>
      </c>
      <c r="E32" s="72">
        <f t="shared" si="3"/>
        <v>240</v>
      </c>
      <c r="F32" s="72">
        <f t="shared" si="4"/>
        <v>360.10800000000006</v>
      </c>
      <c r="H32">
        <f t="shared" si="5"/>
        <v>0</v>
      </c>
      <c r="I32">
        <f t="shared" si="7"/>
        <v>0</v>
      </c>
      <c r="J32">
        <f t="shared" si="6"/>
        <v>404</v>
      </c>
      <c r="L32">
        <v>400</v>
      </c>
      <c r="M32">
        <v>7100</v>
      </c>
      <c r="N32">
        <v>-35.5</v>
      </c>
      <c r="O32">
        <v>-62.5</v>
      </c>
      <c r="P32">
        <v>5</v>
      </c>
      <c r="Q32">
        <v>0.02</v>
      </c>
      <c r="R32">
        <v>240</v>
      </c>
      <c r="S32">
        <v>70</v>
      </c>
      <c r="T32">
        <v>308.8</v>
      </c>
      <c r="U32">
        <v>308.89999999999998</v>
      </c>
      <c r="V32">
        <v>308.8</v>
      </c>
    </row>
    <row r="33" spans="1:22" x14ac:dyDescent="0.15">
      <c r="A33">
        <v>370.5</v>
      </c>
      <c r="B33">
        <f>B32+300</f>
        <v>7400</v>
      </c>
      <c r="C33">
        <v>-392</v>
      </c>
      <c r="D33">
        <v>-61.7</v>
      </c>
      <c r="E33" s="72">
        <v>235</v>
      </c>
      <c r="F33" s="72">
        <v>421.8408</v>
      </c>
      <c r="H33">
        <f t="shared" si="5"/>
        <v>0</v>
      </c>
      <c r="I33">
        <f t="shared" si="7"/>
        <v>0</v>
      </c>
      <c r="J33">
        <f t="shared" si="6"/>
        <v>300</v>
      </c>
    </row>
    <row r="34" spans="1:22" x14ac:dyDescent="0.15">
      <c r="A34">
        <f t="shared" si="8"/>
        <v>370.5</v>
      </c>
      <c r="B34">
        <f t="shared" si="8"/>
        <v>7620</v>
      </c>
      <c r="C34">
        <f t="shared" si="1"/>
        <v>-392</v>
      </c>
      <c r="D34">
        <f t="shared" si="2"/>
        <v>-61.7</v>
      </c>
      <c r="E34" s="72">
        <f t="shared" si="3"/>
        <v>235</v>
      </c>
      <c r="F34" s="72">
        <f t="shared" si="4"/>
        <v>421.8408</v>
      </c>
      <c r="H34">
        <f t="shared" si="5"/>
        <v>0</v>
      </c>
      <c r="I34">
        <f t="shared" si="7"/>
        <v>0</v>
      </c>
      <c r="J34">
        <f t="shared" si="6"/>
        <v>220</v>
      </c>
      <c r="L34">
        <v>370.5</v>
      </c>
      <c r="M34">
        <v>7620</v>
      </c>
      <c r="N34">
        <v>-39.200000000000003</v>
      </c>
      <c r="O34">
        <v>-61.7</v>
      </c>
      <c r="P34">
        <v>7</v>
      </c>
      <c r="Q34">
        <v>0.03</v>
      </c>
      <c r="R34">
        <v>235</v>
      </c>
      <c r="S34">
        <v>82</v>
      </c>
      <c r="T34">
        <v>310.8</v>
      </c>
      <c r="U34">
        <v>310.89999999999998</v>
      </c>
      <c r="V34">
        <v>310.8</v>
      </c>
    </row>
    <row r="35" spans="1:22" x14ac:dyDescent="0.15">
      <c r="A35">
        <v>338.6</v>
      </c>
      <c r="B35">
        <f>B34+300</f>
        <v>7920</v>
      </c>
      <c r="C35">
        <v>-435</v>
      </c>
      <c r="D35">
        <v>-60.7</v>
      </c>
      <c r="E35" s="72">
        <v>230</v>
      </c>
      <c r="F35" s="72">
        <v>478.42919999999998</v>
      </c>
      <c r="H35">
        <f t="shared" si="5"/>
        <v>0</v>
      </c>
      <c r="I35">
        <f t="shared" si="7"/>
        <v>0</v>
      </c>
      <c r="J35">
        <f t="shared" si="6"/>
        <v>300</v>
      </c>
    </row>
    <row r="36" spans="1:22" x14ac:dyDescent="0.15">
      <c r="A36">
        <f t="shared" si="8"/>
        <v>338.6</v>
      </c>
      <c r="B36">
        <f t="shared" si="8"/>
        <v>8230</v>
      </c>
      <c r="C36">
        <f t="shared" si="1"/>
        <v>-435</v>
      </c>
      <c r="D36">
        <f t="shared" si="2"/>
        <v>-60.7</v>
      </c>
      <c r="E36" s="72">
        <f t="shared" si="3"/>
        <v>230</v>
      </c>
      <c r="F36" s="72">
        <f t="shared" si="4"/>
        <v>478.42919999999998</v>
      </c>
      <c r="H36">
        <f t="shared" si="5"/>
        <v>0</v>
      </c>
      <c r="I36">
        <f t="shared" si="7"/>
        <v>0</v>
      </c>
      <c r="J36">
        <f t="shared" si="6"/>
        <v>310</v>
      </c>
      <c r="L36">
        <v>338.6</v>
      </c>
      <c r="M36">
        <v>8230</v>
      </c>
      <c r="N36">
        <v>-43.5</v>
      </c>
      <c r="O36">
        <v>-60.7</v>
      </c>
      <c r="P36">
        <v>13</v>
      </c>
      <c r="Q36">
        <v>0.03</v>
      </c>
      <c r="R36">
        <v>230</v>
      </c>
      <c r="S36">
        <v>93</v>
      </c>
      <c r="T36">
        <v>313</v>
      </c>
      <c r="U36">
        <v>313.10000000000002</v>
      </c>
      <c r="V36">
        <v>313</v>
      </c>
    </row>
    <row r="37" spans="1:22" x14ac:dyDescent="0.15">
      <c r="A37">
        <f t="shared" si="8"/>
        <v>315</v>
      </c>
      <c r="B37">
        <f t="shared" si="8"/>
        <v>8719</v>
      </c>
      <c r="C37">
        <f t="shared" si="1"/>
        <v>-469</v>
      </c>
      <c r="D37">
        <f t="shared" si="2"/>
        <v>-59.9</v>
      </c>
      <c r="E37" s="72">
        <f t="shared" si="3"/>
        <v>235</v>
      </c>
      <c r="F37" s="72">
        <f t="shared" si="4"/>
        <v>493.86239999999998</v>
      </c>
      <c r="H37">
        <f t="shared" si="5"/>
        <v>0</v>
      </c>
      <c r="I37">
        <f t="shared" si="7"/>
        <v>0</v>
      </c>
      <c r="J37">
        <f t="shared" si="6"/>
        <v>489</v>
      </c>
      <c r="L37">
        <v>315</v>
      </c>
      <c r="M37">
        <v>8719</v>
      </c>
      <c r="N37">
        <v>-46.9</v>
      </c>
      <c r="O37">
        <v>-59.9</v>
      </c>
      <c r="P37">
        <v>21</v>
      </c>
      <c r="Q37">
        <v>0.04</v>
      </c>
      <c r="R37">
        <v>235</v>
      </c>
      <c r="S37">
        <v>96</v>
      </c>
      <c r="T37">
        <v>314.7</v>
      </c>
      <c r="U37">
        <v>314.89999999999998</v>
      </c>
      <c r="V37">
        <v>314.7</v>
      </c>
    </row>
    <row r="38" spans="1:22" x14ac:dyDescent="0.15">
      <c r="A38">
        <f t="shared" si="8"/>
        <v>309.3</v>
      </c>
      <c r="B38">
        <f t="shared" si="8"/>
        <v>8839</v>
      </c>
      <c r="C38">
        <f t="shared" si="1"/>
        <v>-477</v>
      </c>
      <c r="D38">
        <f t="shared" si="2"/>
        <v>-60.7</v>
      </c>
      <c r="E38" s="72">
        <f t="shared" si="3"/>
        <v>235</v>
      </c>
      <c r="F38" s="72">
        <f t="shared" si="4"/>
        <v>473.28480000000002</v>
      </c>
      <c r="H38">
        <f t="shared" si="5"/>
        <v>0</v>
      </c>
      <c r="I38">
        <f t="shared" si="7"/>
        <v>0</v>
      </c>
      <c r="J38">
        <f t="shared" si="6"/>
        <v>120</v>
      </c>
      <c r="L38">
        <v>309.3</v>
      </c>
      <c r="M38">
        <v>8839</v>
      </c>
      <c r="N38">
        <v>-47.7</v>
      </c>
      <c r="O38">
        <v>-60.7</v>
      </c>
      <c r="P38">
        <v>21</v>
      </c>
      <c r="Q38">
        <v>0.03</v>
      </c>
      <c r="R38">
        <v>235</v>
      </c>
      <c r="S38">
        <v>92</v>
      </c>
      <c r="T38">
        <v>315.2</v>
      </c>
      <c r="U38">
        <v>315.39999999999998</v>
      </c>
      <c r="V38">
        <v>315.2</v>
      </c>
    </row>
    <row r="39" spans="1:22" x14ac:dyDescent="0.15">
      <c r="A39">
        <f t="shared" si="8"/>
        <v>300</v>
      </c>
      <c r="B39">
        <f t="shared" si="8"/>
        <v>9040</v>
      </c>
      <c r="C39">
        <f t="shared" si="1"/>
        <v>-491</v>
      </c>
      <c r="D39">
        <f t="shared" si="2"/>
        <v>-62.1</v>
      </c>
      <c r="E39" s="72">
        <f t="shared" si="3"/>
        <v>235</v>
      </c>
      <c r="F39" s="72">
        <f t="shared" si="4"/>
        <v>473.28480000000002</v>
      </c>
      <c r="H39">
        <f t="shared" si="5"/>
        <v>0</v>
      </c>
      <c r="I39">
        <f t="shared" si="7"/>
        <v>0</v>
      </c>
      <c r="J39">
        <f t="shared" si="6"/>
        <v>201</v>
      </c>
      <c r="L39">
        <v>300</v>
      </c>
      <c r="M39">
        <v>9040</v>
      </c>
      <c r="N39">
        <v>-49.1</v>
      </c>
      <c r="O39">
        <v>-62.1</v>
      </c>
      <c r="P39">
        <v>20</v>
      </c>
      <c r="Q39">
        <v>0.03</v>
      </c>
      <c r="R39">
        <v>235</v>
      </c>
      <c r="S39">
        <v>92</v>
      </c>
      <c r="T39">
        <v>316</v>
      </c>
      <c r="U39">
        <v>316.2</v>
      </c>
      <c r="V39">
        <v>316</v>
      </c>
    </row>
    <row r="40" spans="1:22" x14ac:dyDescent="0.15">
      <c r="A40">
        <f t="shared" si="8"/>
        <v>295.2</v>
      </c>
      <c r="B40">
        <f t="shared" si="8"/>
        <v>9144</v>
      </c>
      <c r="C40">
        <f t="shared" si="1"/>
        <v>-498</v>
      </c>
      <c r="D40">
        <f t="shared" si="2"/>
        <v>-62.8</v>
      </c>
      <c r="E40" s="72">
        <f t="shared" si="3"/>
        <v>235</v>
      </c>
      <c r="F40" s="72">
        <f t="shared" si="4"/>
        <v>468.1404</v>
      </c>
      <c r="H40">
        <f t="shared" si="5"/>
        <v>0</v>
      </c>
      <c r="I40">
        <f t="shared" si="7"/>
        <v>0</v>
      </c>
      <c r="J40">
        <f t="shared" si="6"/>
        <v>104</v>
      </c>
      <c r="L40">
        <v>295.2</v>
      </c>
      <c r="M40">
        <v>9144</v>
      </c>
      <c r="N40">
        <v>-49.8</v>
      </c>
      <c r="O40">
        <v>-62.8</v>
      </c>
      <c r="P40">
        <v>20</v>
      </c>
      <c r="Q40">
        <v>0.03</v>
      </c>
      <c r="R40">
        <v>235</v>
      </c>
      <c r="S40">
        <v>91</v>
      </c>
      <c r="T40">
        <v>316.60000000000002</v>
      </c>
      <c r="U40">
        <v>316.7</v>
      </c>
      <c r="V40">
        <v>316.60000000000002</v>
      </c>
    </row>
    <row r="41" spans="1:22" x14ac:dyDescent="0.15">
      <c r="A41">
        <v>256.3</v>
      </c>
      <c r="B41">
        <f>B40+300</f>
        <v>9444</v>
      </c>
      <c r="C41">
        <v>-555</v>
      </c>
      <c r="D41">
        <v>-69.3</v>
      </c>
      <c r="E41" s="72">
        <v>235</v>
      </c>
      <c r="F41" s="72">
        <v>447.56280000000004</v>
      </c>
      <c r="H41">
        <f t="shared" si="5"/>
        <v>0</v>
      </c>
      <c r="I41">
        <f t="shared" si="7"/>
        <v>0</v>
      </c>
      <c r="J41">
        <f t="shared" si="6"/>
        <v>300</v>
      </c>
    </row>
    <row r="42" spans="1:22" x14ac:dyDescent="0.15">
      <c r="A42">
        <v>256.3</v>
      </c>
      <c r="B42">
        <f>B41+300</f>
        <v>9744</v>
      </c>
      <c r="C42">
        <v>-555</v>
      </c>
      <c r="D42">
        <v>-69.3</v>
      </c>
      <c r="E42" s="72">
        <v>235</v>
      </c>
      <c r="F42" s="72">
        <v>447.56280000000004</v>
      </c>
      <c r="H42">
        <f t="shared" si="5"/>
        <v>0</v>
      </c>
      <c r="I42">
        <f t="shared" si="7"/>
        <v>0</v>
      </c>
      <c r="J42">
        <f t="shared" si="6"/>
        <v>300</v>
      </c>
    </row>
    <row r="43" spans="1:22" x14ac:dyDescent="0.15">
      <c r="A43">
        <f t="shared" si="8"/>
        <v>256.3</v>
      </c>
      <c r="B43">
        <f t="shared" si="8"/>
        <v>10058</v>
      </c>
      <c r="C43">
        <f t="shared" si="1"/>
        <v>-555</v>
      </c>
      <c r="D43">
        <f t="shared" si="2"/>
        <v>-69.3</v>
      </c>
      <c r="E43" s="72">
        <f t="shared" si="3"/>
        <v>235</v>
      </c>
      <c r="F43" s="72">
        <f t="shared" si="4"/>
        <v>447.56280000000004</v>
      </c>
      <c r="H43">
        <f t="shared" si="5"/>
        <v>0</v>
      </c>
      <c r="I43">
        <f t="shared" si="7"/>
        <v>0</v>
      </c>
      <c r="J43">
        <f t="shared" si="6"/>
        <v>314</v>
      </c>
      <c r="L43">
        <v>256.3</v>
      </c>
      <c r="M43">
        <v>10058</v>
      </c>
      <c r="N43">
        <v>-55.5</v>
      </c>
      <c r="O43">
        <v>-69.3</v>
      </c>
      <c r="P43">
        <v>16</v>
      </c>
      <c r="Q43">
        <v>0.01</v>
      </c>
      <c r="R43">
        <v>235</v>
      </c>
      <c r="S43">
        <v>87</v>
      </c>
      <c r="T43">
        <v>321.10000000000002</v>
      </c>
      <c r="U43">
        <v>321.2</v>
      </c>
      <c r="V43">
        <v>321.10000000000002</v>
      </c>
    </row>
    <row r="44" spans="1:22" x14ac:dyDescent="0.15">
      <c r="A44">
        <f t="shared" si="8"/>
        <v>250</v>
      </c>
      <c r="B44">
        <f t="shared" si="8"/>
        <v>10220</v>
      </c>
      <c r="C44">
        <f t="shared" si="1"/>
        <v>-565</v>
      </c>
      <c r="D44">
        <f t="shared" si="2"/>
        <v>-70.5</v>
      </c>
      <c r="E44" s="72">
        <f t="shared" si="3"/>
        <v>235</v>
      </c>
      <c r="F44" s="72">
        <f t="shared" si="4"/>
        <v>437.274</v>
      </c>
      <c r="H44">
        <f t="shared" si="5"/>
        <v>0</v>
      </c>
      <c r="I44">
        <f t="shared" si="7"/>
        <v>0</v>
      </c>
      <c r="J44">
        <f t="shared" si="6"/>
        <v>162</v>
      </c>
      <c r="L44">
        <v>250</v>
      </c>
      <c r="M44">
        <v>10220</v>
      </c>
      <c r="N44">
        <v>-56.5</v>
      </c>
      <c r="O44">
        <v>-70.5</v>
      </c>
      <c r="P44">
        <v>16</v>
      </c>
      <c r="Q44">
        <v>0.01</v>
      </c>
      <c r="R44">
        <v>235</v>
      </c>
      <c r="S44">
        <v>85</v>
      </c>
      <c r="T44">
        <v>321.89999999999998</v>
      </c>
      <c r="U44">
        <v>322</v>
      </c>
      <c r="V44">
        <v>321.89999999999998</v>
      </c>
    </row>
    <row r="45" spans="1:22" x14ac:dyDescent="0.15">
      <c r="A45">
        <f t="shared" si="8"/>
        <v>239</v>
      </c>
      <c r="B45">
        <f t="shared" si="8"/>
        <v>10505</v>
      </c>
      <c r="C45">
        <f t="shared" si="1"/>
        <v>-583</v>
      </c>
      <c r="D45">
        <f t="shared" si="2"/>
        <v>-72.3</v>
      </c>
      <c r="E45" s="72">
        <f t="shared" si="3"/>
        <v>240</v>
      </c>
      <c r="F45" s="72">
        <f t="shared" si="4"/>
        <v>406.4076</v>
      </c>
      <c r="H45">
        <f t="shared" si="5"/>
        <v>0</v>
      </c>
      <c r="I45">
        <f t="shared" si="7"/>
        <v>0</v>
      </c>
      <c r="J45">
        <f t="shared" si="6"/>
        <v>285</v>
      </c>
      <c r="L45">
        <v>239</v>
      </c>
      <c r="M45">
        <v>10505</v>
      </c>
      <c r="N45">
        <v>-58.3</v>
      </c>
      <c r="O45">
        <v>-72.3</v>
      </c>
      <c r="P45">
        <v>15</v>
      </c>
      <c r="Q45">
        <v>0.01</v>
      </c>
      <c r="R45">
        <v>240</v>
      </c>
      <c r="S45">
        <v>79</v>
      </c>
      <c r="T45">
        <v>323.39999999999998</v>
      </c>
      <c r="U45">
        <v>323.39999999999998</v>
      </c>
      <c r="V45">
        <v>323.39999999999998</v>
      </c>
    </row>
    <row r="46" spans="1:22" x14ac:dyDescent="0.15">
      <c r="A46">
        <f t="shared" si="8"/>
        <v>233</v>
      </c>
      <c r="B46">
        <f t="shared" si="8"/>
        <v>10668</v>
      </c>
      <c r="C46">
        <f t="shared" si="1"/>
        <v>-576</v>
      </c>
      <c r="D46">
        <f t="shared" si="2"/>
        <v>-72.599999999999994</v>
      </c>
      <c r="E46" s="72">
        <f t="shared" si="3"/>
        <v>240</v>
      </c>
      <c r="F46" s="72">
        <f t="shared" si="4"/>
        <v>396.11879999999996</v>
      </c>
      <c r="H46">
        <f t="shared" si="5"/>
        <v>0</v>
      </c>
      <c r="I46">
        <f t="shared" si="7"/>
        <v>0</v>
      </c>
      <c r="J46">
        <f t="shared" si="6"/>
        <v>163</v>
      </c>
      <c r="L46">
        <v>233</v>
      </c>
      <c r="M46">
        <v>10668</v>
      </c>
      <c r="N46">
        <v>-57.6</v>
      </c>
      <c r="O46">
        <v>-72.599999999999994</v>
      </c>
      <c r="P46">
        <v>13</v>
      </c>
      <c r="Q46">
        <v>0.01</v>
      </c>
      <c r="R46">
        <v>240</v>
      </c>
      <c r="S46">
        <v>77</v>
      </c>
      <c r="T46">
        <v>326.8</v>
      </c>
      <c r="U46">
        <v>326.89999999999998</v>
      </c>
      <c r="V46">
        <v>326.8</v>
      </c>
    </row>
    <row r="47" spans="1:22" x14ac:dyDescent="0.15">
      <c r="A47">
        <v>201.8</v>
      </c>
      <c r="B47">
        <f>B46+300</f>
        <v>10968</v>
      </c>
      <c r="C47">
        <v>-538</v>
      </c>
      <c r="D47">
        <v>-74.400000000000006</v>
      </c>
      <c r="E47" s="72">
        <v>255</v>
      </c>
      <c r="F47" s="72">
        <v>282.94200000000001</v>
      </c>
      <c r="H47">
        <f t="shared" si="5"/>
        <v>0</v>
      </c>
      <c r="I47">
        <f t="shared" si="7"/>
        <v>0</v>
      </c>
      <c r="J47">
        <f t="shared" si="6"/>
        <v>300</v>
      </c>
    </row>
    <row r="48" spans="1:22" x14ac:dyDescent="0.15">
      <c r="A48">
        <v>201.8</v>
      </c>
      <c r="B48">
        <f>B47+300</f>
        <v>11268</v>
      </c>
      <c r="C48">
        <v>-538</v>
      </c>
      <c r="D48">
        <v>-74.400000000000006</v>
      </c>
      <c r="E48" s="72">
        <v>255</v>
      </c>
      <c r="F48" s="72">
        <v>282.94200000000001</v>
      </c>
      <c r="H48">
        <f t="shared" si="5"/>
        <v>0</v>
      </c>
      <c r="I48">
        <f t="shared" si="7"/>
        <v>0</v>
      </c>
      <c r="J48">
        <f t="shared" si="6"/>
        <v>300</v>
      </c>
    </row>
    <row r="49" spans="1:22" x14ac:dyDescent="0.15">
      <c r="A49">
        <f t="shared" si="8"/>
        <v>201.8</v>
      </c>
      <c r="B49">
        <f t="shared" si="8"/>
        <v>11582</v>
      </c>
      <c r="C49">
        <f t="shared" si="1"/>
        <v>-538</v>
      </c>
      <c r="D49">
        <f t="shared" si="2"/>
        <v>-74.400000000000006</v>
      </c>
      <c r="E49" s="72">
        <f t="shared" si="3"/>
        <v>255</v>
      </c>
      <c r="F49" s="72">
        <f t="shared" si="4"/>
        <v>282.94200000000001</v>
      </c>
      <c r="H49">
        <f t="shared" si="5"/>
        <v>0</v>
      </c>
      <c r="I49">
        <f t="shared" si="7"/>
        <v>0</v>
      </c>
      <c r="J49">
        <f t="shared" si="6"/>
        <v>314</v>
      </c>
      <c r="L49">
        <v>201.8</v>
      </c>
      <c r="M49">
        <v>11582</v>
      </c>
      <c r="N49">
        <v>-53.8</v>
      </c>
      <c r="O49">
        <v>-74.400000000000006</v>
      </c>
      <c r="P49">
        <v>6</v>
      </c>
      <c r="Q49">
        <v>0.01</v>
      </c>
      <c r="R49">
        <v>255</v>
      </c>
      <c r="S49">
        <v>55</v>
      </c>
      <c r="T49">
        <v>346.6</v>
      </c>
      <c r="U49">
        <v>346.6</v>
      </c>
      <c r="V49">
        <v>346.6</v>
      </c>
    </row>
    <row r="50" spans="1:22" x14ac:dyDescent="0.15">
      <c r="A50">
        <f t="shared" si="8"/>
        <v>200</v>
      </c>
      <c r="B50">
        <f t="shared" si="8"/>
        <v>11640</v>
      </c>
      <c r="C50">
        <f t="shared" si="1"/>
        <v>-535</v>
      </c>
      <c r="D50">
        <f t="shared" si="2"/>
        <v>-74.5</v>
      </c>
      <c r="E50" s="72">
        <f t="shared" si="3"/>
        <v>255</v>
      </c>
      <c r="F50" s="72">
        <f t="shared" si="4"/>
        <v>277.79759999999999</v>
      </c>
      <c r="H50">
        <f t="shared" si="5"/>
        <v>0</v>
      </c>
      <c r="I50">
        <f t="shared" si="7"/>
        <v>0</v>
      </c>
      <c r="J50">
        <f t="shared" si="6"/>
        <v>58</v>
      </c>
      <c r="L50">
        <v>200</v>
      </c>
      <c r="M50">
        <v>11640</v>
      </c>
      <c r="N50">
        <v>-53.5</v>
      </c>
      <c r="O50">
        <v>-74.5</v>
      </c>
      <c r="P50">
        <v>6</v>
      </c>
      <c r="Q50">
        <v>0.01</v>
      </c>
      <c r="R50">
        <v>255</v>
      </c>
      <c r="S50">
        <v>54</v>
      </c>
      <c r="T50">
        <v>347.9</v>
      </c>
      <c r="U50">
        <v>347.9</v>
      </c>
      <c r="V50">
        <v>347.9</v>
      </c>
    </row>
    <row r="51" spans="1:22" x14ac:dyDescent="0.15">
      <c r="A51">
        <f t="shared" si="8"/>
        <v>189</v>
      </c>
      <c r="B51">
        <f t="shared" si="8"/>
        <v>12004</v>
      </c>
      <c r="C51">
        <f t="shared" si="1"/>
        <v>-511</v>
      </c>
      <c r="D51">
        <f t="shared" si="2"/>
        <v>-75.099999999999994</v>
      </c>
      <c r="E51" s="72">
        <f t="shared" si="3"/>
        <v>256</v>
      </c>
      <c r="F51" s="72">
        <f t="shared" si="4"/>
        <v>272.65319999999997</v>
      </c>
      <c r="H51">
        <f t="shared" si="5"/>
        <v>0</v>
      </c>
      <c r="I51">
        <f t="shared" si="7"/>
        <v>0</v>
      </c>
      <c r="J51">
        <f t="shared" si="6"/>
        <v>364</v>
      </c>
      <c r="L51">
        <v>189</v>
      </c>
      <c r="M51">
        <v>12004</v>
      </c>
      <c r="N51">
        <v>-51.1</v>
      </c>
      <c r="O51">
        <v>-75.099999999999994</v>
      </c>
      <c r="P51">
        <v>4</v>
      </c>
      <c r="Q51">
        <v>0.01</v>
      </c>
      <c r="R51">
        <v>256</v>
      </c>
      <c r="S51">
        <v>53</v>
      </c>
      <c r="T51">
        <v>357.4</v>
      </c>
      <c r="U51">
        <v>357.5</v>
      </c>
      <c r="V51">
        <v>357.4</v>
      </c>
    </row>
    <row r="52" spans="1:22" x14ac:dyDescent="0.15">
      <c r="A52">
        <v>150</v>
      </c>
      <c r="B52">
        <f>B51+300</f>
        <v>12304</v>
      </c>
      <c r="C52">
        <v>-543</v>
      </c>
      <c r="D52">
        <v>-78.3</v>
      </c>
      <c r="E52" s="72">
        <v>260</v>
      </c>
      <c r="F52" s="72">
        <v>241.7868</v>
      </c>
      <c r="H52">
        <f t="shared" si="5"/>
        <v>0</v>
      </c>
      <c r="I52">
        <f t="shared" si="7"/>
        <v>0</v>
      </c>
      <c r="J52">
        <f t="shared" si="6"/>
        <v>300</v>
      </c>
    </row>
    <row r="53" spans="1:22" x14ac:dyDescent="0.15">
      <c r="A53">
        <v>150</v>
      </c>
      <c r="B53">
        <f>B52+300</f>
        <v>12604</v>
      </c>
      <c r="C53">
        <v>-543</v>
      </c>
      <c r="D53">
        <v>-78.3</v>
      </c>
      <c r="E53" s="72">
        <v>260</v>
      </c>
      <c r="F53" s="72">
        <v>241.7868</v>
      </c>
      <c r="H53">
        <f t="shared" si="5"/>
        <v>0</v>
      </c>
      <c r="I53">
        <f t="shared" si="7"/>
        <v>0</v>
      </c>
      <c r="J53">
        <f t="shared" si="6"/>
        <v>300</v>
      </c>
    </row>
    <row r="54" spans="1:22" x14ac:dyDescent="0.15">
      <c r="A54">
        <v>150</v>
      </c>
      <c r="B54">
        <f>B53+300</f>
        <v>12904</v>
      </c>
      <c r="C54">
        <v>-543</v>
      </c>
      <c r="D54">
        <v>-78.3</v>
      </c>
      <c r="E54" s="72">
        <v>260</v>
      </c>
      <c r="F54" s="72">
        <v>241.7868</v>
      </c>
      <c r="H54">
        <f t="shared" si="5"/>
        <v>0</v>
      </c>
      <c r="I54">
        <f t="shared" si="7"/>
        <v>0</v>
      </c>
      <c r="J54">
        <f t="shared" si="6"/>
        <v>300</v>
      </c>
    </row>
    <row r="55" spans="1:22" x14ac:dyDescent="0.15">
      <c r="A55">
        <v>150</v>
      </c>
      <c r="B55">
        <f>B54+300</f>
        <v>13204</v>
      </c>
      <c r="C55">
        <v>-543</v>
      </c>
      <c r="D55">
        <v>-78.3</v>
      </c>
      <c r="E55" s="72">
        <v>260</v>
      </c>
      <c r="F55" s="72">
        <v>241.7868</v>
      </c>
      <c r="H55">
        <f t="shared" si="5"/>
        <v>0</v>
      </c>
      <c r="I55">
        <f t="shared" si="7"/>
        <v>0</v>
      </c>
      <c r="J55">
        <f t="shared" si="6"/>
        <v>300</v>
      </c>
    </row>
    <row r="56" spans="1:22" x14ac:dyDescent="0.15">
      <c r="A56">
        <f t="shared" si="8"/>
        <v>150</v>
      </c>
      <c r="B56">
        <f t="shared" si="8"/>
        <v>13490</v>
      </c>
      <c r="C56">
        <f t="shared" si="1"/>
        <v>-543</v>
      </c>
      <c r="D56">
        <f t="shared" si="2"/>
        <v>-78.3</v>
      </c>
      <c r="E56" s="72">
        <f t="shared" si="3"/>
        <v>260</v>
      </c>
      <c r="F56" s="72">
        <f t="shared" si="4"/>
        <v>241.7868</v>
      </c>
      <c r="H56">
        <f t="shared" si="5"/>
        <v>0</v>
      </c>
      <c r="I56">
        <f t="shared" si="7"/>
        <v>0</v>
      </c>
      <c r="J56">
        <f t="shared" si="6"/>
        <v>286</v>
      </c>
      <c r="L56">
        <v>150</v>
      </c>
      <c r="M56">
        <v>13490</v>
      </c>
      <c r="N56">
        <v>-54.3</v>
      </c>
      <c r="O56">
        <v>-78.3</v>
      </c>
      <c r="P56">
        <v>4</v>
      </c>
      <c r="Q56">
        <v>0.01</v>
      </c>
      <c r="R56">
        <v>260</v>
      </c>
      <c r="S56">
        <v>47</v>
      </c>
      <c r="T56">
        <v>376.3</v>
      </c>
      <c r="U56">
        <v>376.4</v>
      </c>
      <c r="V56">
        <v>376.3</v>
      </c>
    </row>
    <row r="57" spans="1:22" x14ac:dyDescent="0.15">
      <c r="A57">
        <v>131.6</v>
      </c>
      <c r="B57">
        <f>B56+400</f>
        <v>13890</v>
      </c>
      <c r="C57">
        <v>-559</v>
      </c>
      <c r="D57">
        <v>-80.900000000000006</v>
      </c>
      <c r="E57" s="72">
        <v>260</v>
      </c>
      <c r="F57" s="72">
        <v>231.49799999999999</v>
      </c>
      <c r="H57">
        <f t="shared" si="5"/>
        <v>0</v>
      </c>
      <c r="I57">
        <f t="shared" si="7"/>
        <v>0</v>
      </c>
      <c r="J57">
        <f t="shared" si="6"/>
        <v>400</v>
      </c>
    </row>
    <row r="58" spans="1:22" x14ac:dyDescent="0.15">
      <c r="A58">
        <f t="shared" si="8"/>
        <v>131.6</v>
      </c>
      <c r="B58">
        <f t="shared" si="8"/>
        <v>14326</v>
      </c>
      <c r="C58">
        <f t="shared" si="1"/>
        <v>-559</v>
      </c>
      <c r="D58">
        <f t="shared" si="2"/>
        <v>-80.900000000000006</v>
      </c>
      <c r="E58" s="72">
        <f t="shared" si="3"/>
        <v>260</v>
      </c>
      <c r="F58" s="72">
        <f t="shared" si="4"/>
        <v>231.49799999999999</v>
      </c>
      <c r="H58">
        <f t="shared" si="5"/>
        <v>0</v>
      </c>
      <c r="I58">
        <f t="shared" si="7"/>
        <v>0</v>
      </c>
      <c r="J58">
        <f t="shared" si="6"/>
        <v>436</v>
      </c>
      <c r="L58">
        <v>131.6</v>
      </c>
      <c r="M58">
        <v>14326</v>
      </c>
      <c r="N58">
        <v>-55.9</v>
      </c>
      <c r="O58">
        <v>-80.900000000000006</v>
      </c>
      <c r="P58">
        <v>3</v>
      </c>
      <c r="Q58">
        <v>0</v>
      </c>
      <c r="R58">
        <v>260</v>
      </c>
      <c r="S58">
        <v>45</v>
      </c>
      <c r="T58">
        <v>387.7</v>
      </c>
      <c r="U58">
        <v>387.7</v>
      </c>
      <c r="V58">
        <v>387.7</v>
      </c>
    </row>
    <row r="59" spans="1:22" x14ac:dyDescent="0.15">
      <c r="A59">
        <f t="shared" si="8"/>
        <v>130</v>
      </c>
      <c r="B59">
        <f t="shared" si="8"/>
        <v>14406</v>
      </c>
      <c r="C59">
        <f t="shared" si="1"/>
        <v>-561</v>
      </c>
      <c r="D59">
        <f t="shared" si="2"/>
        <v>-81.099999999999994</v>
      </c>
      <c r="E59" s="72">
        <f t="shared" si="3"/>
        <v>261</v>
      </c>
      <c r="F59" s="72">
        <f t="shared" si="4"/>
        <v>226.35359999999997</v>
      </c>
      <c r="H59">
        <f t="shared" si="5"/>
        <v>0</v>
      </c>
      <c r="I59">
        <f t="shared" si="7"/>
        <v>0</v>
      </c>
      <c r="J59">
        <f t="shared" si="6"/>
        <v>80</v>
      </c>
      <c r="L59">
        <v>130</v>
      </c>
      <c r="M59">
        <v>14406</v>
      </c>
      <c r="N59">
        <v>-56.1</v>
      </c>
      <c r="O59">
        <v>-81.099999999999994</v>
      </c>
      <c r="P59">
        <v>3</v>
      </c>
      <c r="Q59">
        <v>0</v>
      </c>
      <c r="R59">
        <v>261</v>
      </c>
      <c r="S59">
        <v>44</v>
      </c>
      <c r="T59">
        <v>388.8</v>
      </c>
      <c r="U59">
        <v>388.8</v>
      </c>
      <c r="V59">
        <v>388.8</v>
      </c>
    </row>
    <row r="60" spans="1:22" x14ac:dyDescent="0.15">
      <c r="A60">
        <v>115</v>
      </c>
      <c r="B60">
        <f>B59+400</f>
        <v>14806</v>
      </c>
      <c r="C60">
        <v>-533</v>
      </c>
      <c r="D60">
        <v>-79.3</v>
      </c>
      <c r="E60" s="72">
        <v>274</v>
      </c>
      <c r="F60" s="72">
        <v>180.05400000000003</v>
      </c>
      <c r="H60">
        <f t="shared" si="5"/>
        <v>0</v>
      </c>
      <c r="I60">
        <f t="shared" si="7"/>
        <v>0</v>
      </c>
      <c r="J60">
        <f t="shared" si="6"/>
        <v>400</v>
      </c>
    </row>
    <row r="61" spans="1:22" x14ac:dyDescent="0.15">
      <c r="A61">
        <f t="shared" si="8"/>
        <v>115</v>
      </c>
      <c r="B61">
        <f t="shared" si="8"/>
        <v>15192</v>
      </c>
      <c r="C61">
        <f t="shared" si="1"/>
        <v>-533</v>
      </c>
      <c r="D61">
        <f t="shared" si="2"/>
        <v>-79.3</v>
      </c>
      <c r="E61" s="72">
        <f t="shared" si="3"/>
        <v>274</v>
      </c>
      <c r="F61" s="72">
        <f t="shared" si="4"/>
        <v>180.05400000000003</v>
      </c>
      <c r="H61">
        <f t="shared" si="5"/>
        <v>0</v>
      </c>
      <c r="I61">
        <f t="shared" si="7"/>
        <v>0</v>
      </c>
      <c r="J61">
        <f t="shared" si="6"/>
        <v>386</v>
      </c>
      <c r="L61">
        <v>115</v>
      </c>
      <c r="M61">
        <v>15192</v>
      </c>
      <c r="N61">
        <v>-53.3</v>
      </c>
      <c r="O61">
        <v>-79.3</v>
      </c>
      <c r="P61">
        <v>3</v>
      </c>
      <c r="Q61">
        <v>0.01</v>
      </c>
      <c r="R61">
        <v>274</v>
      </c>
      <c r="S61">
        <v>35</v>
      </c>
      <c r="T61">
        <v>407.9</v>
      </c>
      <c r="U61">
        <v>407.9</v>
      </c>
      <c r="V61">
        <v>407.9</v>
      </c>
    </row>
    <row r="62" spans="1:22" x14ac:dyDescent="0.15">
      <c r="A62">
        <f t="shared" si="8"/>
        <v>114.1</v>
      </c>
      <c r="B62">
        <f t="shared" si="8"/>
        <v>15240</v>
      </c>
      <c r="C62">
        <f t="shared" si="1"/>
        <v>-534</v>
      </c>
      <c r="D62">
        <f t="shared" si="2"/>
        <v>-79.400000000000006</v>
      </c>
      <c r="E62" s="72">
        <f t="shared" si="3"/>
        <v>275</v>
      </c>
      <c r="F62" s="72">
        <f t="shared" si="4"/>
        <v>174.90960000000001</v>
      </c>
      <c r="H62">
        <f t="shared" si="5"/>
        <v>0</v>
      </c>
      <c r="I62">
        <f t="shared" si="7"/>
        <v>0</v>
      </c>
      <c r="J62">
        <f t="shared" si="6"/>
        <v>48</v>
      </c>
      <c r="L62">
        <v>114.1</v>
      </c>
      <c r="M62">
        <v>15240</v>
      </c>
      <c r="N62">
        <v>-53.4</v>
      </c>
      <c r="O62">
        <v>-79.400000000000006</v>
      </c>
      <c r="P62">
        <v>3</v>
      </c>
      <c r="Q62">
        <v>0.01</v>
      </c>
      <c r="R62">
        <v>275</v>
      </c>
      <c r="S62">
        <v>34</v>
      </c>
      <c r="T62">
        <v>408.5</v>
      </c>
      <c r="U62">
        <v>408.6</v>
      </c>
      <c r="V62">
        <v>408.6</v>
      </c>
    </row>
    <row r="63" spans="1:22" x14ac:dyDescent="0.15">
      <c r="A63">
        <v>103.8</v>
      </c>
      <c r="B63">
        <f>B62+300</f>
        <v>15540</v>
      </c>
      <c r="C63">
        <v>-546</v>
      </c>
      <c r="D63">
        <v>-80.599999999999994</v>
      </c>
      <c r="E63" s="72">
        <v>275</v>
      </c>
      <c r="F63" s="72">
        <v>108.03240000000001</v>
      </c>
      <c r="H63">
        <f t="shared" si="5"/>
        <v>0</v>
      </c>
      <c r="I63">
        <f t="shared" si="7"/>
        <v>0</v>
      </c>
      <c r="J63">
        <f t="shared" si="6"/>
        <v>300</v>
      </c>
    </row>
    <row r="64" spans="1:22" x14ac:dyDescent="0.15">
      <c r="A64">
        <f t="shared" si="8"/>
        <v>103.8</v>
      </c>
      <c r="B64">
        <f t="shared" si="8"/>
        <v>15850</v>
      </c>
      <c r="C64">
        <f t="shared" si="1"/>
        <v>-546</v>
      </c>
      <c r="D64">
        <f t="shared" si="2"/>
        <v>-80.599999999999994</v>
      </c>
      <c r="E64" s="72">
        <f t="shared" si="3"/>
        <v>275</v>
      </c>
      <c r="F64" s="72">
        <f t="shared" si="4"/>
        <v>108.03240000000001</v>
      </c>
      <c r="H64">
        <f t="shared" si="5"/>
        <v>0</v>
      </c>
      <c r="I64">
        <f t="shared" si="7"/>
        <v>0</v>
      </c>
      <c r="J64">
        <f t="shared" si="6"/>
        <v>310</v>
      </c>
      <c r="L64">
        <v>103.8</v>
      </c>
      <c r="M64">
        <v>15850</v>
      </c>
      <c r="N64">
        <v>-54.6</v>
      </c>
      <c r="O64">
        <v>-80.599999999999994</v>
      </c>
      <c r="P64">
        <v>3</v>
      </c>
      <c r="Q64">
        <v>0.01</v>
      </c>
      <c r="R64">
        <v>275</v>
      </c>
      <c r="S64">
        <v>21</v>
      </c>
      <c r="T64">
        <v>417.4</v>
      </c>
      <c r="U64">
        <v>417.5</v>
      </c>
      <c r="V64">
        <v>417.4</v>
      </c>
    </row>
    <row r="65" spans="1:22" x14ac:dyDescent="0.15">
      <c r="A65">
        <f t="shared" si="8"/>
        <v>100</v>
      </c>
      <c r="B65">
        <f t="shared" si="8"/>
        <v>16090</v>
      </c>
      <c r="C65">
        <f t="shared" si="1"/>
        <v>-551</v>
      </c>
      <c r="D65">
        <f t="shared" si="2"/>
        <v>-81.099999999999994</v>
      </c>
      <c r="E65" s="72">
        <f t="shared" si="3"/>
        <v>275</v>
      </c>
      <c r="F65" s="72">
        <f t="shared" si="4"/>
        <v>102.88800000000001</v>
      </c>
      <c r="H65">
        <f t="shared" si="5"/>
        <v>0</v>
      </c>
      <c r="I65">
        <f t="shared" si="7"/>
        <v>0</v>
      </c>
      <c r="J65">
        <f t="shared" si="6"/>
        <v>240</v>
      </c>
      <c r="L65">
        <v>100</v>
      </c>
      <c r="M65">
        <v>16090</v>
      </c>
      <c r="N65">
        <v>-55.1</v>
      </c>
      <c r="O65">
        <v>-81.099999999999994</v>
      </c>
      <c r="P65">
        <v>3</v>
      </c>
      <c r="Q65">
        <v>0.01</v>
      </c>
      <c r="R65">
        <v>275</v>
      </c>
      <c r="S65">
        <v>20</v>
      </c>
      <c r="T65">
        <v>421</v>
      </c>
      <c r="U65">
        <v>421</v>
      </c>
      <c r="V65">
        <v>421</v>
      </c>
    </row>
    <row r="66" spans="1:22" x14ac:dyDescent="0.15">
      <c r="A66">
        <f t="shared" si="8"/>
        <v>99</v>
      </c>
      <c r="B66">
        <f t="shared" si="8"/>
        <v>16154</v>
      </c>
      <c r="C66">
        <f t="shared" ref="C66:C129" si="9">N66*10</f>
        <v>-552</v>
      </c>
      <c r="D66">
        <f t="shared" ref="D66:D129" si="10">O66</f>
        <v>-81.099999999999994</v>
      </c>
      <c r="E66" s="72">
        <f t="shared" ref="E66:E129" si="11">R66</f>
        <v>270</v>
      </c>
      <c r="F66" s="72">
        <f t="shared" ref="F66:F129" si="12">(S66*0.51444)*10</f>
        <v>102.88800000000001</v>
      </c>
      <c r="H66">
        <f t="shared" ref="H66:H129" si="13">IF((J66&gt;500),1111111,0)</f>
        <v>0</v>
      </c>
      <c r="I66">
        <f t="shared" si="7"/>
        <v>0</v>
      </c>
      <c r="J66">
        <f t="shared" si="6"/>
        <v>64</v>
      </c>
      <c r="L66">
        <v>99</v>
      </c>
      <c r="M66">
        <v>16154</v>
      </c>
      <c r="N66">
        <v>-55.2</v>
      </c>
      <c r="O66">
        <v>-81.099999999999994</v>
      </c>
      <c r="P66">
        <v>3</v>
      </c>
      <c r="Q66">
        <v>0.01</v>
      </c>
      <c r="R66">
        <v>270</v>
      </c>
      <c r="S66">
        <v>20</v>
      </c>
      <c r="T66">
        <v>421.9</v>
      </c>
      <c r="U66">
        <v>421.9</v>
      </c>
      <c r="V66">
        <v>421.9</v>
      </c>
    </row>
    <row r="67" spans="1:22" x14ac:dyDescent="0.15">
      <c r="A67">
        <f t="shared" si="8"/>
        <v>93.3</v>
      </c>
      <c r="B67">
        <f t="shared" si="8"/>
        <v>16532</v>
      </c>
      <c r="C67">
        <f t="shared" si="9"/>
        <v>-561</v>
      </c>
      <c r="D67">
        <f t="shared" si="10"/>
        <v>-81.099999999999994</v>
      </c>
      <c r="E67" s="72">
        <f t="shared" si="11"/>
        <v>264</v>
      </c>
      <c r="F67" s="72">
        <f t="shared" si="12"/>
        <v>102.88800000000001</v>
      </c>
      <c r="H67">
        <f t="shared" si="13"/>
        <v>0</v>
      </c>
      <c r="I67">
        <f t="shared" ref="I67:I131" si="14">IF((J67&lt;0),1111111,0)</f>
        <v>0</v>
      </c>
      <c r="J67">
        <f t="shared" si="6"/>
        <v>378</v>
      </c>
      <c r="L67">
        <v>93.3</v>
      </c>
      <c r="M67">
        <v>16532</v>
      </c>
      <c r="N67">
        <v>-56.1</v>
      </c>
      <c r="O67">
        <v>-81.099999999999994</v>
      </c>
      <c r="P67">
        <v>3</v>
      </c>
      <c r="Q67">
        <v>0.01</v>
      </c>
      <c r="R67">
        <v>264</v>
      </c>
      <c r="S67">
        <v>20</v>
      </c>
      <c r="T67">
        <v>427.4</v>
      </c>
      <c r="U67">
        <v>427.5</v>
      </c>
      <c r="V67">
        <v>427.4</v>
      </c>
    </row>
    <row r="68" spans="1:22" x14ac:dyDescent="0.15">
      <c r="A68">
        <v>81.7</v>
      </c>
      <c r="B68">
        <f>B67+400</f>
        <v>16932</v>
      </c>
      <c r="C68">
        <v>-568</v>
      </c>
      <c r="D68">
        <v>-81.8</v>
      </c>
      <c r="E68" s="72">
        <v>250</v>
      </c>
      <c r="F68" s="72">
        <v>108.03240000000001</v>
      </c>
      <c r="H68">
        <f t="shared" si="13"/>
        <v>0</v>
      </c>
      <c r="I68">
        <f t="shared" si="14"/>
        <v>0</v>
      </c>
      <c r="J68">
        <f t="shared" si="6"/>
        <v>400</v>
      </c>
    </row>
    <row r="69" spans="1:22" x14ac:dyDescent="0.15">
      <c r="A69">
        <f t="shared" si="8"/>
        <v>81.7</v>
      </c>
      <c r="B69">
        <f t="shared" si="8"/>
        <v>17374</v>
      </c>
      <c r="C69">
        <f t="shared" si="9"/>
        <v>-568</v>
      </c>
      <c r="D69">
        <f t="shared" si="10"/>
        <v>-81.8</v>
      </c>
      <c r="E69" s="72">
        <f t="shared" si="11"/>
        <v>250</v>
      </c>
      <c r="F69" s="72">
        <f t="shared" si="12"/>
        <v>108.03240000000001</v>
      </c>
      <c r="H69">
        <f t="shared" si="13"/>
        <v>0</v>
      </c>
      <c r="I69">
        <f t="shared" si="14"/>
        <v>0</v>
      </c>
      <c r="J69">
        <f t="shared" si="6"/>
        <v>442</v>
      </c>
      <c r="L69">
        <v>81.7</v>
      </c>
      <c r="M69">
        <v>17374</v>
      </c>
      <c r="N69">
        <v>-56.8</v>
      </c>
      <c r="O69">
        <v>-81.8</v>
      </c>
      <c r="P69">
        <v>3</v>
      </c>
      <c r="Q69">
        <v>0.01</v>
      </c>
      <c r="R69">
        <v>250</v>
      </c>
      <c r="S69">
        <v>21</v>
      </c>
      <c r="T69">
        <v>442.5</v>
      </c>
      <c r="U69">
        <v>442.5</v>
      </c>
      <c r="V69">
        <v>442.5</v>
      </c>
    </row>
    <row r="70" spans="1:22" x14ac:dyDescent="0.15">
      <c r="A70">
        <v>70</v>
      </c>
      <c r="B70">
        <f>B69+490</f>
        <v>17864</v>
      </c>
      <c r="C70">
        <v>-577</v>
      </c>
      <c r="D70">
        <v>-82.7</v>
      </c>
      <c r="E70" s="72">
        <v>265</v>
      </c>
      <c r="F70" s="72">
        <v>133.7544</v>
      </c>
      <c r="H70">
        <f t="shared" si="13"/>
        <v>0</v>
      </c>
      <c r="I70">
        <f t="shared" si="14"/>
        <v>0</v>
      </c>
      <c r="J70">
        <f t="shared" si="6"/>
        <v>490</v>
      </c>
    </row>
    <row r="71" spans="1:22" x14ac:dyDescent="0.15">
      <c r="A71">
        <f t="shared" si="8"/>
        <v>70</v>
      </c>
      <c r="B71">
        <f t="shared" si="8"/>
        <v>18350</v>
      </c>
      <c r="C71">
        <f t="shared" si="9"/>
        <v>-577</v>
      </c>
      <c r="D71">
        <f t="shared" si="10"/>
        <v>-82.7</v>
      </c>
      <c r="E71" s="72">
        <f t="shared" si="11"/>
        <v>265</v>
      </c>
      <c r="F71" s="72">
        <f t="shared" si="12"/>
        <v>133.7544</v>
      </c>
      <c r="H71">
        <f t="shared" si="13"/>
        <v>0</v>
      </c>
      <c r="I71">
        <f t="shared" si="14"/>
        <v>0</v>
      </c>
      <c r="J71">
        <f t="shared" si="6"/>
        <v>486</v>
      </c>
      <c r="L71">
        <v>70</v>
      </c>
      <c r="M71">
        <v>18350</v>
      </c>
      <c r="N71">
        <v>-57.7</v>
      </c>
      <c r="O71">
        <v>-82.7</v>
      </c>
      <c r="P71">
        <v>3</v>
      </c>
      <c r="Q71">
        <v>0.01</v>
      </c>
      <c r="R71">
        <v>265</v>
      </c>
      <c r="S71">
        <v>26</v>
      </c>
      <c r="T71">
        <v>460.6</v>
      </c>
      <c r="U71">
        <v>460.6</v>
      </c>
      <c r="V71">
        <v>460.6</v>
      </c>
    </row>
    <row r="72" spans="1:22" x14ac:dyDescent="0.15">
      <c r="A72">
        <v>61.1</v>
      </c>
      <c r="B72">
        <f>B71+400</f>
        <v>18750</v>
      </c>
      <c r="C72">
        <v>-580</v>
      </c>
      <c r="D72">
        <v>-83</v>
      </c>
      <c r="E72" s="72">
        <v>290</v>
      </c>
      <c r="F72" s="72">
        <v>66.877200000000002</v>
      </c>
      <c r="H72">
        <f t="shared" si="13"/>
        <v>0</v>
      </c>
      <c r="I72">
        <f t="shared" si="14"/>
        <v>0</v>
      </c>
      <c r="J72">
        <f t="shared" si="6"/>
        <v>400</v>
      </c>
    </row>
    <row r="73" spans="1:22" x14ac:dyDescent="0.15">
      <c r="A73">
        <f t="shared" si="8"/>
        <v>61.1</v>
      </c>
      <c r="B73">
        <f t="shared" si="8"/>
        <v>19202</v>
      </c>
      <c r="C73">
        <f t="shared" si="9"/>
        <v>-580</v>
      </c>
      <c r="D73">
        <f t="shared" si="10"/>
        <v>-83</v>
      </c>
      <c r="E73" s="72">
        <f t="shared" si="11"/>
        <v>290</v>
      </c>
      <c r="F73" s="72">
        <f t="shared" si="12"/>
        <v>66.877200000000002</v>
      </c>
      <c r="H73">
        <f t="shared" si="13"/>
        <v>0</v>
      </c>
      <c r="I73">
        <f t="shared" si="14"/>
        <v>0</v>
      </c>
      <c r="J73">
        <f t="shared" si="6"/>
        <v>452</v>
      </c>
      <c r="L73">
        <v>61.1</v>
      </c>
      <c r="M73">
        <v>19202</v>
      </c>
      <c r="N73">
        <v>-58</v>
      </c>
      <c r="O73">
        <v>-83</v>
      </c>
      <c r="P73">
        <v>3</v>
      </c>
      <c r="Q73">
        <v>0.01</v>
      </c>
      <c r="R73">
        <v>290</v>
      </c>
      <c r="S73">
        <v>13</v>
      </c>
      <c r="T73">
        <v>478</v>
      </c>
      <c r="U73">
        <v>478.1</v>
      </c>
      <c r="V73">
        <v>478</v>
      </c>
    </row>
    <row r="74" spans="1:22" x14ac:dyDescent="0.15">
      <c r="A74">
        <v>50</v>
      </c>
      <c r="B74">
        <f>B73+400</f>
        <v>19602</v>
      </c>
      <c r="C74">
        <v>-585</v>
      </c>
      <c r="D74">
        <v>-83.5</v>
      </c>
      <c r="E74" s="72">
        <v>285</v>
      </c>
      <c r="F74" s="72">
        <v>41.155200000000001</v>
      </c>
      <c r="H74">
        <f t="shared" si="13"/>
        <v>0</v>
      </c>
      <c r="I74">
        <f t="shared" si="14"/>
        <v>0</v>
      </c>
      <c r="J74">
        <f t="shared" ref="J74:J131" si="15">B74-B73</f>
        <v>400</v>
      </c>
    </row>
    <row r="75" spans="1:22" x14ac:dyDescent="0.15">
      <c r="A75">
        <v>50</v>
      </c>
      <c r="B75">
        <f>B74+400</f>
        <v>20002</v>
      </c>
      <c r="C75">
        <v>-585</v>
      </c>
      <c r="D75">
        <v>-83.5</v>
      </c>
      <c r="E75" s="72">
        <v>285</v>
      </c>
      <c r="F75" s="72">
        <v>41.155200000000001</v>
      </c>
      <c r="H75">
        <f t="shared" si="13"/>
        <v>0</v>
      </c>
      <c r="I75">
        <f t="shared" si="14"/>
        <v>0</v>
      </c>
      <c r="J75">
        <f t="shared" si="15"/>
        <v>400</v>
      </c>
    </row>
    <row r="76" spans="1:22" x14ac:dyDescent="0.15">
      <c r="A76">
        <f t="shared" si="8"/>
        <v>50</v>
      </c>
      <c r="B76">
        <f t="shared" si="8"/>
        <v>20470</v>
      </c>
      <c r="C76">
        <f t="shared" si="9"/>
        <v>-585</v>
      </c>
      <c r="D76">
        <f t="shared" si="10"/>
        <v>-83.5</v>
      </c>
      <c r="E76" s="72">
        <f t="shared" si="11"/>
        <v>285</v>
      </c>
      <c r="F76" s="72">
        <f t="shared" si="12"/>
        <v>41.155200000000001</v>
      </c>
      <c r="H76">
        <f t="shared" si="13"/>
        <v>0</v>
      </c>
      <c r="I76">
        <f t="shared" si="14"/>
        <v>0</v>
      </c>
      <c r="J76">
        <f t="shared" si="15"/>
        <v>468</v>
      </c>
      <c r="L76">
        <v>50</v>
      </c>
      <c r="M76">
        <v>20470</v>
      </c>
      <c r="N76">
        <v>-58.5</v>
      </c>
      <c r="O76">
        <v>-83.5</v>
      </c>
      <c r="P76">
        <v>3</v>
      </c>
      <c r="Q76">
        <v>0.01</v>
      </c>
      <c r="R76">
        <v>285</v>
      </c>
      <c r="S76">
        <v>8</v>
      </c>
      <c r="T76">
        <v>505.2</v>
      </c>
      <c r="U76">
        <v>505.2</v>
      </c>
      <c r="V76">
        <v>505.2</v>
      </c>
    </row>
    <row r="77" spans="1:22" x14ac:dyDescent="0.15">
      <c r="A77">
        <v>43.6</v>
      </c>
      <c r="B77">
        <f>B76+400</f>
        <v>20870</v>
      </c>
      <c r="C77">
        <v>-584</v>
      </c>
      <c r="D77">
        <v>-83.4</v>
      </c>
      <c r="E77" s="72">
        <v>275</v>
      </c>
      <c r="F77" s="72">
        <v>66.877200000000002</v>
      </c>
      <c r="H77">
        <f t="shared" si="13"/>
        <v>0</v>
      </c>
      <c r="I77">
        <f t="shared" si="14"/>
        <v>0</v>
      </c>
      <c r="J77">
        <f t="shared" si="15"/>
        <v>400</v>
      </c>
    </row>
    <row r="78" spans="1:22" x14ac:dyDescent="0.15">
      <c r="A78">
        <f t="shared" si="8"/>
        <v>43.6</v>
      </c>
      <c r="B78">
        <f t="shared" si="8"/>
        <v>21336</v>
      </c>
      <c r="C78">
        <f t="shared" si="9"/>
        <v>-584</v>
      </c>
      <c r="D78">
        <f t="shared" si="10"/>
        <v>-83.4</v>
      </c>
      <c r="E78" s="72">
        <f t="shared" si="11"/>
        <v>275</v>
      </c>
      <c r="F78" s="72">
        <f t="shared" si="12"/>
        <v>66.877200000000002</v>
      </c>
      <c r="H78">
        <f t="shared" si="13"/>
        <v>0</v>
      </c>
      <c r="I78">
        <f t="shared" si="14"/>
        <v>0</v>
      </c>
      <c r="J78">
        <f t="shared" si="15"/>
        <v>466</v>
      </c>
      <c r="L78">
        <v>43.6</v>
      </c>
      <c r="M78">
        <v>21336</v>
      </c>
      <c r="N78">
        <v>-58.4</v>
      </c>
      <c r="O78">
        <v>-83.4</v>
      </c>
      <c r="P78">
        <v>3</v>
      </c>
      <c r="Q78">
        <v>0.01</v>
      </c>
      <c r="R78">
        <v>275</v>
      </c>
      <c r="S78">
        <v>13</v>
      </c>
      <c r="T78">
        <v>525.6</v>
      </c>
      <c r="U78">
        <v>525.70000000000005</v>
      </c>
      <c r="V78">
        <v>525.6</v>
      </c>
    </row>
    <row r="79" spans="1:22" x14ac:dyDescent="0.15">
      <c r="A79">
        <v>30</v>
      </c>
      <c r="B79">
        <f>B78+400</f>
        <v>21736</v>
      </c>
      <c r="C79">
        <v>-581</v>
      </c>
      <c r="D79">
        <v>-83.1</v>
      </c>
      <c r="E79" s="72">
        <v>300</v>
      </c>
      <c r="F79" s="72">
        <v>25.722000000000001</v>
      </c>
      <c r="H79">
        <f t="shared" si="13"/>
        <v>0</v>
      </c>
      <c r="I79">
        <f t="shared" si="14"/>
        <v>0</v>
      </c>
      <c r="J79">
        <f t="shared" si="15"/>
        <v>400</v>
      </c>
    </row>
    <row r="80" spans="1:22" x14ac:dyDescent="0.15">
      <c r="A80">
        <v>30</v>
      </c>
      <c r="B80">
        <f>B79+400</f>
        <v>22136</v>
      </c>
      <c r="C80">
        <v>-581</v>
      </c>
      <c r="D80">
        <v>-83.1</v>
      </c>
      <c r="E80" s="72">
        <v>300</v>
      </c>
      <c r="F80" s="72">
        <v>25.722000000000001</v>
      </c>
      <c r="H80">
        <f t="shared" si="13"/>
        <v>0</v>
      </c>
      <c r="I80">
        <f t="shared" si="14"/>
        <v>0</v>
      </c>
      <c r="J80">
        <f t="shared" si="15"/>
        <v>400</v>
      </c>
    </row>
    <row r="81" spans="1:22" x14ac:dyDescent="0.15">
      <c r="A81">
        <v>30</v>
      </c>
      <c r="B81">
        <f>B80+400</f>
        <v>22536</v>
      </c>
      <c r="C81">
        <v>-581</v>
      </c>
      <c r="D81">
        <v>-83.1</v>
      </c>
      <c r="E81" s="72">
        <v>300</v>
      </c>
      <c r="F81" s="72">
        <v>25.722000000000001</v>
      </c>
      <c r="H81">
        <f t="shared" si="13"/>
        <v>0</v>
      </c>
      <c r="I81">
        <f t="shared" si="14"/>
        <v>0</v>
      </c>
      <c r="J81">
        <f t="shared" si="15"/>
        <v>400</v>
      </c>
    </row>
    <row r="82" spans="1:22" x14ac:dyDescent="0.15">
      <c r="A82">
        <v>30</v>
      </c>
      <c r="B82">
        <f>B81+400</f>
        <v>22936</v>
      </c>
      <c r="C82">
        <v>-581</v>
      </c>
      <c r="D82">
        <v>-83.1</v>
      </c>
      <c r="E82" s="72">
        <v>300</v>
      </c>
      <c r="F82" s="72">
        <v>25.722000000000001</v>
      </c>
      <c r="H82">
        <f t="shared" si="13"/>
        <v>0</v>
      </c>
      <c r="I82">
        <f t="shared" si="14"/>
        <v>0</v>
      </c>
      <c r="J82">
        <f t="shared" si="15"/>
        <v>400</v>
      </c>
    </row>
    <row r="83" spans="1:22" x14ac:dyDescent="0.15">
      <c r="A83">
        <v>30</v>
      </c>
      <c r="B83">
        <f>B82+400</f>
        <v>23336</v>
      </c>
      <c r="C83">
        <v>-581</v>
      </c>
      <c r="D83">
        <v>-83.1</v>
      </c>
      <c r="E83" s="72">
        <v>300</v>
      </c>
      <c r="F83" s="72">
        <v>25.722000000000001</v>
      </c>
      <c r="H83">
        <f t="shared" si="13"/>
        <v>0</v>
      </c>
      <c r="I83">
        <f t="shared" si="14"/>
        <v>0</v>
      </c>
      <c r="J83">
        <f t="shared" si="15"/>
        <v>400</v>
      </c>
    </row>
    <row r="84" spans="1:22" x14ac:dyDescent="0.15">
      <c r="A84">
        <f t="shared" si="8"/>
        <v>30</v>
      </c>
      <c r="B84">
        <f t="shared" si="8"/>
        <v>23700</v>
      </c>
      <c r="C84">
        <f t="shared" si="9"/>
        <v>-581</v>
      </c>
      <c r="D84">
        <f t="shared" si="10"/>
        <v>-83.1</v>
      </c>
      <c r="E84" s="72">
        <f t="shared" si="11"/>
        <v>300</v>
      </c>
      <c r="F84" s="72">
        <f t="shared" si="12"/>
        <v>25.722000000000001</v>
      </c>
      <c r="H84">
        <f t="shared" si="13"/>
        <v>0</v>
      </c>
      <c r="I84">
        <f t="shared" si="14"/>
        <v>0</v>
      </c>
      <c r="J84">
        <f t="shared" si="15"/>
        <v>364</v>
      </c>
      <c r="L84">
        <v>30</v>
      </c>
      <c r="M84">
        <v>23700</v>
      </c>
      <c r="N84">
        <v>-58.1</v>
      </c>
      <c r="O84">
        <v>-83.1</v>
      </c>
      <c r="P84">
        <v>3</v>
      </c>
      <c r="Q84">
        <v>0.01</v>
      </c>
      <c r="R84">
        <v>300</v>
      </c>
      <c r="S84">
        <v>5</v>
      </c>
      <c r="T84">
        <v>585.70000000000005</v>
      </c>
      <c r="U84">
        <v>585.79999999999995</v>
      </c>
      <c r="V84">
        <v>585.70000000000005</v>
      </c>
    </row>
    <row r="85" spans="1:22" x14ac:dyDescent="0.15">
      <c r="A85">
        <v>22.9</v>
      </c>
      <c r="B85">
        <f>B84+400</f>
        <v>24100</v>
      </c>
      <c r="C85">
        <v>-591</v>
      </c>
      <c r="D85">
        <v>-83.1</v>
      </c>
      <c r="E85" s="72">
        <v>337</v>
      </c>
      <c r="F85" s="72">
        <v>20.5776</v>
      </c>
      <c r="H85">
        <f t="shared" si="13"/>
        <v>0</v>
      </c>
      <c r="I85">
        <f t="shared" si="14"/>
        <v>0</v>
      </c>
      <c r="J85">
        <f t="shared" si="15"/>
        <v>400</v>
      </c>
    </row>
    <row r="86" spans="1:22" x14ac:dyDescent="0.15">
      <c r="A86">
        <v>22.9</v>
      </c>
      <c r="B86">
        <f>B85+400</f>
        <v>24500</v>
      </c>
      <c r="C86">
        <v>-591</v>
      </c>
      <c r="D86">
        <v>-83.1</v>
      </c>
      <c r="E86" s="72">
        <v>337</v>
      </c>
      <c r="F86" s="72">
        <v>20.5776</v>
      </c>
      <c r="H86">
        <f t="shared" si="13"/>
        <v>0</v>
      </c>
      <c r="I86">
        <f t="shared" si="14"/>
        <v>0</v>
      </c>
      <c r="J86">
        <f t="shared" si="15"/>
        <v>400</v>
      </c>
    </row>
    <row r="87" spans="1:22" x14ac:dyDescent="0.15">
      <c r="A87">
        <v>22.9</v>
      </c>
      <c r="B87">
        <f>B86+420</f>
        <v>24920</v>
      </c>
      <c r="C87">
        <v>-591</v>
      </c>
      <c r="D87">
        <v>-83.1</v>
      </c>
      <c r="E87" s="72">
        <v>337</v>
      </c>
      <c r="F87" s="72">
        <v>20.5776</v>
      </c>
      <c r="H87">
        <f t="shared" si="13"/>
        <v>0</v>
      </c>
      <c r="I87">
        <f t="shared" si="14"/>
        <v>0</v>
      </c>
      <c r="J87">
        <f t="shared" si="15"/>
        <v>420</v>
      </c>
    </row>
    <row r="88" spans="1:22" x14ac:dyDescent="0.15">
      <c r="A88">
        <f t="shared" si="8"/>
        <v>22.9</v>
      </c>
      <c r="B88">
        <f t="shared" si="8"/>
        <v>25403</v>
      </c>
      <c r="C88">
        <f t="shared" si="9"/>
        <v>-591</v>
      </c>
      <c r="D88">
        <f t="shared" si="10"/>
        <v>-83.1</v>
      </c>
      <c r="E88" s="72">
        <f t="shared" si="11"/>
        <v>337</v>
      </c>
      <c r="F88" s="72">
        <f t="shared" si="12"/>
        <v>20.5776</v>
      </c>
      <c r="H88">
        <f t="shared" si="13"/>
        <v>0</v>
      </c>
      <c r="I88">
        <f t="shared" si="14"/>
        <v>0</v>
      </c>
      <c r="J88">
        <f t="shared" si="15"/>
        <v>483</v>
      </c>
      <c r="L88">
        <v>22.9</v>
      </c>
      <c r="M88">
        <v>25403</v>
      </c>
      <c r="N88">
        <v>-59.1</v>
      </c>
      <c r="O88">
        <v>-83.1</v>
      </c>
      <c r="P88">
        <v>3</v>
      </c>
      <c r="Q88">
        <v>0.02</v>
      </c>
      <c r="R88">
        <v>337</v>
      </c>
      <c r="S88">
        <v>4</v>
      </c>
      <c r="T88">
        <v>629.70000000000005</v>
      </c>
      <c r="U88">
        <v>629.9</v>
      </c>
      <c r="V88">
        <v>629.70000000000005</v>
      </c>
    </row>
    <row r="89" spans="1:22" x14ac:dyDescent="0.15">
      <c r="A89">
        <v>20</v>
      </c>
      <c r="B89">
        <f>B88+400</f>
        <v>25803</v>
      </c>
      <c r="C89">
        <v>-565</v>
      </c>
      <c r="D89">
        <v>-81.5</v>
      </c>
      <c r="E89" s="72">
        <v>355</v>
      </c>
      <c r="F89" s="72">
        <v>15.433199999999999</v>
      </c>
      <c r="H89">
        <f t="shared" si="13"/>
        <v>0</v>
      </c>
      <c r="I89">
        <f t="shared" si="14"/>
        <v>0</v>
      </c>
      <c r="J89">
        <f t="shared" si="15"/>
        <v>400</v>
      </c>
    </row>
    <row r="90" spans="1:22" x14ac:dyDescent="0.15">
      <c r="A90">
        <f t="shared" si="8"/>
        <v>20</v>
      </c>
      <c r="B90">
        <f t="shared" si="8"/>
        <v>26260</v>
      </c>
      <c r="C90">
        <f t="shared" si="9"/>
        <v>-565</v>
      </c>
      <c r="D90">
        <f t="shared" si="10"/>
        <v>-81.5</v>
      </c>
      <c r="E90" s="72">
        <f t="shared" si="11"/>
        <v>355</v>
      </c>
      <c r="F90" s="72">
        <f t="shared" si="12"/>
        <v>15.433199999999999</v>
      </c>
      <c r="H90">
        <f t="shared" si="13"/>
        <v>0</v>
      </c>
      <c r="I90">
        <f t="shared" si="14"/>
        <v>0</v>
      </c>
      <c r="J90">
        <f t="shared" si="15"/>
        <v>457</v>
      </c>
      <c r="L90">
        <v>20</v>
      </c>
      <c r="M90">
        <v>26260</v>
      </c>
      <c r="N90">
        <v>-56.5</v>
      </c>
      <c r="O90">
        <v>-81.5</v>
      </c>
      <c r="P90">
        <v>3</v>
      </c>
      <c r="Q90">
        <v>0.03</v>
      </c>
      <c r="R90">
        <v>355</v>
      </c>
      <c r="S90">
        <v>3</v>
      </c>
      <c r="T90">
        <v>662.5</v>
      </c>
      <c r="U90">
        <v>662.8</v>
      </c>
      <c r="V90">
        <v>662.5</v>
      </c>
    </row>
    <row r="91" spans="1:22" x14ac:dyDescent="0.15">
      <c r="A91">
        <v>16.600000000000001</v>
      </c>
      <c r="B91">
        <f>B90+400</f>
        <v>26660</v>
      </c>
      <c r="C91">
        <v>-550</v>
      </c>
      <c r="D91">
        <v>-80.7</v>
      </c>
      <c r="E91" s="72">
        <v>5</v>
      </c>
      <c r="F91" s="72">
        <v>10.2888</v>
      </c>
      <c r="H91">
        <f t="shared" si="13"/>
        <v>0</v>
      </c>
      <c r="I91">
        <f t="shared" si="14"/>
        <v>0</v>
      </c>
      <c r="J91">
        <f t="shared" si="15"/>
        <v>400</v>
      </c>
    </row>
    <row r="92" spans="1:22" x14ac:dyDescent="0.15">
      <c r="A92">
        <v>16.600000000000001</v>
      </c>
      <c r="B92">
        <f>B91+450</f>
        <v>27110</v>
      </c>
      <c r="C92">
        <v>-550</v>
      </c>
      <c r="D92">
        <v>-80.7</v>
      </c>
      <c r="E92" s="72">
        <v>5</v>
      </c>
      <c r="F92" s="72">
        <v>10.2888</v>
      </c>
      <c r="H92">
        <f t="shared" si="13"/>
        <v>0</v>
      </c>
      <c r="I92">
        <f t="shared" si="14"/>
        <v>0</v>
      </c>
      <c r="J92">
        <f t="shared" si="15"/>
        <v>450</v>
      </c>
    </row>
    <row r="93" spans="1:22" x14ac:dyDescent="0.15">
      <c r="A93">
        <f t="shared" si="8"/>
        <v>16.600000000000001</v>
      </c>
      <c r="B93">
        <f>B92+450</f>
        <v>27560</v>
      </c>
      <c r="C93">
        <f t="shared" si="9"/>
        <v>-550</v>
      </c>
      <c r="D93">
        <f t="shared" si="10"/>
        <v>-80.7</v>
      </c>
      <c r="E93" s="72">
        <f t="shared" si="11"/>
        <v>5</v>
      </c>
      <c r="F93" s="72">
        <f t="shared" si="12"/>
        <v>10.2888</v>
      </c>
      <c r="H93">
        <f t="shared" si="13"/>
        <v>0</v>
      </c>
      <c r="I93">
        <f t="shared" si="14"/>
        <v>0</v>
      </c>
      <c r="J93">
        <f t="shared" si="15"/>
        <v>450</v>
      </c>
      <c r="L93">
        <v>16.600000000000001</v>
      </c>
      <c r="M93">
        <v>27432</v>
      </c>
      <c r="N93">
        <v>-55</v>
      </c>
      <c r="O93">
        <v>-80.7</v>
      </c>
      <c r="P93">
        <v>3</v>
      </c>
      <c r="Q93">
        <v>0.04</v>
      </c>
      <c r="R93">
        <v>5</v>
      </c>
      <c r="S93">
        <v>2</v>
      </c>
      <c r="T93">
        <v>702.8</v>
      </c>
      <c r="U93">
        <v>703.1</v>
      </c>
      <c r="V93">
        <v>702.8</v>
      </c>
    </row>
    <row r="94" spans="1:22" x14ac:dyDescent="0.15">
      <c r="A94">
        <v>12.5</v>
      </c>
      <c r="B94">
        <f>B93+450</f>
        <v>28010</v>
      </c>
      <c r="C94">
        <v>-528</v>
      </c>
      <c r="D94">
        <v>-79.5</v>
      </c>
      <c r="E94" s="72">
        <v>5</v>
      </c>
      <c r="F94" s="72">
        <v>41.155200000000001</v>
      </c>
      <c r="H94">
        <f t="shared" si="13"/>
        <v>0</v>
      </c>
      <c r="I94">
        <f t="shared" si="14"/>
        <v>0</v>
      </c>
      <c r="J94">
        <f t="shared" si="15"/>
        <v>450</v>
      </c>
    </row>
    <row r="95" spans="1:22" x14ac:dyDescent="0.15">
      <c r="A95">
        <v>12.5</v>
      </c>
      <c r="B95">
        <f>B94+450</f>
        <v>28460</v>
      </c>
      <c r="C95">
        <v>-528</v>
      </c>
      <c r="D95">
        <v>-79.5</v>
      </c>
      <c r="E95" s="72">
        <v>5</v>
      </c>
      <c r="F95" s="72">
        <v>41.155200000000001</v>
      </c>
      <c r="H95">
        <f t="shared" si="13"/>
        <v>0</v>
      </c>
      <c r="I95">
        <f t="shared" si="14"/>
        <v>0</v>
      </c>
      <c r="J95">
        <f t="shared" si="15"/>
        <v>450</v>
      </c>
    </row>
    <row r="96" spans="1:22" x14ac:dyDescent="0.15">
      <c r="A96">
        <v>12.5</v>
      </c>
      <c r="B96">
        <f>B95+400</f>
        <v>28860</v>
      </c>
      <c r="C96">
        <v>-528</v>
      </c>
      <c r="D96">
        <v>-79.5</v>
      </c>
      <c r="E96" s="72">
        <v>5</v>
      </c>
      <c r="F96" s="72">
        <v>41.155200000000001</v>
      </c>
      <c r="H96">
        <f t="shared" si="13"/>
        <v>0</v>
      </c>
      <c r="I96">
        <f t="shared" si="14"/>
        <v>0</v>
      </c>
      <c r="J96">
        <f t="shared" si="15"/>
        <v>400</v>
      </c>
    </row>
    <row r="97" spans="1:22" x14ac:dyDescent="0.15">
      <c r="A97">
        <f t="shared" si="8"/>
        <v>12.5</v>
      </c>
      <c r="B97">
        <f t="shared" si="8"/>
        <v>29261</v>
      </c>
      <c r="C97">
        <f t="shared" si="9"/>
        <v>-528</v>
      </c>
      <c r="D97">
        <f t="shared" si="10"/>
        <v>-79.5</v>
      </c>
      <c r="E97" s="72">
        <f t="shared" si="11"/>
        <v>5</v>
      </c>
      <c r="F97" s="72">
        <f t="shared" si="12"/>
        <v>41.155200000000001</v>
      </c>
      <c r="H97">
        <f t="shared" si="13"/>
        <v>0</v>
      </c>
      <c r="I97">
        <f t="shared" si="14"/>
        <v>0</v>
      </c>
      <c r="J97">
        <f t="shared" si="15"/>
        <v>401</v>
      </c>
      <c r="L97">
        <v>12.5</v>
      </c>
      <c r="M97">
        <v>29261</v>
      </c>
      <c r="N97">
        <v>-52.8</v>
      </c>
      <c r="O97">
        <v>-79.5</v>
      </c>
      <c r="P97">
        <v>3</v>
      </c>
      <c r="Q97">
        <v>0.06</v>
      </c>
      <c r="R97">
        <v>5</v>
      </c>
      <c r="S97">
        <v>8</v>
      </c>
      <c r="T97">
        <v>770.5</v>
      </c>
      <c r="U97">
        <v>771.1</v>
      </c>
      <c r="V97">
        <v>770.5</v>
      </c>
    </row>
    <row r="98" spans="1:22" x14ac:dyDescent="0.15">
      <c r="A98">
        <f t="shared" si="8"/>
        <v>0</v>
      </c>
      <c r="B98">
        <f t="shared" si="8"/>
        <v>0</v>
      </c>
      <c r="C98">
        <f t="shared" si="9"/>
        <v>0</v>
      </c>
      <c r="D98">
        <f t="shared" si="10"/>
        <v>0</v>
      </c>
      <c r="E98" s="72">
        <f t="shared" si="11"/>
        <v>0</v>
      </c>
      <c r="F98" s="72">
        <f t="shared" si="12"/>
        <v>0</v>
      </c>
      <c r="H98">
        <f t="shared" si="13"/>
        <v>0</v>
      </c>
      <c r="I98">
        <f t="shared" si="14"/>
        <v>1111111</v>
      </c>
      <c r="J98">
        <f t="shared" si="15"/>
        <v>-29261</v>
      </c>
    </row>
    <row r="99" spans="1:22" x14ac:dyDescent="0.15">
      <c r="A99">
        <f t="shared" si="8"/>
        <v>0</v>
      </c>
      <c r="B99">
        <f t="shared" si="8"/>
        <v>0</v>
      </c>
      <c r="C99">
        <f t="shared" si="9"/>
        <v>0</v>
      </c>
      <c r="D99">
        <f t="shared" si="10"/>
        <v>0</v>
      </c>
      <c r="E99" s="72">
        <f t="shared" si="11"/>
        <v>0</v>
      </c>
      <c r="F99" s="72">
        <f t="shared" si="12"/>
        <v>0</v>
      </c>
      <c r="H99">
        <f t="shared" si="13"/>
        <v>0</v>
      </c>
      <c r="I99">
        <f t="shared" si="14"/>
        <v>0</v>
      </c>
      <c r="J99">
        <f t="shared" si="15"/>
        <v>0</v>
      </c>
    </row>
    <row r="100" spans="1:22" x14ac:dyDescent="0.15">
      <c r="A100">
        <f t="shared" si="8"/>
        <v>0</v>
      </c>
      <c r="B100">
        <f t="shared" si="8"/>
        <v>0</v>
      </c>
      <c r="C100">
        <f t="shared" si="9"/>
        <v>0</v>
      </c>
      <c r="D100">
        <f t="shared" si="10"/>
        <v>0</v>
      </c>
      <c r="E100" s="72">
        <f t="shared" si="11"/>
        <v>0</v>
      </c>
      <c r="F100" s="72">
        <f t="shared" si="12"/>
        <v>0</v>
      </c>
      <c r="H100">
        <f t="shared" si="13"/>
        <v>0</v>
      </c>
      <c r="I100">
        <f t="shared" si="14"/>
        <v>0</v>
      </c>
      <c r="J100">
        <f t="shared" si="15"/>
        <v>0</v>
      </c>
    </row>
    <row r="101" spans="1:22" x14ac:dyDescent="0.15">
      <c r="A101">
        <f t="shared" si="8"/>
        <v>0</v>
      </c>
      <c r="B101">
        <f t="shared" si="8"/>
        <v>0</v>
      </c>
      <c r="C101">
        <f t="shared" si="9"/>
        <v>0</v>
      </c>
      <c r="D101">
        <f t="shared" si="10"/>
        <v>0</v>
      </c>
      <c r="E101" s="72">
        <f t="shared" si="11"/>
        <v>0</v>
      </c>
      <c r="F101" s="72">
        <f t="shared" si="12"/>
        <v>0</v>
      </c>
      <c r="H101">
        <f t="shared" si="13"/>
        <v>0</v>
      </c>
      <c r="I101">
        <f t="shared" si="14"/>
        <v>0</v>
      </c>
      <c r="J101">
        <f t="shared" si="15"/>
        <v>0</v>
      </c>
    </row>
    <row r="102" spans="1:22" x14ac:dyDescent="0.15">
      <c r="A102">
        <f t="shared" si="8"/>
        <v>0</v>
      </c>
      <c r="B102">
        <f t="shared" si="8"/>
        <v>0</v>
      </c>
      <c r="C102">
        <f t="shared" si="9"/>
        <v>0</v>
      </c>
      <c r="D102">
        <f t="shared" si="10"/>
        <v>0</v>
      </c>
      <c r="E102" s="72">
        <f t="shared" si="11"/>
        <v>0</v>
      </c>
      <c r="F102" s="72">
        <f t="shared" si="12"/>
        <v>0</v>
      </c>
      <c r="H102">
        <f t="shared" si="13"/>
        <v>0</v>
      </c>
      <c r="I102">
        <f t="shared" si="14"/>
        <v>0</v>
      </c>
      <c r="J102">
        <f t="shared" si="15"/>
        <v>0</v>
      </c>
    </row>
    <row r="103" spans="1:22" x14ac:dyDescent="0.15">
      <c r="A103">
        <f t="shared" si="8"/>
        <v>0</v>
      </c>
      <c r="B103">
        <f t="shared" si="8"/>
        <v>0</v>
      </c>
      <c r="C103">
        <f t="shared" si="9"/>
        <v>0</v>
      </c>
      <c r="D103">
        <f t="shared" si="10"/>
        <v>0</v>
      </c>
      <c r="E103" s="72">
        <f t="shared" si="11"/>
        <v>0</v>
      </c>
      <c r="F103" s="72">
        <f t="shared" si="12"/>
        <v>0</v>
      </c>
      <c r="H103">
        <f t="shared" si="13"/>
        <v>0</v>
      </c>
      <c r="I103">
        <f t="shared" si="14"/>
        <v>0</v>
      </c>
      <c r="J103">
        <f t="shared" si="15"/>
        <v>0</v>
      </c>
    </row>
    <row r="104" spans="1:22" x14ac:dyDescent="0.15">
      <c r="A104">
        <f t="shared" si="8"/>
        <v>0</v>
      </c>
      <c r="B104">
        <f t="shared" si="8"/>
        <v>0</v>
      </c>
      <c r="C104">
        <f t="shared" si="9"/>
        <v>0</v>
      </c>
      <c r="D104">
        <f t="shared" si="10"/>
        <v>0</v>
      </c>
      <c r="E104" s="72">
        <f t="shared" si="11"/>
        <v>0</v>
      </c>
      <c r="F104" s="72">
        <f t="shared" si="12"/>
        <v>0</v>
      </c>
      <c r="H104">
        <f t="shared" si="13"/>
        <v>0</v>
      </c>
      <c r="I104">
        <f t="shared" si="14"/>
        <v>0</v>
      </c>
      <c r="J104">
        <f t="shared" si="15"/>
        <v>0</v>
      </c>
    </row>
    <row r="105" spans="1:22" x14ac:dyDescent="0.15">
      <c r="A105">
        <f t="shared" si="8"/>
        <v>0</v>
      </c>
      <c r="B105">
        <f t="shared" si="8"/>
        <v>0</v>
      </c>
      <c r="C105">
        <f t="shared" si="9"/>
        <v>0</v>
      </c>
      <c r="D105">
        <f t="shared" si="10"/>
        <v>0</v>
      </c>
      <c r="E105" s="72">
        <f t="shared" si="11"/>
        <v>0</v>
      </c>
      <c r="F105" s="72">
        <f t="shared" si="12"/>
        <v>0</v>
      </c>
      <c r="H105">
        <f t="shared" si="13"/>
        <v>0</v>
      </c>
      <c r="I105">
        <f t="shared" si="14"/>
        <v>0</v>
      </c>
      <c r="J105">
        <f t="shared" si="15"/>
        <v>0</v>
      </c>
    </row>
    <row r="106" spans="1:22" x14ac:dyDescent="0.15">
      <c r="A106">
        <f t="shared" ref="A106:B131" si="16">L106</f>
        <v>0</v>
      </c>
      <c r="B106">
        <f t="shared" si="16"/>
        <v>0</v>
      </c>
      <c r="C106">
        <f t="shared" si="9"/>
        <v>0</v>
      </c>
      <c r="D106">
        <f t="shared" si="10"/>
        <v>0</v>
      </c>
      <c r="E106" s="72">
        <f t="shared" si="11"/>
        <v>0</v>
      </c>
      <c r="F106" s="72">
        <f t="shared" si="12"/>
        <v>0</v>
      </c>
      <c r="H106">
        <f t="shared" si="13"/>
        <v>0</v>
      </c>
      <c r="I106">
        <f t="shared" si="14"/>
        <v>0</v>
      </c>
      <c r="J106">
        <f t="shared" si="15"/>
        <v>0</v>
      </c>
    </row>
    <row r="107" spans="1:22" x14ac:dyDescent="0.15">
      <c r="A107">
        <f t="shared" si="16"/>
        <v>0</v>
      </c>
      <c r="B107">
        <f t="shared" si="16"/>
        <v>0</v>
      </c>
      <c r="C107">
        <f t="shared" si="9"/>
        <v>0</v>
      </c>
      <c r="D107">
        <f t="shared" si="10"/>
        <v>0</v>
      </c>
      <c r="E107" s="72">
        <f t="shared" si="11"/>
        <v>0</v>
      </c>
      <c r="F107" s="72">
        <f t="shared" si="12"/>
        <v>0</v>
      </c>
      <c r="H107">
        <f t="shared" si="13"/>
        <v>0</v>
      </c>
      <c r="I107">
        <f t="shared" si="14"/>
        <v>0</v>
      </c>
      <c r="J107">
        <f t="shared" si="15"/>
        <v>0</v>
      </c>
    </row>
    <row r="108" spans="1:22" x14ac:dyDescent="0.15">
      <c r="A108">
        <f t="shared" si="16"/>
        <v>0</v>
      </c>
      <c r="B108">
        <f t="shared" si="16"/>
        <v>0</v>
      </c>
      <c r="C108">
        <f t="shared" si="9"/>
        <v>0</v>
      </c>
      <c r="D108">
        <f t="shared" si="10"/>
        <v>0</v>
      </c>
      <c r="E108" s="72">
        <f t="shared" si="11"/>
        <v>0</v>
      </c>
      <c r="F108" s="72">
        <f t="shared" si="12"/>
        <v>0</v>
      </c>
      <c r="H108">
        <f t="shared" si="13"/>
        <v>0</v>
      </c>
      <c r="I108">
        <f t="shared" si="14"/>
        <v>0</v>
      </c>
      <c r="J108">
        <f t="shared" si="15"/>
        <v>0</v>
      </c>
    </row>
    <row r="109" spans="1:22" x14ac:dyDescent="0.15">
      <c r="A109">
        <f t="shared" si="16"/>
        <v>0</v>
      </c>
      <c r="B109">
        <f t="shared" si="16"/>
        <v>0</v>
      </c>
      <c r="C109">
        <f t="shared" si="9"/>
        <v>0</v>
      </c>
      <c r="D109">
        <f t="shared" si="10"/>
        <v>0</v>
      </c>
      <c r="E109" s="72">
        <f t="shared" si="11"/>
        <v>0</v>
      </c>
      <c r="F109" s="72">
        <f t="shared" si="12"/>
        <v>0</v>
      </c>
      <c r="H109">
        <f t="shared" si="13"/>
        <v>0</v>
      </c>
      <c r="I109">
        <f t="shared" si="14"/>
        <v>0</v>
      </c>
      <c r="J109">
        <f t="shared" si="15"/>
        <v>0</v>
      </c>
    </row>
    <row r="110" spans="1:22" x14ac:dyDescent="0.15">
      <c r="A110">
        <f t="shared" si="16"/>
        <v>0</v>
      </c>
      <c r="B110">
        <f t="shared" si="16"/>
        <v>0</v>
      </c>
      <c r="C110">
        <f t="shared" si="9"/>
        <v>0</v>
      </c>
      <c r="D110">
        <f t="shared" si="10"/>
        <v>0</v>
      </c>
      <c r="E110" s="72">
        <f t="shared" si="11"/>
        <v>0</v>
      </c>
      <c r="F110" s="72">
        <f t="shared" si="12"/>
        <v>0</v>
      </c>
      <c r="H110">
        <f t="shared" si="13"/>
        <v>0</v>
      </c>
      <c r="I110">
        <f t="shared" si="14"/>
        <v>0</v>
      </c>
      <c r="J110">
        <f t="shared" si="15"/>
        <v>0</v>
      </c>
    </row>
    <row r="111" spans="1:22" x14ac:dyDescent="0.15">
      <c r="A111">
        <f t="shared" si="16"/>
        <v>0</v>
      </c>
      <c r="B111">
        <f t="shared" si="16"/>
        <v>0</v>
      </c>
      <c r="C111">
        <f t="shared" si="9"/>
        <v>0</v>
      </c>
      <c r="D111">
        <f t="shared" si="10"/>
        <v>0</v>
      </c>
      <c r="E111" s="72">
        <f t="shared" si="11"/>
        <v>0</v>
      </c>
      <c r="F111" s="72">
        <f t="shared" si="12"/>
        <v>0</v>
      </c>
      <c r="H111">
        <f t="shared" si="13"/>
        <v>0</v>
      </c>
      <c r="I111">
        <f t="shared" si="14"/>
        <v>0</v>
      </c>
      <c r="J111">
        <f t="shared" si="15"/>
        <v>0</v>
      </c>
    </row>
    <row r="112" spans="1:22" x14ac:dyDescent="0.15">
      <c r="A112">
        <f t="shared" si="16"/>
        <v>0</v>
      </c>
      <c r="B112">
        <f t="shared" si="16"/>
        <v>0</v>
      </c>
      <c r="C112">
        <f t="shared" si="9"/>
        <v>0</v>
      </c>
      <c r="D112">
        <f t="shared" si="10"/>
        <v>0</v>
      </c>
      <c r="E112" s="72">
        <f t="shared" si="11"/>
        <v>0</v>
      </c>
      <c r="F112" s="72">
        <f t="shared" si="12"/>
        <v>0</v>
      </c>
      <c r="H112">
        <f t="shared" si="13"/>
        <v>0</v>
      </c>
      <c r="I112">
        <f t="shared" si="14"/>
        <v>0</v>
      </c>
      <c r="J112">
        <f t="shared" si="15"/>
        <v>0</v>
      </c>
    </row>
    <row r="113" spans="1:10" x14ac:dyDescent="0.15">
      <c r="A113">
        <f t="shared" si="16"/>
        <v>0</v>
      </c>
      <c r="B113">
        <f t="shared" si="16"/>
        <v>0</v>
      </c>
      <c r="C113">
        <f t="shared" si="9"/>
        <v>0</v>
      </c>
      <c r="D113">
        <f t="shared" si="10"/>
        <v>0</v>
      </c>
      <c r="E113" s="72">
        <f t="shared" si="11"/>
        <v>0</v>
      </c>
      <c r="F113" s="72">
        <f t="shared" si="12"/>
        <v>0</v>
      </c>
      <c r="H113">
        <f t="shared" si="13"/>
        <v>0</v>
      </c>
      <c r="I113">
        <f t="shared" si="14"/>
        <v>0</v>
      </c>
      <c r="J113">
        <f t="shared" si="15"/>
        <v>0</v>
      </c>
    </row>
    <row r="114" spans="1:10" x14ac:dyDescent="0.15">
      <c r="A114">
        <f t="shared" si="16"/>
        <v>0</v>
      </c>
      <c r="B114">
        <f t="shared" si="16"/>
        <v>0</v>
      </c>
      <c r="C114">
        <f t="shared" si="9"/>
        <v>0</v>
      </c>
      <c r="D114">
        <f t="shared" si="10"/>
        <v>0</v>
      </c>
      <c r="E114" s="72">
        <f t="shared" si="11"/>
        <v>0</v>
      </c>
      <c r="F114" s="72">
        <f t="shared" si="12"/>
        <v>0</v>
      </c>
      <c r="H114">
        <f t="shared" si="13"/>
        <v>0</v>
      </c>
      <c r="I114">
        <f t="shared" si="14"/>
        <v>0</v>
      </c>
      <c r="J114">
        <f t="shared" si="15"/>
        <v>0</v>
      </c>
    </row>
    <row r="115" spans="1:10" x14ac:dyDescent="0.15">
      <c r="A115">
        <f t="shared" si="16"/>
        <v>0</v>
      </c>
      <c r="B115">
        <f t="shared" si="16"/>
        <v>0</v>
      </c>
      <c r="C115">
        <f t="shared" si="9"/>
        <v>0</v>
      </c>
      <c r="D115">
        <f t="shared" si="10"/>
        <v>0</v>
      </c>
      <c r="E115" s="72">
        <f t="shared" si="11"/>
        <v>0</v>
      </c>
      <c r="F115" s="72">
        <f t="shared" si="12"/>
        <v>0</v>
      </c>
      <c r="H115">
        <f t="shared" si="13"/>
        <v>0</v>
      </c>
      <c r="I115">
        <f t="shared" si="14"/>
        <v>0</v>
      </c>
      <c r="J115">
        <f t="shared" si="15"/>
        <v>0</v>
      </c>
    </row>
    <row r="116" spans="1:10" x14ac:dyDescent="0.15">
      <c r="A116">
        <f t="shared" si="16"/>
        <v>0</v>
      </c>
      <c r="B116">
        <f t="shared" si="16"/>
        <v>0</v>
      </c>
      <c r="C116">
        <f t="shared" si="9"/>
        <v>0</v>
      </c>
      <c r="D116">
        <f t="shared" si="10"/>
        <v>0</v>
      </c>
      <c r="E116" s="72">
        <f t="shared" si="11"/>
        <v>0</v>
      </c>
      <c r="F116" s="72">
        <f t="shared" si="12"/>
        <v>0</v>
      </c>
      <c r="H116">
        <f t="shared" si="13"/>
        <v>0</v>
      </c>
      <c r="I116">
        <f t="shared" si="14"/>
        <v>0</v>
      </c>
      <c r="J116">
        <f t="shared" si="15"/>
        <v>0</v>
      </c>
    </row>
    <row r="117" spans="1:10" x14ac:dyDescent="0.15">
      <c r="A117">
        <f t="shared" si="16"/>
        <v>0</v>
      </c>
      <c r="B117">
        <f t="shared" si="16"/>
        <v>0</v>
      </c>
      <c r="C117">
        <f t="shared" si="9"/>
        <v>0</v>
      </c>
      <c r="D117">
        <f t="shared" si="10"/>
        <v>0</v>
      </c>
      <c r="E117" s="72">
        <f t="shared" si="11"/>
        <v>0</v>
      </c>
      <c r="F117" s="72">
        <f t="shared" si="12"/>
        <v>0</v>
      </c>
      <c r="H117">
        <f t="shared" si="13"/>
        <v>0</v>
      </c>
      <c r="I117">
        <f t="shared" si="14"/>
        <v>0</v>
      </c>
      <c r="J117">
        <f t="shared" si="15"/>
        <v>0</v>
      </c>
    </row>
    <row r="118" spans="1:10" x14ac:dyDescent="0.15">
      <c r="A118">
        <f t="shared" si="16"/>
        <v>0</v>
      </c>
      <c r="B118">
        <f t="shared" si="16"/>
        <v>0</v>
      </c>
      <c r="C118">
        <f t="shared" si="9"/>
        <v>0</v>
      </c>
      <c r="D118">
        <f t="shared" si="10"/>
        <v>0</v>
      </c>
      <c r="E118" s="72">
        <f t="shared" si="11"/>
        <v>0</v>
      </c>
      <c r="F118" s="72">
        <f t="shared" si="12"/>
        <v>0</v>
      </c>
      <c r="H118">
        <f t="shared" si="13"/>
        <v>0</v>
      </c>
      <c r="I118">
        <f t="shared" si="14"/>
        <v>0</v>
      </c>
      <c r="J118">
        <f t="shared" si="15"/>
        <v>0</v>
      </c>
    </row>
    <row r="119" spans="1:10" x14ac:dyDescent="0.15">
      <c r="A119">
        <f t="shared" si="16"/>
        <v>0</v>
      </c>
      <c r="B119">
        <f t="shared" si="16"/>
        <v>0</v>
      </c>
      <c r="C119">
        <f t="shared" si="9"/>
        <v>0</v>
      </c>
      <c r="D119">
        <f t="shared" si="10"/>
        <v>0</v>
      </c>
      <c r="E119" s="72">
        <f t="shared" si="11"/>
        <v>0</v>
      </c>
      <c r="F119" s="72">
        <f t="shared" si="12"/>
        <v>0</v>
      </c>
      <c r="H119">
        <f t="shared" si="13"/>
        <v>0</v>
      </c>
      <c r="I119">
        <f t="shared" si="14"/>
        <v>0</v>
      </c>
      <c r="J119">
        <f t="shared" si="15"/>
        <v>0</v>
      </c>
    </row>
    <row r="120" spans="1:10" x14ac:dyDescent="0.15">
      <c r="A120">
        <f t="shared" si="16"/>
        <v>0</v>
      </c>
      <c r="B120">
        <f t="shared" si="16"/>
        <v>0</v>
      </c>
      <c r="C120">
        <f t="shared" si="9"/>
        <v>0</v>
      </c>
      <c r="D120">
        <f t="shared" si="10"/>
        <v>0</v>
      </c>
      <c r="E120" s="72">
        <f t="shared" si="11"/>
        <v>0</v>
      </c>
      <c r="F120" s="72">
        <f t="shared" si="12"/>
        <v>0</v>
      </c>
      <c r="H120">
        <f t="shared" si="13"/>
        <v>0</v>
      </c>
      <c r="I120">
        <f t="shared" si="14"/>
        <v>0</v>
      </c>
      <c r="J120">
        <f t="shared" si="15"/>
        <v>0</v>
      </c>
    </row>
    <row r="121" spans="1:10" x14ac:dyDescent="0.15">
      <c r="A121">
        <f t="shared" si="16"/>
        <v>0</v>
      </c>
      <c r="B121">
        <f t="shared" si="16"/>
        <v>0</v>
      </c>
      <c r="C121">
        <f t="shared" si="9"/>
        <v>0</v>
      </c>
      <c r="D121">
        <f t="shared" si="10"/>
        <v>0</v>
      </c>
      <c r="E121" s="72">
        <f t="shared" si="11"/>
        <v>0</v>
      </c>
      <c r="F121" s="72">
        <f t="shared" si="12"/>
        <v>0</v>
      </c>
      <c r="H121">
        <f t="shared" si="13"/>
        <v>0</v>
      </c>
      <c r="I121">
        <f t="shared" si="14"/>
        <v>0</v>
      </c>
      <c r="J121">
        <f t="shared" si="15"/>
        <v>0</v>
      </c>
    </row>
    <row r="122" spans="1:10" x14ac:dyDescent="0.15">
      <c r="A122">
        <f t="shared" si="16"/>
        <v>0</v>
      </c>
      <c r="B122">
        <f t="shared" si="16"/>
        <v>0</v>
      </c>
      <c r="C122">
        <f t="shared" si="9"/>
        <v>0</v>
      </c>
      <c r="D122">
        <f t="shared" si="10"/>
        <v>0</v>
      </c>
      <c r="E122" s="72">
        <f t="shared" si="11"/>
        <v>0</v>
      </c>
      <c r="F122" s="72">
        <f t="shared" si="12"/>
        <v>0</v>
      </c>
      <c r="H122">
        <f t="shared" si="13"/>
        <v>0</v>
      </c>
      <c r="I122">
        <f t="shared" si="14"/>
        <v>0</v>
      </c>
      <c r="J122">
        <f t="shared" si="15"/>
        <v>0</v>
      </c>
    </row>
    <row r="123" spans="1:10" x14ac:dyDescent="0.15">
      <c r="A123">
        <f t="shared" si="16"/>
        <v>0</v>
      </c>
      <c r="B123">
        <f t="shared" si="16"/>
        <v>0</v>
      </c>
      <c r="C123">
        <f t="shared" si="9"/>
        <v>0</v>
      </c>
      <c r="D123">
        <f t="shared" si="10"/>
        <v>0</v>
      </c>
      <c r="E123" s="72">
        <f t="shared" si="11"/>
        <v>0</v>
      </c>
      <c r="F123" s="72">
        <f t="shared" si="12"/>
        <v>0</v>
      </c>
      <c r="H123">
        <f t="shared" si="13"/>
        <v>0</v>
      </c>
      <c r="I123">
        <f t="shared" si="14"/>
        <v>0</v>
      </c>
      <c r="J123">
        <f t="shared" si="15"/>
        <v>0</v>
      </c>
    </row>
    <row r="124" spans="1:10" x14ac:dyDescent="0.15">
      <c r="A124">
        <f t="shared" si="16"/>
        <v>0</v>
      </c>
      <c r="B124">
        <f t="shared" si="16"/>
        <v>0</v>
      </c>
      <c r="C124">
        <f t="shared" si="9"/>
        <v>0</v>
      </c>
      <c r="D124">
        <f t="shared" si="10"/>
        <v>0</v>
      </c>
      <c r="E124" s="72">
        <f t="shared" si="11"/>
        <v>0</v>
      </c>
      <c r="F124" s="72">
        <f t="shared" si="12"/>
        <v>0</v>
      </c>
      <c r="H124">
        <f t="shared" si="13"/>
        <v>0</v>
      </c>
      <c r="I124">
        <f t="shared" si="14"/>
        <v>0</v>
      </c>
      <c r="J124">
        <f t="shared" si="15"/>
        <v>0</v>
      </c>
    </row>
    <row r="125" spans="1:10" x14ac:dyDescent="0.15">
      <c r="A125">
        <f t="shared" si="16"/>
        <v>0</v>
      </c>
      <c r="B125">
        <f t="shared" si="16"/>
        <v>0</v>
      </c>
      <c r="C125">
        <f t="shared" si="9"/>
        <v>0</v>
      </c>
      <c r="D125">
        <f t="shared" si="10"/>
        <v>0</v>
      </c>
      <c r="E125" s="72">
        <f t="shared" si="11"/>
        <v>0</v>
      </c>
      <c r="F125" s="72">
        <f t="shared" si="12"/>
        <v>0</v>
      </c>
      <c r="H125">
        <f t="shared" si="13"/>
        <v>0</v>
      </c>
      <c r="I125">
        <f t="shared" si="14"/>
        <v>0</v>
      </c>
      <c r="J125">
        <f t="shared" si="15"/>
        <v>0</v>
      </c>
    </row>
    <row r="126" spans="1:10" x14ac:dyDescent="0.15">
      <c r="A126">
        <f t="shared" si="16"/>
        <v>0</v>
      </c>
      <c r="B126">
        <f t="shared" si="16"/>
        <v>0</v>
      </c>
      <c r="C126">
        <f t="shared" si="9"/>
        <v>0</v>
      </c>
      <c r="D126">
        <f t="shared" si="10"/>
        <v>0</v>
      </c>
      <c r="E126" s="72">
        <f t="shared" si="11"/>
        <v>0</v>
      </c>
      <c r="F126" s="72">
        <f t="shared" si="12"/>
        <v>0</v>
      </c>
      <c r="H126">
        <f t="shared" si="13"/>
        <v>0</v>
      </c>
      <c r="I126">
        <f t="shared" si="14"/>
        <v>0</v>
      </c>
      <c r="J126">
        <f t="shared" si="15"/>
        <v>0</v>
      </c>
    </row>
    <row r="127" spans="1:10" x14ac:dyDescent="0.15">
      <c r="A127">
        <f t="shared" si="16"/>
        <v>0</v>
      </c>
      <c r="B127">
        <f t="shared" si="16"/>
        <v>0</v>
      </c>
      <c r="C127">
        <f t="shared" si="9"/>
        <v>0</v>
      </c>
      <c r="D127">
        <f t="shared" si="10"/>
        <v>0</v>
      </c>
      <c r="E127" s="72">
        <f t="shared" si="11"/>
        <v>0</v>
      </c>
      <c r="F127" s="72">
        <f t="shared" si="12"/>
        <v>0</v>
      </c>
      <c r="H127">
        <f t="shared" si="13"/>
        <v>0</v>
      </c>
      <c r="I127">
        <f t="shared" si="14"/>
        <v>0</v>
      </c>
      <c r="J127">
        <f t="shared" si="15"/>
        <v>0</v>
      </c>
    </row>
    <row r="128" spans="1:10" x14ac:dyDescent="0.15">
      <c r="A128">
        <f t="shared" si="16"/>
        <v>0</v>
      </c>
      <c r="B128">
        <f t="shared" si="16"/>
        <v>0</v>
      </c>
      <c r="C128">
        <f t="shared" si="9"/>
        <v>0</v>
      </c>
      <c r="D128">
        <f t="shared" si="10"/>
        <v>0</v>
      </c>
      <c r="E128" s="72">
        <f t="shared" si="11"/>
        <v>0</v>
      </c>
      <c r="F128" s="72">
        <f t="shared" si="12"/>
        <v>0</v>
      </c>
      <c r="H128">
        <f t="shared" si="13"/>
        <v>0</v>
      </c>
      <c r="I128">
        <f t="shared" si="14"/>
        <v>0</v>
      </c>
      <c r="J128">
        <f t="shared" si="15"/>
        <v>0</v>
      </c>
    </row>
    <row r="129" spans="1:22" x14ac:dyDescent="0.15">
      <c r="A129">
        <f t="shared" si="16"/>
        <v>0</v>
      </c>
      <c r="B129">
        <f t="shared" si="16"/>
        <v>0</v>
      </c>
      <c r="C129">
        <f t="shared" si="9"/>
        <v>0</v>
      </c>
      <c r="D129">
        <f t="shared" si="10"/>
        <v>0</v>
      </c>
      <c r="E129" s="72">
        <f t="shared" si="11"/>
        <v>0</v>
      </c>
      <c r="F129" s="72">
        <f t="shared" si="12"/>
        <v>0</v>
      </c>
      <c r="H129">
        <f t="shared" si="13"/>
        <v>0</v>
      </c>
      <c r="I129">
        <f t="shared" si="14"/>
        <v>0</v>
      </c>
      <c r="J129">
        <f t="shared" si="15"/>
        <v>0</v>
      </c>
    </row>
    <row r="130" spans="1:22" x14ac:dyDescent="0.15">
      <c r="A130">
        <f t="shared" si="16"/>
        <v>0</v>
      </c>
      <c r="B130">
        <f t="shared" si="16"/>
        <v>0</v>
      </c>
      <c r="C130">
        <f t="shared" ref="C130:C158" si="17">N130*10</f>
        <v>0</v>
      </c>
      <c r="D130">
        <f t="shared" ref="D130:D158" si="18">O130</f>
        <v>0</v>
      </c>
      <c r="E130" s="72">
        <f t="shared" ref="E130:E158" si="19">R130</f>
        <v>0</v>
      </c>
      <c r="F130" s="72">
        <f t="shared" ref="F130:F158" si="20">(S130*0.51444)*10</f>
        <v>0</v>
      </c>
      <c r="H130">
        <f>IF((J130&gt;500),1111111,0)</f>
        <v>0</v>
      </c>
      <c r="I130">
        <f t="shared" si="14"/>
        <v>0</v>
      </c>
      <c r="J130">
        <f t="shared" si="15"/>
        <v>0</v>
      </c>
    </row>
    <row r="131" spans="1:22" x14ac:dyDescent="0.15">
      <c r="A131">
        <f t="shared" si="16"/>
        <v>0</v>
      </c>
      <c r="B131">
        <f t="shared" si="16"/>
        <v>0</v>
      </c>
      <c r="C131">
        <f t="shared" si="17"/>
        <v>0</v>
      </c>
      <c r="D131">
        <f t="shared" si="18"/>
        <v>0</v>
      </c>
      <c r="E131" s="72">
        <f t="shared" si="19"/>
        <v>0</v>
      </c>
      <c r="F131" s="72">
        <f t="shared" si="20"/>
        <v>0</v>
      </c>
      <c r="H131">
        <f>IF((J131&gt;500),1111111,0)</f>
        <v>0</v>
      </c>
      <c r="I131">
        <f t="shared" si="14"/>
        <v>0</v>
      </c>
      <c r="J131">
        <f t="shared" si="15"/>
        <v>0</v>
      </c>
    </row>
    <row r="132" spans="1:22" x14ac:dyDescent="0.15">
      <c r="A132" s="72">
        <f t="shared" ref="A132:A158" si="21">L132</f>
        <v>0</v>
      </c>
      <c r="B132" s="72">
        <f t="shared" ref="B132:B158" si="22">M132</f>
        <v>0</v>
      </c>
      <c r="C132" s="72">
        <f t="shared" si="17"/>
        <v>0</v>
      </c>
      <c r="D132" s="72">
        <f t="shared" si="18"/>
        <v>0</v>
      </c>
      <c r="E132" s="72">
        <f t="shared" si="19"/>
        <v>0</v>
      </c>
      <c r="F132" s="72">
        <f t="shared" si="20"/>
        <v>0</v>
      </c>
      <c r="G132" s="72"/>
      <c r="H132" s="72">
        <f t="shared" ref="H132:H193" si="23">IF((J132&gt;500),1111111,0)</f>
        <v>0</v>
      </c>
      <c r="I132" s="72">
        <f t="shared" ref="I132:I194" si="24">IF((J132&lt;0),1111111,0)</f>
        <v>0</v>
      </c>
      <c r="J132" s="72">
        <f t="shared" ref="J132:J193" si="25">B132-B131</f>
        <v>0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</row>
    <row r="133" spans="1:22" x14ac:dyDescent="0.15">
      <c r="A133" s="72">
        <f t="shared" si="21"/>
        <v>0</v>
      </c>
      <c r="B133" s="72">
        <f t="shared" si="22"/>
        <v>0</v>
      </c>
      <c r="C133" s="72">
        <f t="shared" si="17"/>
        <v>0</v>
      </c>
      <c r="D133" s="72">
        <f t="shared" si="18"/>
        <v>0</v>
      </c>
      <c r="E133" s="72">
        <f t="shared" si="19"/>
        <v>0</v>
      </c>
      <c r="F133" s="72">
        <f t="shared" si="20"/>
        <v>0</v>
      </c>
      <c r="G133" s="72"/>
      <c r="H133" s="72">
        <f t="shared" si="23"/>
        <v>0</v>
      </c>
      <c r="I133" s="72">
        <f t="shared" si="24"/>
        <v>0</v>
      </c>
      <c r="J133" s="72">
        <f t="shared" si="25"/>
        <v>0</v>
      </c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</row>
    <row r="134" spans="1:22" x14ac:dyDescent="0.15">
      <c r="A134" s="72">
        <f t="shared" si="21"/>
        <v>0</v>
      </c>
      <c r="B134" s="72">
        <f t="shared" si="22"/>
        <v>0</v>
      </c>
      <c r="C134" s="72">
        <f t="shared" si="17"/>
        <v>0</v>
      </c>
      <c r="D134" s="72">
        <f t="shared" si="18"/>
        <v>0</v>
      </c>
      <c r="E134" s="72">
        <f t="shared" si="19"/>
        <v>0</v>
      </c>
      <c r="F134" s="72">
        <f t="shared" si="20"/>
        <v>0</v>
      </c>
      <c r="G134" s="72"/>
      <c r="H134" s="72">
        <f t="shared" si="23"/>
        <v>0</v>
      </c>
      <c r="I134" s="72">
        <f t="shared" si="24"/>
        <v>0</v>
      </c>
      <c r="J134" s="72">
        <f t="shared" si="25"/>
        <v>0</v>
      </c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</row>
    <row r="135" spans="1:22" x14ac:dyDescent="0.15">
      <c r="A135" s="72">
        <f t="shared" si="21"/>
        <v>0</v>
      </c>
      <c r="B135" s="72">
        <f t="shared" si="22"/>
        <v>0</v>
      </c>
      <c r="C135" s="72">
        <f t="shared" si="17"/>
        <v>0</v>
      </c>
      <c r="D135" s="72">
        <f t="shared" si="18"/>
        <v>0</v>
      </c>
      <c r="E135" s="72">
        <f t="shared" si="19"/>
        <v>0</v>
      </c>
      <c r="F135" s="72">
        <f t="shared" si="20"/>
        <v>0</v>
      </c>
      <c r="G135" s="72"/>
      <c r="H135" s="72">
        <f t="shared" si="23"/>
        <v>0</v>
      </c>
      <c r="I135" s="72">
        <f t="shared" si="24"/>
        <v>0</v>
      </c>
      <c r="J135" s="72">
        <f t="shared" si="25"/>
        <v>0</v>
      </c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</row>
    <row r="136" spans="1:22" x14ac:dyDescent="0.15">
      <c r="A136" s="72">
        <f t="shared" si="21"/>
        <v>0</v>
      </c>
      <c r="B136" s="72">
        <f t="shared" si="22"/>
        <v>0</v>
      </c>
      <c r="C136" s="72">
        <f t="shared" si="17"/>
        <v>0</v>
      </c>
      <c r="D136" s="72">
        <f t="shared" si="18"/>
        <v>0</v>
      </c>
      <c r="E136" s="72">
        <f t="shared" si="19"/>
        <v>0</v>
      </c>
      <c r="F136" s="72">
        <f t="shared" si="20"/>
        <v>0</v>
      </c>
      <c r="G136" s="72"/>
      <c r="H136" s="72">
        <f t="shared" si="23"/>
        <v>0</v>
      </c>
      <c r="I136" s="72">
        <f t="shared" si="24"/>
        <v>0</v>
      </c>
      <c r="J136" s="72">
        <f t="shared" si="25"/>
        <v>0</v>
      </c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</row>
    <row r="137" spans="1:22" x14ac:dyDescent="0.15">
      <c r="A137" s="72">
        <f t="shared" si="21"/>
        <v>0</v>
      </c>
      <c r="B137" s="72">
        <f t="shared" si="22"/>
        <v>0</v>
      </c>
      <c r="C137" s="72">
        <f t="shared" si="17"/>
        <v>0</v>
      </c>
      <c r="D137" s="72">
        <f t="shared" si="18"/>
        <v>0</v>
      </c>
      <c r="E137" s="72">
        <f t="shared" si="19"/>
        <v>0</v>
      </c>
      <c r="F137" s="72">
        <f t="shared" si="20"/>
        <v>0</v>
      </c>
      <c r="G137" s="72"/>
      <c r="H137" s="72">
        <f t="shared" si="23"/>
        <v>0</v>
      </c>
      <c r="I137" s="72">
        <f t="shared" si="24"/>
        <v>0</v>
      </c>
      <c r="J137" s="72">
        <f t="shared" si="25"/>
        <v>0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</row>
    <row r="138" spans="1:22" x14ac:dyDescent="0.15">
      <c r="A138" s="72">
        <f t="shared" si="21"/>
        <v>0</v>
      </c>
      <c r="B138" s="72">
        <f t="shared" si="22"/>
        <v>0</v>
      </c>
      <c r="C138" s="72">
        <f t="shared" si="17"/>
        <v>0</v>
      </c>
      <c r="D138" s="72">
        <f t="shared" si="18"/>
        <v>0</v>
      </c>
      <c r="E138" s="72">
        <f t="shared" si="19"/>
        <v>0</v>
      </c>
      <c r="F138" s="72">
        <f t="shared" si="20"/>
        <v>0</v>
      </c>
      <c r="G138" s="72"/>
      <c r="H138" s="72">
        <f t="shared" si="23"/>
        <v>0</v>
      </c>
      <c r="I138" s="72">
        <f t="shared" si="24"/>
        <v>0</v>
      </c>
      <c r="J138" s="72">
        <f t="shared" si="25"/>
        <v>0</v>
      </c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</row>
    <row r="139" spans="1:22" x14ac:dyDescent="0.15">
      <c r="A139" s="72">
        <f t="shared" si="21"/>
        <v>0</v>
      </c>
      <c r="B139" s="72">
        <f t="shared" si="22"/>
        <v>0</v>
      </c>
      <c r="C139" s="72">
        <f t="shared" si="17"/>
        <v>0</v>
      </c>
      <c r="D139" s="72">
        <f t="shared" si="18"/>
        <v>0</v>
      </c>
      <c r="E139" s="72">
        <f t="shared" si="19"/>
        <v>0</v>
      </c>
      <c r="F139" s="72">
        <f t="shared" si="20"/>
        <v>0</v>
      </c>
      <c r="G139" s="72"/>
      <c r="H139" s="72">
        <f t="shared" si="23"/>
        <v>0</v>
      </c>
      <c r="I139" s="72">
        <f t="shared" si="24"/>
        <v>0</v>
      </c>
      <c r="J139" s="72">
        <f t="shared" si="25"/>
        <v>0</v>
      </c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</row>
    <row r="140" spans="1:22" x14ac:dyDescent="0.15">
      <c r="A140" s="72">
        <f t="shared" si="21"/>
        <v>0</v>
      </c>
      <c r="B140" s="72">
        <f t="shared" si="22"/>
        <v>0</v>
      </c>
      <c r="C140" s="72">
        <f t="shared" si="17"/>
        <v>0</v>
      </c>
      <c r="D140" s="72">
        <f t="shared" si="18"/>
        <v>0</v>
      </c>
      <c r="E140" s="72">
        <f t="shared" si="19"/>
        <v>0</v>
      </c>
      <c r="F140" s="72">
        <f t="shared" si="20"/>
        <v>0</v>
      </c>
      <c r="G140" s="72"/>
      <c r="H140" s="72">
        <f t="shared" si="23"/>
        <v>0</v>
      </c>
      <c r="I140" s="72">
        <f t="shared" si="24"/>
        <v>0</v>
      </c>
      <c r="J140" s="72">
        <f t="shared" si="25"/>
        <v>0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</row>
    <row r="141" spans="1:22" x14ac:dyDescent="0.15">
      <c r="A141" s="72">
        <f t="shared" si="21"/>
        <v>0</v>
      </c>
      <c r="B141" s="72">
        <f t="shared" si="22"/>
        <v>0</v>
      </c>
      <c r="C141" s="72">
        <f t="shared" si="17"/>
        <v>0</v>
      </c>
      <c r="D141" s="72">
        <f t="shared" si="18"/>
        <v>0</v>
      </c>
      <c r="E141" s="72">
        <f t="shared" si="19"/>
        <v>0</v>
      </c>
      <c r="F141" s="72">
        <f t="shared" si="20"/>
        <v>0</v>
      </c>
      <c r="G141" s="72"/>
      <c r="H141" s="72">
        <f t="shared" si="23"/>
        <v>0</v>
      </c>
      <c r="I141" s="72">
        <f t="shared" si="24"/>
        <v>0</v>
      </c>
      <c r="J141" s="72">
        <f t="shared" si="25"/>
        <v>0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</row>
    <row r="142" spans="1:22" x14ac:dyDescent="0.15">
      <c r="A142" s="72">
        <f t="shared" si="21"/>
        <v>0</v>
      </c>
      <c r="B142" s="72">
        <f t="shared" si="22"/>
        <v>0</v>
      </c>
      <c r="C142" s="72">
        <f t="shared" si="17"/>
        <v>0</v>
      </c>
      <c r="D142" s="72">
        <f t="shared" si="18"/>
        <v>0</v>
      </c>
      <c r="E142" s="72">
        <f t="shared" si="19"/>
        <v>0</v>
      </c>
      <c r="F142" s="72">
        <f t="shared" si="20"/>
        <v>0</v>
      </c>
      <c r="G142" s="72"/>
      <c r="H142" s="72">
        <f t="shared" si="23"/>
        <v>0</v>
      </c>
      <c r="I142" s="72">
        <f t="shared" si="24"/>
        <v>0</v>
      </c>
      <c r="J142" s="72">
        <f t="shared" si="25"/>
        <v>0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</row>
    <row r="143" spans="1:22" x14ac:dyDescent="0.15">
      <c r="A143" s="72">
        <f t="shared" si="21"/>
        <v>0</v>
      </c>
      <c r="B143" s="72">
        <f t="shared" si="22"/>
        <v>0</v>
      </c>
      <c r="C143" s="72">
        <f t="shared" si="17"/>
        <v>0</v>
      </c>
      <c r="D143" s="72">
        <f t="shared" si="18"/>
        <v>0</v>
      </c>
      <c r="E143" s="72">
        <f t="shared" si="19"/>
        <v>0</v>
      </c>
      <c r="F143" s="72">
        <f t="shared" si="20"/>
        <v>0</v>
      </c>
      <c r="G143" s="72"/>
      <c r="H143" s="72">
        <f t="shared" si="23"/>
        <v>0</v>
      </c>
      <c r="I143" s="72">
        <f t="shared" si="24"/>
        <v>0</v>
      </c>
      <c r="J143" s="72">
        <f t="shared" si="25"/>
        <v>0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</row>
    <row r="144" spans="1:22" x14ac:dyDescent="0.15">
      <c r="A144" s="72">
        <f t="shared" si="21"/>
        <v>0</v>
      </c>
      <c r="B144" s="72">
        <f t="shared" si="22"/>
        <v>0</v>
      </c>
      <c r="C144" s="72">
        <f t="shared" si="17"/>
        <v>0</v>
      </c>
      <c r="D144" s="72">
        <f t="shared" si="18"/>
        <v>0</v>
      </c>
      <c r="E144" s="72">
        <f t="shared" si="19"/>
        <v>0</v>
      </c>
      <c r="F144" s="72">
        <f t="shared" si="20"/>
        <v>0</v>
      </c>
      <c r="G144" s="72"/>
      <c r="H144" s="72">
        <f t="shared" si="23"/>
        <v>0</v>
      </c>
      <c r="I144" s="72">
        <f t="shared" si="24"/>
        <v>0</v>
      </c>
      <c r="J144" s="72">
        <f t="shared" si="25"/>
        <v>0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</row>
    <row r="145" spans="1:22" x14ac:dyDescent="0.15">
      <c r="A145" s="72">
        <f t="shared" si="21"/>
        <v>0</v>
      </c>
      <c r="B145" s="72">
        <f t="shared" si="22"/>
        <v>0</v>
      </c>
      <c r="C145" s="72">
        <f t="shared" si="17"/>
        <v>0</v>
      </c>
      <c r="D145" s="72">
        <f t="shared" si="18"/>
        <v>0</v>
      </c>
      <c r="E145" s="72">
        <f t="shared" si="19"/>
        <v>0</v>
      </c>
      <c r="F145" s="72">
        <f t="shared" si="20"/>
        <v>0</v>
      </c>
      <c r="G145" s="72"/>
      <c r="H145" s="72">
        <f t="shared" si="23"/>
        <v>0</v>
      </c>
      <c r="I145" s="72">
        <f t="shared" si="24"/>
        <v>0</v>
      </c>
      <c r="J145" s="72">
        <f t="shared" si="25"/>
        <v>0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</row>
    <row r="146" spans="1:22" x14ac:dyDescent="0.15">
      <c r="A146" s="72">
        <f t="shared" si="21"/>
        <v>0</v>
      </c>
      <c r="B146" s="72">
        <f t="shared" si="22"/>
        <v>0</v>
      </c>
      <c r="C146" s="72">
        <f t="shared" si="17"/>
        <v>0</v>
      </c>
      <c r="D146" s="72">
        <f t="shared" si="18"/>
        <v>0</v>
      </c>
      <c r="E146" s="72">
        <f t="shared" si="19"/>
        <v>0</v>
      </c>
      <c r="F146" s="72">
        <f t="shared" si="20"/>
        <v>0</v>
      </c>
      <c r="G146" s="72"/>
      <c r="H146" s="72">
        <f t="shared" si="23"/>
        <v>0</v>
      </c>
      <c r="I146" s="72">
        <f t="shared" si="24"/>
        <v>0</v>
      </c>
      <c r="J146" s="72">
        <f t="shared" si="25"/>
        <v>0</v>
      </c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</row>
    <row r="147" spans="1:22" x14ac:dyDescent="0.15">
      <c r="A147" s="72">
        <f t="shared" si="21"/>
        <v>0</v>
      </c>
      <c r="B147" s="72">
        <f t="shared" si="22"/>
        <v>0</v>
      </c>
      <c r="C147" s="72">
        <f t="shared" si="17"/>
        <v>0</v>
      </c>
      <c r="D147" s="72">
        <f t="shared" si="18"/>
        <v>0</v>
      </c>
      <c r="E147" s="72">
        <f t="shared" si="19"/>
        <v>0</v>
      </c>
      <c r="F147" s="72">
        <f t="shared" si="20"/>
        <v>0</v>
      </c>
      <c r="G147" s="72"/>
      <c r="H147" s="72">
        <f t="shared" si="23"/>
        <v>0</v>
      </c>
      <c r="I147" s="72">
        <f t="shared" si="24"/>
        <v>0</v>
      </c>
      <c r="J147" s="72">
        <f t="shared" si="25"/>
        <v>0</v>
      </c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</row>
    <row r="148" spans="1:22" x14ac:dyDescent="0.15">
      <c r="A148" s="72">
        <f t="shared" si="21"/>
        <v>0</v>
      </c>
      <c r="B148" s="72">
        <f t="shared" si="22"/>
        <v>0</v>
      </c>
      <c r="C148" s="72">
        <f t="shared" si="17"/>
        <v>0</v>
      </c>
      <c r="D148" s="72">
        <f t="shared" si="18"/>
        <v>0</v>
      </c>
      <c r="E148" s="72">
        <f t="shared" si="19"/>
        <v>0</v>
      </c>
      <c r="F148" s="72">
        <f t="shared" si="20"/>
        <v>0</v>
      </c>
      <c r="G148" s="72"/>
      <c r="H148" s="72">
        <f t="shared" si="23"/>
        <v>0</v>
      </c>
      <c r="I148" s="72">
        <f t="shared" si="24"/>
        <v>0</v>
      </c>
      <c r="J148" s="72">
        <f t="shared" si="25"/>
        <v>0</v>
      </c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</row>
    <row r="149" spans="1:22" x14ac:dyDescent="0.15">
      <c r="A149" s="72">
        <f t="shared" si="21"/>
        <v>0</v>
      </c>
      <c r="B149" s="72">
        <f t="shared" si="22"/>
        <v>0</v>
      </c>
      <c r="C149" s="72">
        <f t="shared" si="17"/>
        <v>0</v>
      </c>
      <c r="D149" s="72">
        <f t="shared" si="18"/>
        <v>0</v>
      </c>
      <c r="E149" s="72">
        <f t="shared" si="19"/>
        <v>0</v>
      </c>
      <c r="F149" s="72">
        <f t="shared" si="20"/>
        <v>0</v>
      </c>
      <c r="G149" s="72"/>
      <c r="H149" s="72">
        <f t="shared" si="23"/>
        <v>0</v>
      </c>
      <c r="I149" s="72">
        <f t="shared" si="24"/>
        <v>0</v>
      </c>
      <c r="J149" s="72">
        <f t="shared" si="25"/>
        <v>0</v>
      </c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</row>
    <row r="150" spans="1:22" x14ac:dyDescent="0.15">
      <c r="A150" s="72">
        <f t="shared" si="21"/>
        <v>0</v>
      </c>
      <c r="B150" s="72">
        <f t="shared" si="22"/>
        <v>0</v>
      </c>
      <c r="C150" s="72">
        <f t="shared" si="17"/>
        <v>0</v>
      </c>
      <c r="D150" s="72">
        <f t="shared" si="18"/>
        <v>0</v>
      </c>
      <c r="E150" s="72">
        <f t="shared" si="19"/>
        <v>0</v>
      </c>
      <c r="F150" s="72">
        <f t="shared" si="20"/>
        <v>0</v>
      </c>
      <c r="G150" s="72"/>
      <c r="H150" s="72">
        <f t="shared" si="23"/>
        <v>0</v>
      </c>
      <c r="I150" s="72">
        <f t="shared" si="24"/>
        <v>0</v>
      </c>
      <c r="J150" s="72">
        <f t="shared" si="25"/>
        <v>0</v>
      </c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</row>
    <row r="151" spans="1:22" x14ac:dyDescent="0.15">
      <c r="A151" s="72">
        <f t="shared" si="21"/>
        <v>0</v>
      </c>
      <c r="B151" s="72">
        <f t="shared" si="22"/>
        <v>0</v>
      </c>
      <c r="C151" s="72">
        <f t="shared" si="17"/>
        <v>0</v>
      </c>
      <c r="D151" s="72">
        <f t="shared" si="18"/>
        <v>0</v>
      </c>
      <c r="E151" s="72">
        <f t="shared" si="19"/>
        <v>0</v>
      </c>
      <c r="F151" s="72">
        <f t="shared" si="20"/>
        <v>0</v>
      </c>
      <c r="G151" s="72"/>
      <c r="H151" s="72">
        <f t="shared" si="23"/>
        <v>0</v>
      </c>
      <c r="I151" s="72">
        <f t="shared" si="24"/>
        <v>0</v>
      </c>
      <c r="J151" s="72">
        <f t="shared" si="25"/>
        <v>0</v>
      </c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</row>
    <row r="152" spans="1:22" x14ac:dyDescent="0.15">
      <c r="A152" s="72">
        <f t="shared" si="21"/>
        <v>0</v>
      </c>
      <c r="B152" s="72">
        <f t="shared" si="22"/>
        <v>0</v>
      </c>
      <c r="C152" s="72">
        <f t="shared" si="17"/>
        <v>0</v>
      </c>
      <c r="D152" s="72">
        <f t="shared" si="18"/>
        <v>0</v>
      </c>
      <c r="E152" s="72">
        <f t="shared" si="19"/>
        <v>0</v>
      </c>
      <c r="F152" s="72">
        <f t="shared" si="20"/>
        <v>0</v>
      </c>
      <c r="G152" s="72"/>
      <c r="H152" s="72">
        <f t="shared" si="23"/>
        <v>0</v>
      </c>
      <c r="I152" s="72">
        <f t="shared" si="24"/>
        <v>0</v>
      </c>
      <c r="J152" s="72">
        <f t="shared" si="25"/>
        <v>0</v>
      </c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</row>
    <row r="153" spans="1:22" x14ac:dyDescent="0.15">
      <c r="A153" s="72">
        <f t="shared" si="21"/>
        <v>0</v>
      </c>
      <c r="B153" s="72">
        <f t="shared" si="22"/>
        <v>0</v>
      </c>
      <c r="C153" s="72">
        <f t="shared" si="17"/>
        <v>0</v>
      </c>
      <c r="D153" s="72">
        <f t="shared" si="18"/>
        <v>0</v>
      </c>
      <c r="E153" s="72">
        <f t="shared" si="19"/>
        <v>0</v>
      </c>
      <c r="F153" s="72">
        <f t="shared" si="20"/>
        <v>0</v>
      </c>
      <c r="G153" s="72"/>
      <c r="H153" s="72">
        <f t="shared" si="23"/>
        <v>0</v>
      </c>
      <c r="I153" s="72">
        <f t="shared" si="24"/>
        <v>0</v>
      </c>
      <c r="J153" s="72">
        <f t="shared" si="25"/>
        <v>0</v>
      </c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</row>
    <row r="154" spans="1:22" x14ac:dyDescent="0.15">
      <c r="A154" s="72">
        <f t="shared" si="21"/>
        <v>0</v>
      </c>
      <c r="B154" s="72">
        <f t="shared" si="22"/>
        <v>0</v>
      </c>
      <c r="C154" s="72">
        <f t="shared" si="17"/>
        <v>0</v>
      </c>
      <c r="D154" s="72">
        <f t="shared" si="18"/>
        <v>0</v>
      </c>
      <c r="E154" s="72">
        <f t="shared" si="19"/>
        <v>0</v>
      </c>
      <c r="F154" s="72">
        <f t="shared" si="20"/>
        <v>0</v>
      </c>
      <c r="G154" s="72"/>
      <c r="H154" s="72">
        <f t="shared" si="23"/>
        <v>0</v>
      </c>
      <c r="I154" s="72">
        <f t="shared" si="24"/>
        <v>0</v>
      </c>
      <c r="J154" s="72">
        <f t="shared" si="25"/>
        <v>0</v>
      </c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</row>
    <row r="155" spans="1:22" x14ac:dyDescent="0.15">
      <c r="A155" s="72">
        <f t="shared" si="21"/>
        <v>0</v>
      </c>
      <c r="B155" s="72">
        <f t="shared" si="22"/>
        <v>0</v>
      </c>
      <c r="C155" s="72">
        <f t="shared" si="17"/>
        <v>0</v>
      </c>
      <c r="D155" s="72">
        <f t="shared" si="18"/>
        <v>0</v>
      </c>
      <c r="E155" s="72">
        <f t="shared" si="19"/>
        <v>0</v>
      </c>
      <c r="F155" s="72">
        <f t="shared" si="20"/>
        <v>0</v>
      </c>
      <c r="G155" s="72"/>
      <c r="H155" s="72">
        <f t="shared" si="23"/>
        <v>0</v>
      </c>
      <c r="I155" s="72">
        <f t="shared" si="24"/>
        <v>0</v>
      </c>
      <c r="J155" s="72">
        <f t="shared" si="25"/>
        <v>0</v>
      </c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</row>
    <row r="156" spans="1:22" x14ac:dyDescent="0.15">
      <c r="A156" s="72">
        <f t="shared" si="21"/>
        <v>0</v>
      </c>
      <c r="B156" s="72">
        <f t="shared" si="22"/>
        <v>0</v>
      </c>
      <c r="C156" s="72">
        <f t="shared" si="17"/>
        <v>0</v>
      </c>
      <c r="D156" s="72">
        <f t="shared" si="18"/>
        <v>0</v>
      </c>
      <c r="E156" s="72">
        <f t="shared" si="19"/>
        <v>0</v>
      </c>
      <c r="F156" s="72">
        <f t="shared" si="20"/>
        <v>0</v>
      </c>
      <c r="G156" s="72"/>
      <c r="H156" s="72">
        <f t="shared" si="23"/>
        <v>0</v>
      </c>
      <c r="I156" s="72">
        <f t="shared" si="24"/>
        <v>0</v>
      </c>
      <c r="J156" s="72">
        <f t="shared" si="25"/>
        <v>0</v>
      </c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</row>
    <row r="157" spans="1:22" x14ac:dyDescent="0.15">
      <c r="A157" s="72">
        <f t="shared" si="21"/>
        <v>0</v>
      </c>
      <c r="B157" s="72">
        <f t="shared" si="22"/>
        <v>0</v>
      </c>
      <c r="C157" s="72">
        <f t="shared" si="17"/>
        <v>0</v>
      </c>
      <c r="D157" s="72">
        <f t="shared" si="18"/>
        <v>0</v>
      </c>
      <c r="E157" s="72">
        <f t="shared" si="19"/>
        <v>0</v>
      </c>
      <c r="F157" s="72">
        <f t="shared" si="20"/>
        <v>0</v>
      </c>
      <c r="G157" s="72"/>
      <c r="H157" s="72">
        <f t="shared" si="23"/>
        <v>0</v>
      </c>
      <c r="I157" s="72">
        <f t="shared" si="24"/>
        <v>0</v>
      </c>
      <c r="J157" s="72">
        <f t="shared" si="25"/>
        <v>0</v>
      </c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</row>
    <row r="158" spans="1:22" x14ac:dyDescent="0.15">
      <c r="A158" s="72">
        <f t="shared" si="21"/>
        <v>0</v>
      </c>
      <c r="B158" s="72">
        <f t="shared" si="22"/>
        <v>0</v>
      </c>
      <c r="C158" s="72">
        <f t="shared" si="17"/>
        <v>0</v>
      </c>
      <c r="D158" s="72">
        <f t="shared" si="18"/>
        <v>0</v>
      </c>
      <c r="E158" s="72">
        <f t="shared" si="19"/>
        <v>0</v>
      </c>
      <c r="F158" s="72">
        <f t="shared" si="20"/>
        <v>0</v>
      </c>
      <c r="G158" s="72"/>
      <c r="H158" s="72">
        <f t="shared" si="23"/>
        <v>0</v>
      </c>
      <c r="I158" s="72">
        <f t="shared" si="24"/>
        <v>0</v>
      </c>
      <c r="J158" s="72">
        <f t="shared" si="25"/>
        <v>0</v>
      </c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</row>
    <row r="159" spans="1:22" x14ac:dyDescent="0.15">
      <c r="A159" s="72">
        <f t="shared" ref="A159:B222" si="26">L159</f>
        <v>0</v>
      </c>
      <c r="B159" s="72">
        <f t="shared" si="26"/>
        <v>0</v>
      </c>
      <c r="C159" s="72">
        <f t="shared" ref="C159:C222" si="27">N159*10</f>
        <v>0</v>
      </c>
      <c r="D159" s="72">
        <f t="shared" ref="D159:D222" si="28">O159</f>
        <v>0</v>
      </c>
      <c r="E159" s="72">
        <f t="shared" ref="E159:E222" si="29">R159</f>
        <v>0</v>
      </c>
      <c r="F159" s="72">
        <f t="shared" ref="F159:F222" si="30">(S159*0.51444)*10</f>
        <v>0</v>
      </c>
      <c r="G159" s="72"/>
      <c r="H159" s="72">
        <f t="shared" si="23"/>
        <v>0</v>
      </c>
      <c r="I159" s="72">
        <f t="shared" si="24"/>
        <v>0</v>
      </c>
      <c r="J159" s="72">
        <f t="shared" si="25"/>
        <v>0</v>
      </c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</row>
    <row r="160" spans="1:22" x14ac:dyDescent="0.15">
      <c r="A160" s="72">
        <f t="shared" si="26"/>
        <v>0</v>
      </c>
      <c r="B160" s="72">
        <f t="shared" si="26"/>
        <v>0</v>
      </c>
      <c r="C160" s="72">
        <f t="shared" si="27"/>
        <v>0</v>
      </c>
      <c r="D160" s="72">
        <f t="shared" si="28"/>
        <v>0</v>
      </c>
      <c r="E160" s="72">
        <f t="shared" si="29"/>
        <v>0</v>
      </c>
      <c r="F160" s="72">
        <f t="shared" si="30"/>
        <v>0</v>
      </c>
      <c r="G160" s="72"/>
      <c r="H160" s="72">
        <f t="shared" si="23"/>
        <v>0</v>
      </c>
      <c r="I160" s="72">
        <f t="shared" si="24"/>
        <v>0</v>
      </c>
      <c r="J160" s="72">
        <f t="shared" si="25"/>
        <v>0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</row>
    <row r="161" spans="1:22" x14ac:dyDescent="0.15">
      <c r="A161" s="72">
        <f t="shared" si="26"/>
        <v>0</v>
      </c>
      <c r="B161" s="72">
        <f t="shared" si="26"/>
        <v>0</v>
      </c>
      <c r="C161" s="72">
        <f t="shared" si="27"/>
        <v>0</v>
      </c>
      <c r="D161" s="72">
        <f t="shared" si="28"/>
        <v>0</v>
      </c>
      <c r="E161" s="72">
        <f t="shared" si="29"/>
        <v>0</v>
      </c>
      <c r="F161" s="72">
        <f t="shared" si="30"/>
        <v>0</v>
      </c>
      <c r="G161" s="72"/>
      <c r="H161" s="72">
        <f t="shared" si="23"/>
        <v>0</v>
      </c>
      <c r="I161" s="72">
        <f t="shared" si="24"/>
        <v>0</v>
      </c>
      <c r="J161" s="72">
        <f t="shared" si="25"/>
        <v>0</v>
      </c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</row>
    <row r="162" spans="1:22" x14ac:dyDescent="0.15">
      <c r="A162" s="72">
        <f t="shared" si="26"/>
        <v>0</v>
      </c>
      <c r="B162" s="72">
        <f t="shared" si="26"/>
        <v>0</v>
      </c>
      <c r="C162" s="72">
        <f t="shared" si="27"/>
        <v>0</v>
      </c>
      <c r="D162" s="72">
        <f t="shared" si="28"/>
        <v>0</v>
      </c>
      <c r="E162" s="72">
        <f t="shared" si="29"/>
        <v>0</v>
      </c>
      <c r="F162" s="72">
        <f t="shared" si="30"/>
        <v>0</v>
      </c>
      <c r="G162" s="72"/>
      <c r="H162" s="72">
        <f t="shared" si="23"/>
        <v>0</v>
      </c>
      <c r="I162" s="72">
        <f t="shared" si="24"/>
        <v>0</v>
      </c>
      <c r="J162" s="72">
        <f t="shared" si="25"/>
        <v>0</v>
      </c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</row>
    <row r="163" spans="1:22" x14ac:dyDescent="0.15">
      <c r="A163" s="72">
        <f t="shared" si="26"/>
        <v>0</v>
      </c>
      <c r="B163" s="72">
        <f t="shared" si="26"/>
        <v>0</v>
      </c>
      <c r="C163" s="72">
        <f t="shared" si="27"/>
        <v>0</v>
      </c>
      <c r="D163" s="72">
        <f t="shared" si="28"/>
        <v>0</v>
      </c>
      <c r="E163" s="72">
        <f t="shared" si="29"/>
        <v>0</v>
      </c>
      <c r="F163" s="72">
        <f t="shared" si="30"/>
        <v>0</v>
      </c>
      <c r="G163" s="72"/>
      <c r="H163" s="72">
        <f t="shared" si="23"/>
        <v>0</v>
      </c>
      <c r="I163" s="72">
        <f t="shared" si="24"/>
        <v>0</v>
      </c>
      <c r="J163" s="72">
        <f t="shared" si="25"/>
        <v>0</v>
      </c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</row>
    <row r="164" spans="1:22" x14ac:dyDescent="0.15">
      <c r="A164" s="72">
        <f t="shared" si="26"/>
        <v>0</v>
      </c>
      <c r="B164" s="72">
        <f t="shared" si="26"/>
        <v>0</v>
      </c>
      <c r="C164" s="72">
        <f t="shared" si="27"/>
        <v>0</v>
      </c>
      <c r="D164" s="72">
        <f t="shared" si="28"/>
        <v>0</v>
      </c>
      <c r="E164" s="72">
        <f t="shared" si="29"/>
        <v>0</v>
      </c>
      <c r="F164" s="72">
        <f t="shared" si="30"/>
        <v>0</v>
      </c>
      <c r="G164" s="72"/>
      <c r="H164" s="72">
        <f t="shared" si="23"/>
        <v>0</v>
      </c>
      <c r="I164" s="72">
        <f t="shared" si="24"/>
        <v>0</v>
      </c>
      <c r="J164" s="72">
        <f t="shared" si="25"/>
        <v>0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</row>
    <row r="165" spans="1:22" x14ac:dyDescent="0.15">
      <c r="A165" s="72">
        <f t="shared" si="26"/>
        <v>0</v>
      </c>
      <c r="B165" s="72">
        <f t="shared" si="26"/>
        <v>0</v>
      </c>
      <c r="C165" s="72">
        <f t="shared" si="27"/>
        <v>0</v>
      </c>
      <c r="D165" s="72">
        <f t="shared" si="28"/>
        <v>0</v>
      </c>
      <c r="E165" s="72">
        <f t="shared" si="29"/>
        <v>0</v>
      </c>
      <c r="F165" s="72">
        <f t="shared" si="30"/>
        <v>0</v>
      </c>
      <c r="G165" s="72"/>
      <c r="H165" s="72">
        <f t="shared" si="23"/>
        <v>0</v>
      </c>
      <c r="I165" s="72">
        <f t="shared" si="24"/>
        <v>0</v>
      </c>
      <c r="J165" s="72">
        <f t="shared" si="25"/>
        <v>0</v>
      </c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</row>
    <row r="166" spans="1:22" x14ac:dyDescent="0.15">
      <c r="A166" s="72">
        <f t="shared" si="26"/>
        <v>0</v>
      </c>
      <c r="B166" s="72">
        <f t="shared" si="26"/>
        <v>0</v>
      </c>
      <c r="C166" s="72">
        <f t="shared" si="27"/>
        <v>0</v>
      </c>
      <c r="D166" s="72">
        <f t="shared" si="28"/>
        <v>0</v>
      </c>
      <c r="E166" s="72">
        <f t="shared" si="29"/>
        <v>0</v>
      </c>
      <c r="F166" s="72">
        <f t="shared" si="30"/>
        <v>0</v>
      </c>
      <c r="G166" s="72"/>
      <c r="H166" s="72">
        <f t="shared" si="23"/>
        <v>0</v>
      </c>
      <c r="I166" s="72">
        <f t="shared" si="24"/>
        <v>0</v>
      </c>
      <c r="J166" s="72">
        <f t="shared" si="25"/>
        <v>0</v>
      </c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</row>
    <row r="167" spans="1:22" x14ac:dyDescent="0.15">
      <c r="A167" s="72">
        <f t="shared" si="26"/>
        <v>0</v>
      </c>
      <c r="B167" s="72">
        <f t="shared" si="26"/>
        <v>0</v>
      </c>
      <c r="C167" s="72">
        <f t="shared" si="27"/>
        <v>0</v>
      </c>
      <c r="D167" s="72">
        <f t="shared" si="28"/>
        <v>0</v>
      </c>
      <c r="E167" s="72">
        <f t="shared" si="29"/>
        <v>0</v>
      </c>
      <c r="F167" s="72">
        <f t="shared" si="30"/>
        <v>0</v>
      </c>
      <c r="G167" s="72"/>
      <c r="H167" s="72">
        <f t="shared" si="23"/>
        <v>0</v>
      </c>
      <c r="I167" s="72">
        <f t="shared" si="24"/>
        <v>0</v>
      </c>
      <c r="J167" s="72">
        <f t="shared" si="25"/>
        <v>0</v>
      </c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</row>
    <row r="168" spans="1:22" x14ac:dyDescent="0.15">
      <c r="A168" s="72">
        <f t="shared" si="26"/>
        <v>0</v>
      </c>
      <c r="B168" s="72">
        <f t="shared" si="26"/>
        <v>0</v>
      </c>
      <c r="C168" s="72">
        <f t="shared" si="27"/>
        <v>0</v>
      </c>
      <c r="D168" s="72">
        <f t="shared" si="28"/>
        <v>0</v>
      </c>
      <c r="E168" s="72">
        <f t="shared" si="29"/>
        <v>0</v>
      </c>
      <c r="F168" s="72">
        <f t="shared" si="30"/>
        <v>0</v>
      </c>
      <c r="G168" s="72"/>
      <c r="H168" s="72">
        <f t="shared" si="23"/>
        <v>0</v>
      </c>
      <c r="I168" s="72">
        <f t="shared" si="24"/>
        <v>0</v>
      </c>
      <c r="J168" s="72">
        <f t="shared" si="25"/>
        <v>0</v>
      </c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</row>
    <row r="169" spans="1:22" x14ac:dyDescent="0.15">
      <c r="A169" s="72">
        <f t="shared" si="26"/>
        <v>0</v>
      </c>
      <c r="B169" s="72">
        <f t="shared" si="26"/>
        <v>0</v>
      </c>
      <c r="C169" s="72">
        <f t="shared" si="27"/>
        <v>0</v>
      </c>
      <c r="D169" s="72">
        <f t="shared" si="28"/>
        <v>0</v>
      </c>
      <c r="E169" s="72">
        <f t="shared" si="29"/>
        <v>0</v>
      </c>
      <c r="F169" s="72">
        <f t="shared" si="30"/>
        <v>0</v>
      </c>
      <c r="G169" s="72"/>
      <c r="H169" s="72">
        <f t="shared" si="23"/>
        <v>0</v>
      </c>
      <c r="I169" s="72">
        <f t="shared" si="24"/>
        <v>0</v>
      </c>
      <c r="J169" s="72">
        <f t="shared" si="25"/>
        <v>0</v>
      </c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</row>
    <row r="170" spans="1:22" x14ac:dyDescent="0.15">
      <c r="A170" s="72">
        <f t="shared" si="26"/>
        <v>0</v>
      </c>
      <c r="B170" s="72">
        <f t="shared" si="26"/>
        <v>0</v>
      </c>
      <c r="C170" s="72">
        <f t="shared" si="27"/>
        <v>0</v>
      </c>
      <c r="D170" s="72">
        <f t="shared" si="28"/>
        <v>0</v>
      </c>
      <c r="E170" s="72">
        <f t="shared" si="29"/>
        <v>0</v>
      </c>
      <c r="F170" s="72">
        <f t="shared" si="30"/>
        <v>0</v>
      </c>
      <c r="G170" s="72"/>
      <c r="H170" s="72">
        <f t="shared" si="23"/>
        <v>0</v>
      </c>
      <c r="I170" s="72">
        <f t="shared" si="24"/>
        <v>0</v>
      </c>
      <c r="J170" s="72">
        <f t="shared" si="25"/>
        <v>0</v>
      </c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</row>
    <row r="171" spans="1:22" x14ac:dyDescent="0.15">
      <c r="A171" s="72">
        <f t="shared" si="26"/>
        <v>0</v>
      </c>
      <c r="B171" s="72">
        <f t="shared" si="26"/>
        <v>0</v>
      </c>
      <c r="C171" s="72">
        <f t="shared" si="27"/>
        <v>0</v>
      </c>
      <c r="D171" s="72">
        <f t="shared" si="28"/>
        <v>0</v>
      </c>
      <c r="E171" s="72">
        <f t="shared" si="29"/>
        <v>0</v>
      </c>
      <c r="F171" s="72">
        <f t="shared" si="30"/>
        <v>0</v>
      </c>
      <c r="G171" s="72"/>
      <c r="H171" s="72">
        <f t="shared" si="23"/>
        <v>0</v>
      </c>
      <c r="I171" s="72">
        <f t="shared" si="24"/>
        <v>0</v>
      </c>
      <c r="J171" s="72">
        <f t="shared" si="25"/>
        <v>0</v>
      </c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</row>
    <row r="172" spans="1:22" x14ac:dyDescent="0.15">
      <c r="A172" s="72">
        <f t="shared" si="26"/>
        <v>0</v>
      </c>
      <c r="B172" s="72">
        <f t="shared" si="26"/>
        <v>0</v>
      </c>
      <c r="C172" s="72">
        <f t="shared" si="27"/>
        <v>0</v>
      </c>
      <c r="D172" s="72">
        <f t="shared" si="28"/>
        <v>0</v>
      </c>
      <c r="E172" s="72">
        <f t="shared" si="29"/>
        <v>0</v>
      </c>
      <c r="F172" s="72">
        <f t="shared" si="30"/>
        <v>0</v>
      </c>
      <c r="G172" s="72"/>
      <c r="H172" s="72">
        <f t="shared" si="23"/>
        <v>0</v>
      </c>
      <c r="I172" s="72">
        <f t="shared" si="24"/>
        <v>0</v>
      </c>
      <c r="J172" s="72">
        <f t="shared" si="25"/>
        <v>0</v>
      </c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</row>
    <row r="173" spans="1:22" x14ac:dyDescent="0.15">
      <c r="A173" s="72">
        <f t="shared" si="26"/>
        <v>0</v>
      </c>
      <c r="B173" s="72">
        <f t="shared" si="26"/>
        <v>0</v>
      </c>
      <c r="C173" s="72">
        <f t="shared" si="27"/>
        <v>0</v>
      </c>
      <c r="D173" s="72">
        <f t="shared" si="28"/>
        <v>0</v>
      </c>
      <c r="E173" s="72">
        <f t="shared" si="29"/>
        <v>0</v>
      </c>
      <c r="F173" s="72">
        <f t="shared" si="30"/>
        <v>0</v>
      </c>
      <c r="G173" s="72"/>
      <c r="H173" s="72">
        <f t="shared" si="23"/>
        <v>0</v>
      </c>
      <c r="I173" s="72">
        <f t="shared" si="24"/>
        <v>0</v>
      </c>
      <c r="J173" s="72">
        <f t="shared" si="25"/>
        <v>0</v>
      </c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</row>
    <row r="174" spans="1:22" x14ac:dyDescent="0.15">
      <c r="A174" s="72">
        <f t="shared" si="26"/>
        <v>0</v>
      </c>
      <c r="B174" s="72">
        <f t="shared" si="26"/>
        <v>0</v>
      </c>
      <c r="C174" s="72">
        <f t="shared" si="27"/>
        <v>0</v>
      </c>
      <c r="D174" s="72">
        <f t="shared" si="28"/>
        <v>0</v>
      </c>
      <c r="E174" s="72">
        <f t="shared" si="29"/>
        <v>0</v>
      </c>
      <c r="F174" s="72">
        <f t="shared" si="30"/>
        <v>0</v>
      </c>
      <c r="G174" s="72"/>
      <c r="H174" s="72">
        <f t="shared" si="23"/>
        <v>0</v>
      </c>
      <c r="I174" s="72">
        <f t="shared" si="24"/>
        <v>0</v>
      </c>
      <c r="J174" s="72">
        <f t="shared" si="25"/>
        <v>0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</row>
    <row r="175" spans="1:22" x14ac:dyDescent="0.15">
      <c r="A175" s="72">
        <f t="shared" si="26"/>
        <v>0</v>
      </c>
      <c r="B175" s="72">
        <f t="shared" si="26"/>
        <v>0</v>
      </c>
      <c r="C175" s="72">
        <f t="shared" si="27"/>
        <v>0</v>
      </c>
      <c r="D175" s="72">
        <f t="shared" si="28"/>
        <v>0</v>
      </c>
      <c r="E175" s="72">
        <f t="shared" si="29"/>
        <v>0</v>
      </c>
      <c r="F175" s="72">
        <f t="shared" si="30"/>
        <v>0</v>
      </c>
      <c r="G175" s="72"/>
      <c r="H175" s="72">
        <f t="shared" si="23"/>
        <v>0</v>
      </c>
      <c r="I175" s="72">
        <f t="shared" si="24"/>
        <v>0</v>
      </c>
      <c r="J175" s="72">
        <f t="shared" si="25"/>
        <v>0</v>
      </c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</row>
    <row r="176" spans="1:22" x14ac:dyDescent="0.15">
      <c r="A176" s="72">
        <f t="shared" si="26"/>
        <v>0</v>
      </c>
      <c r="B176" s="72">
        <f t="shared" si="26"/>
        <v>0</v>
      </c>
      <c r="C176" s="72">
        <f t="shared" si="27"/>
        <v>0</v>
      </c>
      <c r="D176" s="72">
        <f t="shared" si="28"/>
        <v>0</v>
      </c>
      <c r="E176" s="72">
        <f t="shared" si="29"/>
        <v>0</v>
      </c>
      <c r="F176" s="72">
        <f t="shared" si="30"/>
        <v>0</v>
      </c>
      <c r="G176" s="72"/>
      <c r="H176" s="72">
        <f t="shared" si="23"/>
        <v>0</v>
      </c>
      <c r="I176" s="72">
        <f t="shared" si="24"/>
        <v>0</v>
      </c>
      <c r="J176" s="72">
        <f t="shared" si="25"/>
        <v>0</v>
      </c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</row>
    <row r="177" spans="1:22" x14ac:dyDescent="0.15">
      <c r="A177" s="72">
        <f t="shared" si="26"/>
        <v>0</v>
      </c>
      <c r="B177" s="72">
        <f t="shared" si="26"/>
        <v>0</v>
      </c>
      <c r="C177" s="72">
        <f t="shared" si="27"/>
        <v>0</v>
      </c>
      <c r="D177" s="72">
        <f t="shared" si="28"/>
        <v>0</v>
      </c>
      <c r="E177" s="72">
        <f t="shared" si="29"/>
        <v>0</v>
      </c>
      <c r="F177" s="72">
        <f t="shared" si="30"/>
        <v>0</v>
      </c>
      <c r="G177" s="72"/>
      <c r="H177" s="72">
        <f t="shared" si="23"/>
        <v>0</v>
      </c>
      <c r="I177" s="72">
        <f t="shared" si="24"/>
        <v>0</v>
      </c>
      <c r="J177" s="72">
        <f t="shared" si="25"/>
        <v>0</v>
      </c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</row>
    <row r="178" spans="1:22" x14ac:dyDescent="0.15">
      <c r="A178" s="72">
        <f t="shared" si="26"/>
        <v>0</v>
      </c>
      <c r="B178" s="72">
        <f t="shared" si="26"/>
        <v>0</v>
      </c>
      <c r="C178" s="72">
        <f t="shared" si="27"/>
        <v>0</v>
      </c>
      <c r="D178" s="72">
        <f t="shared" si="28"/>
        <v>0</v>
      </c>
      <c r="E178" s="72">
        <f t="shared" si="29"/>
        <v>0</v>
      </c>
      <c r="F178" s="72">
        <f t="shared" si="30"/>
        <v>0</v>
      </c>
      <c r="G178" s="72"/>
      <c r="H178" s="72">
        <f t="shared" si="23"/>
        <v>0</v>
      </c>
      <c r="I178" s="72">
        <f t="shared" si="24"/>
        <v>0</v>
      </c>
      <c r="J178" s="72">
        <f t="shared" si="25"/>
        <v>0</v>
      </c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</row>
    <row r="179" spans="1:22" x14ac:dyDescent="0.15">
      <c r="A179" s="72">
        <f t="shared" si="26"/>
        <v>0</v>
      </c>
      <c r="B179" s="72">
        <f t="shared" si="26"/>
        <v>0</v>
      </c>
      <c r="C179" s="72">
        <f t="shared" si="27"/>
        <v>0</v>
      </c>
      <c r="D179" s="72">
        <f t="shared" si="28"/>
        <v>0</v>
      </c>
      <c r="E179" s="72">
        <f t="shared" si="29"/>
        <v>0</v>
      </c>
      <c r="F179" s="72">
        <f t="shared" si="30"/>
        <v>0</v>
      </c>
      <c r="G179" s="72"/>
      <c r="H179" s="72">
        <f t="shared" si="23"/>
        <v>0</v>
      </c>
      <c r="I179" s="72">
        <f t="shared" si="24"/>
        <v>0</v>
      </c>
      <c r="J179" s="72">
        <f t="shared" si="25"/>
        <v>0</v>
      </c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</row>
    <row r="180" spans="1:22" x14ac:dyDescent="0.15">
      <c r="A180" s="72">
        <f t="shared" si="26"/>
        <v>0</v>
      </c>
      <c r="B180" s="72">
        <f t="shared" si="26"/>
        <v>0</v>
      </c>
      <c r="C180" s="72">
        <f t="shared" si="27"/>
        <v>0</v>
      </c>
      <c r="D180" s="72">
        <f t="shared" si="28"/>
        <v>0</v>
      </c>
      <c r="E180" s="72">
        <f t="shared" si="29"/>
        <v>0</v>
      </c>
      <c r="F180" s="72">
        <f t="shared" si="30"/>
        <v>0</v>
      </c>
      <c r="G180" s="72"/>
      <c r="H180" s="72">
        <f t="shared" si="23"/>
        <v>0</v>
      </c>
      <c r="I180" s="72">
        <f t="shared" si="24"/>
        <v>0</v>
      </c>
      <c r="J180" s="72">
        <f t="shared" si="25"/>
        <v>0</v>
      </c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</row>
    <row r="181" spans="1:22" x14ac:dyDescent="0.15">
      <c r="A181" s="72">
        <f t="shared" si="26"/>
        <v>0</v>
      </c>
      <c r="B181" s="72">
        <f t="shared" si="26"/>
        <v>0</v>
      </c>
      <c r="C181" s="72">
        <f t="shared" si="27"/>
        <v>0</v>
      </c>
      <c r="D181" s="72">
        <f t="shared" si="28"/>
        <v>0</v>
      </c>
      <c r="E181" s="72">
        <f t="shared" si="29"/>
        <v>0</v>
      </c>
      <c r="F181" s="72">
        <f t="shared" si="30"/>
        <v>0</v>
      </c>
      <c r="G181" s="72"/>
      <c r="H181" s="72">
        <f t="shared" si="23"/>
        <v>0</v>
      </c>
      <c r="I181" s="72">
        <f t="shared" si="24"/>
        <v>0</v>
      </c>
      <c r="J181" s="72">
        <f t="shared" si="25"/>
        <v>0</v>
      </c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</row>
    <row r="182" spans="1:22" x14ac:dyDescent="0.15">
      <c r="A182" s="72">
        <f t="shared" si="26"/>
        <v>0</v>
      </c>
      <c r="B182" s="72">
        <f t="shared" si="26"/>
        <v>0</v>
      </c>
      <c r="C182" s="72">
        <f t="shared" si="27"/>
        <v>0</v>
      </c>
      <c r="D182" s="72">
        <f t="shared" si="28"/>
        <v>0</v>
      </c>
      <c r="E182" s="72">
        <f t="shared" si="29"/>
        <v>0</v>
      </c>
      <c r="F182" s="72">
        <f t="shared" si="30"/>
        <v>0</v>
      </c>
      <c r="G182" s="72"/>
      <c r="H182" s="72">
        <f t="shared" si="23"/>
        <v>0</v>
      </c>
      <c r="I182" s="72">
        <f t="shared" si="24"/>
        <v>0</v>
      </c>
      <c r="J182" s="72">
        <f t="shared" si="25"/>
        <v>0</v>
      </c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</row>
    <row r="183" spans="1:22" x14ac:dyDescent="0.15">
      <c r="A183" s="72">
        <f t="shared" si="26"/>
        <v>0</v>
      </c>
      <c r="B183" s="72">
        <f t="shared" si="26"/>
        <v>0</v>
      </c>
      <c r="C183" s="72">
        <f t="shared" si="27"/>
        <v>0</v>
      </c>
      <c r="D183" s="72">
        <f t="shared" si="28"/>
        <v>0</v>
      </c>
      <c r="E183" s="72">
        <f t="shared" si="29"/>
        <v>0</v>
      </c>
      <c r="F183" s="72">
        <f t="shared" si="30"/>
        <v>0</v>
      </c>
      <c r="G183" s="72"/>
      <c r="H183" s="72">
        <f t="shared" si="23"/>
        <v>0</v>
      </c>
      <c r="I183" s="72">
        <f t="shared" si="24"/>
        <v>0</v>
      </c>
      <c r="J183" s="72">
        <f t="shared" si="25"/>
        <v>0</v>
      </c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</row>
    <row r="184" spans="1:22" x14ac:dyDescent="0.15">
      <c r="A184" s="72">
        <f t="shared" si="26"/>
        <v>0</v>
      </c>
      <c r="B184" s="72">
        <f t="shared" si="26"/>
        <v>0</v>
      </c>
      <c r="C184" s="72">
        <f t="shared" si="27"/>
        <v>0</v>
      </c>
      <c r="D184" s="72">
        <f t="shared" si="28"/>
        <v>0</v>
      </c>
      <c r="E184" s="72">
        <f t="shared" si="29"/>
        <v>0</v>
      </c>
      <c r="F184" s="72">
        <f t="shared" si="30"/>
        <v>0</v>
      </c>
      <c r="G184" s="72"/>
      <c r="H184" s="72">
        <f t="shared" si="23"/>
        <v>0</v>
      </c>
      <c r="I184" s="72">
        <f t="shared" si="24"/>
        <v>0</v>
      </c>
      <c r="J184" s="72">
        <f t="shared" si="25"/>
        <v>0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</row>
    <row r="185" spans="1:22" x14ac:dyDescent="0.15">
      <c r="A185" s="72">
        <f t="shared" si="26"/>
        <v>0</v>
      </c>
      <c r="B185" s="72">
        <f t="shared" si="26"/>
        <v>0</v>
      </c>
      <c r="C185" s="72">
        <f t="shared" si="27"/>
        <v>0</v>
      </c>
      <c r="D185" s="72">
        <f t="shared" si="28"/>
        <v>0</v>
      </c>
      <c r="E185" s="72">
        <f t="shared" si="29"/>
        <v>0</v>
      </c>
      <c r="F185" s="72">
        <f t="shared" si="30"/>
        <v>0</v>
      </c>
      <c r="G185" s="72"/>
      <c r="H185" s="72">
        <f t="shared" si="23"/>
        <v>0</v>
      </c>
      <c r="I185" s="72">
        <f t="shared" si="24"/>
        <v>0</v>
      </c>
      <c r="J185" s="72">
        <f t="shared" si="25"/>
        <v>0</v>
      </c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</row>
    <row r="186" spans="1:22" x14ac:dyDescent="0.15">
      <c r="A186" s="72">
        <f t="shared" si="26"/>
        <v>0</v>
      </c>
      <c r="B186" s="72">
        <f t="shared" si="26"/>
        <v>0</v>
      </c>
      <c r="C186" s="72">
        <f t="shared" si="27"/>
        <v>0</v>
      </c>
      <c r="D186" s="72">
        <f t="shared" si="28"/>
        <v>0</v>
      </c>
      <c r="E186" s="72">
        <f t="shared" si="29"/>
        <v>0</v>
      </c>
      <c r="F186" s="72">
        <f t="shared" si="30"/>
        <v>0</v>
      </c>
      <c r="G186" s="72"/>
      <c r="H186" s="72">
        <f t="shared" si="23"/>
        <v>0</v>
      </c>
      <c r="I186" s="72">
        <f t="shared" si="24"/>
        <v>0</v>
      </c>
      <c r="J186" s="72">
        <f t="shared" si="25"/>
        <v>0</v>
      </c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</row>
    <row r="187" spans="1:22" x14ac:dyDescent="0.15">
      <c r="A187" s="72">
        <f t="shared" si="26"/>
        <v>0</v>
      </c>
      <c r="B187" s="72">
        <f t="shared" si="26"/>
        <v>0</v>
      </c>
      <c r="C187" s="72">
        <f t="shared" si="27"/>
        <v>0</v>
      </c>
      <c r="D187" s="72">
        <f t="shared" si="28"/>
        <v>0</v>
      </c>
      <c r="E187" s="72">
        <f t="shared" si="29"/>
        <v>0</v>
      </c>
      <c r="F187" s="72">
        <f t="shared" si="30"/>
        <v>0</v>
      </c>
      <c r="G187" s="72"/>
      <c r="H187" s="72">
        <f t="shared" si="23"/>
        <v>0</v>
      </c>
      <c r="I187" s="72">
        <f t="shared" si="24"/>
        <v>0</v>
      </c>
      <c r="J187" s="72">
        <f t="shared" si="25"/>
        <v>0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</row>
    <row r="188" spans="1:22" x14ac:dyDescent="0.15">
      <c r="A188" s="72">
        <f t="shared" si="26"/>
        <v>0</v>
      </c>
      <c r="B188" s="72">
        <f t="shared" si="26"/>
        <v>0</v>
      </c>
      <c r="C188" s="72">
        <f t="shared" si="27"/>
        <v>0</v>
      </c>
      <c r="D188" s="72">
        <f t="shared" si="28"/>
        <v>0</v>
      </c>
      <c r="E188" s="72">
        <f t="shared" si="29"/>
        <v>0</v>
      </c>
      <c r="F188" s="72">
        <f t="shared" si="30"/>
        <v>0</v>
      </c>
      <c r="G188" s="72"/>
      <c r="H188" s="72">
        <f t="shared" si="23"/>
        <v>0</v>
      </c>
      <c r="I188" s="72">
        <f t="shared" si="24"/>
        <v>0</v>
      </c>
      <c r="J188" s="72">
        <f t="shared" si="25"/>
        <v>0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</row>
    <row r="189" spans="1:22" x14ac:dyDescent="0.15">
      <c r="A189" s="72">
        <f t="shared" si="26"/>
        <v>0</v>
      </c>
      <c r="B189" s="72">
        <f t="shared" si="26"/>
        <v>0</v>
      </c>
      <c r="C189" s="72">
        <f t="shared" si="27"/>
        <v>0</v>
      </c>
      <c r="D189" s="72">
        <f t="shared" si="28"/>
        <v>0</v>
      </c>
      <c r="E189" s="72">
        <f t="shared" si="29"/>
        <v>0</v>
      </c>
      <c r="F189" s="72">
        <f t="shared" si="30"/>
        <v>0</v>
      </c>
      <c r="G189" s="72"/>
      <c r="H189" s="72">
        <f t="shared" si="23"/>
        <v>0</v>
      </c>
      <c r="I189" s="72">
        <f t="shared" si="24"/>
        <v>0</v>
      </c>
      <c r="J189" s="72">
        <f t="shared" si="25"/>
        <v>0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</row>
    <row r="190" spans="1:22" x14ac:dyDescent="0.15">
      <c r="A190" s="72">
        <f t="shared" si="26"/>
        <v>0</v>
      </c>
      <c r="B190" s="72">
        <f t="shared" si="26"/>
        <v>0</v>
      </c>
      <c r="C190" s="72">
        <f t="shared" si="27"/>
        <v>0</v>
      </c>
      <c r="D190" s="72">
        <f t="shared" si="28"/>
        <v>0</v>
      </c>
      <c r="E190" s="72">
        <f t="shared" si="29"/>
        <v>0</v>
      </c>
      <c r="F190" s="72">
        <f t="shared" si="30"/>
        <v>0</v>
      </c>
      <c r="G190" s="72"/>
      <c r="H190" s="72">
        <f t="shared" si="23"/>
        <v>0</v>
      </c>
      <c r="I190" s="72">
        <f t="shared" si="24"/>
        <v>0</v>
      </c>
      <c r="J190" s="72">
        <f t="shared" si="25"/>
        <v>0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</row>
    <row r="191" spans="1:22" x14ac:dyDescent="0.15">
      <c r="A191" s="72">
        <f t="shared" si="26"/>
        <v>0</v>
      </c>
      <c r="B191" s="72">
        <f t="shared" si="26"/>
        <v>0</v>
      </c>
      <c r="C191" s="72">
        <f t="shared" si="27"/>
        <v>0</v>
      </c>
      <c r="D191" s="72">
        <f t="shared" si="28"/>
        <v>0</v>
      </c>
      <c r="E191" s="72">
        <f t="shared" si="29"/>
        <v>0</v>
      </c>
      <c r="F191" s="72">
        <f t="shared" si="30"/>
        <v>0</v>
      </c>
      <c r="G191" s="72"/>
      <c r="H191" s="72">
        <f t="shared" si="23"/>
        <v>0</v>
      </c>
      <c r="I191" s="72">
        <f t="shared" si="24"/>
        <v>0</v>
      </c>
      <c r="J191" s="72">
        <f t="shared" si="25"/>
        <v>0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</row>
    <row r="192" spans="1:22" x14ac:dyDescent="0.15">
      <c r="A192" s="72">
        <f t="shared" si="26"/>
        <v>0</v>
      </c>
      <c r="B192" s="72">
        <f t="shared" si="26"/>
        <v>0</v>
      </c>
      <c r="C192" s="72">
        <f t="shared" si="27"/>
        <v>0</v>
      </c>
      <c r="D192" s="72">
        <f t="shared" si="28"/>
        <v>0</v>
      </c>
      <c r="E192" s="72">
        <f t="shared" si="29"/>
        <v>0</v>
      </c>
      <c r="F192" s="72">
        <f t="shared" si="30"/>
        <v>0</v>
      </c>
      <c r="G192" s="72"/>
      <c r="H192" s="72">
        <f t="shared" si="23"/>
        <v>0</v>
      </c>
      <c r="I192" s="72">
        <f t="shared" si="24"/>
        <v>0</v>
      </c>
      <c r="J192" s="72">
        <f t="shared" si="25"/>
        <v>0</v>
      </c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</row>
    <row r="193" spans="1:22" x14ac:dyDescent="0.15">
      <c r="A193" s="72">
        <f t="shared" si="26"/>
        <v>0</v>
      </c>
      <c r="B193" s="72">
        <f t="shared" si="26"/>
        <v>0</v>
      </c>
      <c r="C193" s="72">
        <f t="shared" si="27"/>
        <v>0</v>
      </c>
      <c r="D193" s="72">
        <f t="shared" si="28"/>
        <v>0</v>
      </c>
      <c r="E193" s="72">
        <f t="shared" si="29"/>
        <v>0</v>
      </c>
      <c r="F193" s="72">
        <f t="shared" si="30"/>
        <v>0</v>
      </c>
      <c r="G193" s="72"/>
      <c r="H193" s="72">
        <f t="shared" si="23"/>
        <v>0</v>
      </c>
      <c r="I193" s="72">
        <f t="shared" si="24"/>
        <v>0</v>
      </c>
      <c r="J193" s="72">
        <f t="shared" si="25"/>
        <v>0</v>
      </c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</row>
    <row r="194" spans="1:22" x14ac:dyDescent="0.15">
      <c r="A194" s="72">
        <f t="shared" si="26"/>
        <v>0</v>
      </c>
      <c r="B194" s="72">
        <f t="shared" si="26"/>
        <v>0</v>
      </c>
      <c r="C194" s="72">
        <f t="shared" si="27"/>
        <v>0</v>
      </c>
      <c r="D194" s="72">
        <f t="shared" si="28"/>
        <v>0</v>
      </c>
      <c r="E194" s="72">
        <f t="shared" si="29"/>
        <v>0</v>
      </c>
      <c r="F194" s="72">
        <f t="shared" si="30"/>
        <v>0</v>
      </c>
      <c r="G194" s="72"/>
      <c r="H194" s="72">
        <f t="shared" ref="H194:H229" si="31">IF((J194&gt;500),1111111,0)</f>
        <v>0</v>
      </c>
      <c r="I194" s="72">
        <f t="shared" si="24"/>
        <v>0</v>
      </c>
      <c r="J194" s="72">
        <f t="shared" ref="J194:J229" si="32">B194-B193</f>
        <v>0</v>
      </c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</row>
    <row r="195" spans="1:22" x14ac:dyDescent="0.15">
      <c r="A195" s="72">
        <f t="shared" si="26"/>
        <v>0</v>
      </c>
      <c r="B195" s="72">
        <f t="shared" si="26"/>
        <v>0</v>
      </c>
      <c r="C195" s="72">
        <f t="shared" si="27"/>
        <v>0</v>
      </c>
      <c r="D195" s="72">
        <f t="shared" si="28"/>
        <v>0</v>
      </c>
      <c r="E195" s="72">
        <f t="shared" si="29"/>
        <v>0</v>
      </c>
      <c r="F195" s="72">
        <f t="shared" si="30"/>
        <v>0</v>
      </c>
      <c r="G195" s="72"/>
      <c r="H195" s="72">
        <f t="shared" si="31"/>
        <v>0</v>
      </c>
      <c r="I195" s="72">
        <f t="shared" ref="I195:I229" si="33">IF((J195&lt;0),1111111,0)</f>
        <v>0</v>
      </c>
      <c r="J195" s="72">
        <f t="shared" si="32"/>
        <v>0</v>
      </c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</row>
    <row r="196" spans="1:22" x14ac:dyDescent="0.15">
      <c r="A196" s="72">
        <f t="shared" si="26"/>
        <v>0</v>
      </c>
      <c r="B196" s="72">
        <f t="shared" si="26"/>
        <v>0</v>
      </c>
      <c r="C196" s="72">
        <f t="shared" si="27"/>
        <v>0</v>
      </c>
      <c r="D196" s="72">
        <f t="shared" si="28"/>
        <v>0</v>
      </c>
      <c r="E196" s="72">
        <f t="shared" si="29"/>
        <v>0</v>
      </c>
      <c r="F196" s="72">
        <f t="shared" si="30"/>
        <v>0</v>
      </c>
      <c r="G196" s="72"/>
      <c r="H196" s="72">
        <f t="shared" si="31"/>
        <v>0</v>
      </c>
      <c r="I196" s="72">
        <f t="shared" si="33"/>
        <v>0</v>
      </c>
      <c r="J196" s="72">
        <f t="shared" si="32"/>
        <v>0</v>
      </c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</row>
    <row r="197" spans="1:22" x14ac:dyDescent="0.15">
      <c r="A197" s="72">
        <f t="shared" si="26"/>
        <v>0</v>
      </c>
      <c r="B197" s="72">
        <f t="shared" si="26"/>
        <v>0</v>
      </c>
      <c r="C197" s="72">
        <f t="shared" si="27"/>
        <v>0</v>
      </c>
      <c r="D197" s="72">
        <f t="shared" si="28"/>
        <v>0</v>
      </c>
      <c r="E197" s="72">
        <f t="shared" si="29"/>
        <v>0</v>
      </c>
      <c r="F197" s="72">
        <f t="shared" si="30"/>
        <v>0</v>
      </c>
      <c r="G197" s="72"/>
      <c r="H197" s="72">
        <f t="shared" si="31"/>
        <v>0</v>
      </c>
      <c r="I197" s="72">
        <f t="shared" si="33"/>
        <v>0</v>
      </c>
      <c r="J197" s="72">
        <f t="shared" si="32"/>
        <v>0</v>
      </c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</row>
    <row r="198" spans="1:22" x14ac:dyDescent="0.15">
      <c r="A198" s="72">
        <f t="shared" si="26"/>
        <v>0</v>
      </c>
      <c r="B198" s="72">
        <f t="shared" si="26"/>
        <v>0</v>
      </c>
      <c r="C198" s="72">
        <f t="shared" si="27"/>
        <v>0</v>
      </c>
      <c r="D198" s="72">
        <f t="shared" si="28"/>
        <v>0</v>
      </c>
      <c r="E198" s="72">
        <f t="shared" si="29"/>
        <v>0</v>
      </c>
      <c r="F198" s="72">
        <f t="shared" si="30"/>
        <v>0</v>
      </c>
      <c r="G198" s="72"/>
      <c r="H198" s="72">
        <f t="shared" si="31"/>
        <v>0</v>
      </c>
      <c r="I198" s="72">
        <f t="shared" si="33"/>
        <v>0</v>
      </c>
      <c r="J198" s="72">
        <f t="shared" si="32"/>
        <v>0</v>
      </c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</row>
    <row r="199" spans="1:22" x14ac:dyDescent="0.15">
      <c r="A199" s="72">
        <f t="shared" si="26"/>
        <v>0</v>
      </c>
      <c r="B199" s="72">
        <f t="shared" si="26"/>
        <v>0</v>
      </c>
      <c r="C199" s="72">
        <f t="shared" si="27"/>
        <v>0</v>
      </c>
      <c r="D199" s="72">
        <f t="shared" si="28"/>
        <v>0</v>
      </c>
      <c r="E199" s="72">
        <f t="shared" si="29"/>
        <v>0</v>
      </c>
      <c r="F199" s="72">
        <f t="shared" si="30"/>
        <v>0</v>
      </c>
      <c r="G199" s="72"/>
      <c r="H199" s="72">
        <f t="shared" si="31"/>
        <v>0</v>
      </c>
      <c r="I199" s="72">
        <f t="shared" si="33"/>
        <v>0</v>
      </c>
      <c r="J199" s="72">
        <f t="shared" si="32"/>
        <v>0</v>
      </c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</row>
    <row r="200" spans="1:22" x14ac:dyDescent="0.15">
      <c r="A200" s="72">
        <f t="shared" si="26"/>
        <v>0</v>
      </c>
      <c r="B200" s="72">
        <f t="shared" si="26"/>
        <v>0</v>
      </c>
      <c r="C200" s="72">
        <f t="shared" si="27"/>
        <v>0</v>
      </c>
      <c r="D200" s="72">
        <f t="shared" si="28"/>
        <v>0</v>
      </c>
      <c r="E200" s="72">
        <f t="shared" si="29"/>
        <v>0</v>
      </c>
      <c r="F200" s="72">
        <f t="shared" si="30"/>
        <v>0</v>
      </c>
      <c r="G200" s="72"/>
      <c r="H200" s="72">
        <f t="shared" si="31"/>
        <v>0</v>
      </c>
      <c r="I200" s="72">
        <f t="shared" si="33"/>
        <v>0</v>
      </c>
      <c r="J200" s="72">
        <f t="shared" si="32"/>
        <v>0</v>
      </c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</row>
    <row r="201" spans="1:22" x14ac:dyDescent="0.15">
      <c r="A201" s="72">
        <f t="shared" si="26"/>
        <v>0</v>
      </c>
      <c r="B201" s="72">
        <f t="shared" si="26"/>
        <v>0</v>
      </c>
      <c r="C201" s="72">
        <f t="shared" si="27"/>
        <v>0</v>
      </c>
      <c r="D201" s="72">
        <f t="shared" si="28"/>
        <v>0</v>
      </c>
      <c r="E201" s="72">
        <f t="shared" si="29"/>
        <v>0</v>
      </c>
      <c r="F201" s="72">
        <f t="shared" si="30"/>
        <v>0</v>
      </c>
      <c r="G201" s="72"/>
      <c r="H201" s="72">
        <f t="shared" si="31"/>
        <v>0</v>
      </c>
      <c r="I201" s="72">
        <f t="shared" si="33"/>
        <v>0</v>
      </c>
      <c r="J201" s="72">
        <f t="shared" si="32"/>
        <v>0</v>
      </c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</row>
    <row r="202" spans="1:22" x14ac:dyDescent="0.15">
      <c r="A202" s="72">
        <f t="shared" si="26"/>
        <v>0</v>
      </c>
      <c r="B202" s="72">
        <f t="shared" si="26"/>
        <v>0</v>
      </c>
      <c r="C202" s="72">
        <f t="shared" si="27"/>
        <v>0</v>
      </c>
      <c r="D202" s="72">
        <f t="shared" si="28"/>
        <v>0</v>
      </c>
      <c r="E202" s="72">
        <f t="shared" si="29"/>
        <v>0</v>
      </c>
      <c r="F202" s="72">
        <f t="shared" si="30"/>
        <v>0</v>
      </c>
      <c r="G202" s="72"/>
      <c r="H202" s="72">
        <f t="shared" si="31"/>
        <v>0</v>
      </c>
      <c r="I202" s="72">
        <f t="shared" si="33"/>
        <v>0</v>
      </c>
      <c r="J202" s="72">
        <f t="shared" si="32"/>
        <v>0</v>
      </c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</row>
    <row r="203" spans="1:22" x14ac:dyDescent="0.15">
      <c r="A203" s="72">
        <f t="shared" si="26"/>
        <v>0</v>
      </c>
      <c r="B203" s="72">
        <f t="shared" si="26"/>
        <v>0</v>
      </c>
      <c r="C203" s="72">
        <f t="shared" si="27"/>
        <v>0</v>
      </c>
      <c r="D203" s="72">
        <f t="shared" si="28"/>
        <v>0</v>
      </c>
      <c r="E203" s="72">
        <f t="shared" si="29"/>
        <v>0</v>
      </c>
      <c r="F203" s="72">
        <f t="shared" si="30"/>
        <v>0</v>
      </c>
      <c r="G203" s="72"/>
      <c r="H203" s="72">
        <f t="shared" si="31"/>
        <v>0</v>
      </c>
      <c r="I203" s="72">
        <f t="shared" si="33"/>
        <v>0</v>
      </c>
      <c r="J203" s="72">
        <f t="shared" si="32"/>
        <v>0</v>
      </c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</row>
    <row r="204" spans="1:22" x14ac:dyDescent="0.15">
      <c r="A204" s="72">
        <f t="shared" si="26"/>
        <v>0</v>
      </c>
      <c r="B204" s="72">
        <f t="shared" si="26"/>
        <v>0</v>
      </c>
      <c r="C204" s="72">
        <f t="shared" si="27"/>
        <v>0</v>
      </c>
      <c r="D204" s="72">
        <f t="shared" si="28"/>
        <v>0</v>
      </c>
      <c r="E204" s="72">
        <f t="shared" si="29"/>
        <v>0</v>
      </c>
      <c r="F204" s="72">
        <f t="shared" si="30"/>
        <v>0</v>
      </c>
      <c r="G204" s="72"/>
      <c r="H204" s="72">
        <f t="shared" si="31"/>
        <v>0</v>
      </c>
      <c r="I204" s="72">
        <f t="shared" si="33"/>
        <v>0</v>
      </c>
      <c r="J204" s="72">
        <f t="shared" si="32"/>
        <v>0</v>
      </c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</row>
    <row r="205" spans="1:22" x14ac:dyDescent="0.15">
      <c r="A205" s="72">
        <f t="shared" si="26"/>
        <v>0</v>
      </c>
      <c r="B205" s="72">
        <f t="shared" si="26"/>
        <v>0</v>
      </c>
      <c r="C205" s="72">
        <f t="shared" si="27"/>
        <v>0</v>
      </c>
      <c r="D205" s="72">
        <f t="shared" si="28"/>
        <v>0</v>
      </c>
      <c r="E205" s="72">
        <f t="shared" si="29"/>
        <v>0</v>
      </c>
      <c r="F205" s="72">
        <f t="shared" si="30"/>
        <v>0</v>
      </c>
      <c r="G205" s="72"/>
      <c r="H205" s="72">
        <f t="shared" si="31"/>
        <v>0</v>
      </c>
      <c r="I205" s="72">
        <f t="shared" si="33"/>
        <v>0</v>
      </c>
      <c r="J205" s="72">
        <f t="shared" si="32"/>
        <v>0</v>
      </c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</row>
    <row r="206" spans="1:22" x14ac:dyDescent="0.15">
      <c r="A206" s="72">
        <f t="shared" si="26"/>
        <v>0</v>
      </c>
      <c r="B206" s="72">
        <f t="shared" si="26"/>
        <v>0</v>
      </c>
      <c r="C206" s="72">
        <f t="shared" si="27"/>
        <v>0</v>
      </c>
      <c r="D206" s="72">
        <f t="shared" si="28"/>
        <v>0</v>
      </c>
      <c r="E206" s="72">
        <f t="shared" si="29"/>
        <v>0</v>
      </c>
      <c r="F206" s="72">
        <f t="shared" si="30"/>
        <v>0</v>
      </c>
      <c r="G206" s="72"/>
      <c r="H206" s="72">
        <f t="shared" si="31"/>
        <v>0</v>
      </c>
      <c r="I206" s="72">
        <f t="shared" si="33"/>
        <v>0</v>
      </c>
      <c r="J206" s="72">
        <f t="shared" si="32"/>
        <v>0</v>
      </c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</row>
    <row r="207" spans="1:22" x14ac:dyDescent="0.15">
      <c r="A207" s="72">
        <f t="shared" si="26"/>
        <v>0</v>
      </c>
      <c r="B207" s="72">
        <f t="shared" si="26"/>
        <v>0</v>
      </c>
      <c r="C207" s="72">
        <f t="shared" si="27"/>
        <v>0</v>
      </c>
      <c r="D207" s="72">
        <f t="shared" si="28"/>
        <v>0</v>
      </c>
      <c r="E207" s="72">
        <f t="shared" si="29"/>
        <v>0</v>
      </c>
      <c r="F207" s="72">
        <f t="shared" si="30"/>
        <v>0</v>
      </c>
      <c r="G207" s="72"/>
      <c r="H207" s="72">
        <f t="shared" si="31"/>
        <v>0</v>
      </c>
      <c r="I207" s="72">
        <f t="shared" si="33"/>
        <v>0</v>
      </c>
      <c r="J207" s="72">
        <f t="shared" si="32"/>
        <v>0</v>
      </c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</row>
    <row r="208" spans="1:22" x14ac:dyDescent="0.15">
      <c r="A208" s="72">
        <f t="shared" si="26"/>
        <v>0</v>
      </c>
      <c r="B208" s="72">
        <f t="shared" si="26"/>
        <v>0</v>
      </c>
      <c r="C208" s="72">
        <f t="shared" si="27"/>
        <v>0</v>
      </c>
      <c r="D208" s="72">
        <f t="shared" si="28"/>
        <v>0</v>
      </c>
      <c r="E208" s="72">
        <f t="shared" si="29"/>
        <v>0</v>
      </c>
      <c r="F208" s="72">
        <f t="shared" si="30"/>
        <v>0</v>
      </c>
      <c r="G208" s="72"/>
      <c r="H208" s="72">
        <f t="shared" si="31"/>
        <v>0</v>
      </c>
      <c r="I208" s="72">
        <f t="shared" si="33"/>
        <v>0</v>
      </c>
      <c r="J208" s="72">
        <f t="shared" si="32"/>
        <v>0</v>
      </c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</row>
    <row r="209" spans="1:23" x14ac:dyDescent="0.15">
      <c r="A209" s="72">
        <f t="shared" si="26"/>
        <v>0</v>
      </c>
      <c r="B209" s="72">
        <f t="shared" si="26"/>
        <v>0</v>
      </c>
      <c r="C209" s="72">
        <f t="shared" si="27"/>
        <v>0</v>
      </c>
      <c r="D209" s="72">
        <f t="shared" si="28"/>
        <v>0</v>
      </c>
      <c r="E209" s="72">
        <f t="shared" si="29"/>
        <v>0</v>
      </c>
      <c r="F209" s="72">
        <f t="shared" si="30"/>
        <v>0</v>
      </c>
      <c r="G209" s="72"/>
      <c r="H209" s="72">
        <f t="shared" si="31"/>
        <v>0</v>
      </c>
      <c r="I209" s="72">
        <f t="shared" si="33"/>
        <v>0</v>
      </c>
      <c r="J209" s="72">
        <f t="shared" si="32"/>
        <v>0</v>
      </c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</row>
    <row r="210" spans="1:23" x14ac:dyDescent="0.15">
      <c r="A210" s="72">
        <f t="shared" si="26"/>
        <v>0</v>
      </c>
      <c r="B210" s="72">
        <f t="shared" si="26"/>
        <v>0</v>
      </c>
      <c r="C210" s="72">
        <f t="shared" si="27"/>
        <v>0</v>
      </c>
      <c r="D210" s="72">
        <f t="shared" si="28"/>
        <v>0</v>
      </c>
      <c r="E210" s="72">
        <f t="shared" si="29"/>
        <v>0</v>
      </c>
      <c r="F210" s="72">
        <f t="shared" si="30"/>
        <v>0</v>
      </c>
      <c r="G210" s="72"/>
      <c r="H210" s="72">
        <f t="shared" si="31"/>
        <v>0</v>
      </c>
      <c r="I210" s="72">
        <f t="shared" si="33"/>
        <v>0</v>
      </c>
      <c r="J210" s="72">
        <f t="shared" si="32"/>
        <v>0</v>
      </c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</row>
    <row r="211" spans="1:23" x14ac:dyDescent="0.15">
      <c r="A211" s="72">
        <f t="shared" si="26"/>
        <v>0</v>
      </c>
      <c r="B211" s="72">
        <f t="shared" si="26"/>
        <v>0</v>
      </c>
      <c r="C211" s="72">
        <f t="shared" si="27"/>
        <v>0</v>
      </c>
      <c r="D211" s="72">
        <f t="shared" si="28"/>
        <v>0</v>
      </c>
      <c r="E211" s="72">
        <f t="shared" si="29"/>
        <v>0</v>
      </c>
      <c r="F211" s="72">
        <f t="shared" si="30"/>
        <v>0</v>
      </c>
      <c r="G211" s="72"/>
      <c r="H211" s="72">
        <f t="shared" si="31"/>
        <v>0</v>
      </c>
      <c r="I211" s="72">
        <f t="shared" si="33"/>
        <v>0</v>
      </c>
      <c r="J211" s="72">
        <f t="shared" si="32"/>
        <v>0</v>
      </c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</row>
    <row r="212" spans="1:23" ht="16" x14ac:dyDescent="0.2">
      <c r="A212" s="72">
        <f t="shared" si="26"/>
        <v>0</v>
      </c>
      <c r="B212" s="72">
        <f t="shared" si="26"/>
        <v>0</v>
      </c>
      <c r="C212" s="72">
        <f t="shared" si="27"/>
        <v>0</v>
      </c>
      <c r="D212" s="72">
        <f t="shared" si="28"/>
        <v>0</v>
      </c>
      <c r="E212" s="72">
        <f t="shared" si="29"/>
        <v>0</v>
      </c>
      <c r="F212" s="72">
        <f t="shared" si="30"/>
        <v>0</v>
      </c>
      <c r="G212" s="72"/>
      <c r="H212" s="72">
        <f t="shared" si="31"/>
        <v>0</v>
      </c>
      <c r="I212" s="72">
        <f t="shared" si="33"/>
        <v>0</v>
      </c>
      <c r="J212" s="72">
        <f t="shared" si="32"/>
        <v>0</v>
      </c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29"/>
    </row>
    <row r="213" spans="1:23" ht="16" x14ac:dyDescent="0.2">
      <c r="A213" s="72">
        <f t="shared" si="26"/>
        <v>0</v>
      </c>
      <c r="B213" s="72">
        <f t="shared" si="26"/>
        <v>0</v>
      </c>
      <c r="C213" s="72">
        <f t="shared" si="27"/>
        <v>0</v>
      </c>
      <c r="D213" s="72">
        <f t="shared" si="28"/>
        <v>0</v>
      </c>
      <c r="E213" s="72">
        <f t="shared" si="29"/>
        <v>0</v>
      </c>
      <c r="F213" s="72">
        <f t="shared" si="30"/>
        <v>0</v>
      </c>
      <c r="G213" s="72"/>
      <c r="H213" s="72">
        <f t="shared" si="31"/>
        <v>0</v>
      </c>
      <c r="I213" s="72">
        <f t="shared" si="33"/>
        <v>0</v>
      </c>
      <c r="J213" s="72">
        <f t="shared" si="32"/>
        <v>0</v>
      </c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29"/>
    </row>
    <row r="214" spans="1:23" ht="16" x14ac:dyDescent="0.2">
      <c r="A214" s="72">
        <f t="shared" si="26"/>
        <v>0</v>
      </c>
      <c r="B214" s="72">
        <f t="shared" si="26"/>
        <v>0</v>
      </c>
      <c r="C214" s="72">
        <f t="shared" si="27"/>
        <v>0</v>
      </c>
      <c r="D214" s="72">
        <f t="shared" si="28"/>
        <v>0</v>
      </c>
      <c r="E214" s="72">
        <f t="shared" si="29"/>
        <v>0</v>
      </c>
      <c r="F214" s="72">
        <f t="shared" si="30"/>
        <v>0</v>
      </c>
      <c r="G214" s="72"/>
      <c r="H214" s="72">
        <f t="shared" si="31"/>
        <v>0</v>
      </c>
      <c r="I214" s="72">
        <f t="shared" si="33"/>
        <v>0</v>
      </c>
      <c r="J214" s="72">
        <f t="shared" si="32"/>
        <v>0</v>
      </c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29"/>
    </row>
    <row r="215" spans="1:23" ht="16" x14ac:dyDescent="0.2">
      <c r="A215" s="72">
        <f t="shared" si="26"/>
        <v>0</v>
      </c>
      <c r="B215" s="72">
        <f t="shared" si="26"/>
        <v>0</v>
      </c>
      <c r="C215" s="72">
        <f t="shared" si="27"/>
        <v>0</v>
      </c>
      <c r="D215" s="72">
        <f t="shared" si="28"/>
        <v>0</v>
      </c>
      <c r="E215" s="72">
        <f t="shared" si="29"/>
        <v>0</v>
      </c>
      <c r="F215" s="72">
        <f t="shared" si="30"/>
        <v>0</v>
      </c>
      <c r="G215" s="72"/>
      <c r="H215" s="72">
        <f t="shared" si="31"/>
        <v>0</v>
      </c>
      <c r="I215" s="72">
        <f t="shared" si="33"/>
        <v>0</v>
      </c>
      <c r="J215" s="72">
        <f t="shared" si="32"/>
        <v>0</v>
      </c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29"/>
    </row>
    <row r="216" spans="1:23" ht="16" x14ac:dyDescent="0.2">
      <c r="A216" s="72">
        <f t="shared" si="26"/>
        <v>0</v>
      </c>
      <c r="B216" s="72">
        <f t="shared" si="26"/>
        <v>0</v>
      </c>
      <c r="C216" s="72">
        <f t="shared" si="27"/>
        <v>0</v>
      </c>
      <c r="D216" s="72">
        <f t="shared" si="28"/>
        <v>0</v>
      </c>
      <c r="E216" s="72">
        <f t="shared" si="29"/>
        <v>0</v>
      </c>
      <c r="F216" s="72">
        <f t="shared" si="30"/>
        <v>0</v>
      </c>
      <c r="G216" s="72"/>
      <c r="H216" s="72">
        <f t="shared" si="31"/>
        <v>0</v>
      </c>
      <c r="I216" s="72">
        <f t="shared" si="33"/>
        <v>0</v>
      </c>
      <c r="J216" s="72">
        <f t="shared" si="32"/>
        <v>0</v>
      </c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29"/>
    </row>
    <row r="217" spans="1:23" ht="16" x14ac:dyDescent="0.2">
      <c r="A217" s="72">
        <f t="shared" si="26"/>
        <v>0</v>
      </c>
      <c r="B217" s="72">
        <f t="shared" si="26"/>
        <v>0</v>
      </c>
      <c r="C217" s="72">
        <f t="shared" si="27"/>
        <v>0</v>
      </c>
      <c r="D217" s="72">
        <f t="shared" si="28"/>
        <v>0</v>
      </c>
      <c r="E217" s="72">
        <f t="shared" si="29"/>
        <v>0</v>
      </c>
      <c r="F217" s="72">
        <f t="shared" si="30"/>
        <v>0</v>
      </c>
      <c r="G217" s="72"/>
      <c r="H217" s="72">
        <f t="shared" si="31"/>
        <v>0</v>
      </c>
      <c r="I217" s="72">
        <f t="shared" si="33"/>
        <v>0</v>
      </c>
      <c r="J217" s="72">
        <f t="shared" si="32"/>
        <v>0</v>
      </c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29"/>
    </row>
    <row r="218" spans="1:23" ht="16" x14ac:dyDescent="0.2">
      <c r="A218" s="72">
        <f t="shared" si="26"/>
        <v>0</v>
      </c>
      <c r="B218" s="72">
        <f t="shared" si="26"/>
        <v>0</v>
      </c>
      <c r="C218" s="72">
        <f t="shared" si="27"/>
        <v>0</v>
      </c>
      <c r="D218" s="72">
        <f t="shared" si="28"/>
        <v>0</v>
      </c>
      <c r="E218" s="72">
        <f t="shared" si="29"/>
        <v>0</v>
      </c>
      <c r="F218" s="72">
        <f t="shared" si="30"/>
        <v>0</v>
      </c>
      <c r="G218" s="72"/>
      <c r="H218" s="72">
        <f t="shared" si="31"/>
        <v>0</v>
      </c>
      <c r="I218" s="72">
        <f t="shared" si="33"/>
        <v>0</v>
      </c>
      <c r="J218" s="72">
        <f t="shared" si="32"/>
        <v>0</v>
      </c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29"/>
    </row>
    <row r="219" spans="1:23" ht="16" x14ac:dyDescent="0.2">
      <c r="A219" s="72">
        <f t="shared" si="26"/>
        <v>0</v>
      </c>
      <c r="B219" s="72">
        <f t="shared" si="26"/>
        <v>0</v>
      </c>
      <c r="C219" s="72">
        <f t="shared" si="27"/>
        <v>0</v>
      </c>
      <c r="D219" s="72">
        <f t="shared" si="28"/>
        <v>0</v>
      </c>
      <c r="E219" s="72">
        <f t="shared" si="29"/>
        <v>0</v>
      </c>
      <c r="F219" s="72">
        <f t="shared" si="30"/>
        <v>0</v>
      </c>
      <c r="G219" s="72"/>
      <c r="H219" s="72">
        <f t="shared" si="31"/>
        <v>0</v>
      </c>
      <c r="I219" s="72">
        <f t="shared" si="33"/>
        <v>0</v>
      </c>
      <c r="J219" s="72">
        <f t="shared" si="32"/>
        <v>0</v>
      </c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29"/>
    </row>
    <row r="220" spans="1:23" ht="16" x14ac:dyDescent="0.2">
      <c r="A220" s="72">
        <f t="shared" si="26"/>
        <v>0</v>
      </c>
      <c r="B220" s="72">
        <f t="shared" si="26"/>
        <v>0</v>
      </c>
      <c r="C220" s="72">
        <f t="shared" si="27"/>
        <v>0</v>
      </c>
      <c r="D220" s="72">
        <f t="shared" si="28"/>
        <v>0</v>
      </c>
      <c r="E220" s="72">
        <f t="shared" si="29"/>
        <v>0</v>
      </c>
      <c r="F220" s="72">
        <f t="shared" si="30"/>
        <v>0</v>
      </c>
      <c r="G220" s="72"/>
      <c r="H220" s="72">
        <f t="shared" si="31"/>
        <v>0</v>
      </c>
      <c r="I220" s="72">
        <f t="shared" si="33"/>
        <v>0</v>
      </c>
      <c r="J220" s="72">
        <f t="shared" si="32"/>
        <v>0</v>
      </c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29"/>
    </row>
    <row r="221" spans="1:23" ht="16" x14ac:dyDescent="0.2">
      <c r="A221" s="72">
        <f t="shared" si="26"/>
        <v>0</v>
      </c>
      <c r="B221" s="72">
        <f t="shared" si="26"/>
        <v>0</v>
      </c>
      <c r="C221" s="72">
        <f t="shared" si="27"/>
        <v>0</v>
      </c>
      <c r="D221" s="72">
        <f t="shared" si="28"/>
        <v>0</v>
      </c>
      <c r="E221" s="72">
        <f t="shared" si="29"/>
        <v>0</v>
      </c>
      <c r="F221" s="72">
        <f t="shared" si="30"/>
        <v>0</v>
      </c>
      <c r="G221" s="72"/>
      <c r="H221" s="72">
        <f t="shared" si="31"/>
        <v>0</v>
      </c>
      <c r="I221" s="72">
        <f t="shared" si="33"/>
        <v>0</v>
      </c>
      <c r="J221" s="72">
        <f t="shared" si="32"/>
        <v>0</v>
      </c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29"/>
    </row>
    <row r="222" spans="1:23" ht="16" x14ac:dyDescent="0.2">
      <c r="A222" s="72">
        <f t="shared" si="26"/>
        <v>0</v>
      </c>
      <c r="B222" s="72">
        <f t="shared" si="26"/>
        <v>0</v>
      </c>
      <c r="C222" s="72">
        <f t="shared" si="27"/>
        <v>0</v>
      </c>
      <c r="D222" s="72">
        <f t="shared" si="28"/>
        <v>0</v>
      </c>
      <c r="E222" s="72">
        <f t="shared" si="29"/>
        <v>0</v>
      </c>
      <c r="F222" s="72">
        <f t="shared" si="30"/>
        <v>0</v>
      </c>
      <c r="G222" s="72"/>
      <c r="H222" s="72">
        <f t="shared" si="31"/>
        <v>0</v>
      </c>
      <c r="I222" s="72">
        <f t="shared" si="33"/>
        <v>0</v>
      </c>
      <c r="J222" s="72">
        <f t="shared" si="32"/>
        <v>0</v>
      </c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29"/>
    </row>
    <row r="223" spans="1:23" ht="16" x14ac:dyDescent="0.2">
      <c r="A223" s="72">
        <f t="shared" ref="A223:B229" si="34">L223</f>
        <v>0</v>
      </c>
      <c r="B223" s="72">
        <f t="shared" si="34"/>
        <v>0</v>
      </c>
      <c r="C223" s="72">
        <f t="shared" ref="C223:C229" si="35">N223*10</f>
        <v>0</v>
      </c>
      <c r="D223" s="72">
        <f t="shared" ref="D223:D229" si="36">O223</f>
        <v>0</v>
      </c>
      <c r="E223" s="72">
        <f t="shared" ref="E223:E229" si="37">R223</f>
        <v>0</v>
      </c>
      <c r="F223" s="72">
        <f t="shared" ref="F223:F229" si="38">(S223*0.51444)*10</f>
        <v>0</v>
      </c>
      <c r="G223" s="72"/>
      <c r="H223" s="72">
        <f t="shared" si="31"/>
        <v>0</v>
      </c>
      <c r="I223" s="72">
        <f t="shared" si="33"/>
        <v>0</v>
      </c>
      <c r="J223" s="72">
        <f t="shared" si="32"/>
        <v>0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29"/>
    </row>
    <row r="224" spans="1:23" ht="16" x14ac:dyDescent="0.2">
      <c r="A224" s="72">
        <f t="shared" si="34"/>
        <v>0</v>
      </c>
      <c r="B224" s="72">
        <f t="shared" si="34"/>
        <v>0</v>
      </c>
      <c r="C224" s="72">
        <f t="shared" si="35"/>
        <v>0</v>
      </c>
      <c r="D224" s="72">
        <f t="shared" si="36"/>
        <v>0</v>
      </c>
      <c r="E224" s="72">
        <f t="shared" si="37"/>
        <v>0</v>
      </c>
      <c r="F224" s="72">
        <f t="shared" si="38"/>
        <v>0</v>
      </c>
      <c r="G224" s="72"/>
      <c r="H224" s="72">
        <f t="shared" si="31"/>
        <v>0</v>
      </c>
      <c r="I224" s="72">
        <f t="shared" si="33"/>
        <v>0</v>
      </c>
      <c r="J224" s="72">
        <f t="shared" si="32"/>
        <v>0</v>
      </c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29"/>
    </row>
    <row r="225" spans="1:23" ht="16" x14ac:dyDescent="0.2">
      <c r="A225" s="72">
        <f t="shared" si="34"/>
        <v>0</v>
      </c>
      <c r="B225" s="72">
        <f t="shared" si="34"/>
        <v>0</v>
      </c>
      <c r="C225" s="72">
        <f t="shared" si="35"/>
        <v>0</v>
      </c>
      <c r="D225" s="72">
        <f t="shared" si="36"/>
        <v>0</v>
      </c>
      <c r="E225" s="72">
        <f t="shared" si="37"/>
        <v>0</v>
      </c>
      <c r="F225" s="72">
        <f t="shared" si="38"/>
        <v>0</v>
      </c>
      <c r="G225" s="72"/>
      <c r="H225" s="72">
        <f t="shared" si="31"/>
        <v>0</v>
      </c>
      <c r="I225" s="72">
        <f t="shared" si="33"/>
        <v>0</v>
      </c>
      <c r="J225" s="72">
        <f t="shared" si="32"/>
        <v>0</v>
      </c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29"/>
    </row>
    <row r="226" spans="1:23" ht="16" x14ac:dyDescent="0.2">
      <c r="A226" s="72">
        <f t="shared" si="34"/>
        <v>0</v>
      </c>
      <c r="B226" s="72">
        <f t="shared" si="34"/>
        <v>0</v>
      </c>
      <c r="C226" s="72">
        <f t="shared" si="35"/>
        <v>0</v>
      </c>
      <c r="D226" s="72">
        <f t="shared" si="36"/>
        <v>0</v>
      </c>
      <c r="E226" s="72">
        <f t="shared" si="37"/>
        <v>0</v>
      </c>
      <c r="F226" s="72">
        <f t="shared" si="38"/>
        <v>0</v>
      </c>
      <c r="G226" s="72"/>
      <c r="H226" s="72">
        <f t="shared" si="31"/>
        <v>0</v>
      </c>
      <c r="I226" s="72">
        <f t="shared" si="33"/>
        <v>0</v>
      </c>
      <c r="J226" s="72">
        <f t="shared" si="32"/>
        <v>0</v>
      </c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29"/>
    </row>
    <row r="227" spans="1:23" ht="16" x14ac:dyDescent="0.2">
      <c r="A227" s="72">
        <f t="shared" si="34"/>
        <v>0</v>
      </c>
      <c r="B227" s="72">
        <f t="shared" si="34"/>
        <v>0</v>
      </c>
      <c r="C227" s="72">
        <f t="shared" si="35"/>
        <v>0</v>
      </c>
      <c r="D227" s="72">
        <f t="shared" si="36"/>
        <v>0</v>
      </c>
      <c r="E227" s="72">
        <f t="shared" si="37"/>
        <v>0</v>
      </c>
      <c r="F227" s="72">
        <f t="shared" si="38"/>
        <v>0</v>
      </c>
      <c r="G227" s="72"/>
      <c r="H227" s="72">
        <f t="shared" si="31"/>
        <v>0</v>
      </c>
      <c r="I227" s="72">
        <f t="shared" si="33"/>
        <v>0</v>
      </c>
      <c r="J227" s="72">
        <f t="shared" si="32"/>
        <v>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29"/>
    </row>
    <row r="228" spans="1:23" ht="16" x14ac:dyDescent="0.2">
      <c r="A228" s="72">
        <f t="shared" si="34"/>
        <v>0</v>
      </c>
      <c r="B228" s="72">
        <f t="shared" si="34"/>
        <v>0</v>
      </c>
      <c r="C228" s="72">
        <f t="shared" si="35"/>
        <v>0</v>
      </c>
      <c r="D228" s="72">
        <f t="shared" si="36"/>
        <v>0</v>
      </c>
      <c r="E228" s="72">
        <f t="shared" si="37"/>
        <v>0</v>
      </c>
      <c r="F228" s="72">
        <f t="shared" si="38"/>
        <v>0</v>
      </c>
      <c r="G228" s="72"/>
      <c r="H228" s="72">
        <f t="shared" si="31"/>
        <v>0</v>
      </c>
      <c r="I228" s="72">
        <f t="shared" si="33"/>
        <v>0</v>
      </c>
      <c r="J228" s="72">
        <f t="shared" si="32"/>
        <v>0</v>
      </c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29"/>
    </row>
    <row r="229" spans="1:23" ht="16" x14ac:dyDescent="0.2">
      <c r="A229" s="72">
        <f t="shared" si="34"/>
        <v>0</v>
      </c>
      <c r="B229" s="72">
        <f t="shared" si="34"/>
        <v>0</v>
      </c>
      <c r="C229" s="72">
        <f t="shared" si="35"/>
        <v>0</v>
      </c>
      <c r="D229" s="72">
        <f t="shared" si="36"/>
        <v>0</v>
      </c>
      <c r="E229" s="72">
        <f t="shared" si="37"/>
        <v>0</v>
      </c>
      <c r="F229" s="72">
        <f t="shared" si="38"/>
        <v>0</v>
      </c>
      <c r="G229" s="72"/>
      <c r="H229" s="72">
        <f t="shared" si="31"/>
        <v>0</v>
      </c>
      <c r="I229" s="72">
        <f t="shared" si="33"/>
        <v>0</v>
      </c>
      <c r="J229" s="72">
        <f t="shared" si="32"/>
        <v>0</v>
      </c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29"/>
    </row>
    <row r="230" spans="1:23" ht="16" x14ac:dyDescent="0.2">
      <c r="A230">
        <f t="shared" ref="A230:A240" si="39">L230</f>
        <v>0</v>
      </c>
      <c r="B230">
        <f t="shared" ref="B230:B240" si="40">M230</f>
        <v>0</v>
      </c>
      <c r="C230">
        <f t="shared" ref="C230:C254" si="41">N230*10</f>
        <v>0</v>
      </c>
      <c r="D230">
        <f t="shared" ref="D230:D254" si="42">O230</f>
        <v>0</v>
      </c>
      <c r="E230" s="72">
        <f t="shared" ref="E230:E254" si="43">R230</f>
        <v>0</v>
      </c>
      <c r="F230" s="72">
        <f t="shared" ref="F230:F254" si="44">(S230*0.51444)*10</f>
        <v>0</v>
      </c>
      <c r="H230">
        <f t="shared" ref="H230:H269" si="45">IF((J230&gt;500),1111111,0)</f>
        <v>0</v>
      </c>
      <c r="I230">
        <f t="shared" ref="I230:I269" si="46">IF((J230&lt;0),1111111,0)</f>
        <v>0</v>
      </c>
      <c r="J230">
        <f t="shared" ref="J230:J254" si="47">B230-B229</f>
        <v>0</v>
      </c>
      <c r="W230" s="29"/>
    </row>
    <row r="231" spans="1:23" ht="16" x14ac:dyDescent="0.2">
      <c r="A231">
        <f t="shared" si="39"/>
        <v>0</v>
      </c>
      <c r="B231">
        <f t="shared" si="40"/>
        <v>0</v>
      </c>
      <c r="C231">
        <f t="shared" si="41"/>
        <v>0</v>
      </c>
      <c r="D231">
        <f t="shared" si="42"/>
        <v>0</v>
      </c>
      <c r="E231" s="72">
        <f t="shared" si="43"/>
        <v>0</v>
      </c>
      <c r="F231" s="72">
        <f t="shared" si="44"/>
        <v>0</v>
      </c>
      <c r="H231">
        <f t="shared" si="45"/>
        <v>0</v>
      </c>
      <c r="I231">
        <f t="shared" si="46"/>
        <v>0</v>
      </c>
      <c r="J231">
        <f t="shared" si="47"/>
        <v>0</v>
      </c>
      <c r="W231" s="29"/>
    </row>
    <row r="232" spans="1:23" ht="16" x14ac:dyDescent="0.2">
      <c r="A232">
        <f t="shared" si="39"/>
        <v>0</v>
      </c>
      <c r="B232">
        <f t="shared" si="40"/>
        <v>0</v>
      </c>
      <c r="C232">
        <f t="shared" si="41"/>
        <v>0</v>
      </c>
      <c r="D232">
        <f t="shared" si="42"/>
        <v>0</v>
      </c>
      <c r="E232" s="72">
        <f t="shared" si="43"/>
        <v>0</v>
      </c>
      <c r="F232" s="72">
        <f t="shared" si="44"/>
        <v>0</v>
      </c>
      <c r="H232">
        <f t="shared" si="45"/>
        <v>0</v>
      </c>
      <c r="I232">
        <f t="shared" si="46"/>
        <v>0</v>
      </c>
      <c r="J232">
        <f t="shared" si="47"/>
        <v>0</v>
      </c>
      <c r="W232" s="29"/>
    </row>
    <row r="233" spans="1:23" ht="16" x14ac:dyDescent="0.2">
      <c r="A233">
        <f t="shared" si="39"/>
        <v>0</v>
      </c>
      <c r="B233">
        <f t="shared" si="40"/>
        <v>0</v>
      </c>
      <c r="C233">
        <f t="shared" si="41"/>
        <v>0</v>
      </c>
      <c r="D233">
        <f t="shared" si="42"/>
        <v>0</v>
      </c>
      <c r="E233" s="72">
        <f t="shared" si="43"/>
        <v>0</v>
      </c>
      <c r="F233" s="72">
        <f t="shared" si="44"/>
        <v>0</v>
      </c>
      <c r="H233">
        <f t="shared" si="45"/>
        <v>0</v>
      </c>
      <c r="I233">
        <f t="shared" si="46"/>
        <v>0</v>
      </c>
      <c r="J233">
        <f t="shared" si="47"/>
        <v>0</v>
      </c>
      <c r="W233" s="29"/>
    </row>
    <row r="234" spans="1:23" ht="16" x14ac:dyDescent="0.2">
      <c r="A234">
        <f t="shared" si="39"/>
        <v>0</v>
      </c>
      <c r="B234">
        <f t="shared" si="40"/>
        <v>0</v>
      </c>
      <c r="C234">
        <f t="shared" si="41"/>
        <v>0</v>
      </c>
      <c r="D234">
        <f t="shared" si="42"/>
        <v>0</v>
      </c>
      <c r="E234" s="72">
        <f t="shared" si="43"/>
        <v>0</v>
      </c>
      <c r="F234" s="72">
        <f t="shared" si="44"/>
        <v>0</v>
      </c>
      <c r="H234">
        <f t="shared" si="45"/>
        <v>0</v>
      </c>
      <c r="I234">
        <f t="shared" si="46"/>
        <v>0</v>
      </c>
      <c r="J234">
        <f t="shared" si="47"/>
        <v>0</v>
      </c>
      <c r="W234" s="29"/>
    </row>
    <row r="235" spans="1:23" ht="16" x14ac:dyDescent="0.2">
      <c r="A235">
        <f t="shared" si="39"/>
        <v>0</v>
      </c>
      <c r="B235">
        <f t="shared" si="40"/>
        <v>0</v>
      </c>
      <c r="C235">
        <f t="shared" si="41"/>
        <v>0</v>
      </c>
      <c r="D235">
        <f t="shared" si="42"/>
        <v>0</v>
      </c>
      <c r="E235" s="72">
        <f t="shared" si="43"/>
        <v>0</v>
      </c>
      <c r="F235" s="72">
        <f t="shared" si="44"/>
        <v>0</v>
      </c>
      <c r="H235">
        <f t="shared" si="45"/>
        <v>0</v>
      </c>
      <c r="I235">
        <f t="shared" si="46"/>
        <v>0</v>
      </c>
      <c r="J235">
        <f t="shared" si="47"/>
        <v>0</v>
      </c>
      <c r="W235" s="29"/>
    </row>
    <row r="236" spans="1:23" ht="16" x14ac:dyDescent="0.2">
      <c r="A236">
        <f t="shared" si="39"/>
        <v>0</v>
      </c>
      <c r="B236">
        <f t="shared" si="40"/>
        <v>0</v>
      </c>
      <c r="C236">
        <f t="shared" si="41"/>
        <v>0</v>
      </c>
      <c r="D236">
        <f t="shared" si="42"/>
        <v>0</v>
      </c>
      <c r="E236" s="72">
        <f t="shared" si="43"/>
        <v>0</v>
      </c>
      <c r="F236" s="72">
        <f t="shared" si="44"/>
        <v>0</v>
      </c>
      <c r="H236">
        <f t="shared" si="45"/>
        <v>0</v>
      </c>
      <c r="I236">
        <f t="shared" si="46"/>
        <v>0</v>
      </c>
      <c r="J236">
        <f t="shared" si="47"/>
        <v>0</v>
      </c>
      <c r="W236" s="29"/>
    </row>
    <row r="237" spans="1:23" ht="16" x14ac:dyDescent="0.2">
      <c r="A237">
        <f t="shared" si="39"/>
        <v>0</v>
      </c>
      <c r="B237">
        <f t="shared" si="40"/>
        <v>0</v>
      </c>
      <c r="C237">
        <f t="shared" si="41"/>
        <v>0</v>
      </c>
      <c r="D237">
        <f t="shared" si="42"/>
        <v>0</v>
      </c>
      <c r="E237" s="72">
        <f t="shared" si="43"/>
        <v>0</v>
      </c>
      <c r="F237" s="72">
        <f t="shared" si="44"/>
        <v>0</v>
      </c>
      <c r="H237">
        <f t="shared" si="45"/>
        <v>0</v>
      </c>
      <c r="I237">
        <f t="shared" si="46"/>
        <v>0</v>
      </c>
      <c r="J237">
        <f t="shared" si="47"/>
        <v>0</v>
      </c>
      <c r="W237" s="29"/>
    </row>
    <row r="238" spans="1:23" ht="16" x14ac:dyDescent="0.2">
      <c r="A238">
        <f t="shared" si="39"/>
        <v>0</v>
      </c>
      <c r="B238">
        <f t="shared" si="40"/>
        <v>0</v>
      </c>
      <c r="C238">
        <f t="shared" si="41"/>
        <v>0</v>
      </c>
      <c r="D238">
        <f t="shared" si="42"/>
        <v>0</v>
      </c>
      <c r="E238" s="72">
        <f t="shared" si="43"/>
        <v>0</v>
      </c>
      <c r="F238" s="72">
        <f t="shared" si="44"/>
        <v>0</v>
      </c>
      <c r="H238">
        <f t="shared" si="45"/>
        <v>0</v>
      </c>
      <c r="I238">
        <f t="shared" si="46"/>
        <v>0</v>
      </c>
      <c r="J238">
        <f t="shared" si="47"/>
        <v>0</v>
      </c>
      <c r="W238" s="29"/>
    </row>
    <row r="239" spans="1:23" ht="16" x14ac:dyDescent="0.2">
      <c r="A239">
        <f t="shared" si="39"/>
        <v>0</v>
      </c>
      <c r="B239">
        <f t="shared" si="40"/>
        <v>0</v>
      </c>
      <c r="C239">
        <f t="shared" si="41"/>
        <v>0</v>
      </c>
      <c r="D239">
        <f t="shared" si="42"/>
        <v>0</v>
      </c>
      <c r="E239" s="72">
        <f t="shared" si="43"/>
        <v>0</v>
      </c>
      <c r="F239" s="72">
        <f t="shared" si="44"/>
        <v>0</v>
      </c>
      <c r="H239">
        <f t="shared" si="45"/>
        <v>0</v>
      </c>
      <c r="I239">
        <f t="shared" si="46"/>
        <v>0</v>
      </c>
      <c r="J239">
        <f t="shared" si="47"/>
        <v>0</v>
      </c>
      <c r="W239" s="29"/>
    </row>
    <row r="240" spans="1:23" ht="16" x14ac:dyDescent="0.2">
      <c r="A240">
        <f t="shared" si="39"/>
        <v>0</v>
      </c>
      <c r="B240">
        <f t="shared" si="40"/>
        <v>0</v>
      </c>
      <c r="C240">
        <f t="shared" si="41"/>
        <v>0</v>
      </c>
      <c r="D240">
        <f t="shared" si="42"/>
        <v>0</v>
      </c>
      <c r="E240" s="72">
        <f t="shared" si="43"/>
        <v>0</v>
      </c>
      <c r="F240" s="72">
        <f t="shared" si="44"/>
        <v>0</v>
      </c>
      <c r="H240">
        <f t="shared" si="45"/>
        <v>0</v>
      </c>
      <c r="I240">
        <f t="shared" si="46"/>
        <v>0</v>
      </c>
      <c r="J240">
        <f t="shared" si="47"/>
        <v>0</v>
      </c>
      <c r="W240" s="29"/>
    </row>
    <row r="241" spans="1:23" ht="16" x14ac:dyDescent="0.2">
      <c r="A241">
        <f t="shared" ref="A241:A254" si="48">L241</f>
        <v>0</v>
      </c>
      <c r="B241">
        <f t="shared" ref="B241:B254" si="49">M241</f>
        <v>0</v>
      </c>
      <c r="C241">
        <f t="shared" si="41"/>
        <v>0</v>
      </c>
      <c r="D241">
        <f t="shared" si="42"/>
        <v>0</v>
      </c>
      <c r="E241" s="72">
        <f t="shared" si="43"/>
        <v>0</v>
      </c>
      <c r="F241" s="72">
        <f t="shared" si="44"/>
        <v>0</v>
      </c>
      <c r="H241">
        <f t="shared" si="45"/>
        <v>0</v>
      </c>
      <c r="I241">
        <f t="shared" si="46"/>
        <v>0</v>
      </c>
      <c r="J241">
        <f t="shared" si="47"/>
        <v>0</v>
      </c>
      <c r="W241" s="29"/>
    </row>
    <row r="242" spans="1:23" ht="16" x14ac:dyDescent="0.2">
      <c r="A242">
        <f t="shared" si="48"/>
        <v>0</v>
      </c>
      <c r="B242">
        <f t="shared" si="49"/>
        <v>0</v>
      </c>
      <c r="C242">
        <f t="shared" si="41"/>
        <v>0</v>
      </c>
      <c r="D242">
        <f t="shared" si="42"/>
        <v>0</v>
      </c>
      <c r="E242" s="72">
        <f t="shared" si="43"/>
        <v>0</v>
      </c>
      <c r="F242" s="72">
        <f t="shared" si="44"/>
        <v>0</v>
      </c>
      <c r="H242">
        <f t="shared" si="45"/>
        <v>0</v>
      </c>
      <c r="I242">
        <f t="shared" si="46"/>
        <v>0</v>
      </c>
      <c r="J242">
        <f t="shared" si="47"/>
        <v>0</v>
      </c>
      <c r="W242" s="29"/>
    </row>
    <row r="243" spans="1:23" ht="16" x14ac:dyDescent="0.2">
      <c r="A243">
        <f t="shared" si="48"/>
        <v>0</v>
      </c>
      <c r="B243">
        <f t="shared" si="49"/>
        <v>0</v>
      </c>
      <c r="C243">
        <f t="shared" si="41"/>
        <v>0</v>
      </c>
      <c r="D243">
        <f t="shared" si="42"/>
        <v>0</v>
      </c>
      <c r="E243" s="72">
        <f t="shared" si="43"/>
        <v>0</v>
      </c>
      <c r="F243" s="72">
        <f t="shared" si="44"/>
        <v>0</v>
      </c>
      <c r="H243">
        <f t="shared" si="45"/>
        <v>0</v>
      </c>
      <c r="I243">
        <f t="shared" si="46"/>
        <v>0</v>
      </c>
      <c r="J243">
        <f t="shared" si="47"/>
        <v>0</v>
      </c>
      <c r="W243" s="29"/>
    </row>
    <row r="244" spans="1:23" ht="16" x14ac:dyDescent="0.2">
      <c r="A244">
        <f t="shared" si="48"/>
        <v>0</v>
      </c>
      <c r="B244">
        <f t="shared" si="49"/>
        <v>0</v>
      </c>
      <c r="C244">
        <f t="shared" si="41"/>
        <v>0</v>
      </c>
      <c r="D244">
        <f t="shared" si="42"/>
        <v>0</v>
      </c>
      <c r="E244" s="72">
        <f t="shared" si="43"/>
        <v>0</v>
      </c>
      <c r="F244" s="72">
        <f t="shared" si="44"/>
        <v>0</v>
      </c>
      <c r="H244">
        <f t="shared" si="45"/>
        <v>0</v>
      </c>
      <c r="I244">
        <f t="shared" si="46"/>
        <v>0</v>
      </c>
      <c r="J244">
        <f t="shared" si="47"/>
        <v>0</v>
      </c>
      <c r="W244" s="29"/>
    </row>
    <row r="245" spans="1:23" ht="16" x14ac:dyDescent="0.2">
      <c r="A245">
        <f t="shared" si="48"/>
        <v>0</v>
      </c>
      <c r="B245">
        <f t="shared" si="49"/>
        <v>0</v>
      </c>
      <c r="C245">
        <f t="shared" si="41"/>
        <v>0</v>
      </c>
      <c r="D245">
        <f t="shared" si="42"/>
        <v>0</v>
      </c>
      <c r="E245" s="72">
        <f t="shared" si="43"/>
        <v>0</v>
      </c>
      <c r="F245" s="72">
        <f t="shared" si="44"/>
        <v>0</v>
      </c>
      <c r="H245">
        <f t="shared" si="45"/>
        <v>0</v>
      </c>
      <c r="I245">
        <f t="shared" si="46"/>
        <v>0</v>
      </c>
      <c r="J245">
        <f t="shared" si="47"/>
        <v>0</v>
      </c>
      <c r="W245" s="29"/>
    </row>
    <row r="246" spans="1:23" ht="16" x14ac:dyDescent="0.2">
      <c r="A246">
        <f t="shared" si="48"/>
        <v>0</v>
      </c>
      <c r="B246">
        <f t="shared" si="49"/>
        <v>0</v>
      </c>
      <c r="C246">
        <f t="shared" si="41"/>
        <v>0</v>
      </c>
      <c r="D246">
        <f t="shared" si="42"/>
        <v>0</v>
      </c>
      <c r="E246" s="72">
        <f t="shared" si="43"/>
        <v>0</v>
      </c>
      <c r="F246" s="72">
        <f t="shared" si="44"/>
        <v>0</v>
      </c>
      <c r="H246">
        <f t="shared" si="45"/>
        <v>0</v>
      </c>
      <c r="I246">
        <f t="shared" si="46"/>
        <v>0</v>
      </c>
      <c r="J246">
        <f t="shared" si="47"/>
        <v>0</v>
      </c>
      <c r="W246" s="29"/>
    </row>
    <row r="247" spans="1:23" ht="16" x14ac:dyDescent="0.2">
      <c r="A247">
        <f t="shared" si="48"/>
        <v>0</v>
      </c>
      <c r="B247">
        <f t="shared" si="49"/>
        <v>0</v>
      </c>
      <c r="C247">
        <f t="shared" si="41"/>
        <v>0</v>
      </c>
      <c r="D247">
        <f t="shared" si="42"/>
        <v>0</v>
      </c>
      <c r="E247" s="72">
        <f t="shared" si="43"/>
        <v>0</v>
      </c>
      <c r="F247" s="72">
        <f t="shared" si="44"/>
        <v>0</v>
      </c>
      <c r="H247">
        <f t="shared" si="45"/>
        <v>0</v>
      </c>
      <c r="I247">
        <f t="shared" si="46"/>
        <v>0</v>
      </c>
      <c r="J247">
        <f t="shared" si="47"/>
        <v>0</v>
      </c>
      <c r="W247" s="29"/>
    </row>
    <row r="248" spans="1:23" ht="16" x14ac:dyDescent="0.2">
      <c r="A248">
        <f t="shared" si="48"/>
        <v>0</v>
      </c>
      <c r="B248">
        <f t="shared" si="49"/>
        <v>0</v>
      </c>
      <c r="C248">
        <f t="shared" si="41"/>
        <v>0</v>
      </c>
      <c r="D248">
        <f t="shared" si="42"/>
        <v>0</v>
      </c>
      <c r="E248" s="72">
        <f t="shared" si="43"/>
        <v>0</v>
      </c>
      <c r="F248" s="72">
        <f t="shared" si="44"/>
        <v>0</v>
      </c>
      <c r="H248">
        <f t="shared" si="45"/>
        <v>0</v>
      </c>
      <c r="I248">
        <f t="shared" si="46"/>
        <v>0</v>
      </c>
      <c r="J248">
        <f t="shared" si="47"/>
        <v>0</v>
      </c>
      <c r="W248" s="29"/>
    </row>
    <row r="249" spans="1:23" ht="16" x14ac:dyDescent="0.2">
      <c r="A249">
        <f t="shared" si="48"/>
        <v>0</v>
      </c>
      <c r="B249">
        <f t="shared" si="49"/>
        <v>0</v>
      </c>
      <c r="C249">
        <f t="shared" si="41"/>
        <v>0</v>
      </c>
      <c r="D249">
        <f t="shared" si="42"/>
        <v>0</v>
      </c>
      <c r="E249" s="72">
        <f t="shared" si="43"/>
        <v>0</v>
      </c>
      <c r="F249" s="72">
        <f t="shared" si="44"/>
        <v>0</v>
      </c>
      <c r="H249">
        <f t="shared" si="45"/>
        <v>0</v>
      </c>
      <c r="I249">
        <f t="shared" si="46"/>
        <v>0</v>
      </c>
      <c r="J249">
        <f t="shared" si="47"/>
        <v>0</v>
      </c>
      <c r="W249" s="29"/>
    </row>
    <row r="250" spans="1:23" ht="16" x14ac:dyDescent="0.2">
      <c r="A250">
        <f t="shared" si="48"/>
        <v>0</v>
      </c>
      <c r="B250">
        <f t="shared" si="49"/>
        <v>0</v>
      </c>
      <c r="C250">
        <f t="shared" si="41"/>
        <v>0</v>
      </c>
      <c r="D250">
        <f t="shared" si="42"/>
        <v>0</v>
      </c>
      <c r="E250" s="72">
        <f t="shared" si="43"/>
        <v>0</v>
      </c>
      <c r="F250" s="72">
        <f t="shared" si="44"/>
        <v>0</v>
      </c>
      <c r="H250">
        <f t="shared" si="45"/>
        <v>0</v>
      </c>
      <c r="I250">
        <f t="shared" si="46"/>
        <v>0</v>
      </c>
      <c r="J250">
        <f t="shared" si="47"/>
        <v>0</v>
      </c>
      <c r="W250" s="29"/>
    </row>
    <row r="251" spans="1:23" ht="16" x14ac:dyDescent="0.2">
      <c r="A251">
        <f t="shared" si="48"/>
        <v>0</v>
      </c>
      <c r="B251">
        <f t="shared" si="49"/>
        <v>0</v>
      </c>
      <c r="C251">
        <f t="shared" si="41"/>
        <v>0</v>
      </c>
      <c r="D251">
        <f t="shared" si="42"/>
        <v>0</v>
      </c>
      <c r="E251" s="72">
        <f t="shared" si="43"/>
        <v>0</v>
      </c>
      <c r="F251" s="72">
        <f t="shared" si="44"/>
        <v>0</v>
      </c>
      <c r="H251">
        <f t="shared" si="45"/>
        <v>0</v>
      </c>
      <c r="I251">
        <f t="shared" si="46"/>
        <v>0</v>
      </c>
      <c r="J251">
        <f t="shared" si="47"/>
        <v>0</v>
      </c>
      <c r="W251" s="29"/>
    </row>
    <row r="252" spans="1:23" ht="16" x14ac:dyDescent="0.2">
      <c r="A252">
        <f t="shared" si="48"/>
        <v>0</v>
      </c>
      <c r="B252">
        <f t="shared" si="49"/>
        <v>0</v>
      </c>
      <c r="C252">
        <f t="shared" si="41"/>
        <v>0</v>
      </c>
      <c r="D252">
        <f t="shared" si="42"/>
        <v>0</v>
      </c>
      <c r="E252" s="72">
        <f t="shared" si="43"/>
        <v>0</v>
      </c>
      <c r="F252" s="72">
        <f t="shared" si="44"/>
        <v>0</v>
      </c>
      <c r="H252">
        <f t="shared" si="45"/>
        <v>0</v>
      </c>
      <c r="I252">
        <f t="shared" si="46"/>
        <v>0</v>
      </c>
      <c r="J252">
        <f t="shared" si="47"/>
        <v>0</v>
      </c>
      <c r="W252" s="29"/>
    </row>
    <row r="253" spans="1:23" ht="16" x14ac:dyDescent="0.2">
      <c r="A253">
        <f t="shared" si="48"/>
        <v>0</v>
      </c>
      <c r="B253">
        <f t="shared" si="49"/>
        <v>0</v>
      </c>
      <c r="C253">
        <f t="shared" si="41"/>
        <v>0</v>
      </c>
      <c r="D253">
        <f t="shared" si="42"/>
        <v>0</v>
      </c>
      <c r="E253" s="72">
        <f t="shared" si="43"/>
        <v>0</v>
      </c>
      <c r="F253" s="72">
        <f t="shared" si="44"/>
        <v>0</v>
      </c>
      <c r="H253">
        <f t="shared" si="45"/>
        <v>0</v>
      </c>
      <c r="I253">
        <f t="shared" si="46"/>
        <v>0</v>
      </c>
      <c r="J253">
        <f t="shared" si="47"/>
        <v>0</v>
      </c>
      <c r="W253" s="29"/>
    </row>
    <row r="254" spans="1:23" ht="16" x14ac:dyDescent="0.2">
      <c r="A254">
        <f t="shared" si="48"/>
        <v>0</v>
      </c>
      <c r="B254">
        <f t="shared" si="49"/>
        <v>0</v>
      </c>
      <c r="C254">
        <f t="shared" si="41"/>
        <v>0</v>
      </c>
      <c r="D254">
        <f t="shared" si="42"/>
        <v>0</v>
      </c>
      <c r="E254" s="72">
        <f t="shared" si="43"/>
        <v>0</v>
      </c>
      <c r="F254" s="72">
        <f t="shared" si="44"/>
        <v>0</v>
      </c>
      <c r="H254">
        <f t="shared" si="45"/>
        <v>0</v>
      </c>
      <c r="I254">
        <f t="shared" si="46"/>
        <v>0</v>
      </c>
      <c r="J254">
        <f t="shared" si="47"/>
        <v>0</v>
      </c>
      <c r="W254" s="29"/>
    </row>
    <row r="255" spans="1:23" ht="16" x14ac:dyDescent="0.2">
      <c r="A255">
        <f t="shared" ref="A255:A269" si="50">L255</f>
        <v>0</v>
      </c>
      <c r="B255">
        <f t="shared" ref="B255:B269" si="51">M255</f>
        <v>0</v>
      </c>
      <c r="C255">
        <f t="shared" ref="C255:C269" si="52">N255*10</f>
        <v>0</v>
      </c>
      <c r="D255">
        <f t="shared" ref="D255:D269" si="53">O255</f>
        <v>0</v>
      </c>
      <c r="E255" s="72">
        <f t="shared" ref="E255:E269" si="54">R255</f>
        <v>0</v>
      </c>
      <c r="F255" s="72">
        <f t="shared" ref="F255:F269" si="55">(S255*0.51444)*10</f>
        <v>0</v>
      </c>
      <c r="H255">
        <f t="shared" si="45"/>
        <v>0</v>
      </c>
      <c r="I255">
        <f t="shared" si="46"/>
        <v>0</v>
      </c>
      <c r="J255">
        <f t="shared" ref="J255:J262" si="56">B255-B254</f>
        <v>0</v>
      </c>
      <c r="W255" s="29"/>
    </row>
    <row r="256" spans="1:23" ht="16" x14ac:dyDescent="0.2">
      <c r="A256">
        <f t="shared" si="50"/>
        <v>0</v>
      </c>
      <c r="B256">
        <f t="shared" si="51"/>
        <v>0</v>
      </c>
      <c r="C256">
        <f t="shared" si="52"/>
        <v>0</v>
      </c>
      <c r="D256">
        <f t="shared" si="53"/>
        <v>0</v>
      </c>
      <c r="E256" s="72">
        <f t="shared" si="54"/>
        <v>0</v>
      </c>
      <c r="F256" s="72">
        <f t="shared" si="55"/>
        <v>0</v>
      </c>
      <c r="H256">
        <f t="shared" si="45"/>
        <v>0</v>
      </c>
      <c r="I256">
        <f t="shared" si="46"/>
        <v>0</v>
      </c>
      <c r="J256">
        <f t="shared" si="56"/>
        <v>0</v>
      </c>
      <c r="W256" s="29"/>
    </row>
    <row r="257" spans="1:23" ht="16" x14ac:dyDescent="0.2">
      <c r="A257">
        <f t="shared" si="50"/>
        <v>0</v>
      </c>
      <c r="B257">
        <f t="shared" si="51"/>
        <v>0</v>
      </c>
      <c r="C257">
        <f t="shared" si="52"/>
        <v>0</v>
      </c>
      <c r="D257">
        <f t="shared" si="53"/>
        <v>0</v>
      </c>
      <c r="E257" s="72">
        <f t="shared" si="54"/>
        <v>0</v>
      </c>
      <c r="F257" s="72">
        <f t="shared" si="55"/>
        <v>0</v>
      </c>
      <c r="H257">
        <f t="shared" si="45"/>
        <v>0</v>
      </c>
      <c r="I257">
        <f t="shared" si="46"/>
        <v>0</v>
      </c>
      <c r="J257">
        <f t="shared" si="56"/>
        <v>0</v>
      </c>
      <c r="W257" s="29"/>
    </row>
    <row r="258" spans="1:23" ht="16" x14ac:dyDescent="0.2">
      <c r="A258">
        <f t="shared" si="50"/>
        <v>0</v>
      </c>
      <c r="B258">
        <f t="shared" si="51"/>
        <v>0</v>
      </c>
      <c r="C258">
        <f t="shared" si="52"/>
        <v>0</v>
      </c>
      <c r="D258">
        <f t="shared" si="53"/>
        <v>0</v>
      </c>
      <c r="E258" s="72">
        <f t="shared" si="54"/>
        <v>0</v>
      </c>
      <c r="F258" s="72">
        <f t="shared" si="55"/>
        <v>0</v>
      </c>
      <c r="H258">
        <f t="shared" si="45"/>
        <v>0</v>
      </c>
      <c r="I258">
        <f t="shared" si="46"/>
        <v>0</v>
      </c>
      <c r="J258">
        <f t="shared" si="56"/>
        <v>0</v>
      </c>
      <c r="W258" s="29"/>
    </row>
    <row r="259" spans="1:23" ht="16" x14ac:dyDescent="0.2">
      <c r="A259">
        <f t="shared" si="50"/>
        <v>0</v>
      </c>
      <c r="B259">
        <f t="shared" si="51"/>
        <v>0</v>
      </c>
      <c r="C259">
        <f t="shared" si="52"/>
        <v>0</v>
      </c>
      <c r="D259">
        <f t="shared" si="53"/>
        <v>0</v>
      </c>
      <c r="E259" s="72">
        <f t="shared" si="54"/>
        <v>0</v>
      </c>
      <c r="F259" s="72">
        <f t="shared" si="55"/>
        <v>0</v>
      </c>
      <c r="H259">
        <f t="shared" si="45"/>
        <v>0</v>
      </c>
      <c r="I259">
        <f t="shared" si="46"/>
        <v>0</v>
      </c>
      <c r="J259">
        <f t="shared" si="56"/>
        <v>0</v>
      </c>
      <c r="W259" s="29"/>
    </row>
    <row r="260" spans="1:23" ht="16" x14ac:dyDescent="0.2">
      <c r="A260">
        <f t="shared" si="50"/>
        <v>0</v>
      </c>
      <c r="B260">
        <f t="shared" si="51"/>
        <v>0</v>
      </c>
      <c r="C260">
        <f t="shared" si="52"/>
        <v>0</v>
      </c>
      <c r="D260">
        <f t="shared" si="53"/>
        <v>0</v>
      </c>
      <c r="E260" s="72">
        <f t="shared" si="54"/>
        <v>0</v>
      </c>
      <c r="F260" s="72">
        <f t="shared" si="55"/>
        <v>0</v>
      </c>
      <c r="H260">
        <f t="shared" si="45"/>
        <v>0</v>
      </c>
      <c r="I260">
        <f t="shared" si="46"/>
        <v>0</v>
      </c>
      <c r="J260">
        <f t="shared" si="56"/>
        <v>0</v>
      </c>
      <c r="W260" s="29"/>
    </row>
    <row r="261" spans="1:23" ht="16" x14ac:dyDescent="0.2">
      <c r="A261">
        <f t="shared" si="50"/>
        <v>0</v>
      </c>
      <c r="B261">
        <f t="shared" si="51"/>
        <v>0</v>
      </c>
      <c r="C261">
        <f t="shared" si="52"/>
        <v>0</v>
      </c>
      <c r="D261">
        <f t="shared" si="53"/>
        <v>0</v>
      </c>
      <c r="E261" s="72">
        <f t="shared" si="54"/>
        <v>0</v>
      </c>
      <c r="F261" s="72">
        <f t="shared" si="55"/>
        <v>0</v>
      </c>
      <c r="H261">
        <f t="shared" si="45"/>
        <v>0</v>
      </c>
      <c r="I261">
        <f t="shared" si="46"/>
        <v>0</v>
      </c>
      <c r="J261">
        <f t="shared" si="56"/>
        <v>0</v>
      </c>
      <c r="W261" s="29"/>
    </row>
    <row r="262" spans="1:23" ht="16" x14ac:dyDescent="0.2">
      <c r="A262">
        <f t="shared" si="50"/>
        <v>0</v>
      </c>
      <c r="B262">
        <f t="shared" si="51"/>
        <v>0</v>
      </c>
      <c r="C262">
        <f t="shared" si="52"/>
        <v>0</v>
      </c>
      <c r="D262">
        <f t="shared" si="53"/>
        <v>0</v>
      </c>
      <c r="E262" s="72">
        <f t="shared" si="54"/>
        <v>0</v>
      </c>
      <c r="F262" s="72">
        <f t="shared" si="55"/>
        <v>0</v>
      </c>
      <c r="H262">
        <f t="shared" si="45"/>
        <v>0</v>
      </c>
      <c r="I262">
        <f t="shared" si="46"/>
        <v>0</v>
      </c>
      <c r="J262">
        <f t="shared" si="56"/>
        <v>0</v>
      </c>
      <c r="W262" s="29"/>
    </row>
    <row r="263" spans="1:23" ht="16" x14ac:dyDescent="0.2">
      <c r="A263">
        <f t="shared" si="50"/>
        <v>0</v>
      </c>
      <c r="B263">
        <f t="shared" si="51"/>
        <v>0</v>
      </c>
      <c r="C263">
        <f t="shared" si="52"/>
        <v>0</v>
      </c>
      <c r="D263">
        <f t="shared" si="53"/>
        <v>0</v>
      </c>
      <c r="E263" s="72">
        <f t="shared" si="54"/>
        <v>0</v>
      </c>
      <c r="F263" s="72">
        <f t="shared" si="55"/>
        <v>0</v>
      </c>
      <c r="H263">
        <f t="shared" si="45"/>
        <v>0</v>
      </c>
      <c r="I263">
        <f t="shared" si="46"/>
        <v>0</v>
      </c>
      <c r="J263">
        <f t="shared" ref="J263:J269" si="57">B263-B262</f>
        <v>0</v>
      </c>
      <c r="W263" s="29"/>
    </row>
    <row r="264" spans="1:23" ht="16" x14ac:dyDescent="0.2">
      <c r="A264">
        <f t="shared" si="50"/>
        <v>0</v>
      </c>
      <c r="B264">
        <f t="shared" si="51"/>
        <v>0</v>
      </c>
      <c r="C264">
        <f t="shared" si="52"/>
        <v>0</v>
      </c>
      <c r="D264">
        <f t="shared" si="53"/>
        <v>0</v>
      </c>
      <c r="E264" s="72">
        <f t="shared" si="54"/>
        <v>0</v>
      </c>
      <c r="F264" s="72">
        <f t="shared" si="55"/>
        <v>0</v>
      </c>
      <c r="H264">
        <f t="shared" si="45"/>
        <v>0</v>
      </c>
      <c r="I264">
        <f t="shared" si="46"/>
        <v>0</v>
      </c>
      <c r="J264">
        <f t="shared" si="57"/>
        <v>0</v>
      </c>
      <c r="W264" s="29"/>
    </row>
    <row r="265" spans="1:23" ht="16" x14ac:dyDescent="0.2">
      <c r="A265">
        <f t="shared" si="50"/>
        <v>0</v>
      </c>
      <c r="B265">
        <f t="shared" si="51"/>
        <v>0</v>
      </c>
      <c r="C265">
        <f t="shared" si="52"/>
        <v>0</v>
      </c>
      <c r="D265">
        <f t="shared" si="53"/>
        <v>0</v>
      </c>
      <c r="E265" s="72">
        <f t="shared" si="54"/>
        <v>0</v>
      </c>
      <c r="F265" s="72">
        <f t="shared" si="55"/>
        <v>0</v>
      </c>
      <c r="H265">
        <f t="shared" si="45"/>
        <v>0</v>
      </c>
      <c r="I265">
        <f t="shared" si="46"/>
        <v>0</v>
      </c>
      <c r="J265">
        <f t="shared" si="57"/>
        <v>0</v>
      </c>
      <c r="W265" s="29"/>
    </row>
    <row r="266" spans="1:23" ht="16" x14ac:dyDescent="0.2">
      <c r="A266">
        <f t="shared" si="50"/>
        <v>0</v>
      </c>
      <c r="B266">
        <f t="shared" si="51"/>
        <v>0</v>
      </c>
      <c r="C266">
        <f t="shared" si="52"/>
        <v>0</v>
      </c>
      <c r="D266">
        <f t="shared" si="53"/>
        <v>0</v>
      </c>
      <c r="E266" s="72">
        <f t="shared" si="54"/>
        <v>0</v>
      </c>
      <c r="F266" s="72">
        <f t="shared" si="55"/>
        <v>0</v>
      </c>
      <c r="H266">
        <f t="shared" si="45"/>
        <v>0</v>
      </c>
      <c r="I266">
        <f t="shared" si="46"/>
        <v>0</v>
      </c>
      <c r="J266">
        <f t="shared" si="57"/>
        <v>0</v>
      </c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</row>
    <row r="267" spans="1:23" ht="16" x14ac:dyDescent="0.2">
      <c r="A267">
        <f t="shared" si="50"/>
        <v>0</v>
      </c>
      <c r="B267">
        <f t="shared" si="51"/>
        <v>0</v>
      </c>
      <c r="C267">
        <f t="shared" si="52"/>
        <v>0</v>
      </c>
      <c r="D267">
        <f t="shared" si="53"/>
        <v>0</v>
      </c>
      <c r="E267" s="72">
        <f t="shared" si="54"/>
        <v>0</v>
      </c>
      <c r="F267" s="72">
        <f t="shared" si="55"/>
        <v>0</v>
      </c>
      <c r="H267">
        <f t="shared" si="45"/>
        <v>0</v>
      </c>
      <c r="I267">
        <f t="shared" si="46"/>
        <v>0</v>
      </c>
      <c r="J267">
        <f t="shared" si="57"/>
        <v>0</v>
      </c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</row>
    <row r="268" spans="1:23" ht="16" x14ac:dyDescent="0.2">
      <c r="A268">
        <f t="shared" si="50"/>
        <v>0</v>
      </c>
      <c r="B268">
        <f t="shared" si="51"/>
        <v>0</v>
      </c>
      <c r="C268">
        <f t="shared" si="52"/>
        <v>0</v>
      </c>
      <c r="D268">
        <f t="shared" si="53"/>
        <v>0</v>
      </c>
      <c r="E268" s="72">
        <f t="shared" si="54"/>
        <v>0</v>
      </c>
      <c r="F268" s="72">
        <f t="shared" si="55"/>
        <v>0</v>
      </c>
      <c r="H268">
        <f t="shared" si="45"/>
        <v>0</v>
      </c>
      <c r="I268">
        <f t="shared" si="46"/>
        <v>0</v>
      </c>
      <c r="J268">
        <f t="shared" si="57"/>
        <v>0</v>
      </c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</row>
    <row r="269" spans="1:23" ht="16" x14ac:dyDescent="0.2">
      <c r="A269">
        <f t="shared" si="50"/>
        <v>0</v>
      </c>
      <c r="B269">
        <f t="shared" si="51"/>
        <v>0</v>
      </c>
      <c r="C269">
        <f t="shared" si="52"/>
        <v>0</v>
      </c>
      <c r="D269">
        <f t="shared" si="53"/>
        <v>0</v>
      </c>
      <c r="E269" s="72">
        <f t="shared" si="54"/>
        <v>0</v>
      </c>
      <c r="F269" s="72">
        <f t="shared" si="55"/>
        <v>0</v>
      </c>
      <c r="H269">
        <f t="shared" si="45"/>
        <v>0</v>
      </c>
      <c r="I269">
        <f t="shared" si="46"/>
        <v>0</v>
      </c>
      <c r="J269">
        <f t="shared" si="57"/>
        <v>0</v>
      </c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</row>
    <row r="270" spans="1:23" ht="16" x14ac:dyDescent="0.2"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</row>
    <row r="271" spans="1:23" ht="16" x14ac:dyDescent="0.2"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</row>
    <row r="272" spans="1:23" ht="16" x14ac:dyDescent="0.2"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</row>
  </sheetData>
  <sheetProtection selectLockedCells="1" selectUnlockedCells="1"/>
  <conditionalFormatting sqref="H230:I269">
    <cfRule type="cellIs" dxfId="21" priority="126" operator="greaterThan">
      <formula>500</formula>
    </cfRule>
  </conditionalFormatting>
  <conditionalFormatting sqref="H204:I229 I198:I203">
    <cfRule type="cellIs" dxfId="20" priority="35" operator="greaterThan">
      <formula>500</formula>
    </cfRule>
  </conditionalFormatting>
  <conditionalFormatting sqref="H198:I203">
    <cfRule type="cellIs" dxfId="19" priority="34" operator="greaterThan">
      <formula>500</formula>
    </cfRule>
  </conditionalFormatting>
  <conditionalFormatting sqref="H151:I153 I154:I166 I183:I197">
    <cfRule type="cellIs" dxfId="18" priority="33" operator="greaterThan">
      <formula>500</formula>
    </cfRule>
  </conditionalFormatting>
  <conditionalFormatting sqref="H183:I197">
    <cfRule type="cellIs" dxfId="17" priority="31" operator="greaterThan">
      <formula>500</formula>
    </cfRule>
  </conditionalFormatting>
  <conditionalFormatting sqref="H154:I166">
    <cfRule type="cellIs" dxfId="16" priority="32" operator="greaterThan">
      <formula>500</formula>
    </cfRule>
  </conditionalFormatting>
  <conditionalFormatting sqref="H132:I136">
    <cfRule type="cellIs" dxfId="15" priority="27" operator="greaterThan">
      <formula>500</formula>
    </cfRule>
  </conditionalFormatting>
  <conditionalFormatting sqref="H137:I150">
    <cfRule type="cellIs" dxfId="14" priority="26" operator="greaterThan">
      <formula>500</formula>
    </cfRule>
  </conditionalFormatting>
  <conditionalFormatting sqref="I167:I182">
    <cfRule type="cellIs" dxfId="13" priority="25" operator="greaterThan">
      <formula>500</formula>
    </cfRule>
  </conditionalFormatting>
  <conditionalFormatting sqref="H167:I182">
    <cfRule type="cellIs" dxfId="12" priority="24" operator="greaterThan">
      <formula>500</formula>
    </cfRule>
  </conditionalFormatting>
  <conditionalFormatting sqref="H2:I29 H69:I83 H104:I114 I30:I68 I84:I103 I115:I131">
    <cfRule type="cellIs" dxfId="11" priority="8" operator="greaterThan">
      <formula>500</formula>
    </cfRule>
  </conditionalFormatting>
  <conditionalFormatting sqref="H30:I37">
    <cfRule type="cellIs" dxfId="10" priority="7" operator="greaterThan">
      <formula>500</formula>
    </cfRule>
  </conditionalFormatting>
  <conditionalFormatting sqref="H38:I53">
    <cfRule type="cellIs" dxfId="9" priority="6" operator="greaterThan">
      <formula>500</formula>
    </cfRule>
  </conditionalFormatting>
  <conditionalFormatting sqref="H54:I58">
    <cfRule type="cellIs" dxfId="8" priority="5" operator="greaterThan">
      <formula>500</formula>
    </cfRule>
  </conditionalFormatting>
  <conditionalFormatting sqref="H59:I68">
    <cfRule type="cellIs" dxfId="7" priority="4" operator="greaterThan">
      <formula>500</formula>
    </cfRule>
  </conditionalFormatting>
  <conditionalFormatting sqref="H84:I109">
    <cfRule type="cellIs" dxfId="6" priority="3" operator="greaterThan">
      <formula>500</formula>
    </cfRule>
  </conditionalFormatting>
  <conditionalFormatting sqref="E1:E269">
    <cfRule type="cellIs" dxfId="5" priority="10" operator="equal">
      <formula>0</formula>
    </cfRule>
  </conditionalFormatting>
  <conditionalFormatting sqref="F1:F269">
    <cfRule type="cellIs" dxfId="4" priority="9" operator="equal">
      <formula>0</formula>
    </cfRule>
  </conditionalFormatting>
  <conditionalFormatting sqref="H90:I103">
    <cfRule type="cellIs" dxfId="3" priority="2" operator="greaterThan">
      <formula>500</formula>
    </cfRule>
  </conditionalFormatting>
  <conditionalFormatting sqref="H115:I131">
    <cfRule type="cellIs" dxfId="2" priority="1" operator="greaterThan">
      <formula>500</formula>
    </cfRule>
  </conditionalFormatting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&amp;C&amp;"Arial,Regular"&amp;A</oddHeader>
    <oddFooter>&amp;C&amp;"Arial,Regular"Page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48"/>
  <sheetViews>
    <sheetView topLeftCell="A295" workbookViewId="0">
      <selection activeCell="I283" sqref="I283"/>
    </sheetView>
  </sheetViews>
  <sheetFormatPr baseColWidth="10" defaultColWidth="11" defaultRowHeight="13" x14ac:dyDescent="0.15"/>
  <cols>
    <col min="1" max="1" width="20.33203125" bestFit="1" customWidth="1"/>
    <col min="8" max="8" width="11" style="15"/>
  </cols>
  <sheetData>
    <row r="1" spans="1:14" x14ac:dyDescent="0.15">
      <c r="A1" t="s">
        <v>181</v>
      </c>
      <c r="B1" s="15">
        <f t="shared" ref="B1:G1" si="0">I1</f>
        <v>988</v>
      </c>
      <c r="C1" s="15">
        <f>IF(B1&gt;0,J1,0)</f>
        <v>229</v>
      </c>
      <c r="D1" s="15">
        <f t="shared" si="0"/>
        <v>132</v>
      </c>
      <c r="E1" s="15">
        <f t="shared" si="0"/>
        <v>-2.8</v>
      </c>
      <c r="F1" s="15">
        <f t="shared" si="0"/>
        <v>330</v>
      </c>
      <c r="G1" s="15">
        <f t="shared" si="0"/>
        <v>66.877200000000002</v>
      </c>
      <c r="H1" s="15" t="s">
        <v>182</v>
      </c>
      <c r="I1">
        <f>'RAOB input'!A1</f>
        <v>988</v>
      </c>
      <c r="J1">
        <f>'RAOB input'!B1</f>
        <v>229</v>
      </c>
      <c r="K1">
        <f>'RAOB input'!C1</f>
        <v>132</v>
      </c>
      <c r="L1">
        <f>'RAOB input'!D1</f>
        <v>-2.8</v>
      </c>
      <c r="M1">
        <f>'RAOB input'!E1</f>
        <v>330</v>
      </c>
      <c r="N1">
        <f>'RAOB input'!F1</f>
        <v>66.877200000000002</v>
      </c>
    </row>
    <row r="2" spans="1:14" x14ac:dyDescent="0.15">
      <c r="A2" t="s">
        <v>183</v>
      </c>
      <c r="B2" s="15">
        <f>I4</f>
        <v>979</v>
      </c>
      <c r="C2" s="15">
        <f>C1+((C4-C1)/3)</f>
        <v>254.33333333333334</v>
      </c>
      <c r="D2" s="15">
        <f>K4</f>
        <v>125</v>
      </c>
      <c r="E2" s="15">
        <f>L4</f>
        <v>-3.1</v>
      </c>
      <c r="F2" s="15">
        <f>M4</f>
        <v>330</v>
      </c>
      <c r="G2" s="15">
        <f>N4</f>
        <v>66.877200000000002</v>
      </c>
    </row>
    <row r="3" spans="1:14" x14ac:dyDescent="0.15">
      <c r="B3" s="15">
        <f>B2</f>
        <v>979</v>
      </c>
      <c r="C3" s="15">
        <f>C1+(2*(C2-C1))</f>
        <v>279.66666666666669</v>
      </c>
      <c r="D3" s="15">
        <f>D2</f>
        <v>125</v>
      </c>
      <c r="E3" s="15">
        <f>E2</f>
        <v>-3.1</v>
      </c>
      <c r="F3" s="15">
        <f>F2</f>
        <v>330</v>
      </c>
      <c r="G3" s="15">
        <f>G2</f>
        <v>66.877200000000002</v>
      </c>
    </row>
    <row r="4" spans="1:14" x14ac:dyDescent="0.15">
      <c r="A4" s="31" t="s">
        <v>214</v>
      </c>
      <c r="B4" s="15">
        <f>B2</f>
        <v>979</v>
      </c>
      <c r="C4" s="15">
        <f>J4</f>
        <v>305</v>
      </c>
      <c r="D4" s="15">
        <f>D2</f>
        <v>125</v>
      </c>
      <c r="E4" s="15">
        <f>E2</f>
        <v>-3.1</v>
      </c>
      <c r="F4" s="15">
        <f>F2</f>
        <v>330</v>
      </c>
      <c r="G4" s="15">
        <f>G2</f>
        <v>66.877200000000002</v>
      </c>
      <c r="I4">
        <f>'RAOB input'!A2</f>
        <v>979</v>
      </c>
      <c r="J4">
        <f>'RAOB input'!B2</f>
        <v>305</v>
      </c>
      <c r="K4">
        <f>'RAOB input'!C2</f>
        <v>125</v>
      </c>
      <c r="L4">
        <f>'RAOB input'!D2</f>
        <v>-3.1</v>
      </c>
      <c r="M4">
        <f>'RAOB input'!E2</f>
        <v>330</v>
      </c>
      <c r="N4">
        <f>'RAOB input'!F2</f>
        <v>66.877200000000002</v>
      </c>
    </row>
    <row r="5" spans="1:14" x14ac:dyDescent="0.15">
      <c r="A5" s="31" t="s">
        <v>215</v>
      </c>
      <c r="B5" s="15">
        <f>I7</f>
        <v>943.7</v>
      </c>
      <c r="C5" s="15">
        <f>C4+((C7-C4)/3)</f>
        <v>406.66666666666669</v>
      </c>
      <c r="D5" s="15">
        <f>K7</f>
        <v>97</v>
      </c>
      <c r="E5" s="15">
        <f>L7</f>
        <v>-4.2</v>
      </c>
      <c r="F5" s="15">
        <f>M7</f>
        <v>320</v>
      </c>
      <c r="G5" s="15">
        <f>N7</f>
        <v>77.165999999999997</v>
      </c>
    </row>
    <row r="6" spans="1:14" x14ac:dyDescent="0.15">
      <c r="B6" s="15">
        <f>B5</f>
        <v>943.7</v>
      </c>
      <c r="C6" s="15">
        <f>C4+(2*(C5-C4))</f>
        <v>508.33333333333337</v>
      </c>
      <c r="D6" s="15">
        <f>D5</f>
        <v>97</v>
      </c>
      <c r="E6" s="15">
        <f>E5</f>
        <v>-4.2</v>
      </c>
      <c r="F6" s="15">
        <f>F5</f>
        <v>320</v>
      </c>
      <c r="G6" s="15">
        <f>G5</f>
        <v>77.165999999999997</v>
      </c>
    </row>
    <row r="7" spans="1:14" x14ac:dyDescent="0.15">
      <c r="B7" s="15">
        <f>B5</f>
        <v>943.7</v>
      </c>
      <c r="C7" s="15">
        <f>J7</f>
        <v>610</v>
      </c>
      <c r="D7" s="15">
        <f>D5</f>
        <v>97</v>
      </c>
      <c r="E7" s="15">
        <f>E5</f>
        <v>-4.2</v>
      </c>
      <c r="F7" s="15">
        <f>F5</f>
        <v>320</v>
      </c>
      <c r="G7" s="15">
        <f>G5</f>
        <v>77.165999999999997</v>
      </c>
      <c r="I7">
        <f>'RAOB input'!A3</f>
        <v>943.7</v>
      </c>
      <c r="J7">
        <f>'RAOB input'!B3</f>
        <v>610</v>
      </c>
      <c r="K7">
        <f>'RAOB input'!C3</f>
        <v>97</v>
      </c>
      <c r="L7">
        <f>'RAOB input'!D3</f>
        <v>-4.2</v>
      </c>
      <c r="M7">
        <f>'RAOB input'!E3</f>
        <v>320</v>
      </c>
      <c r="N7">
        <f>'RAOB input'!F3</f>
        <v>77.165999999999997</v>
      </c>
    </row>
    <row r="8" spans="1:14" x14ac:dyDescent="0.15">
      <c r="B8" s="15">
        <f>I10</f>
        <v>925</v>
      </c>
      <c r="C8" s="15">
        <f>C7+((C10-C7)/3)</f>
        <v>665.33333333333337</v>
      </c>
      <c r="D8" s="15">
        <f>K10</f>
        <v>82</v>
      </c>
      <c r="E8" s="15">
        <f>L10</f>
        <v>-4.8</v>
      </c>
      <c r="F8" s="15">
        <f>M10</f>
        <v>315</v>
      </c>
      <c r="G8" s="15">
        <f>N10</f>
        <v>77.165999999999997</v>
      </c>
    </row>
    <row r="9" spans="1:14" x14ac:dyDescent="0.15">
      <c r="B9" s="15">
        <f>B8</f>
        <v>925</v>
      </c>
      <c r="C9" s="15">
        <f>C7+(2*(C8-C7))</f>
        <v>720.66666666666674</v>
      </c>
      <c r="D9" s="15">
        <f>D8</f>
        <v>82</v>
      </c>
      <c r="E9" s="15">
        <f>E8</f>
        <v>-4.8</v>
      </c>
      <c r="F9" s="15">
        <f>F8</f>
        <v>315</v>
      </c>
      <c r="G9" s="15">
        <f>G8</f>
        <v>77.165999999999997</v>
      </c>
    </row>
    <row r="10" spans="1:14" x14ac:dyDescent="0.15">
      <c r="B10" s="15">
        <f>B8</f>
        <v>925</v>
      </c>
      <c r="C10" s="15">
        <f>J10</f>
        <v>776</v>
      </c>
      <c r="D10" s="15">
        <f>D8</f>
        <v>82</v>
      </c>
      <c r="E10" s="15">
        <f>E8</f>
        <v>-4.8</v>
      </c>
      <c r="F10" s="15">
        <f>F8</f>
        <v>315</v>
      </c>
      <c r="G10" s="15">
        <f>G8</f>
        <v>77.165999999999997</v>
      </c>
      <c r="I10">
        <f>'RAOB input'!A4</f>
        <v>925</v>
      </c>
      <c r="J10">
        <f>'RAOB input'!B4</f>
        <v>776</v>
      </c>
      <c r="K10">
        <f>'RAOB input'!C4</f>
        <v>82</v>
      </c>
      <c r="L10">
        <f>'RAOB input'!D4</f>
        <v>-4.8</v>
      </c>
      <c r="M10">
        <f>'RAOB input'!E4</f>
        <v>315</v>
      </c>
      <c r="N10">
        <f>'RAOB input'!F4</f>
        <v>77.165999999999997</v>
      </c>
    </row>
    <row r="11" spans="1:14" x14ac:dyDescent="0.15">
      <c r="B11" s="15">
        <f>I13</f>
        <v>909.5</v>
      </c>
      <c r="C11" s="15">
        <f>C10+((C13-C10)/3)</f>
        <v>822</v>
      </c>
      <c r="D11" s="15">
        <f>K13</f>
        <v>68</v>
      </c>
      <c r="E11" s="15">
        <f>L13</f>
        <v>-5.2</v>
      </c>
      <c r="F11" s="15">
        <f>M13</f>
        <v>310</v>
      </c>
      <c r="G11" s="15">
        <f>N13</f>
        <v>77.165999999999997</v>
      </c>
    </row>
    <row r="12" spans="1:14" x14ac:dyDescent="0.15">
      <c r="B12" s="15">
        <f>B11</f>
        <v>909.5</v>
      </c>
      <c r="C12" s="15">
        <f>C10+(2*(C11-C10))</f>
        <v>868</v>
      </c>
      <c r="D12" s="15">
        <f>D11</f>
        <v>68</v>
      </c>
      <c r="E12" s="15">
        <f>E11</f>
        <v>-5.2</v>
      </c>
      <c r="F12" s="15">
        <f>F11</f>
        <v>310</v>
      </c>
      <c r="G12" s="15">
        <f>G11</f>
        <v>77.165999999999997</v>
      </c>
    </row>
    <row r="13" spans="1:14" x14ac:dyDescent="0.15">
      <c r="B13" s="15">
        <f>B11</f>
        <v>909.5</v>
      </c>
      <c r="C13" s="15">
        <f>J13</f>
        <v>914</v>
      </c>
      <c r="D13" s="15">
        <f>D11</f>
        <v>68</v>
      </c>
      <c r="E13" s="15">
        <f>E11</f>
        <v>-5.2</v>
      </c>
      <c r="F13" s="15">
        <f>F11</f>
        <v>310</v>
      </c>
      <c r="G13" s="15">
        <f>G11</f>
        <v>77.165999999999997</v>
      </c>
      <c r="H13" s="15">
        <v>5</v>
      </c>
      <c r="I13">
        <f>'RAOB input'!A5</f>
        <v>909.5</v>
      </c>
      <c r="J13">
        <f>'RAOB input'!B5</f>
        <v>914</v>
      </c>
      <c r="K13">
        <f>'RAOB input'!C5</f>
        <v>68</v>
      </c>
      <c r="L13">
        <f>'RAOB input'!D5</f>
        <v>-5.2</v>
      </c>
      <c r="M13">
        <f>'RAOB input'!E5</f>
        <v>310</v>
      </c>
      <c r="N13">
        <f>'RAOB input'!F5</f>
        <v>77.165999999999997</v>
      </c>
    </row>
    <row r="14" spans="1:14" x14ac:dyDescent="0.15">
      <c r="B14" s="15">
        <f>I16</f>
        <v>876</v>
      </c>
      <c r="C14" s="15">
        <f>C13+((C16-C13)/3)</f>
        <v>1015.6666666666666</v>
      </c>
      <c r="D14" s="15">
        <f>K16</f>
        <v>37</v>
      </c>
      <c r="E14" s="15">
        <f>L16</f>
        <v>-6.1</v>
      </c>
      <c r="F14" s="15">
        <f>M16</f>
        <v>305</v>
      </c>
      <c r="G14" s="15">
        <f>N16</f>
        <v>72.021600000000007</v>
      </c>
    </row>
    <row r="15" spans="1:14" x14ac:dyDescent="0.15">
      <c r="B15" s="15">
        <f>B14</f>
        <v>876</v>
      </c>
      <c r="C15" s="15">
        <f>C13+(2*(C14-C13))</f>
        <v>1117.3333333333333</v>
      </c>
      <c r="D15" s="15">
        <f>D14</f>
        <v>37</v>
      </c>
      <c r="E15" s="15">
        <f>E14</f>
        <v>-6.1</v>
      </c>
      <c r="F15" s="15">
        <f>F14</f>
        <v>305</v>
      </c>
      <c r="G15" s="15">
        <f>G14</f>
        <v>72.021600000000007</v>
      </c>
    </row>
    <row r="16" spans="1:14" x14ac:dyDescent="0.15">
      <c r="B16" s="15">
        <f>B14</f>
        <v>876</v>
      </c>
      <c r="C16" s="15">
        <f>J16</f>
        <v>1219</v>
      </c>
      <c r="D16" s="15">
        <f>D14</f>
        <v>37</v>
      </c>
      <c r="E16" s="15">
        <f>E14</f>
        <v>-6.1</v>
      </c>
      <c r="F16" s="15">
        <f>F14</f>
        <v>305</v>
      </c>
      <c r="G16" s="15">
        <f>G14</f>
        <v>72.021600000000007</v>
      </c>
      <c r="I16">
        <f>'RAOB input'!A6</f>
        <v>876</v>
      </c>
      <c r="J16">
        <f>'RAOB input'!B6</f>
        <v>1219</v>
      </c>
      <c r="K16">
        <f>'RAOB input'!C6</f>
        <v>37</v>
      </c>
      <c r="L16">
        <f>'RAOB input'!D6</f>
        <v>-6.1</v>
      </c>
      <c r="M16">
        <f>'RAOB input'!E6</f>
        <v>305</v>
      </c>
      <c r="N16">
        <f>'RAOB input'!F6</f>
        <v>72.021600000000007</v>
      </c>
    </row>
    <row r="17" spans="2:14" x14ac:dyDescent="0.15">
      <c r="B17" s="15">
        <f>I19</f>
        <v>850</v>
      </c>
      <c r="C17" s="15">
        <f>C16+((C19-C16)/3)</f>
        <v>1301</v>
      </c>
      <c r="D17" s="15">
        <f>K19</f>
        <v>12</v>
      </c>
      <c r="E17" s="15">
        <f>L19</f>
        <v>-6.8</v>
      </c>
      <c r="F17" s="15">
        <f>M19</f>
        <v>305</v>
      </c>
      <c r="G17" s="15">
        <f>N19</f>
        <v>72.021600000000007</v>
      </c>
    </row>
    <row r="18" spans="2:14" x14ac:dyDescent="0.15">
      <c r="B18" s="15">
        <f>B17</f>
        <v>850</v>
      </c>
      <c r="C18" s="15">
        <f>C16+(2*(C17-C16))</f>
        <v>1383</v>
      </c>
      <c r="D18" s="15">
        <f>D17</f>
        <v>12</v>
      </c>
      <c r="E18" s="15">
        <f>E17</f>
        <v>-6.8</v>
      </c>
      <c r="F18" s="15">
        <f>F17</f>
        <v>305</v>
      </c>
      <c r="G18" s="15">
        <f>G17</f>
        <v>72.021600000000007</v>
      </c>
    </row>
    <row r="19" spans="2:14" x14ac:dyDescent="0.15">
      <c r="B19" s="15">
        <f>B17</f>
        <v>850</v>
      </c>
      <c r="C19" s="15">
        <f>J19</f>
        <v>1465</v>
      </c>
      <c r="D19" s="15">
        <f>D17</f>
        <v>12</v>
      </c>
      <c r="E19" s="15">
        <f>E17</f>
        <v>-6.8</v>
      </c>
      <c r="F19" s="15">
        <f>F17</f>
        <v>305</v>
      </c>
      <c r="G19" s="15">
        <f>G17</f>
        <v>72.021600000000007</v>
      </c>
      <c r="I19">
        <f>'RAOB input'!A7</f>
        <v>850</v>
      </c>
      <c r="J19">
        <f>'RAOB input'!B7</f>
        <v>1465</v>
      </c>
      <c r="K19">
        <f>'RAOB input'!C7</f>
        <v>12</v>
      </c>
      <c r="L19">
        <f>'RAOB input'!D7</f>
        <v>-6.8</v>
      </c>
      <c r="M19">
        <f>'RAOB input'!E7</f>
        <v>305</v>
      </c>
      <c r="N19">
        <f>'RAOB input'!F7</f>
        <v>72.021600000000007</v>
      </c>
    </row>
    <row r="20" spans="2:14" x14ac:dyDescent="0.15">
      <c r="B20" s="15">
        <f>I22</f>
        <v>843.8</v>
      </c>
      <c r="C20" s="15">
        <f>C19+((C22-C19)/3)</f>
        <v>1484.6666666666667</v>
      </c>
      <c r="D20" s="15">
        <f>K22</f>
        <v>8</v>
      </c>
      <c r="E20" s="15">
        <f>L22</f>
        <v>-6.8</v>
      </c>
      <c r="F20" s="15">
        <f>M22</f>
        <v>305</v>
      </c>
      <c r="G20" s="15">
        <f>N22</f>
        <v>72.021600000000007</v>
      </c>
    </row>
    <row r="21" spans="2:14" x14ac:dyDescent="0.15">
      <c r="B21" s="15">
        <f>B20</f>
        <v>843.8</v>
      </c>
      <c r="C21" s="15">
        <f>C19+(2*(C20-C19))</f>
        <v>1504.3333333333335</v>
      </c>
      <c r="D21" s="15">
        <f>D20</f>
        <v>8</v>
      </c>
      <c r="E21" s="15">
        <f>E20</f>
        <v>-6.8</v>
      </c>
      <c r="F21" s="15">
        <f>F20</f>
        <v>305</v>
      </c>
      <c r="G21" s="15">
        <f>G20</f>
        <v>72.021600000000007</v>
      </c>
    </row>
    <row r="22" spans="2:14" x14ac:dyDescent="0.15">
      <c r="B22" s="15">
        <f>B20</f>
        <v>843.8</v>
      </c>
      <c r="C22" s="15">
        <f>J22</f>
        <v>1524</v>
      </c>
      <c r="D22" s="15">
        <f>D20</f>
        <v>8</v>
      </c>
      <c r="E22" s="15">
        <f>E20</f>
        <v>-6.8</v>
      </c>
      <c r="F22" s="15">
        <f>F20</f>
        <v>305</v>
      </c>
      <c r="G22" s="15">
        <f>G20</f>
        <v>72.021600000000007</v>
      </c>
      <c r="I22">
        <f>'RAOB input'!A8</f>
        <v>843.8</v>
      </c>
      <c r="J22">
        <f>'RAOB input'!B8</f>
        <v>1524</v>
      </c>
      <c r="K22">
        <f>'RAOB input'!C8</f>
        <v>8</v>
      </c>
      <c r="L22">
        <f>'RAOB input'!D8</f>
        <v>-6.8</v>
      </c>
      <c r="M22">
        <f>'RAOB input'!E8</f>
        <v>305</v>
      </c>
      <c r="N22">
        <f>'RAOB input'!F8</f>
        <v>72.021600000000007</v>
      </c>
    </row>
    <row r="23" spans="2:14" x14ac:dyDescent="0.15">
      <c r="B23" s="15">
        <f>I25</f>
        <v>812.2</v>
      </c>
      <c r="C23" s="15">
        <f>C22+((C25-C22)/3)</f>
        <v>1625.6666666666667</v>
      </c>
      <c r="D23" s="15">
        <f>K25</f>
        <v>-16</v>
      </c>
      <c r="E23" s="15">
        <f>L25</f>
        <v>-6.8</v>
      </c>
      <c r="F23" s="15">
        <f>M25</f>
        <v>310</v>
      </c>
      <c r="G23" s="15">
        <f>N25</f>
        <v>92.59920000000001</v>
      </c>
    </row>
    <row r="24" spans="2:14" x14ac:dyDescent="0.15">
      <c r="B24" s="15">
        <f>B23</f>
        <v>812.2</v>
      </c>
      <c r="C24" s="15">
        <f>C22+(2*(C23-C22))</f>
        <v>1727.3333333333335</v>
      </c>
      <c r="D24" s="15">
        <f>D23</f>
        <v>-16</v>
      </c>
      <c r="E24" s="15">
        <f>E23</f>
        <v>-6.8</v>
      </c>
      <c r="F24" s="15">
        <f>F23</f>
        <v>310</v>
      </c>
      <c r="G24" s="15">
        <f>G23</f>
        <v>92.59920000000001</v>
      </c>
    </row>
    <row r="25" spans="2:14" x14ac:dyDescent="0.15">
      <c r="B25" s="15">
        <f>B23</f>
        <v>812.2</v>
      </c>
      <c r="C25" s="15">
        <f>J25</f>
        <v>1829</v>
      </c>
      <c r="D25" s="15">
        <f>D23</f>
        <v>-16</v>
      </c>
      <c r="E25" s="15">
        <f>E23</f>
        <v>-6.8</v>
      </c>
      <c r="F25" s="15">
        <f>F23</f>
        <v>310</v>
      </c>
      <c r="G25" s="15">
        <f>G23</f>
        <v>92.59920000000001</v>
      </c>
      <c r="I25">
        <f>'RAOB input'!A9</f>
        <v>812.2</v>
      </c>
      <c r="J25">
        <f>'RAOB input'!B9</f>
        <v>1829</v>
      </c>
      <c r="K25">
        <f>'RAOB input'!C9</f>
        <v>-16</v>
      </c>
      <c r="L25">
        <f>'RAOB input'!D9</f>
        <v>-6.8</v>
      </c>
      <c r="M25">
        <f>'RAOB input'!E9</f>
        <v>310</v>
      </c>
      <c r="N25">
        <f>'RAOB input'!F9</f>
        <v>92.59920000000001</v>
      </c>
    </row>
    <row r="26" spans="2:14" x14ac:dyDescent="0.15">
      <c r="B26" s="15">
        <f>I28</f>
        <v>803</v>
      </c>
      <c r="C26" s="15">
        <f>C25+((C28-C25)/3)</f>
        <v>1859.3333333333333</v>
      </c>
      <c r="D26" s="15">
        <f>K28</f>
        <v>-23</v>
      </c>
      <c r="E26" s="15">
        <f>L28</f>
        <v>-6.8</v>
      </c>
      <c r="F26" s="15">
        <f>M28</f>
        <v>311</v>
      </c>
      <c r="G26" s="15">
        <f>N28</f>
        <v>102.88800000000001</v>
      </c>
    </row>
    <row r="27" spans="2:14" x14ac:dyDescent="0.15">
      <c r="B27" s="15">
        <f>B26</f>
        <v>803</v>
      </c>
      <c r="C27" s="15">
        <f>C25+(2*(C26-C25))</f>
        <v>1889.6666666666665</v>
      </c>
      <c r="D27" s="15">
        <f>D26</f>
        <v>-23</v>
      </c>
      <c r="E27" s="15">
        <f>E26</f>
        <v>-6.8</v>
      </c>
      <c r="F27" s="15">
        <f>F26</f>
        <v>311</v>
      </c>
      <c r="G27" s="15">
        <f>G26</f>
        <v>102.88800000000001</v>
      </c>
    </row>
    <row r="28" spans="2:14" x14ac:dyDescent="0.15">
      <c r="B28" s="15">
        <f>B26</f>
        <v>803</v>
      </c>
      <c r="C28" s="15">
        <f>J28</f>
        <v>1920</v>
      </c>
      <c r="D28" s="15">
        <f>D26</f>
        <v>-23</v>
      </c>
      <c r="E28" s="15">
        <f>E26</f>
        <v>-6.8</v>
      </c>
      <c r="F28" s="15">
        <f>F26</f>
        <v>311</v>
      </c>
      <c r="G28" s="15">
        <f>G26</f>
        <v>102.88800000000001</v>
      </c>
      <c r="H28" s="15">
        <v>10</v>
      </c>
      <c r="I28">
        <f>'RAOB input'!A10</f>
        <v>803</v>
      </c>
      <c r="J28">
        <f>'RAOB input'!B10</f>
        <v>1920</v>
      </c>
      <c r="K28">
        <f>'RAOB input'!C10</f>
        <v>-23</v>
      </c>
      <c r="L28">
        <f>'RAOB input'!D10</f>
        <v>-6.8</v>
      </c>
      <c r="M28">
        <f>'RAOB input'!E10</f>
        <v>311</v>
      </c>
      <c r="N28">
        <f>'RAOB input'!F10</f>
        <v>102.88800000000001</v>
      </c>
    </row>
    <row r="29" spans="2:14" x14ac:dyDescent="0.15">
      <c r="B29" s="15">
        <f>I31</f>
        <v>800</v>
      </c>
      <c r="C29" s="15">
        <f>C28+((C31-C28)/3)</f>
        <v>1930</v>
      </c>
      <c r="D29" s="15">
        <f>K31</f>
        <v>-23</v>
      </c>
      <c r="E29" s="15">
        <f>L31</f>
        <v>-17.3</v>
      </c>
      <c r="F29" s="15">
        <f>M31</f>
        <v>312</v>
      </c>
      <c r="G29" s="15">
        <f>N31</f>
        <v>108.03240000000001</v>
      </c>
    </row>
    <row r="30" spans="2:14" x14ac:dyDescent="0.15">
      <c r="B30" s="15">
        <f>B29</f>
        <v>800</v>
      </c>
      <c r="C30" s="15">
        <f>C28+(2*(C29-C28))</f>
        <v>1940</v>
      </c>
      <c r="D30" s="15">
        <f>D29</f>
        <v>-23</v>
      </c>
      <c r="E30" s="15">
        <f>E29</f>
        <v>-17.3</v>
      </c>
      <c r="F30" s="15">
        <f>F29</f>
        <v>312</v>
      </c>
      <c r="G30" s="15">
        <f>G29</f>
        <v>108.03240000000001</v>
      </c>
    </row>
    <row r="31" spans="2:14" x14ac:dyDescent="0.15">
      <c r="B31" s="15">
        <f>B29</f>
        <v>800</v>
      </c>
      <c r="C31" s="15">
        <f>J31</f>
        <v>1950</v>
      </c>
      <c r="D31" s="15">
        <f>D29</f>
        <v>-23</v>
      </c>
      <c r="E31" s="15">
        <f>E29</f>
        <v>-17.3</v>
      </c>
      <c r="F31" s="15">
        <f>F29</f>
        <v>312</v>
      </c>
      <c r="G31" s="15">
        <f>G29</f>
        <v>108.03240000000001</v>
      </c>
      <c r="I31">
        <f>'RAOB input'!A11</f>
        <v>800</v>
      </c>
      <c r="J31">
        <f>'RAOB input'!B11</f>
        <v>1950</v>
      </c>
      <c r="K31">
        <f>'RAOB input'!C11</f>
        <v>-23</v>
      </c>
      <c r="L31">
        <f>'RAOB input'!D11</f>
        <v>-17.3</v>
      </c>
      <c r="M31">
        <f>'RAOB input'!E11</f>
        <v>312</v>
      </c>
      <c r="N31">
        <f>'RAOB input'!F11</f>
        <v>108.03240000000001</v>
      </c>
    </row>
    <row r="32" spans="2:14" x14ac:dyDescent="0.15">
      <c r="B32" s="15">
        <f>I34</f>
        <v>790</v>
      </c>
      <c r="C32" s="15">
        <f>C31+((C34-C31)/3)</f>
        <v>1983</v>
      </c>
      <c r="D32" s="15">
        <f>K34</f>
        <v>-27</v>
      </c>
      <c r="E32" s="15">
        <f>L34</f>
        <v>-32.700000000000003</v>
      </c>
      <c r="F32" s="15">
        <f>M34</f>
        <v>314</v>
      </c>
      <c r="G32" s="15">
        <f>N34</f>
        <v>118.3212</v>
      </c>
    </row>
    <row r="33" spans="2:14" x14ac:dyDescent="0.15">
      <c r="B33" s="15">
        <f>B32</f>
        <v>790</v>
      </c>
      <c r="C33" s="15">
        <f>C31+(2*(C32-C31))</f>
        <v>2016</v>
      </c>
      <c r="D33" s="15">
        <f>D32</f>
        <v>-27</v>
      </c>
      <c r="E33" s="15">
        <f>E32</f>
        <v>-32.700000000000003</v>
      </c>
      <c r="F33" s="15">
        <f>F32</f>
        <v>314</v>
      </c>
      <c r="G33" s="15">
        <f>G32</f>
        <v>118.3212</v>
      </c>
    </row>
    <row r="34" spans="2:14" x14ac:dyDescent="0.15">
      <c r="B34" s="15">
        <f>B32</f>
        <v>790</v>
      </c>
      <c r="C34" s="15">
        <f>J34</f>
        <v>2049</v>
      </c>
      <c r="D34" s="15">
        <f>D32</f>
        <v>-27</v>
      </c>
      <c r="E34" s="15">
        <f>E32</f>
        <v>-32.700000000000003</v>
      </c>
      <c r="F34" s="15">
        <f>F32</f>
        <v>314</v>
      </c>
      <c r="G34" s="15">
        <f>G32</f>
        <v>118.3212</v>
      </c>
      <c r="I34">
        <f>'RAOB input'!A12</f>
        <v>790</v>
      </c>
      <c r="J34">
        <f>'RAOB input'!B12</f>
        <v>2049</v>
      </c>
      <c r="K34">
        <f>'RAOB input'!C12</f>
        <v>-27</v>
      </c>
      <c r="L34">
        <f>'RAOB input'!D12</f>
        <v>-32.700000000000003</v>
      </c>
      <c r="M34">
        <f>'RAOB input'!E12</f>
        <v>314</v>
      </c>
      <c r="N34">
        <f>'RAOB input'!F12</f>
        <v>118.3212</v>
      </c>
    </row>
    <row r="35" spans="2:14" x14ac:dyDescent="0.15">
      <c r="B35" s="15">
        <f>I37</f>
        <v>781.5</v>
      </c>
      <c r="C35" s="15">
        <f>C34+((C37-C34)/3)</f>
        <v>2077.3333333333335</v>
      </c>
      <c r="D35" s="15">
        <f>K37</f>
        <v>-34</v>
      </c>
      <c r="E35" s="15">
        <f>L37</f>
        <v>-33.1</v>
      </c>
      <c r="F35" s="15">
        <f>M37</f>
        <v>315</v>
      </c>
      <c r="G35" s="15">
        <f>N37</f>
        <v>128.61000000000001</v>
      </c>
    </row>
    <row r="36" spans="2:14" x14ac:dyDescent="0.15">
      <c r="B36" s="15">
        <f>B35</f>
        <v>781.5</v>
      </c>
      <c r="C36" s="15">
        <f>C34+(2*(C35-C34))</f>
        <v>2105.666666666667</v>
      </c>
      <c r="D36" s="15">
        <f>D35</f>
        <v>-34</v>
      </c>
      <c r="E36" s="15">
        <f>E35</f>
        <v>-33.1</v>
      </c>
      <c r="F36" s="15">
        <f>F35</f>
        <v>315</v>
      </c>
      <c r="G36" s="15">
        <f>G35</f>
        <v>128.61000000000001</v>
      </c>
    </row>
    <row r="37" spans="2:14" x14ac:dyDescent="0.15">
      <c r="B37" s="15">
        <f>B35</f>
        <v>781.5</v>
      </c>
      <c r="C37" s="15">
        <f>J37</f>
        <v>2134</v>
      </c>
      <c r="D37" s="15">
        <f>D35</f>
        <v>-34</v>
      </c>
      <c r="E37" s="15">
        <f>E35</f>
        <v>-33.1</v>
      </c>
      <c r="F37" s="15">
        <f>F35</f>
        <v>315</v>
      </c>
      <c r="G37" s="15">
        <f>G35</f>
        <v>128.61000000000001</v>
      </c>
      <c r="I37">
        <f>'RAOB input'!A13</f>
        <v>781.5</v>
      </c>
      <c r="J37">
        <f>'RAOB input'!B13</f>
        <v>2134</v>
      </c>
      <c r="K37">
        <f>'RAOB input'!C13</f>
        <v>-34</v>
      </c>
      <c r="L37">
        <f>'RAOB input'!D13</f>
        <v>-33.1</v>
      </c>
      <c r="M37">
        <f>'RAOB input'!E13</f>
        <v>315</v>
      </c>
      <c r="N37">
        <f>'RAOB input'!F13</f>
        <v>128.61000000000001</v>
      </c>
    </row>
    <row r="38" spans="2:14" x14ac:dyDescent="0.15">
      <c r="B38" s="15">
        <f>I40</f>
        <v>751.6</v>
      </c>
      <c r="C38" s="15">
        <f>C37+((C40-C37)/3)</f>
        <v>2235.3333333333335</v>
      </c>
      <c r="D38" s="15">
        <f>K40</f>
        <v>-60</v>
      </c>
      <c r="E38" s="15">
        <f>L40</f>
        <v>-34.799999999999997</v>
      </c>
      <c r="F38" s="15">
        <f>M40</f>
        <v>320</v>
      </c>
      <c r="G38" s="15">
        <f>N40</f>
        <v>138.89879999999999</v>
      </c>
    </row>
    <row r="39" spans="2:14" x14ac:dyDescent="0.15">
      <c r="B39" s="15">
        <f>B38</f>
        <v>751.6</v>
      </c>
      <c r="C39" s="15">
        <f>C37+(2*(C38-C37))</f>
        <v>2336.666666666667</v>
      </c>
      <c r="D39" s="15">
        <f>D38</f>
        <v>-60</v>
      </c>
      <c r="E39" s="15">
        <f>E38</f>
        <v>-34.799999999999997</v>
      </c>
      <c r="F39" s="15">
        <f>F38</f>
        <v>320</v>
      </c>
      <c r="G39" s="15">
        <f>G38</f>
        <v>138.89879999999999</v>
      </c>
    </row>
    <row r="40" spans="2:14" x14ac:dyDescent="0.15">
      <c r="B40" s="15">
        <f>B38</f>
        <v>751.6</v>
      </c>
      <c r="C40" s="15">
        <f>J40</f>
        <v>2438</v>
      </c>
      <c r="D40" s="15">
        <f>D38</f>
        <v>-60</v>
      </c>
      <c r="E40" s="15">
        <f>E38</f>
        <v>-34.799999999999997</v>
      </c>
      <c r="F40" s="15">
        <f>F38</f>
        <v>320</v>
      </c>
      <c r="G40" s="15">
        <f>G38</f>
        <v>138.89879999999999</v>
      </c>
      <c r="I40">
        <f>'RAOB input'!A14</f>
        <v>751.6</v>
      </c>
      <c r="J40">
        <f>'RAOB input'!B14</f>
        <v>2438</v>
      </c>
      <c r="K40">
        <f>'RAOB input'!C14</f>
        <v>-60</v>
      </c>
      <c r="L40">
        <f>'RAOB input'!D14</f>
        <v>-34.799999999999997</v>
      </c>
      <c r="M40">
        <f>'RAOB input'!E14</f>
        <v>320</v>
      </c>
      <c r="N40">
        <f>'RAOB input'!F14</f>
        <v>138.89879999999999</v>
      </c>
    </row>
    <row r="41" spans="2:14" x14ac:dyDescent="0.15">
      <c r="B41" s="15">
        <f>I43</f>
        <v>722.8</v>
      </c>
      <c r="C41" s="15">
        <f>C40+((C43-C40)/3)</f>
        <v>2539.6666666666665</v>
      </c>
      <c r="D41" s="15">
        <f>K43</f>
        <v>-86</v>
      </c>
      <c r="E41" s="15">
        <f>L43</f>
        <v>-36.4</v>
      </c>
      <c r="F41" s="15">
        <f>M43</f>
        <v>315</v>
      </c>
      <c r="G41" s="15">
        <f>N43</f>
        <v>128.61000000000001</v>
      </c>
    </row>
    <row r="42" spans="2:14" x14ac:dyDescent="0.15">
      <c r="B42" s="15">
        <f>B41</f>
        <v>722.8</v>
      </c>
      <c r="C42" s="15">
        <f>C40+(2*(C41-C40))</f>
        <v>2641.333333333333</v>
      </c>
      <c r="D42" s="15">
        <f>D41</f>
        <v>-86</v>
      </c>
      <c r="E42" s="15">
        <f>E41</f>
        <v>-36.4</v>
      </c>
      <c r="F42" s="15">
        <f>F41</f>
        <v>315</v>
      </c>
      <c r="G42" s="15">
        <f>G41</f>
        <v>128.61000000000001</v>
      </c>
    </row>
    <row r="43" spans="2:14" x14ac:dyDescent="0.15">
      <c r="B43" s="15">
        <f>B41</f>
        <v>722.8</v>
      </c>
      <c r="C43" s="15">
        <f>J43</f>
        <v>2743</v>
      </c>
      <c r="D43" s="15">
        <f>D41</f>
        <v>-86</v>
      </c>
      <c r="E43" s="15">
        <f>E41</f>
        <v>-36.4</v>
      </c>
      <c r="F43" s="15">
        <f>F41</f>
        <v>315</v>
      </c>
      <c r="G43" s="15">
        <f>G41</f>
        <v>128.61000000000001</v>
      </c>
      <c r="H43" s="15">
        <v>15</v>
      </c>
      <c r="I43">
        <f>'RAOB input'!A15</f>
        <v>722.8</v>
      </c>
      <c r="J43">
        <f>'RAOB input'!B15</f>
        <v>2743</v>
      </c>
      <c r="K43">
        <f>'RAOB input'!C15</f>
        <v>-86</v>
      </c>
      <c r="L43">
        <f>'RAOB input'!D15</f>
        <v>-36.4</v>
      </c>
      <c r="M43">
        <f>'RAOB input'!E15</f>
        <v>315</v>
      </c>
      <c r="N43">
        <f>'RAOB input'!F15</f>
        <v>128.61000000000001</v>
      </c>
    </row>
    <row r="44" spans="2:14" x14ac:dyDescent="0.15">
      <c r="B44" s="15">
        <f>I46</f>
        <v>700</v>
      </c>
      <c r="C44" s="15">
        <f>C43+((C46-C43)/3)</f>
        <v>2826.3333333333335</v>
      </c>
      <c r="D44" s="15">
        <f>K46</f>
        <v>-107</v>
      </c>
      <c r="E44" s="15">
        <f>L46</f>
        <v>-37.700000000000003</v>
      </c>
      <c r="F44" s="15">
        <f>M46</f>
        <v>305</v>
      </c>
      <c r="G44" s="15">
        <f>N46</f>
        <v>113.17679999999999</v>
      </c>
    </row>
    <row r="45" spans="2:14" x14ac:dyDescent="0.15">
      <c r="B45" s="15">
        <f>B44</f>
        <v>700</v>
      </c>
      <c r="C45" s="15">
        <f>C43+(2*(C44-C43))</f>
        <v>2909.666666666667</v>
      </c>
      <c r="D45" s="15">
        <f>D44</f>
        <v>-107</v>
      </c>
      <c r="E45" s="15">
        <f>E44</f>
        <v>-37.700000000000003</v>
      </c>
      <c r="F45" s="15">
        <f>F44</f>
        <v>305</v>
      </c>
      <c r="G45" s="15">
        <f>G44</f>
        <v>113.17679999999999</v>
      </c>
    </row>
    <row r="46" spans="2:14" x14ac:dyDescent="0.15">
      <c r="B46" s="15">
        <f>B44</f>
        <v>700</v>
      </c>
      <c r="C46" s="15">
        <f>J46</f>
        <v>2993</v>
      </c>
      <c r="D46" s="15">
        <f>D44</f>
        <v>-107</v>
      </c>
      <c r="E46" s="15">
        <f>E44</f>
        <v>-37.700000000000003</v>
      </c>
      <c r="F46" s="15">
        <f>F44</f>
        <v>305</v>
      </c>
      <c r="G46" s="15">
        <f>G44</f>
        <v>113.17679999999999</v>
      </c>
      <c r="I46">
        <f>'RAOB input'!A16</f>
        <v>700</v>
      </c>
      <c r="J46">
        <f>'RAOB input'!B16</f>
        <v>2993</v>
      </c>
      <c r="K46">
        <f>'RAOB input'!C16</f>
        <v>-107</v>
      </c>
      <c r="L46">
        <f>'RAOB input'!D16</f>
        <v>-37.700000000000003</v>
      </c>
      <c r="M46">
        <f>'RAOB input'!E16</f>
        <v>305</v>
      </c>
      <c r="N46">
        <f>'RAOB input'!F16</f>
        <v>113.17679999999999</v>
      </c>
    </row>
    <row r="47" spans="2:14" x14ac:dyDescent="0.15">
      <c r="B47" s="15">
        <f>I49</f>
        <v>695</v>
      </c>
      <c r="C47" s="15">
        <f>C46+((C49-C46)/3)</f>
        <v>3011.3333333333335</v>
      </c>
      <c r="D47" s="15">
        <f>K49</f>
        <v>-112</v>
      </c>
      <c r="E47" s="15">
        <f>L49</f>
        <v>-37.9</v>
      </c>
      <c r="F47" s="15">
        <f>M49</f>
        <v>295</v>
      </c>
      <c r="G47" s="15">
        <f>N49</f>
        <v>118.3212</v>
      </c>
    </row>
    <row r="48" spans="2:14" x14ac:dyDescent="0.15">
      <c r="B48" s="15">
        <f>B47</f>
        <v>695</v>
      </c>
      <c r="C48" s="15">
        <f>C46+(2*(C47-C46))</f>
        <v>3029.666666666667</v>
      </c>
      <c r="D48" s="15">
        <f>D47</f>
        <v>-112</v>
      </c>
      <c r="E48" s="15">
        <f>E47</f>
        <v>-37.9</v>
      </c>
      <c r="F48" s="15">
        <f>F47</f>
        <v>295</v>
      </c>
      <c r="G48" s="15">
        <f>G47</f>
        <v>118.3212</v>
      </c>
    </row>
    <row r="49" spans="2:14" x14ac:dyDescent="0.15">
      <c r="B49" s="15">
        <f>B47</f>
        <v>695</v>
      </c>
      <c r="C49" s="15">
        <f>J49</f>
        <v>3048</v>
      </c>
      <c r="D49" s="15">
        <f>D47</f>
        <v>-112</v>
      </c>
      <c r="E49" s="15">
        <f>E47</f>
        <v>-37.9</v>
      </c>
      <c r="F49" s="15">
        <f>F47</f>
        <v>295</v>
      </c>
      <c r="G49" s="15">
        <f>G47</f>
        <v>118.3212</v>
      </c>
      <c r="I49">
        <f>'RAOB input'!A17</f>
        <v>695</v>
      </c>
      <c r="J49">
        <f>'RAOB input'!B17</f>
        <v>3048</v>
      </c>
      <c r="K49">
        <f>'RAOB input'!C17</f>
        <v>-112</v>
      </c>
      <c r="L49">
        <f>'RAOB input'!D17</f>
        <v>-37.9</v>
      </c>
      <c r="M49">
        <f>'RAOB input'!E17</f>
        <v>295</v>
      </c>
      <c r="N49">
        <f>'RAOB input'!F17</f>
        <v>118.3212</v>
      </c>
    </row>
    <row r="50" spans="2:14" x14ac:dyDescent="0.15">
      <c r="B50" s="15">
        <f>I52</f>
        <v>663</v>
      </c>
      <c r="C50" s="15">
        <f>C49+((C52-C49)/3)</f>
        <v>3168</v>
      </c>
      <c r="D50" s="15">
        <f>K52</f>
        <v>-143</v>
      </c>
      <c r="E50" s="15">
        <f>L52</f>
        <v>-39.299999999999997</v>
      </c>
      <c r="F50" s="15">
        <f>M52</f>
        <v>292</v>
      </c>
      <c r="G50" s="15">
        <f>N52</f>
        <v>133.7544</v>
      </c>
    </row>
    <row r="51" spans="2:14" x14ac:dyDescent="0.15">
      <c r="B51" s="15">
        <f>B50</f>
        <v>663</v>
      </c>
      <c r="C51" s="15">
        <f>C49+(2*(C50-C49))</f>
        <v>3288</v>
      </c>
      <c r="D51" s="15">
        <f>D50</f>
        <v>-143</v>
      </c>
      <c r="E51" s="15">
        <f>E50</f>
        <v>-39.299999999999997</v>
      </c>
      <c r="F51" s="15">
        <f>F50</f>
        <v>292</v>
      </c>
      <c r="G51" s="15">
        <f>G50</f>
        <v>133.7544</v>
      </c>
    </row>
    <row r="52" spans="2:14" x14ac:dyDescent="0.15">
      <c r="B52" s="15">
        <f>B50</f>
        <v>663</v>
      </c>
      <c r="C52" s="15">
        <f>J52</f>
        <v>3408</v>
      </c>
      <c r="D52" s="15">
        <f>D50</f>
        <v>-143</v>
      </c>
      <c r="E52" s="15">
        <f>E50</f>
        <v>-39.299999999999997</v>
      </c>
      <c r="F52" s="15">
        <f>F50</f>
        <v>292</v>
      </c>
      <c r="G52" s="15">
        <f>G50</f>
        <v>133.7544</v>
      </c>
      <c r="I52">
        <f>'RAOB input'!A18</f>
        <v>663</v>
      </c>
      <c r="J52">
        <f>'RAOB input'!B18</f>
        <v>3408</v>
      </c>
      <c r="K52">
        <f>'RAOB input'!C18</f>
        <v>-143</v>
      </c>
      <c r="L52">
        <f>'RAOB input'!D18</f>
        <v>-39.299999999999997</v>
      </c>
      <c r="M52">
        <f>'RAOB input'!E18</f>
        <v>292</v>
      </c>
      <c r="N52">
        <f>'RAOB input'!F18</f>
        <v>133.7544</v>
      </c>
    </row>
    <row r="53" spans="2:14" x14ac:dyDescent="0.15">
      <c r="B53" s="15">
        <f>I55</f>
        <v>641.5</v>
      </c>
      <c r="C53" s="15">
        <f>C52+((C55-C52)/3)</f>
        <v>3491.3333333333335</v>
      </c>
      <c r="D53" s="15">
        <f>K55</f>
        <v>-155</v>
      </c>
      <c r="E53" s="15">
        <f>L55</f>
        <v>-35.6</v>
      </c>
      <c r="F53" s="15">
        <f>M55</f>
        <v>290</v>
      </c>
      <c r="G53" s="15">
        <f>N55</f>
        <v>144.04320000000001</v>
      </c>
    </row>
    <row r="54" spans="2:14" x14ac:dyDescent="0.15">
      <c r="B54" s="15">
        <f>B53</f>
        <v>641.5</v>
      </c>
      <c r="C54" s="15">
        <f>C52+(2*(C53-C52))</f>
        <v>3574.666666666667</v>
      </c>
      <c r="D54" s="15">
        <f>D53</f>
        <v>-155</v>
      </c>
      <c r="E54" s="15">
        <f>E53</f>
        <v>-35.6</v>
      </c>
      <c r="F54" s="15">
        <f>F53</f>
        <v>290</v>
      </c>
      <c r="G54" s="15">
        <f>G53</f>
        <v>144.04320000000001</v>
      </c>
    </row>
    <row r="55" spans="2:14" x14ac:dyDescent="0.15">
      <c r="B55" s="15">
        <f>B53</f>
        <v>641.5</v>
      </c>
      <c r="C55" s="15">
        <f>J55</f>
        <v>3658</v>
      </c>
      <c r="D55" s="15">
        <f>D53</f>
        <v>-155</v>
      </c>
      <c r="E55" s="15">
        <f>E53</f>
        <v>-35.6</v>
      </c>
      <c r="F55" s="15">
        <f>F53</f>
        <v>290</v>
      </c>
      <c r="G55" s="15">
        <f>G53</f>
        <v>144.04320000000001</v>
      </c>
      <c r="I55">
        <f>'RAOB input'!A19</f>
        <v>641.5</v>
      </c>
      <c r="J55">
        <f>'RAOB input'!B19</f>
        <v>3658</v>
      </c>
      <c r="K55">
        <f>'RAOB input'!C19</f>
        <v>-155</v>
      </c>
      <c r="L55">
        <f>'RAOB input'!D19</f>
        <v>-35.6</v>
      </c>
      <c r="M55">
        <f>'RAOB input'!E19</f>
        <v>290</v>
      </c>
      <c r="N55">
        <f>'RAOB input'!F19</f>
        <v>144.04320000000001</v>
      </c>
    </row>
    <row r="56" spans="2:14" x14ac:dyDescent="0.15">
      <c r="B56" s="15">
        <f>I58</f>
        <v>641</v>
      </c>
      <c r="C56" s="15">
        <f>C55+((C58-C55)/3)</f>
        <v>3660</v>
      </c>
      <c r="D56" s="15">
        <f>K58</f>
        <v>-155</v>
      </c>
      <c r="E56" s="15">
        <f>L58</f>
        <v>-35.5</v>
      </c>
      <c r="F56" s="15">
        <f>M58</f>
        <v>290</v>
      </c>
      <c r="G56" s="15">
        <f>N58</f>
        <v>144.04320000000001</v>
      </c>
    </row>
    <row r="57" spans="2:14" x14ac:dyDescent="0.15">
      <c r="B57" s="15">
        <f>B56</f>
        <v>641</v>
      </c>
      <c r="C57" s="15">
        <f>C55+(2*(C56-C55))</f>
        <v>3662</v>
      </c>
      <c r="D57" s="15">
        <f>D56</f>
        <v>-155</v>
      </c>
      <c r="E57" s="15">
        <f>E56</f>
        <v>-35.5</v>
      </c>
      <c r="F57" s="15">
        <f>F56</f>
        <v>290</v>
      </c>
      <c r="G57" s="15">
        <f>G56</f>
        <v>144.04320000000001</v>
      </c>
    </row>
    <row r="58" spans="2:14" x14ac:dyDescent="0.15">
      <c r="B58" s="15">
        <f>B56</f>
        <v>641</v>
      </c>
      <c r="C58" s="15">
        <f>J58</f>
        <v>3664</v>
      </c>
      <c r="D58" s="15">
        <f>D56</f>
        <v>-155</v>
      </c>
      <c r="E58" s="15">
        <f>E56</f>
        <v>-35.5</v>
      </c>
      <c r="F58" s="15">
        <f>F56</f>
        <v>290</v>
      </c>
      <c r="G58" s="15">
        <f>G56</f>
        <v>144.04320000000001</v>
      </c>
      <c r="H58" s="15">
        <v>20</v>
      </c>
      <c r="I58">
        <f>'RAOB input'!A20</f>
        <v>641</v>
      </c>
      <c r="J58">
        <f>'RAOB input'!B20</f>
        <v>3664</v>
      </c>
      <c r="K58">
        <f>'RAOB input'!C20</f>
        <v>-155</v>
      </c>
      <c r="L58">
        <f>'RAOB input'!D20</f>
        <v>-35.5</v>
      </c>
      <c r="M58">
        <f>'RAOB input'!E20</f>
        <v>290</v>
      </c>
      <c r="N58">
        <f>'RAOB input'!F20</f>
        <v>144.04320000000001</v>
      </c>
    </row>
    <row r="59" spans="2:14" x14ac:dyDescent="0.15">
      <c r="B59" s="15">
        <f>I61</f>
        <v>626</v>
      </c>
      <c r="C59" s="15">
        <f>C58+((C61-C58)/3)</f>
        <v>3723.6666666666665</v>
      </c>
      <c r="D59" s="15">
        <f>K61</f>
        <v>-137</v>
      </c>
      <c r="E59" s="15">
        <f>L61</f>
        <v>-50.7</v>
      </c>
      <c r="F59" s="15">
        <f>M61</f>
        <v>289</v>
      </c>
      <c r="G59" s="15">
        <f>N61</f>
        <v>154.33199999999999</v>
      </c>
    </row>
    <row r="60" spans="2:14" x14ac:dyDescent="0.15">
      <c r="B60" s="15">
        <f>B59</f>
        <v>626</v>
      </c>
      <c r="C60" s="15">
        <f>C58+(2*(C59-C58))</f>
        <v>3783.333333333333</v>
      </c>
      <c r="D60" s="15">
        <f>D59</f>
        <v>-137</v>
      </c>
      <c r="E60" s="15">
        <f>E59</f>
        <v>-50.7</v>
      </c>
      <c r="F60" s="15">
        <f>F59</f>
        <v>289</v>
      </c>
      <c r="G60" s="15">
        <f>G59</f>
        <v>154.33199999999999</v>
      </c>
    </row>
    <row r="61" spans="2:14" x14ac:dyDescent="0.15">
      <c r="B61" s="15">
        <f>B59</f>
        <v>626</v>
      </c>
      <c r="C61" s="15">
        <f>J61</f>
        <v>3843</v>
      </c>
      <c r="D61" s="15">
        <f>D59</f>
        <v>-137</v>
      </c>
      <c r="E61" s="15">
        <f>E59</f>
        <v>-50.7</v>
      </c>
      <c r="F61" s="15">
        <f>F59</f>
        <v>289</v>
      </c>
      <c r="G61" s="15">
        <f>G59</f>
        <v>154.33199999999999</v>
      </c>
      <c r="I61">
        <f>'RAOB input'!A21</f>
        <v>626</v>
      </c>
      <c r="J61">
        <f>'RAOB input'!B21</f>
        <v>3843</v>
      </c>
      <c r="K61">
        <f>'RAOB input'!C21</f>
        <v>-137</v>
      </c>
      <c r="L61">
        <f>'RAOB input'!D21</f>
        <v>-50.7</v>
      </c>
      <c r="M61">
        <f>'RAOB input'!E21</f>
        <v>289</v>
      </c>
      <c r="N61">
        <f>'RAOB input'!F21</f>
        <v>154.33199999999999</v>
      </c>
    </row>
    <row r="62" spans="2:14" x14ac:dyDescent="0.15">
      <c r="B62" s="15">
        <f>I64</f>
        <v>591.5</v>
      </c>
      <c r="C62" s="15">
        <f>C61+((C64-C61)/3)</f>
        <v>3984.3333333333335</v>
      </c>
      <c r="D62" s="15">
        <f>K64</f>
        <v>-171</v>
      </c>
      <c r="E62" s="15">
        <f>L64</f>
        <v>-45.7</v>
      </c>
      <c r="F62" s="15">
        <f>M64</f>
        <v>285</v>
      </c>
      <c r="G62" s="15">
        <f>N64</f>
        <v>169.76519999999999</v>
      </c>
    </row>
    <row r="63" spans="2:14" x14ac:dyDescent="0.15">
      <c r="B63" s="15">
        <f>B62</f>
        <v>591.5</v>
      </c>
      <c r="C63" s="15">
        <f>C61+(2*(C62-C61))</f>
        <v>4125.666666666667</v>
      </c>
      <c r="D63" s="15">
        <f>D62</f>
        <v>-171</v>
      </c>
      <c r="E63" s="15">
        <f>E62</f>
        <v>-45.7</v>
      </c>
      <c r="F63" s="15">
        <f>F62</f>
        <v>285</v>
      </c>
      <c r="G63" s="15">
        <f>G62</f>
        <v>169.76519999999999</v>
      </c>
    </row>
    <row r="64" spans="2:14" x14ac:dyDescent="0.15">
      <c r="B64" s="15">
        <f>B62</f>
        <v>591.5</v>
      </c>
      <c r="C64" s="15">
        <f>J64</f>
        <v>4267</v>
      </c>
      <c r="D64" s="15">
        <f>D62</f>
        <v>-171</v>
      </c>
      <c r="E64" s="15">
        <f>E62</f>
        <v>-45.7</v>
      </c>
      <c r="F64" s="15">
        <f>F62</f>
        <v>285</v>
      </c>
      <c r="G64" s="15">
        <f>G62</f>
        <v>169.76519999999999</v>
      </c>
      <c r="I64">
        <f>'RAOB input'!A22</f>
        <v>591.5</v>
      </c>
      <c r="J64">
        <f>'RAOB input'!B22</f>
        <v>4267</v>
      </c>
      <c r="K64">
        <f>'RAOB input'!C22</f>
        <v>-171</v>
      </c>
      <c r="L64">
        <f>'RAOB input'!D22</f>
        <v>-45.7</v>
      </c>
      <c r="M64">
        <f>'RAOB input'!E22</f>
        <v>285</v>
      </c>
      <c r="N64">
        <f>'RAOB input'!F22</f>
        <v>169.76519999999999</v>
      </c>
    </row>
    <row r="65" spans="2:14" x14ac:dyDescent="0.15">
      <c r="B65" s="15">
        <f>I67</f>
        <v>567.79999999999995</v>
      </c>
      <c r="C65" s="15">
        <f>C64+((C67-C64)/3)</f>
        <v>4368.666666666667</v>
      </c>
      <c r="D65" s="15">
        <f>K67</f>
        <v>-196</v>
      </c>
      <c r="E65" s="15">
        <f>L67</f>
        <v>-42.1</v>
      </c>
      <c r="F65" s="15">
        <f>M67</f>
        <v>280</v>
      </c>
      <c r="G65" s="15">
        <f>N67</f>
        <v>180.05400000000003</v>
      </c>
    </row>
    <row r="66" spans="2:14" x14ac:dyDescent="0.15">
      <c r="B66" s="15">
        <f>B65</f>
        <v>567.79999999999995</v>
      </c>
      <c r="C66" s="15">
        <f>C64+(2*(C65-C64))</f>
        <v>4470.3333333333339</v>
      </c>
      <c r="D66" s="15">
        <f>D65</f>
        <v>-196</v>
      </c>
      <c r="E66" s="15">
        <f>E65</f>
        <v>-42.1</v>
      </c>
      <c r="F66" s="15">
        <f>F65</f>
        <v>280</v>
      </c>
      <c r="G66" s="15">
        <f>G65</f>
        <v>180.05400000000003</v>
      </c>
    </row>
    <row r="67" spans="2:14" x14ac:dyDescent="0.15">
      <c r="B67" s="15">
        <f>B65</f>
        <v>567.79999999999995</v>
      </c>
      <c r="C67" s="15">
        <f>J67</f>
        <v>4572</v>
      </c>
      <c r="D67" s="15">
        <f>D65</f>
        <v>-196</v>
      </c>
      <c r="E67" s="15">
        <f>E65</f>
        <v>-42.1</v>
      </c>
      <c r="F67" s="15">
        <f>F65</f>
        <v>280</v>
      </c>
      <c r="G67" s="15">
        <f>G65</f>
        <v>180.05400000000003</v>
      </c>
      <c r="I67">
        <f>'RAOB input'!A23</f>
        <v>567.79999999999995</v>
      </c>
      <c r="J67">
        <f>'RAOB input'!B23</f>
        <v>4572</v>
      </c>
      <c r="K67">
        <f>'RAOB input'!C23</f>
        <v>-196</v>
      </c>
      <c r="L67">
        <f>'RAOB input'!D23</f>
        <v>-42.1</v>
      </c>
      <c r="M67">
        <f>'RAOB input'!E23</f>
        <v>280</v>
      </c>
      <c r="N67">
        <f>'RAOB input'!F23</f>
        <v>180.05400000000003</v>
      </c>
    </row>
    <row r="68" spans="2:14" x14ac:dyDescent="0.15">
      <c r="B68" s="15">
        <f>I70</f>
        <v>545.1</v>
      </c>
      <c r="C68" s="15">
        <f>C67+((C70-C67)/3)</f>
        <v>4673.666666666667</v>
      </c>
      <c r="D68" s="15">
        <f>K70</f>
        <v>-221</v>
      </c>
      <c r="E68" s="15">
        <f>L70</f>
        <v>-38.5</v>
      </c>
      <c r="F68" s="15">
        <f>M70</f>
        <v>275</v>
      </c>
      <c r="G68" s="15">
        <f>N70</f>
        <v>190.34279999999998</v>
      </c>
    </row>
    <row r="69" spans="2:14" x14ac:dyDescent="0.15">
      <c r="B69" s="15">
        <f>B68</f>
        <v>545.1</v>
      </c>
      <c r="C69" s="15">
        <f>C67+(2*(C68-C67))</f>
        <v>4775.3333333333339</v>
      </c>
      <c r="D69" s="15">
        <f>D68</f>
        <v>-221</v>
      </c>
      <c r="E69" s="15">
        <f>E68</f>
        <v>-38.5</v>
      </c>
      <c r="F69" s="15">
        <f>F68</f>
        <v>275</v>
      </c>
      <c r="G69" s="15">
        <f>G68</f>
        <v>190.34279999999998</v>
      </c>
    </row>
    <row r="70" spans="2:14" x14ac:dyDescent="0.15">
      <c r="B70" s="15">
        <f>B68</f>
        <v>545.1</v>
      </c>
      <c r="C70" s="15">
        <f>J70</f>
        <v>4877</v>
      </c>
      <c r="D70" s="15">
        <f>D68</f>
        <v>-221</v>
      </c>
      <c r="E70" s="15">
        <f>E68</f>
        <v>-38.5</v>
      </c>
      <c r="F70" s="15">
        <f>F68</f>
        <v>275</v>
      </c>
      <c r="G70" s="15">
        <f>G68</f>
        <v>190.34279999999998</v>
      </c>
      <c r="I70">
        <f>'RAOB input'!A24</f>
        <v>545.1</v>
      </c>
      <c r="J70">
        <f>'RAOB input'!B24</f>
        <v>4877</v>
      </c>
      <c r="K70">
        <f>'RAOB input'!C24</f>
        <v>-221</v>
      </c>
      <c r="L70">
        <f>'RAOB input'!D24</f>
        <v>-38.5</v>
      </c>
      <c r="M70">
        <f>'RAOB input'!E24</f>
        <v>275</v>
      </c>
      <c r="N70">
        <f>'RAOB input'!F24</f>
        <v>190.34279999999998</v>
      </c>
    </row>
    <row r="71" spans="2:14" x14ac:dyDescent="0.15">
      <c r="B71" s="15">
        <f>I73</f>
        <v>540</v>
      </c>
      <c r="C71" s="15">
        <f>C70+((C73-C70)/3)</f>
        <v>4900.666666666667</v>
      </c>
      <c r="D71" s="15">
        <f>K73</f>
        <v>-227</v>
      </c>
      <c r="E71" s="15">
        <f>L73</f>
        <v>-37.700000000000003</v>
      </c>
      <c r="F71" s="15">
        <f>M73</f>
        <v>273</v>
      </c>
      <c r="G71" s="15">
        <f>N73</f>
        <v>200.63159999999999</v>
      </c>
    </row>
    <row r="72" spans="2:14" x14ac:dyDescent="0.15">
      <c r="B72" s="15">
        <f>B71</f>
        <v>540</v>
      </c>
      <c r="C72" s="15">
        <f>C70+(2*(C71-C70))</f>
        <v>4924.3333333333339</v>
      </c>
      <c r="D72" s="15">
        <f>D71</f>
        <v>-227</v>
      </c>
      <c r="E72" s="15">
        <f>E71</f>
        <v>-37.700000000000003</v>
      </c>
      <c r="F72" s="15">
        <f>F71</f>
        <v>273</v>
      </c>
      <c r="G72" s="15">
        <f>G71</f>
        <v>200.63159999999999</v>
      </c>
    </row>
    <row r="73" spans="2:14" x14ac:dyDescent="0.15">
      <c r="B73" s="15">
        <f>B71</f>
        <v>540</v>
      </c>
      <c r="C73" s="15">
        <f>J73</f>
        <v>4948</v>
      </c>
      <c r="D73" s="15">
        <f>D71</f>
        <v>-227</v>
      </c>
      <c r="E73" s="15">
        <f>E71</f>
        <v>-37.700000000000003</v>
      </c>
      <c r="F73" s="15">
        <f>F71</f>
        <v>273</v>
      </c>
      <c r="G73" s="15">
        <f>G71</f>
        <v>200.63159999999999</v>
      </c>
      <c r="H73" s="15">
        <v>25</v>
      </c>
      <c r="I73">
        <f>'RAOB input'!A25</f>
        <v>540</v>
      </c>
      <c r="J73">
        <f>'RAOB input'!B25</f>
        <v>4948</v>
      </c>
      <c r="K73">
        <f>'RAOB input'!C25</f>
        <v>-227</v>
      </c>
      <c r="L73">
        <f>'RAOB input'!D25</f>
        <v>-37.700000000000003</v>
      </c>
      <c r="M73">
        <f>'RAOB input'!E25</f>
        <v>273</v>
      </c>
      <c r="N73">
        <f>'RAOB input'!F25</f>
        <v>200.63159999999999</v>
      </c>
    </row>
    <row r="74" spans="2:14" x14ac:dyDescent="0.15">
      <c r="B74" s="15">
        <f>I76</f>
        <v>514</v>
      </c>
      <c r="C74" s="15">
        <f>C73+((C76-C73)/3)</f>
        <v>5068.333333333333</v>
      </c>
      <c r="D74" s="15">
        <f>K76</f>
        <v>-243</v>
      </c>
      <c r="E74" s="15">
        <f>L76</f>
        <v>-52.3</v>
      </c>
      <c r="F74" s="15">
        <f>M76</f>
        <v>265</v>
      </c>
      <c r="G74" s="15">
        <f>N76</f>
        <v>241.7868</v>
      </c>
    </row>
    <row r="75" spans="2:14" x14ac:dyDescent="0.15">
      <c r="B75" s="15">
        <f>B74</f>
        <v>514</v>
      </c>
      <c r="C75" s="15">
        <f>C73+(2*(C74-C73))</f>
        <v>5188.6666666666661</v>
      </c>
      <c r="D75" s="15">
        <f>D74</f>
        <v>-243</v>
      </c>
      <c r="E75" s="15">
        <f>E74</f>
        <v>-52.3</v>
      </c>
      <c r="F75" s="15">
        <f>F74</f>
        <v>265</v>
      </c>
      <c r="G75" s="15">
        <f>G74</f>
        <v>241.7868</v>
      </c>
    </row>
    <row r="76" spans="2:14" x14ac:dyDescent="0.15">
      <c r="B76" s="15">
        <f>B74</f>
        <v>514</v>
      </c>
      <c r="C76" s="15">
        <f>J76</f>
        <v>5309</v>
      </c>
      <c r="D76" s="15">
        <f>D74</f>
        <v>-243</v>
      </c>
      <c r="E76" s="15">
        <f>E74</f>
        <v>-52.3</v>
      </c>
      <c r="F76" s="15">
        <f>F74</f>
        <v>265</v>
      </c>
      <c r="G76" s="15">
        <f>G74</f>
        <v>241.7868</v>
      </c>
      <c r="I76">
        <f>'RAOB input'!A26</f>
        <v>514</v>
      </c>
      <c r="J76">
        <f>'RAOB input'!B26</f>
        <v>5309</v>
      </c>
      <c r="K76">
        <f>'RAOB input'!C26</f>
        <v>-243</v>
      </c>
      <c r="L76">
        <f>'RAOB input'!D26</f>
        <v>-52.3</v>
      </c>
      <c r="M76">
        <f>'RAOB input'!E26</f>
        <v>265</v>
      </c>
      <c r="N76">
        <f>'RAOB input'!F26</f>
        <v>241.7868</v>
      </c>
    </row>
    <row r="77" spans="2:14" x14ac:dyDescent="0.15">
      <c r="B77" s="15">
        <f>I79</f>
        <v>500</v>
      </c>
      <c r="C77" s="15">
        <f>C76+((C79-C76)/3)</f>
        <v>5376</v>
      </c>
      <c r="D77" s="15">
        <f>K79</f>
        <v>-253</v>
      </c>
      <c r="E77" s="15">
        <f>L79</f>
        <v>-55.3</v>
      </c>
      <c r="F77" s="15">
        <f>M79</f>
        <v>260</v>
      </c>
      <c r="G77" s="15">
        <f>N79</f>
        <v>267.50880000000001</v>
      </c>
    </row>
    <row r="78" spans="2:14" x14ac:dyDescent="0.15">
      <c r="B78" s="15">
        <f>B77</f>
        <v>500</v>
      </c>
      <c r="C78" s="15">
        <f>C76+(2*(C77-C76))</f>
        <v>5443</v>
      </c>
      <c r="D78" s="15">
        <f>D77</f>
        <v>-253</v>
      </c>
      <c r="E78" s="15">
        <f>E77</f>
        <v>-55.3</v>
      </c>
      <c r="F78" s="15">
        <f>F77</f>
        <v>260</v>
      </c>
      <c r="G78" s="15">
        <f>G77</f>
        <v>267.50880000000001</v>
      </c>
    </row>
    <row r="79" spans="2:14" x14ac:dyDescent="0.15">
      <c r="B79" s="15">
        <f>B77</f>
        <v>500</v>
      </c>
      <c r="C79" s="15">
        <f>J79</f>
        <v>5510</v>
      </c>
      <c r="D79" s="15">
        <f>D77</f>
        <v>-253</v>
      </c>
      <c r="E79" s="15">
        <f>E77</f>
        <v>-55.3</v>
      </c>
      <c r="F79" s="15">
        <f>F77</f>
        <v>260</v>
      </c>
      <c r="G79" s="15">
        <f>G77</f>
        <v>267.50880000000001</v>
      </c>
      <c r="I79">
        <f>'RAOB input'!A27</f>
        <v>500</v>
      </c>
      <c r="J79">
        <f>'RAOB input'!B27</f>
        <v>5510</v>
      </c>
      <c r="K79">
        <f>'RAOB input'!C27</f>
        <v>-253</v>
      </c>
      <c r="L79">
        <f>'RAOB input'!D27</f>
        <v>-55.3</v>
      </c>
      <c r="M79">
        <f>'RAOB input'!E27</f>
        <v>260</v>
      </c>
      <c r="N79">
        <f>'RAOB input'!F27</f>
        <v>267.50880000000001</v>
      </c>
    </row>
    <row r="80" spans="2:14" x14ac:dyDescent="0.15">
      <c r="B80" s="15">
        <f>I82</f>
        <v>467</v>
      </c>
      <c r="C80" s="15">
        <f>C79+((C82-C79)/3)</f>
        <v>5674.666666666667</v>
      </c>
      <c r="D80" s="15">
        <f>K82</f>
        <v>-275</v>
      </c>
      <c r="E80" s="15">
        <f>L82</f>
        <v>-56.5</v>
      </c>
      <c r="F80" s="15">
        <f>M82</f>
        <v>247</v>
      </c>
      <c r="G80" s="15">
        <f>N82</f>
        <v>293.23079999999999</v>
      </c>
    </row>
    <row r="81" spans="2:14" x14ac:dyDescent="0.15">
      <c r="B81" s="15">
        <f>B80</f>
        <v>467</v>
      </c>
      <c r="C81" s="15">
        <f>C79+(2*(C80-C79))</f>
        <v>5839.3333333333339</v>
      </c>
      <c r="D81" s="15">
        <f>D80</f>
        <v>-275</v>
      </c>
      <c r="E81" s="15">
        <f>E80</f>
        <v>-56.5</v>
      </c>
      <c r="F81" s="15">
        <f>F80</f>
        <v>247</v>
      </c>
      <c r="G81" s="15">
        <f>G80</f>
        <v>293.23079999999999</v>
      </c>
    </row>
    <row r="82" spans="2:14" x14ac:dyDescent="0.15">
      <c r="B82" s="15">
        <f>B80</f>
        <v>467</v>
      </c>
      <c r="C82" s="15">
        <f>J82</f>
        <v>6004</v>
      </c>
      <c r="D82" s="15">
        <f>D80</f>
        <v>-275</v>
      </c>
      <c r="E82" s="15">
        <f>E80</f>
        <v>-56.5</v>
      </c>
      <c r="F82" s="15">
        <f>F80</f>
        <v>247</v>
      </c>
      <c r="G82" s="15">
        <f>G80</f>
        <v>293.23079999999999</v>
      </c>
      <c r="I82">
        <f>'RAOB input'!A28</f>
        <v>467</v>
      </c>
      <c r="J82">
        <f>'RAOB input'!B28</f>
        <v>6004</v>
      </c>
      <c r="K82">
        <f>'RAOB input'!C28</f>
        <v>-275</v>
      </c>
      <c r="L82">
        <f>'RAOB input'!D28</f>
        <v>-56.5</v>
      </c>
      <c r="M82">
        <f>'RAOB input'!E28</f>
        <v>247</v>
      </c>
      <c r="N82">
        <f>'RAOB input'!F28</f>
        <v>293.23079999999999</v>
      </c>
    </row>
    <row r="83" spans="2:14" x14ac:dyDescent="0.15">
      <c r="B83" s="15">
        <f>I85</f>
        <v>460.9</v>
      </c>
      <c r="C83" s="15">
        <f>C82+((C85-C82)/3)</f>
        <v>6034.666666666667</v>
      </c>
      <c r="D83" s="15">
        <f>K85</f>
        <v>-282</v>
      </c>
      <c r="E83" s="15">
        <f>L85</f>
        <v>-57</v>
      </c>
      <c r="F83" s="15">
        <f>M85</f>
        <v>245</v>
      </c>
      <c r="G83" s="15">
        <f>N85</f>
        <v>298.37520000000001</v>
      </c>
    </row>
    <row r="84" spans="2:14" x14ac:dyDescent="0.15">
      <c r="B84" s="15">
        <f>B83</f>
        <v>460.9</v>
      </c>
      <c r="C84" s="15">
        <f>C82+(2*(C83-C82))</f>
        <v>6065.3333333333339</v>
      </c>
      <c r="D84" s="15">
        <f>D83</f>
        <v>-282</v>
      </c>
      <c r="E84" s="15">
        <f>E83</f>
        <v>-57</v>
      </c>
      <c r="F84" s="15">
        <f>F83</f>
        <v>245</v>
      </c>
      <c r="G84" s="15">
        <f>G83</f>
        <v>298.37520000000001</v>
      </c>
    </row>
    <row r="85" spans="2:14" x14ac:dyDescent="0.15">
      <c r="B85" s="15">
        <f>B83</f>
        <v>460.9</v>
      </c>
      <c r="C85" s="15">
        <f>J85</f>
        <v>6096</v>
      </c>
      <c r="D85" s="15">
        <f>D83</f>
        <v>-282</v>
      </c>
      <c r="E85" s="15">
        <f>E83</f>
        <v>-57</v>
      </c>
      <c r="F85" s="15">
        <f>F83</f>
        <v>245</v>
      </c>
      <c r="G85" s="15">
        <f>G83</f>
        <v>298.37520000000001</v>
      </c>
      <c r="I85">
        <f>'RAOB input'!A29</f>
        <v>460.9</v>
      </c>
      <c r="J85">
        <f>'RAOB input'!B29</f>
        <v>6096</v>
      </c>
      <c r="K85">
        <f>'RAOB input'!C29</f>
        <v>-282</v>
      </c>
      <c r="L85">
        <f>'RAOB input'!D29</f>
        <v>-57</v>
      </c>
      <c r="M85">
        <f>'RAOB input'!E29</f>
        <v>245</v>
      </c>
      <c r="N85">
        <f>'RAOB input'!F29</f>
        <v>298.37520000000001</v>
      </c>
    </row>
    <row r="86" spans="2:14" x14ac:dyDescent="0.15">
      <c r="B86" s="15">
        <f>I88</f>
        <v>460.9</v>
      </c>
      <c r="C86" s="15">
        <f>C85+((C88-C85)/3)</f>
        <v>6196</v>
      </c>
      <c r="D86" s="15">
        <f>K88</f>
        <v>-282</v>
      </c>
      <c r="E86" s="15">
        <f>L88</f>
        <v>-57</v>
      </c>
      <c r="F86" s="15">
        <f>M88</f>
        <v>245</v>
      </c>
      <c r="G86" s="15">
        <f>N88</f>
        <v>298.37520000000001</v>
      </c>
    </row>
    <row r="87" spans="2:14" x14ac:dyDescent="0.15">
      <c r="B87" s="15">
        <f>B86</f>
        <v>460.9</v>
      </c>
      <c r="C87" s="15">
        <f>C85+(2*(C86-C85))</f>
        <v>6296</v>
      </c>
      <c r="D87" s="15">
        <f>D86</f>
        <v>-282</v>
      </c>
      <c r="E87" s="15">
        <f>E86</f>
        <v>-57</v>
      </c>
      <c r="F87" s="15">
        <f>F86</f>
        <v>245</v>
      </c>
      <c r="G87" s="15">
        <f>G86</f>
        <v>298.37520000000001</v>
      </c>
    </row>
    <row r="88" spans="2:14" x14ac:dyDescent="0.15">
      <c r="B88" s="15">
        <f>B86</f>
        <v>460.9</v>
      </c>
      <c r="C88" s="15">
        <f>J88</f>
        <v>6396</v>
      </c>
      <c r="D88" s="15">
        <f>D86</f>
        <v>-282</v>
      </c>
      <c r="E88" s="15">
        <f>E86</f>
        <v>-57</v>
      </c>
      <c r="F88" s="15">
        <f>F86</f>
        <v>245</v>
      </c>
      <c r="G88" s="15">
        <f>G86</f>
        <v>298.37520000000001</v>
      </c>
      <c r="H88" s="15">
        <v>30</v>
      </c>
      <c r="I88">
        <f>'RAOB input'!A30</f>
        <v>460.9</v>
      </c>
      <c r="J88">
        <f>'RAOB input'!B30</f>
        <v>6396</v>
      </c>
      <c r="K88">
        <f>'RAOB input'!C30</f>
        <v>-282</v>
      </c>
      <c r="L88">
        <f>'RAOB input'!D30</f>
        <v>-57</v>
      </c>
      <c r="M88">
        <f>'RAOB input'!E30</f>
        <v>245</v>
      </c>
      <c r="N88">
        <f>'RAOB input'!F30</f>
        <v>298.37520000000001</v>
      </c>
    </row>
    <row r="89" spans="2:14" x14ac:dyDescent="0.15">
      <c r="B89" s="15">
        <f>I91</f>
        <v>400</v>
      </c>
      <c r="C89" s="15">
        <f>C88+((C91-C88)/3)</f>
        <v>6496</v>
      </c>
      <c r="D89" s="15">
        <f>K91</f>
        <v>-355</v>
      </c>
      <c r="E89" s="15">
        <f>L91</f>
        <v>-62.5</v>
      </c>
      <c r="F89" s="15">
        <f>M91</f>
        <v>240</v>
      </c>
      <c r="G89" s="15">
        <f>N91</f>
        <v>360.10800000000006</v>
      </c>
    </row>
    <row r="90" spans="2:14" x14ac:dyDescent="0.15">
      <c r="B90" s="15">
        <f>B89</f>
        <v>400</v>
      </c>
      <c r="C90" s="15">
        <f>C88+(2*(C89-C88))</f>
        <v>6596</v>
      </c>
      <c r="D90" s="15">
        <f>D89</f>
        <v>-355</v>
      </c>
      <c r="E90" s="15">
        <f>E89</f>
        <v>-62.5</v>
      </c>
      <c r="F90" s="15">
        <f>F89</f>
        <v>240</v>
      </c>
      <c r="G90" s="15">
        <f>G89</f>
        <v>360.10800000000006</v>
      </c>
    </row>
    <row r="91" spans="2:14" x14ac:dyDescent="0.15">
      <c r="B91" s="15">
        <f>B89</f>
        <v>400</v>
      </c>
      <c r="C91" s="15">
        <f>J91</f>
        <v>6696</v>
      </c>
      <c r="D91" s="15">
        <f>D89</f>
        <v>-355</v>
      </c>
      <c r="E91" s="15">
        <f>E89</f>
        <v>-62.5</v>
      </c>
      <c r="F91" s="15">
        <f>F89</f>
        <v>240</v>
      </c>
      <c r="G91" s="15">
        <f>G89</f>
        <v>360.10800000000006</v>
      </c>
      <c r="I91">
        <f>'RAOB input'!A31</f>
        <v>400</v>
      </c>
      <c r="J91">
        <f>'RAOB input'!B31</f>
        <v>6696</v>
      </c>
      <c r="K91">
        <f>'RAOB input'!C31</f>
        <v>-355</v>
      </c>
      <c r="L91">
        <f>'RAOB input'!D31</f>
        <v>-62.5</v>
      </c>
      <c r="M91">
        <f>'RAOB input'!E31</f>
        <v>240</v>
      </c>
      <c r="N91">
        <f>'RAOB input'!F31</f>
        <v>360.10800000000006</v>
      </c>
    </row>
    <row r="92" spans="2:14" x14ac:dyDescent="0.15">
      <c r="B92" s="15">
        <f>I94</f>
        <v>400</v>
      </c>
      <c r="C92" s="15">
        <f>C91+((C94-C91)/3)</f>
        <v>6830.666666666667</v>
      </c>
      <c r="D92" s="15">
        <f>K94</f>
        <v>-355</v>
      </c>
      <c r="E92" s="15">
        <f>L94</f>
        <v>-62.5</v>
      </c>
      <c r="F92" s="15">
        <f>M94</f>
        <v>240</v>
      </c>
      <c r="G92" s="15">
        <f>N94</f>
        <v>360.10800000000006</v>
      </c>
    </row>
    <row r="93" spans="2:14" x14ac:dyDescent="0.15">
      <c r="B93" s="15">
        <f>B92</f>
        <v>400</v>
      </c>
      <c r="C93" s="15">
        <f>C91+(2*(C92-C91))</f>
        <v>6965.3333333333339</v>
      </c>
      <c r="D93" s="15">
        <f>D92</f>
        <v>-355</v>
      </c>
      <c r="E93" s="15">
        <f>E92</f>
        <v>-62.5</v>
      </c>
      <c r="F93" s="15">
        <f>F92</f>
        <v>240</v>
      </c>
      <c r="G93" s="15">
        <f>G92</f>
        <v>360.10800000000006</v>
      </c>
    </row>
    <row r="94" spans="2:14" x14ac:dyDescent="0.15">
      <c r="B94" s="15">
        <f>B92</f>
        <v>400</v>
      </c>
      <c r="C94" s="15">
        <f>J94</f>
        <v>7100</v>
      </c>
      <c r="D94" s="15">
        <f>D92</f>
        <v>-355</v>
      </c>
      <c r="E94" s="15">
        <f>E92</f>
        <v>-62.5</v>
      </c>
      <c r="F94" s="15">
        <f>F92</f>
        <v>240</v>
      </c>
      <c r="G94" s="15">
        <f>G92</f>
        <v>360.10800000000006</v>
      </c>
      <c r="I94">
        <f>'RAOB input'!A32</f>
        <v>400</v>
      </c>
      <c r="J94">
        <f>'RAOB input'!B32</f>
        <v>7100</v>
      </c>
      <c r="K94">
        <f>'RAOB input'!C32</f>
        <v>-355</v>
      </c>
      <c r="L94">
        <f>'RAOB input'!D32</f>
        <v>-62.5</v>
      </c>
      <c r="M94">
        <f>'RAOB input'!E32</f>
        <v>240</v>
      </c>
      <c r="N94">
        <f>'RAOB input'!F32</f>
        <v>360.10800000000006</v>
      </c>
    </row>
    <row r="95" spans="2:14" x14ac:dyDescent="0.15">
      <c r="B95" s="15">
        <f>I97</f>
        <v>370.5</v>
      </c>
      <c r="C95" s="15">
        <f>C94+((C97-C94)/3)</f>
        <v>7200</v>
      </c>
      <c r="D95" s="15">
        <f>K97</f>
        <v>-392</v>
      </c>
      <c r="E95" s="15">
        <f>L97</f>
        <v>-61.7</v>
      </c>
      <c r="F95" s="15">
        <f>M97</f>
        <v>235</v>
      </c>
      <c r="G95" s="15">
        <f>N97</f>
        <v>421.8408</v>
      </c>
    </row>
    <row r="96" spans="2:14" x14ac:dyDescent="0.15">
      <c r="B96" s="15">
        <f>B95</f>
        <v>370.5</v>
      </c>
      <c r="C96" s="15">
        <f>C94+(2*(C95-C94))</f>
        <v>7300</v>
      </c>
      <c r="D96" s="15">
        <f>D95</f>
        <v>-392</v>
      </c>
      <c r="E96" s="15">
        <f>E95</f>
        <v>-61.7</v>
      </c>
      <c r="F96" s="15">
        <f>F95</f>
        <v>235</v>
      </c>
      <c r="G96" s="15">
        <f>G95</f>
        <v>421.8408</v>
      </c>
    </row>
    <row r="97" spans="2:14" x14ac:dyDescent="0.15">
      <c r="B97" s="15">
        <f>B95</f>
        <v>370.5</v>
      </c>
      <c r="C97" s="15">
        <f>J97</f>
        <v>7400</v>
      </c>
      <c r="D97" s="15">
        <f>D95</f>
        <v>-392</v>
      </c>
      <c r="E97" s="15">
        <f>E95</f>
        <v>-61.7</v>
      </c>
      <c r="F97" s="15">
        <f>F95</f>
        <v>235</v>
      </c>
      <c r="G97" s="15">
        <f>G95</f>
        <v>421.8408</v>
      </c>
      <c r="I97">
        <f>'RAOB input'!A33</f>
        <v>370.5</v>
      </c>
      <c r="J97">
        <f>'RAOB input'!B33</f>
        <v>7400</v>
      </c>
      <c r="K97">
        <f>'RAOB input'!C33</f>
        <v>-392</v>
      </c>
      <c r="L97">
        <f>'RAOB input'!D33</f>
        <v>-61.7</v>
      </c>
      <c r="M97">
        <f>'RAOB input'!E33</f>
        <v>235</v>
      </c>
      <c r="N97">
        <f>'RAOB input'!F33</f>
        <v>421.8408</v>
      </c>
    </row>
    <row r="98" spans="2:14" x14ac:dyDescent="0.15">
      <c r="B98" s="15">
        <f>I100</f>
        <v>370.5</v>
      </c>
      <c r="C98" s="15">
        <f>C97+((C100-C97)/3)</f>
        <v>7473.333333333333</v>
      </c>
      <c r="D98" s="15">
        <f>K100</f>
        <v>-392</v>
      </c>
      <c r="E98" s="15">
        <f>L100</f>
        <v>-61.7</v>
      </c>
      <c r="F98" s="15">
        <f>M100</f>
        <v>235</v>
      </c>
      <c r="G98" s="15">
        <f>N100</f>
        <v>421.8408</v>
      </c>
    </row>
    <row r="99" spans="2:14" x14ac:dyDescent="0.15">
      <c r="B99" s="15">
        <f>B98</f>
        <v>370.5</v>
      </c>
      <c r="C99" s="15">
        <f>C97+(2*(C98-C97))</f>
        <v>7546.6666666666661</v>
      </c>
      <c r="D99" s="15">
        <f>D98</f>
        <v>-392</v>
      </c>
      <c r="E99" s="15">
        <f>E98</f>
        <v>-61.7</v>
      </c>
      <c r="F99" s="15">
        <f>F98</f>
        <v>235</v>
      </c>
      <c r="G99" s="15">
        <f>G98</f>
        <v>421.8408</v>
      </c>
    </row>
    <row r="100" spans="2:14" x14ac:dyDescent="0.15">
      <c r="B100" s="15">
        <f>B98</f>
        <v>370.5</v>
      </c>
      <c r="C100" s="15">
        <f>J100</f>
        <v>7620</v>
      </c>
      <c r="D100" s="15">
        <f>D98</f>
        <v>-392</v>
      </c>
      <c r="E100" s="15">
        <f>E98</f>
        <v>-61.7</v>
      </c>
      <c r="F100" s="15">
        <f>F98</f>
        <v>235</v>
      </c>
      <c r="G100" s="15">
        <f>G98</f>
        <v>421.8408</v>
      </c>
      <c r="I100">
        <f>'RAOB input'!A34</f>
        <v>370.5</v>
      </c>
      <c r="J100">
        <f>'RAOB input'!B34</f>
        <v>7620</v>
      </c>
      <c r="K100">
        <f>'RAOB input'!C34</f>
        <v>-392</v>
      </c>
      <c r="L100">
        <f>'RAOB input'!D34</f>
        <v>-61.7</v>
      </c>
      <c r="M100">
        <f>'RAOB input'!E34</f>
        <v>235</v>
      </c>
      <c r="N100">
        <f>'RAOB input'!F34</f>
        <v>421.8408</v>
      </c>
    </row>
    <row r="101" spans="2:14" x14ac:dyDescent="0.15">
      <c r="B101" s="15">
        <f>I103</f>
        <v>338.6</v>
      </c>
      <c r="C101" s="15">
        <f>C100+((C103-C100)/3)</f>
        <v>7720</v>
      </c>
      <c r="D101" s="15">
        <f>K103</f>
        <v>-435</v>
      </c>
      <c r="E101" s="15">
        <f>L103</f>
        <v>-60.7</v>
      </c>
      <c r="F101" s="15">
        <f>M103</f>
        <v>230</v>
      </c>
      <c r="G101" s="15">
        <f>N103</f>
        <v>478.42919999999998</v>
      </c>
    </row>
    <row r="102" spans="2:14" x14ac:dyDescent="0.15">
      <c r="B102" s="15">
        <f>B101</f>
        <v>338.6</v>
      </c>
      <c r="C102" s="15">
        <f>C100+(2*(C101-C100))</f>
        <v>7820</v>
      </c>
      <c r="D102" s="15">
        <f>D101</f>
        <v>-435</v>
      </c>
      <c r="E102" s="15">
        <f>E101</f>
        <v>-60.7</v>
      </c>
      <c r="F102" s="15">
        <f>F101</f>
        <v>230</v>
      </c>
      <c r="G102" s="15">
        <f>G101</f>
        <v>478.42919999999998</v>
      </c>
    </row>
    <row r="103" spans="2:14" x14ac:dyDescent="0.15">
      <c r="B103" s="15">
        <f>B101</f>
        <v>338.6</v>
      </c>
      <c r="C103" s="15">
        <f>J103</f>
        <v>7920</v>
      </c>
      <c r="D103" s="15">
        <f>D101</f>
        <v>-435</v>
      </c>
      <c r="E103" s="15">
        <f>E101</f>
        <v>-60.7</v>
      </c>
      <c r="F103" s="15">
        <f>F101</f>
        <v>230</v>
      </c>
      <c r="G103" s="15">
        <f>G101</f>
        <v>478.42919999999998</v>
      </c>
      <c r="H103" s="15">
        <v>35</v>
      </c>
      <c r="I103">
        <f>'RAOB input'!A35</f>
        <v>338.6</v>
      </c>
      <c r="J103">
        <f>'RAOB input'!B35</f>
        <v>7920</v>
      </c>
      <c r="K103">
        <f>'RAOB input'!C35</f>
        <v>-435</v>
      </c>
      <c r="L103">
        <f>'RAOB input'!D35</f>
        <v>-60.7</v>
      </c>
      <c r="M103">
        <f>'RAOB input'!E35</f>
        <v>230</v>
      </c>
      <c r="N103">
        <f>'RAOB input'!F35</f>
        <v>478.42919999999998</v>
      </c>
    </row>
    <row r="104" spans="2:14" x14ac:dyDescent="0.15">
      <c r="B104" s="15">
        <f>I106</f>
        <v>338.6</v>
      </c>
      <c r="C104" s="15">
        <f>C103+((C106-C103)/3)</f>
        <v>8023.333333333333</v>
      </c>
      <c r="D104" s="15">
        <f>K106</f>
        <v>-435</v>
      </c>
      <c r="E104" s="15">
        <f>L106</f>
        <v>-60.7</v>
      </c>
      <c r="F104" s="15">
        <f>M106</f>
        <v>230</v>
      </c>
      <c r="G104" s="15">
        <f>N106</f>
        <v>478.42919999999998</v>
      </c>
    </row>
    <row r="105" spans="2:14" x14ac:dyDescent="0.15">
      <c r="B105" s="15">
        <f>B104</f>
        <v>338.6</v>
      </c>
      <c r="C105" s="15">
        <f>C103+(2*(C104-C103))</f>
        <v>8126.6666666666661</v>
      </c>
      <c r="D105" s="15">
        <f>D104</f>
        <v>-435</v>
      </c>
      <c r="E105" s="15">
        <f>E104</f>
        <v>-60.7</v>
      </c>
      <c r="F105" s="15">
        <f>F104</f>
        <v>230</v>
      </c>
      <c r="G105" s="15">
        <f>G104</f>
        <v>478.42919999999998</v>
      </c>
    </row>
    <row r="106" spans="2:14" x14ac:dyDescent="0.15">
      <c r="B106" s="15">
        <f>B104</f>
        <v>338.6</v>
      </c>
      <c r="C106" s="15">
        <f>J106</f>
        <v>8230</v>
      </c>
      <c r="D106" s="15">
        <f>D104</f>
        <v>-435</v>
      </c>
      <c r="E106" s="15">
        <f>E104</f>
        <v>-60.7</v>
      </c>
      <c r="F106" s="15">
        <f>F104</f>
        <v>230</v>
      </c>
      <c r="G106" s="15">
        <f>G104</f>
        <v>478.42919999999998</v>
      </c>
      <c r="I106">
        <f>'RAOB input'!A36</f>
        <v>338.6</v>
      </c>
      <c r="J106">
        <f>'RAOB input'!B36</f>
        <v>8230</v>
      </c>
      <c r="K106">
        <f>'RAOB input'!C36</f>
        <v>-435</v>
      </c>
      <c r="L106">
        <f>'RAOB input'!D36</f>
        <v>-60.7</v>
      </c>
      <c r="M106">
        <f>'RAOB input'!E36</f>
        <v>230</v>
      </c>
      <c r="N106">
        <f>'RAOB input'!F36</f>
        <v>478.42919999999998</v>
      </c>
    </row>
    <row r="107" spans="2:14" x14ac:dyDescent="0.15">
      <c r="B107" s="15">
        <f>I109</f>
        <v>315</v>
      </c>
      <c r="C107" s="15">
        <f>C106+((C109-C106)/3)</f>
        <v>8393</v>
      </c>
      <c r="D107" s="15">
        <f>K109</f>
        <v>-469</v>
      </c>
      <c r="E107" s="15">
        <f>L109</f>
        <v>-59.9</v>
      </c>
      <c r="F107" s="15">
        <f>M109</f>
        <v>235</v>
      </c>
      <c r="G107" s="15">
        <f>N109</f>
        <v>493.86239999999998</v>
      </c>
    </row>
    <row r="108" spans="2:14" x14ac:dyDescent="0.15">
      <c r="B108" s="15">
        <f>B107</f>
        <v>315</v>
      </c>
      <c r="C108" s="15">
        <f>C106+(2*(C107-C106))</f>
        <v>8556</v>
      </c>
      <c r="D108" s="15">
        <f>D107</f>
        <v>-469</v>
      </c>
      <c r="E108" s="15">
        <f>E107</f>
        <v>-59.9</v>
      </c>
      <c r="F108" s="15">
        <f>F107</f>
        <v>235</v>
      </c>
      <c r="G108" s="15">
        <f>G107</f>
        <v>493.86239999999998</v>
      </c>
    </row>
    <row r="109" spans="2:14" x14ac:dyDescent="0.15">
      <c r="B109" s="15">
        <f>B107</f>
        <v>315</v>
      </c>
      <c r="C109" s="15">
        <f>J109</f>
        <v>8719</v>
      </c>
      <c r="D109" s="15">
        <f>D107</f>
        <v>-469</v>
      </c>
      <c r="E109" s="15">
        <f>E107</f>
        <v>-59.9</v>
      </c>
      <c r="F109" s="15">
        <f>F107</f>
        <v>235</v>
      </c>
      <c r="G109" s="15">
        <f>G107</f>
        <v>493.86239999999998</v>
      </c>
      <c r="I109">
        <f>'RAOB input'!A37</f>
        <v>315</v>
      </c>
      <c r="J109">
        <f>'RAOB input'!B37</f>
        <v>8719</v>
      </c>
      <c r="K109">
        <f>'RAOB input'!C37</f>
        <v>-469</v>
      </c>
      <c r="L109">
        <f>'RAOB input'!D37</f>
        <v>-59.9</v>
      </c>
      <c r="M109">
        <f>'RAOB input'!E37</f>
        <v>235</v>
      </c>
      <c r="N109">
        <f>'RAOB input'!F37</f>
        <v>493.86239999999998</v>
      </c>
    </row>
    <row r="110" spans="2:14" x14ac:dyDescent="0.15">
      <c r="B110" s="15">
        <f>I112</f>
        <v>309.3</v>
      </c>
      <c r="C110" s="15">
        <f>C109+((C112-C109)/3)</f>
        <v>8759</v>
      </c>
      <c r="D110" s="15">
        <f>K112</f>
        <v>-477</v>
      </c>
      <c r="E110" s="15">
        <f>L112</f>
        <v>-60.7</v>
      </c>
      <c r="F110" s="15">
        <f>M112</f>
        <v>235</v>
      </c>
      <c r="G110" s="15">
        <f>N112</f>
        <v>473.28480000000002</v>
      </c>
    </row>
    <row r="111" spans="2:14" x14ac:dyDescent="0.15">
      <c r="B111" s="15">
        <f>B110</f>
        <v>309.3</v>
      </c>
      <c r="C111" s="15">
        <f>C109+(2*(C110-C109))</f>
        <v>8799</v>
      </c>
      <c r="D111" s="15">
        <f>D110</f>
        <v>-477</v>
      </c>
      <c r="E111" s="15">
        <f>E110</f>
        <v>-60.7</v>
      </c>
      <c r="F111" s="15">
        <f>F110</f>
        <v>235</v>
      </c>
      <c r="G111" s="15">
        <f>G110</f>
        <v>473.28480000000002</v>
      </c>
    </row>
    <row r="112" spans="2:14" x14ac:dyDescent="0.15">
      <c r="B112" s="15">
        <f>B110</f>
        <v>309.3</v>
      </c>
      <c r="C112" s="15">
        <f>J112</f>
        <v>8839</v>
      </c>
      <c r="D112" s="15">
        <f>D110</f>
        <v>-477</v>
      </c>
      <c r="E112" s="15">
        <f>E110</f>
        <v>-60.7</v>
      </c>
      <c r="F112" s="15">
        <f>F110</f>
        <v>235</v>
      </c>
      <c r="G112" s="15">
        <f>G110</f>
        <v>473.28480000000002</v>
      </c>
      <c r="I112">
        <f>'RAOB input'!A38</f>
        <v>309.3</v>
      </c>
      <c r="J112">
        <f>'RAOB input'!B38</f>
        <v>8839</v>
      </c>
      <c r="K112">
        <f>'RAOB input'!C38</f>
        <v>-477</v>
      </c>
      <c r="L112">
        <f>'RAOB input'!D38</f>
        <v>-60.7</v>
      </c>
      <c r="M112">
        <f>'RAOB input'!E38</f>
        <v>235</v>
      </c>
      <c r="N112">
        <f>'RAOB input'!F38</f>
        <v>473.28480000000002</v>
      </c>
    </row>
    <row r="113" spans="2:14" x14ac:dyDescent="0.15">
      <c r="B113" s="15">
        <f>I115</f>
        <v>300</v>
      </c>
      <c r="C113" s="15">
        <f>C112+((C115-C112)/3)</f>
        <v>8906</v>
      </c>
      <c r="D113" s="15">
        <f>K115</f>
        <v>-491</v>
      </c>
      <c r="E113" s="15">
        <f>L115</f>
        <v>-62.1</v>
      </c>
      <c r="F113" s="15">
        <f>M115</f>
        <v>235</v>
      </c>
      <c r="G113" s="15">
        <f>N115</f>
        <v>473.28480000000002</v>
      </c>
    </row>
    <row r="114" spans="2:14" x14ac:dyDescent="0.15">
      <c r="B114" s="15">
        <f>B113</f>
        <v>300</v>
      </c>
      <c r="C114" s="15">
        <f>C112+(2*(C113-C112))</f>
        <v>8973</v>
      </c>
      <c r="D114" s="15">
        <f>D113</f>
        <v>-491</v>
      </c>
      <c r="E114" s="15">
        <f>E113</f>
        <v>-62.1</v>
      </c>
      <c r="F114" s="15">
        <f>F113</f>
        <v>235</v>
      </c>
      <c r="G114" s="15">
        <f>G113</f>
        <v>473.28480000000002</v>
      </c>
    </row>
    <row r="115" spans="2:14" x14ac:dyDescent="0.15">
      <c r="B115" s="15">
        <f>B113</f>
        <v>300</v>
      </c>
      <c r="C115" s="15">
        <f>J115</f>
        <v>9040</v>
      </c>
      <c r="D115" s="15">
        <f>D113</f>
        <v>-491</v>
      </c>
      <c r="E115" s="15">
        <f>E113</f>
        <v>-62.1</v>
      </c>
      <c r="F115" s="15">
        <f>F113</f>
        <v>235</v>
      </c>
      <c r="G115" s="15">
        <f>G113</f>
        <v>473.28480000000002</v>
      </c>
      <c r="I115">
        <f>'RAOB input'!A39</f>
        <v>300</v>
      </c>
      <c r="J115">
        <f>'RAOB input'!B39</f>
        <v>9040</v>
      </c>
      <c r="K115">
        <f>'RAOB input'!C39</f>
        <v>-491</v>
      </c>
      <c r="L115">
        <f>'RAOB input'!D39</f>
        <v>-62.1</v>
      </c>
      <c r="M115">
        <f>'RAOB input'!E39</f>
        <v>235</v>
      </c>
      <c r="N115">
        <f>'RAOB input'!F39</f>
        <v>473.28480000000002</v>
      </c>
    </row>
    <row r="116" spans="2:14" x14ac:dyDescent="0.15">
      <c r="B116" s="15">
        <f>I118</f>
        <v>295.2</v>
      </c>
      <c r="C116" s="15">
        <f>C115+((C118-C115)/3)</f>
        <v>9074.6666666666661</v>
      </c>
      <c r="D116" s="15">
        <f>K118</f>
        <v>-498</v>
      </c>
      <c r="E116" s="15">
        <f>L118</f>
        <v>-62.8</v>
      </c>
      <c r="F116" s="15">
        <f>M118</f>
        <v>235</v>
      </c>
      <c r="G116" s="15">
        <f>N118</f>
        <v>468.1404</v>
      </c>
    </row>
    <row r="117" spans="2:14" x14ac:dyDescent="0.15">
      <c r="B117" s="15">
        <f>B116</f>
        <v>295.2</v>
      </c>
      <c r="C117" s="15">
        <f>C115+(2*(C116-C115))</f>
        <v>9109.3333333333321</v>
      </c>
      <c r="D117" s="15">
        <f>D116</f>
        <v>-498</v>
      </c>
      <c r="E117" s="15">
        <f>E116</f>
        <v>-62.8</v>
      </c>
      <c r="F117" s="15">
        <f>F116</f>
        <v>235</v>
      </c>
      <c r="G117" s="15">
        <f>G116</f>
        <v>468.1404</v>
      </c>
    </row>
    <row r="118" spans="2:14" x14ac:dyDescent="0.15">
      <c r="B118" s="15">
        <f>B116</f>
        <v>295.2</v>
      </c>
      <c r="C118" s="15">
        <f>J118</f>
        <v>9144</v>
      </c>
      <c r="D118" s="15">
        <f>D116</f>
        <v>-498</v>
      </c>
      <c r="E118" s="15">
        <f>E116</f>
        <v>-62.8</v>
      </c>
      <c r="F118" s="15">
        <f>F116</f>
        <v>235</v>
      </c>
      <c r="G118" s="15">
        <f>G116</f>
        <v>468.1404</v>
      </c>
      <c r="H118" s="15">
        <v>40</v>
      </c>
      <c r="I118">
        <f>'RAOB input'!A40</f>
        <v>295.2</v>
      </c>
      <c r="J118">
        <f>'RAOB input'!B40</f>
        <v>9144</v>
      </c>
      <c r="K118">
        <f>'RAOB input'!C40</f>
        <v>-498</v>
      </c>
      <c r="L118">
        <f>'RAOB input'!D40</f>
        <v>-62.8</v>
      </c>
      <c r="M118">
        <f>'RAOB input'!E40</f>
        <v>235</v>
      </c>
      <c r="N118">
        <f>'RAOB input'!F40</f>
        <v>468.1404</v>
      </c>
    </row>
    <row r="119" spans="2:14" x14ac:dyDescent="0.15">
      <c r="B119" s="15">
        <f>I121</f>
        <v>256.3</v>
      </c>
      <c r="C119" s="15">
        <f>C118+((C121-C118)/3)</f>
        <v>9244</v>
      </c>
      <c r="D119" s="15">
        <f>K121</f>
        <v>-555</v>
      </c>
      <c r="E119" s="15">
        <f>L121</f>
        <v>-69.3</v>
      </c>
      <c r="F119" s="15">
        <f>M121</f>
        <v>235</v>
      </c>
      <c r="G119" s="15">
        <f>N121</f>
        <v>447.56280000000004</v>
      </c>
    </row>
    <row r="120" spans="2:14" x14ac:dyDescent="0.15">
      <c r="B120" s="15">
        <f>B119</f>
        <v>256.3</v>
      </c>
      <c r="C120" s="15">
        <f>C118+(2*(C119-C118))</f>
        <v>9344</v>
      </c>
      <c r="D120" s="15">
        <f>D119</f>
        <v>-555</v>
      </c>
      <c r="E120" s="15">
        <f>E119</f>
        <v>-69.3</v>
      </c>
      <c r="F120" s="15">
        <f>F119</f>
        <v>235</v>
      </c>
      <c r="G120" s="15">
        <f>G119</f>
        <v>447.56280000000004</v>
      </c>
    </row>
    <row r="121" spans="2:14" x14ac:dyDescent="0.15">
      <c r="B121" s="15">
        <f>B119</f>
        <v>256.3</v>
      </c>
      <c r="C121" s="15">
        <f>J121</f>
        <v>9444</v>
      </c>
      <c r="D121" s="15">
        <f>D119</f>
        <v>-555</v>
      </c>
      <c r="E121" s="15">
        <f>E119</f>
        <v>-69.3</v>
      </c>
      <c r="F121" s="15">
        <f>F119</f>
        <v>235</v>
      </c>
      <c r="G121" s="15">
        <f>G119</f>
        <v>447.56280000000004</v>
      </c>
      <c r="I121">
        <f>'RAOB input'!A41</f>
        <v>256.3</v>
      </c>
      <c r="J121">
        <f>'RAOB input'!B41</f>
        <v>9444</v>
      </c>
      <c r="K121">
        <f>'RAOB input'!C41</f>
        <v>-555</v>
      </c>
      <c r="L121">
        <f>'RAOB input'!D41</f>
        <v>-69.3</v>
      </c>
      <c r="M121">
        <f>'RAOB input'!E41</f>
        <v>235</v>
      </c>
      <c r="N121">
        <f>'RAOB input'!F41</f>
        <v>447.56280000000004</v>
      </c>
    </row>
    <row r="122" spans="2:14" x14ac:dyDescent="0.15">
      <c r="B122" s="15">
        <f>I124</f>
        <v>256.3</v>
      </c>
      <c r="C122" s="15">
        <f>C121+((C124-C121)/3)</f>
        <v>9544</v>
      </c>
      <c r="D122" s="15">
        <f>K124</f>
        <v>-555</v>
      </c>
      <c r="E122" s="15">
        <f>L124</f>
        <v>-69.3</v>
      </c>
      <c r="F122" s="15">
        <f>M124</f>
        <v>235</v>
      </c>
      <c r="G122" s="15">
        <f>N124</f>
        <v>447.56280000000004</v>
      </c>
    </row>
    <row r="123" spans="2:14" x14ac:dyDescent="0.15">
      <c r="B123" s="15">
        <f>B122</f>
        <v>256.3</v>
      </c>
      <c r="C123" s="15">
        <f>C121+(2*(C122-C121))</f>
        <v>9644</v>
      </c>
      <c r="D123" s="15">
        <f>D122</f>
        <v>-555</v>
      </c>
      <c r="E123" s="15">
        <f>E122</f>
        <v>-69.3</v>
      </c>
      <c r="F123" s="15">
        <f>F122</f>
        <v>235</v>
      </c>
      <c r="G123" s="15">
        <f>G122</f>
        <v>447.56280000000004</v>
      </c>
    </row>
    <row r="124" spans="2:14" x14ac:dyDescent="0.15">
      <c r="B124" s="15">
        <f>B122</f>
        <v>256.3</v>
      </c>
      <c r="C124" s="15">
        <f>J124</f>
        <v>9744</v>
      </c>
      <c r="D124" s="15">
        <f>D122</f>
        <v>-555</v>
      </c>
      <c r="E124" s="15">
        <f>E122</f>
        <v>-69.3</v>
      </c>
      <c r="F124" s="15">
        <f>F122</f>
        <v>235</v>
      </c>
      <c r="G124" s="15">
        <f>G122</f>
        <v>447.56280000000004</v>
      </c>
      <c r="I124">
        <f>'RAOB input'!A42</f>
        <v>256.3</v>
      </c>
      <c r="J124">
        <f>'RAOB input'!B42</f>
        <v>9744</v>
      </c>
      <c r="K124">
        <f>'RAOB input'!C42</f>
        <v>-555</v>
      </c>
      <c r="L124">
        <f>'RAOB input'!D42</f>
        <v>-69.3</v>
      </c>
      <c r="M124">
        <f>'RAOB input'!E42</f>
        <v>235</v>
      </c>
      <c r="N124">
        <f>'RAOB input'!F42</f>
        <v>447.56280000000004</v>
      </c>
    </row>
    <row r="125" spans="2:14" x14ac:dyDescent="0.15">
      <c r="B125" s="15">
        <f>I127</f>
        <v>256.3</v>
      </c>
      <c r="C125" s="15">
        <f>C124+((C127-C124)/3)</f>
        <v>9848.6666666666661</v>
      </c>
      <c r="D125" s="15">
        <f>K127</f>
        <v>-555</v>
      </c>
      <c r="E125" s="15">
        <f>L127</f>
        <v>-69.3</v>
      </c>
      <c r="F125" s="15">
        <f>M127</f>
        <v>235</v>
      </c>
      <c r="G125" s="15">
        <f>N127</f>
        <v>447.56280000000004</v>
      </c>
    </row>
    <row r="126" spans="2:14" x14ac:dyDescent="0.15">
      <c r="B126" s="15">
        <f>B125</f>
        <v>256.3</v>
      </c>
      <c r="C126" s="15">
        <f>C124+(2*(C125-C124))</f>
        <v>9953.3333333333321</v>
      </c>
      <c r="D126" s="15">
        <f>D125</f>
        <v>-555</v>
      </c>
      <c r="E126" s="15">
        <f>E125</f>
        <v>-69.3</v>
      </c>
      <c r="F126" s="15">
        <f>F125</f>
        <v>235</v>
      </c>
      <c r="G126" s="15">
        <f>G125</f>
        <v>447.56280000000004</v>
      </c>
    </row>
    <row r="127" spans="2:14" x14ac:dyDescent="0.15">
      <c r="B127" s="15">
        <f>B125</f>
        <v>256.3</v>
      </c>
      <c r="C127" s="15">
        <f>J127</f>
        <v>10058</v>
      </c>
      <c r="D127" s="15">
        <f>D125</f>
        <v>-555</v>
      </c>
      <c r="E127" s="15">
        <f>E125</f>
        <v>-69.3</v>
      </c>
      <c r="F127" s="15">
        <f>F125</f>
        <v>235</v>
      </c>
      <c r="G127" s="15">
        <f>G125</f>
        <v>447.56280000000004</v>
      </c>
      <c r="I127">
        <f>'RAOB input'!A43</f>
        <v>256.3</v>
      </c>
      <c r="J127">
        <f>'RAOB input'!B43</f>
        <v>10058</v>
      </c>
      <c r="K127">
        <f>'RAOB input'!C43</f>
        <v>-555</v>
      </c>
      <c r="L127">
        <f>'RAOB input'!D43</f>
        <v>-69.3</v>
      </c>
      <c r="M127">
        <f>'RAOB input'!E43</f>
        <v>235</v>
      </c>
      <c r="N127">
        <f>'RAOB input'!F43</f>
        <v>447.56280000000004</v>
      </c>
    </row>
    <row r="128" spans="2:14" x14ac:dyDescent="0.15">
      <c r="B128" s="15">
        <f>I130</f>
        <v>250</v>
      </c>
      <c r="C128" s="15">
        <f>C127+((C130-C127)/3)</f>
        <v>10112</v>
      </c>
      <c r="D128" s="15">
        <f>K130</f>
        <v>-565</v>
      </c>
      <c r="E128" s="15">
        <f>L130</f>
        <v>-70.5</v>
      </c>
      <c r="F128" s="15">
        <f>M130</f>
        <v>235</v>
      </c>
      <c r="G128" s="15">
        <f>N130</f>
        <v>437.274</v>
      </c>
    </row>
    <row r="129" spans="2:14" x14ac:dyDescent="0.15">
      <c r="B129" s="15">
        <f>B128</f>
        <v>250</v>
      </c>
      <c r="C129" s="15">
        <f>C127+(2*(C128-C127))</f>
        <v>10166</v>
      </c>
      <c r="D129" s="15">
        <f>D128</f>
        <v>-565</v>
      </c>
      <c r="E129" s="15">
        <f>E128</f>
        <v>-70.5</v>
      </c>
      <c r="F129" s="15">
        <f>F128</f>
        <v>235</v>
      </c>
      <c r="G129" s="15">
        <f>G128</f>
        <v>437.274</v>
      </c>
    </row>
    <row r="130" spans="2:14" x14ac:dyDescent="0.15">
      <c r="B130" s="15">
        <f>B128</f>
        <v>250</v>
      </c>
      <c r="C130" s="15">
        <f>J130</f>
        <v>10220</v>
      </c>
      <c r="D130" s="15">
        <f>D128</f>
        <v>-565</v>
      </c>
      <c r="E130" s="15">
        <f>E128</f>
        <v>-70.5</v>
      </c>
      <c r="F130" s="15">
        <f>F128</f>
        <v>235</v>
      </c>
      <c r="G130" s="15">
        <f>G128</f>
        <v>437.274</v>
      </c>
      <c r="I130">
        <f>'RAOB input'!A44</f>
        <v>250</v>
      </c>
      <c r="J130">
        <f>'RAOB input'!B44</f>
        <v>10220</v>
      </c>
      <c r="K130">
        <f>'RAOB input'!C44</f>
        <v>-565</v>
      </c>
      <c r="L130">
        <f>'RAOB input'!D44</f>
        <v>-70.5</v>
      </c>
      <c r="M130">
        <f>'RAOB input'!E44</f>
        <v>235</v>
      </c>
      <c r="N130">
        <f>'RAOB input'!F44</f>
        <v>437.274</v>
      </c>
    </row>
    <row r="131" spans="2:14" x14ac:dyDescent="0.15">
      <c r="B131" s="15">
        <f>I133</f>
        <v>239</v>
      </c>
      <c r="C131" s="15">
        <f>C130+((C133-C130)/3)</f>
        <v>10315</v>
      </c>
      <c r="D131" s="15">
        <f>K133</f>
        <v>-583</v>
      </c>
      <c r="E131" s="15">
        <f>L133</f>
        <v>-72.3</v>
      </c>
      <c r="F131" s="15">
        <f>M133</f>
        <v>240</v>
      </c>
      <c r="G131" s="15">
        <f>N133</f>
        <v>406.4076</v>
      </c>
    </row>
    <row r="132" spans="2:14" x14ac:dyDescent="0.15">
      <c r="B132" s="15">
        <f>B131</f>
        <v>239</v>
      </c>
      <c r="C132" s="15">
        <f>C130+(2*(C131-C130))</f>
        <v>10410</v>
      </c>
      <c r="D132" s="15">
        <f>D131</f>
        <v>-583</v>
      </c>
      <c r="E132" s="15">
        <f>E131</f>
        <v>-72.3</v>
      </c>
      <c r="F132" s="15">
        <f>F131</f>
        <v>240</v>
      </c>
      <c r="G132" s="15">
        <f>G131</f>
        <v>406.4076</v>
      </c>
    </row>
    <row r="133" spans="2:14" x14ac:dyDescent="0.15">
      <c r="B133" s="15">
        <f>B131</f>
        <v>239</v>
      </c>
      <c r="C133" s="15">
        <f>J133</f>
        <v>10505</v>
      </c>
      <c r="D133" s="15">
        <f>D131</f>
        <v>-583</v>
      </c>
      <c r="E133" s="15">
        <f>E131</f>
        <v>-72.3</v>
      </c>
      <c r="F133" s="15">
        <f>F131</f>
        <v>240</v>
      </c>
      <c r="G133" s="15">
        <f>G131</f>
        <v>406.4076</v>
      </c>
      <c r="H133" s="15">
        <v>45</v>
      </c>
      <c r="I133">
        <f>'RAOB input'!A45</f>
        <v>239</v>
      </c>
      <c r="J133">
        <f>'RAOB input'!B45</f>
        <v>10505</v>
      </c>
      <c r="K133">
        <f>'RAOB input'!C45</f>
        <v>-583</v>
      </c>
      <c r="L133">
        <f>'RAOB input'!D45</f>
        <v>-72.3</v>
      </c>
      <c r="M133">
        <f>'RAOB input'!E45</f>
        <v>240</v>
      </c>
      <c r="N133">
        <f>'RAOB input'!F45</f>
        <v>406.4076</v>
      </c>
    </row>
    <row r="134" spans="2:14" x14ac:dyDescent="0.15">
      <c r="B134" s="15">
        <f>I136</f>
        <v>233</v>
      </c>
      <c r="C134" s="15">
        <f>C133+((C136-C133)/3)</f>
        <v>10559.333333333334</v>
      </c>
      <c r="D134" s="15">
        <f>K136</f>
        <v>-576</v>
      </c>
      <c r="E134" s="15">
        <f>L136</f>
        <v>-72.599999999999994</v>
      </c>
      <c r="F134" s="15">
        <f>M136</f>
        <v>240</v>
      </c>
      <c r="G134" s="15">
        <f>N136</f>
        <v>396.11879999999996</v>
      </c>
    </row>
    <row r="135" spans="2:14" x14ac:dyDescent="0.15">
      <c r="B135" s="15">
        <f>B134</f>
        <v>233</v>
      </c>
      <c r="C135" s="15">
        <f>C133+(2*(C134-C133))</f>
        <v>10613.666666666668</v>
      </c>
      <c r="D135" s="15">
        <f>D134</f>
        <v>-576</v>
      </c>
      <c r="E135" s="15">
        <f>E134</f>
        <v>-72.599999999999994</v>
      </c>
      <c r="F135" s="15">
        <f>F134</f>
        <v>240</v>
      </c>
      <c r="G135" s="15">
        <f>G134</f>
        <v>396.11879999999996</v>
      </c>
    </row>
    <row r="136" spans="2:14" x14ac:dyDescent="0.15">
      <c r="B136" s="15">
        <f>B134</f>
        <v>233</v>
      </c>
      <c r="C136" s="15">
        <f>J136</f>
        <v>10668</v>
      </c>
      <c r="D136" s="15">
        <f>D134</f>
        <v>-576</v>
      </c>
      <c r="E136" s="15">
        <f>E134</f>
        <v>-72.599999999999994</v>
      </c>
      <c r="F136" s="15">
        <f>F134</f>
        <v>240</v>
      </c>
      <c r="G136" s="15">
        <f>G134</f>
        <v>396.11879999999996</v>
      </c>
      <c r="I136">
        <f>'RAOB input'!A46</f>
        <v>233</v>
      </c>
      <c r="J136">
        <f>'RAOB input'!B46</f>
        <v>10668</v>
      </c>
      <c r="K136">
        <f>'RAOB input'!C46</f>
        <v>-576</v>
      </c>
      <c r="L136">
        <f>'RAOB input'!D46</f>
        <v>-72.599999999999994</v>
      </c>
      <c r="M136">
        <f>'RAOB input'!E46</f>
        <v>240</v>
      </c>
      <c r="N136">
        <f>'RAOB input'!F46</f>
        <v>396.11879999999996</v>
      </c>
    </row>
    <row r="137" spans="2:14" x14ac:dyDescent="0.15">
      <c r="B137" s="15">
        <f>I139</f>
        <v>201.8</v>
      </c>
      <c r="C137" s="15">
        <f>C136+((C139-C136)/3)</f>
        <v>10768</v>
      </c>
      <c r="D137" s="15">
        <f>K139</f>
        <v>-538</v>
      </c>
      <c r="E137" s="15">
        <f>L139</f>
        <v>-74.400000000000006</v>
      </c>
      <c r="F137" s="15">
        <f>M139</f>
        <v>255</v>
      </c>
      <c r="G137" s="15">
        <f>N139</f>
        <v>282.94200000000001</v>
      </c>
    </row>
    <row r="138" spans="2:14" x14ac:dyDescent="0.15">
      <c r="B138" s="15">
        <f>B137</f>
        <v>201.8</v>
      </c>
      <c r="C138" s="15">
        <f>C136+(2*(C137-C136))</f>
        <v>10868</v>
      </c>
      <c r="D138" s="15">
        <f>D137</f>
        <v>-538</v>
      </c>
      <c r="E138" s="15">
        <f>E137</f>
        <v>-74.400000000000006</v>
      </c>
      <c r="F138" s="15">
        <f>F137</f>
        <v>255</v>
      </c>
      <c r="G138" s="15">
        <f>G137</f>
        <v>282.94200000000001</v>
      </c>
    </row>
    <row r="139" spans="2:14" x14ac:dyDescent="0.15">
      <c r="B139" s="15">
        <f>B137</f>
        <v>201.8</v>
      </c>
      <c r="C139" s="15">
        <f>J139</f>
        <v>10968</v>
      </c>
      <c r="D139" s="15">
        <f>D137</f>
        <v>-538</v>
      </c>
      <c r="E139" s="15">
        <f>E137</f>
        <v>-74.400000000000006</v>
      </c>
      <c r="F139" s="15">
        <f>F137</f>
        <v>255</v>
      </c>
      <c r="G139" s="15">
        <f>G137</f>
        <v>282.94200000000001</v>
      </c>
      <c r="I139">
        <f>'RAOB input'!A47</f>
        <v>201.8</v>
      </c>
      <c r="J139">
        <f>'RAOB input'!B47</f>
        <v>10968</v>
      </c>
      <c r="K139">
        <f>'RAOB input'!C47</f>
        <v>-538</v>
      </c>
      <c r="L139">
        <f>'RAOB input'!D47</f>
        <v>-74.400000000000006</v>
      </c>
      <c r="M139">
        <f>'RAOB input'!E47</f>
        <v>255</v>
      </c>
      <c r="N139">
        <f>'RAOB input'!F47</f>
        <v>282.94200000000001</v>
      </c>
    </row>
    <row r="140" spans="2:14" x14ac:dyDescent="0.15">
      <c r="B140" s="15">
        <f>I142</f>
        <v>201.8</v>
      </c>
      <c r="C140" s="15">
        <f>C139+((C142-C139)/3)</f>
        <v>11068</v>
      </c>
      <c r="D140" s="15">
        <f>K142</f>
        <v>-538</v>
      </c>
      <c r="E140" s="15">
        <f>L142</f>
        <v>-74.400000000000006</v>
      </c>
      <c r="F140" s="15">
        <f>M142</f>
        <v>255</v>
      </c>
      <c r="G140" s="15">
        <f>N142</f>
        <v>282.94200000000001</v>
      </c>
    </row>
    <row r="141" spans="2:14" x14ac:dyDescent="0.15">
      <c r="B141" s="15">
        <f>B140</f>
        <v>201.8</v>
      </c>
      <c r="C141" s="15">
        <f>C139+(2*(C140-C139))</f>
        <v>11168</v>
      </c>
      <c r="D141" s="15">
        <f>D140</f>
        <v>-538</v>
      </c>
      <c r="E141" s="15">
        <f>E140</f>
        <v>-74.400000000000006</v>
      </c>
      <c r="F141" s="15">
        <f>F140</f>
        <v>255</v>
      </c>
      <c r="G141" s="15">
        <f>G140</f>
        <v>282.94200000000001</v>
      </c>
    </row>
    <row r="142" spans="2:14" x14ac:dyDescent="0.15">
      <c r="B142" s="15">
        <f>B140</f>
        <v>201.8</v>
      </c>
      <c r="C142" s="15">
        <f>J142</f>
        <v>11268</v>
      </c>
      <c r="D142" s="15">
        <f>D140</f>
        <v>-538</v>
      </c>
      <c r="E142" s="15">
        <f>E140</f>
        <v>-74.400000000000006</v>
      </c>
      <c r="F142" s="15">
        <f>F140</f>
        <v>255</v>
      </c>
      <c r="G142" s="15">
        <f>G140</f>
        <v>282.94200000000001</v>
      </c>
      <c r="I142">
        <f>'RAOB input'!A48</f>
        <v>201.8</v>
      </c>
      <c r="J142">
        <f>'RAOB input'!B48</f>
        <v>11268</v>
      </c>
      <c r="K142">
        <f>'RAOB input'!C48</f>
        <v>-538</v>
      </c>
      <c r="L142">
        <f>'RAOB input'!D48</f>
        <v>-74.400000000000006</v>
      </c>
      <c r="M142">
        <f>'RAOB input'!E48</f>
        <v>255</v>
      </c>
      <c r="N142">
        <f>'RAOB input'!F48</f>
        <v>282.94200000000001</v>
      </c>
    </row>
    <row r="143" spans="2:14" x14ac:dyDescent="0.15">
      <c r="B143" s="15">
        <f>I145</f>
        <v>201.8</v>
      </c>
      <c r="C143" s="15">
        <f>C142+((C145-C142)/3)</f>
        <v>11372.666666666666</v>
      </c>
      <c r="D143" s="15">
        <f>K145</f>
        <v>-538</v>
      </c>
      <c r="E143" s="15">
        <f>L145</f>
        <v>-74.400000000000006</v>
      </c>
      <c r="F143" s="15">
        <f>M145</f>
        <v>255</v>
      </c>
      <c r="G143" s="15">
        <f>N145</f>
        <v>282.94200000000001</v>
      </c>
    </row>
    <row r="144" spans="2:14" x14ac:dyDescent="0.15">
      <c r="B144" s="15">
        <f>B143</f>
        <v>201.8</v>
      </c>
      <c r="C144" s="15">
        <f>C142+(2*(C143-C142))</f>
        <v>11477.333333333332</v>
      </c>
      <c r="D144" s="15">
        <f>D143</f>
        <v>-538</v>
      </c>
      <c r="E144" s="15">
        <f>E143</f>
        <v>-74.400000000000006</v>
      </c>
      <c r="F144" s="15">
        <f>F143</f>
        <v>255</v>
      </c>
      <c r="G144" s="15">
        <f>G143</f>
        <v>282.94200000000001</v>
      </c>
    </row>
    <row r="145" spans="2:14" x14ac:dyDescent="0.15">
      <c r="B145" s="15">
        <f>B143</f>
        <v>201.8</v>
      </c>
      <c r="C145" s="15">
        <f>J145</f>
        <v>11582</v>
      </c>
      <c r="D145" s="15">
        <f>D143</f>
        <v>-538</v>
      </c>
      <c r="E145" s="15">
        <f>E143</f>
        <v>-74.400000000000006</v>
      </c>
      <c r="F145" s="15">
        <f>F143</f>
        <v>255</v>
      </c>
      <c r="G145" s="15">
        <f>G143</f>
        <v>282.94200000000001</v>
      </c>
      <c r="I145">
        <f>'RAOB input'!A49</f>
        <v>201.8</v>
      </c>
      <c r="J145">
        <f>'RAOB input'!B49</f>
        <v>11582</v>
      </c>
      <c r="K145">
        <f>'RAOB input'!C49</f>
        <v>-538</v>
      </c>
      <c r="L145">
        <f>'RAOB input'!D49</f>
        <v>-74.400000000000006</v>
      </c>
      <c r="M145">
        <f>'RAOB input'!E49</f>
        <v>255</v>
      </c>
      <c r="N145">
        <f>'RAOB input'!F49</f>
        <v>282.94200000000001</v>
      </c>
    </row>
    <row r="146" spans="2:14" x14ac:dyDescent="0.15">
      <c r="B146" s="15">
        <f>I148</f>
        <v>200</v>
      </c>
      <c r="C146" s="15">
        <f>C145+((C148-C145)/3)</f>
        <v>11601.333333333334</v>
      </c>
      <c r="D146" s="15">
        <f>K148</f>
        <v>-535</v>
      </c>
      <c r="E146" s="15">
        <f>L148</f>
        <v>-74.5</v>
      </c>
      <c r="F146" s="15">
        <f>M148</f>
        <v>255</v>
      </c>
      <c r="G146" s="15">
        <f>N148</f>
        <v>277.79759999999999</v>
      </c>
    </row>
    <row r="147" spans="2:14" x14ac:dyDescent="0.15">
      <c r="B147" s="15">
        <f>B146</f>
        <v>200</v>
      </c>
      <c r="C147" s="15">
        <f>C145+(2*(C146-C145))</f>
        <v>11620.666666666668</v>
      </c>
      <c r="D147" s="15">
        <f>D146</f>
        <v>-535</v>
      </c>
      <c r="E147" s="15">
        <f>E146</f>
        <v>-74.5</v>
      </c>
      <c r="F147" s="15">
        <f>F146</f>
        <v>255</v>
      </c>
      <c r="G147" s="15">
        <f>G146</f>
        <v>277.79759999999999</v>
      </c>
    </row>
    <row r="148" spans="2:14" x14ac:dyDescent="0.15">
      <c r="B148" s="15">
        <f>B146</f>
        <v>200</v>
      </c>
      <c r="C148" s="15">
        <f>J148</f>
        <v>11640</v>
      </c>
      <c r="D148" s="15">
        <f>D146</f>
        <v>-535</v>
      </c>
      <c r="E148" s="15">
        <f>E146</f>
        <v>-74.5</v>
      </c>
      <c r="F148" s="15">
        <f>F146</f>
        <v>255</v>
      </c>
      <c r="G148" s="15">
        <f>G146</f>
        <v>277.79759999999999</v>
      </c>
      <c r="H148" s="15">
        <v>50</v>
      </c>
      <c r="I148">
        <f>'RAOB input'!A50</f>
        <v>200</v>
      </c>
      <c r="J148">
        <f>'RAOB input'!B50</f>
        <v>11640</v>
      </c>
      <c r="K148">
        <f>'RAOB input'!C50</f>
        <v>-535</v>
      </c>
      <c r="L148">
        <f>'RAOB input'!D50</f>
        <v>-74.5</v>
      </c>
      <c r="M148">
        <f>'RAOB input'!E50</f>
        <v>255</v>
      </c>
      <c r="N148">
        <f>'RAOB input'!F50</f>
        <v>277.79759999999999</v>
      </c>
    </row>
    <row r="149" spans="2:14" x14ac:dyDescent="0.15">
      <c r="B149" s="15">
        <f>I151</f>
        <v>189</v>
      </c>
      <c r="C149" s="15">
        <f>C148+((C151-C148)/3)</f>
        <v>11761.333333333334</v>
      </c>
      <c r="D149" s="15">
        <f>K151</f>
        <v>-511</v>
      </c>
      <c r="E149" s="15">
        <f>L151</f>
        <v>-75.099999999999994</v>
      </c>
      <c r="F149" s="15">
        <f>M151</f>
        <v>256</v>
      </c>
      <c r="G149" s="15">
        <f>N151</f>
        <v>272.65319999999997</v>
      </c>
    </row>
    <row r="150" spans="2:14" x14ac:dyDescent="0.15">
      <c r="B150" s="15">
        <f>B149</f>
        <v>189</v>
      </c>
      <c r="C150" s="15">
        <f>C148+(2*(C149-C148))</f>
        <v>11882.666666666668</v>
      </c>
      <c r="D150" s="15">
        <f>D149</f>
        <v>-511</v>
      </c>
      <c r="E150" s="15">
        <f>E149</f>
        <v>-75.099999999999994</v>
      </c>
      <c r="F150" s="15">
        <f>F149</f>
        <v>256</v>
      </c>
      <c r="G150" s="15">
        <f>G149</f>
        <v>272.65319999999997</v>
      </c>
    </row>
    <row r="151" spans="2:14" x14ac:dyDescent="0.15">
      <c r="B151" s="15">
        <f>B149</f>
        <v>189</v>
      </c>
      <c r="C151" s="15">
        <f>J151</f>
        <v>12004</v>
      </c>
      <c r="D151" s="15">
        <f>D149</f>
        <v>-511</v>
      </c>
      <c r="E151" s="15">
        <f>E149</f>
        <v>-75.099999999999994</v>
      </c>
      <c r="F151" s="15">
        <f>F149</f>
        <v>256</v>
      </c>
      <c r="G151" s="15">
        <f>G149</f>
        <v>272.65319999999997</v>
      </c>
      <c r="I151">
        <f>'RAOB input'!A51</f>
        <v>189</v>
      </c>
      <c r="J151">
        <f>'RAOB input'!B51</f>
        <v>12004</v>
      </c>
      <c r="K151">
        <f>'RAOB input'!C51</f>
        <v>-511</v>
      </c>
      <c r="L151">
        <f>'RAOB input'!D51</f>
        <v>-75.099999999999994</v>
      </c>
      <c r="M151">
        <f>'RAOB input'!E51</f>
        <v>256</v>
      </c>
      <c r="N151">
        <f>'RAOB input'!F51</f>
        <v>272.65319999999997</v>
      </c>
    </row>
    <row r="152" spans="2:14" x14ac:dyDescent="0.15">
      <c r="B152" s="15">
        <f>I154</f>
        <v>150</v>
      </c>
      <c r="C152" s="15">
        <f>C151+((C154-C151)/3)</f>
        <v>12104</v>
      </c>
      <c r="D152" s="15">
        <f>K154</f>
        <v>-543</v>
      </c>
      <c r="E152" s="15">
        <f>L154</f>
        <v>-78.3</v>
      </c>
      <c r="F152" s="15">
        <f>M154</f>
        <v>260</v>
      </c>
      <c r="G152" s="15">
        <f>N154</f>
        <v>241.7868</v>
      </c>
    </row>
    <row r="153" spans="2:14" x14ac:dyDescent="0.15">
      <c r="B153" s="15">
        <f>B152</f>
        <v>150</v>
      </c>
      <c r="C153" s="15">
        <f>C151+(2*(C152-C151))</f>
        <v>12204</v>
      </c>
      <c r="D153" s="15">
        <f>D152</f>
        <v>-543</v>
      </c>
      <c r="E153" s="15">
        <f>E152</f>
        <v>-78.3</v>
      </c>
      <c r="F153" s="15">
        <f>F152</f>
        <v>260</v>
      </c>
      <c r="G153" s="15">
        <f>G152</f>
        <v>241.7868</v>
      </c>
    </row>
    <row r="154" spans="2:14" x14ac:dyDescent="0.15">
      <c r="B154" s="15">
        <f>B152</f>
        <v>150</v>
      </c>
      <c r="C154" s="15">
        <f>J154</f>
        <v>12304</v>
      </c>
      <c r="D154" s="15">
        <f>D152</f>
        <v>-543</v>
      </c>
      <c r="E154" s="15">
        <f>E152</f>
        <v>-78.3</v>
      </c>
      <c r="F154" s="15">
        <f>F152</f>
        <v>260</v>
      </c>
      <c r="G154" s="15">
        <f>G152</f>
        <v>241.7868</v>
      </c>
      <c r="I154">
        <f>'RAOB input'!A52</f>
        <v>150</v>
      </c>
      <c r="J154">
        <f>'RAOB input'!B52</f>
        <v>12304</v>
      </c>
      <c r="K154">
        <f>'RAOB input'!C52</f>
        <v>-543</v>
      </c>
      <c r="L154">
        <f>'RAOB input'!D52</f>
        <v>-78.3</v>
      </c>
      <c r="M154">
        <f>'RAOB input'!E52</f>
        <v>260</v>
      </c>
      <c r="N154">
        <f>'RAOB input'!F52</f>
        <v>241.7868</v>
      </c>
    </row>
    <row r="155" spans="2:14" x14ac:dyDescent="0.15">
      <c r="B155" s="15">
        <f>I157</f>
        <v>150</v>
      </c>
      <c r="C155" s="15">
        <f>C154+((C157-C154)/3)</f>
        <v>12404</v>
      </c>
      <c r="D155" s="15">
        <f>K157</f>
        <v>-543</v>
      </c>
      <c r="E155" s="15">
        <f>L157</f>
        <v>-78.3</v>
      </c>
      <c r="F155" s="15">
        <f>M157</f>
        <v>260</v>
      </c>
      <c r="G155" s="15">
        <f>N157</f>
        <v>241.7868</v>
      </c>
    </row>
    <row r="156" spans="2:14" x14ac:dyDescent="0.15">
      <c r="B156" s="15">
        <f>B155</f>
        <v>150</v>
      </c>
      <c r="C156" s="15">
        <f>C154+(2*(C155-C154))</f>
        <v>12504</v>
      </c>
      <c r="D156" s="15">
        <f>D155</f>
        <v>-543</v>
      </c>
      <c r="E156" s="15">
        <f>E155</f>
        <v>-78.3</v>
      </c>
      <c r="F156" s="15">
        <f>F155</f>
        <v>260</v>
      </c>
      <c r="G156" s="15">
        <f>G155</f>
        <v>241.7868</v>
      </c>
    </row>
    <row r="157" spans="2:14" x14ac:dyDescent="0.15">
      <c r="B157" s="15">
        <f>B155</f>
        <v>150</v>
      </c>
      <c r="C157" s="15">
        <f>J157</f>
        <v>12604</v>
      </c>
      <c r="D157" s="15">
        <f>D155</f>
        <v>-543</v>
      </c>
      <c r="E157" s="15">
        <f>E155</f>
        <v>-78.3</v>
      </c>
      <c r="F157" s="15">
        <f>F155</f>
        <v>260</v>
      </c>
      <c r="G157" s="15">
        <f>G155</f>
        <v>241.7868</v>
      </c>
      <c r="I157">
        <f>'RAOB input'!A53</f>
        <v>150</v>
      </c>
      <c r="J157">
        <f>'RAOB input'!B53</f>
        <v>12604</v>
      </c>
      <c r="K157">
        <f>'RAOB input'!C53</f>
        <v>-543</v>
      </c>
      <c r="L157">
        <f>'RAOB input'!D53</f>
        <v>-78.3</v>
      </c>
      <c r="M157">
        <f>'RAOB input'!E53</f>
        <v>260</v>
      </c>
      <c r="N157">
        <f>'RAOB input'!F53</f>
        <v>241.7868</v>
      </c>
    </row>
    <row r="158" spans="2:14" x14ac:dyDescent="0.15">
      <c r="B158" s="15">
        <f>I160</f>
        <v>150</v>
      </c>
      <c r="C158" s="15">
        <f>C157+((C160-C157)/3)</f>
        <v>12704</v>
      </c>
      <c r="D158" s="15">
        <f>K160</f>
        <v>-543</v>
      </c>
      <c r="E158" s="15">
        <f>L160</f>
        <v>-78.3</v>
      </c>
      <c r="F158" s="15">
        <f>M160</f>
        <v>260</v>
      </c>
      <c r="G158" s="15">
        <f>N160</f>
        <v>241.7868</v>
      </c>
    </row>
    <row r="159" spans="2:14" x14ac:dyDescent="0.15">
      <c r="B159" s="15">
        <f>B158</f>
        <v>150</v>
      </c>
      <c r="C159" s="15">
        <f>C157+(2*(C158-C157))</f>
        <v>12804</v>
      </c>
      <c r="D159" s="15">
        <f>D158</f>
        <v>-543</v>
      </c>
      <c r="E159" s="15">
        <f>E158</f>
        <v>-78.3</v>
      </c>
      <c r="F159" s="15">
        <f>F158</f>
        <v>260</v>
      </c>
      <c r="G159" s="15">
        <f>G158</f>
        <v>241.7868</v>
      </c>
    </row>
    <row r="160" spans="2:14" x14ac:dyDescent="0.15">
      <c r="B160" s="15">
        <f>B158</f>
        <v>150</v>
      </c>
      <c r="C160" s="15">
        <f>J160</f>
        <v>12904</v>
      </c>
      <c r="D160" s="15">
        <f>D158</f>
        <v>-543</v>
      </c>
      <c r="E160" s="15">
        <f>E158</f>
        <v>-78.3</v>
      </c>
      <c r="F160" s="15">
        <f>F158</f>
        <v>260</v>
      </c>
      <c r="G160" s="15">
        <f>G158</f>
        <v>241.7868</v>
      </c>
      <c r="I160">
        <f>'RAOB input'!A54</f>
        <v>150</v>
      </c>
      <c r="J160">
        <f>'RAOB input'!B54</f>
        <v>12904</v>
      </c>
      <c r="K160">
        <f>'RAOB input'!C54</f>
        <v>-543</v>
      </c>
      <c r="L160">
        <f>'RAOB input'!D54</f>
        <v>-78.3</v>
      </c>
      <c r="M160">
        <f>'RAOB input'!E54</f>
        <v>260</v>
      </c>
      <c r="N160">
        <f>'RAOB input'!F54</f>
        <v>241.7868</v>
      </c>
    </row>
    <row r="161" spans="2:14" x14ac:dyDescent="0.15">
      <c r="B161" s="15">
        <f>I163</f>
        <v>150</v>
      </c>
      <c r="C161" s="15">
        <f>C160+((C163-C160)/3)</f>
        <v>13004</v>
      </c>
      <c r="D161" s="15">
        <f>K163</f>
        <v>-543</v>
      </c>
      <c r="E161" s="15">
        <f>L163</f>
        <v>-78.3</v>
      </c>
      <c r="F161" s="15">
        <f>M163</f>
        <v>260</v>
      </c>
      <c r="G161" s="15">
        <f>N163</f>
        <v>241.7868</v>
      </c>
    </row>
    <row r="162" spans="2:14" x14ac:dyDescent="0.15">
      <c r="B162" s="15">
        <f>B161</f>
        <v>150</v>
      </c>
      <c r="C162" s="15">
        <f>C160+(2*(C161-C160))</f>
        <v>13104</v>
      </c>
      <c r="D162" s="15">
        <f>D161</f>
        <v>-543</v>
      </c>
      <c r="E162" s="15">
        <f>E161</f>
        <v>-78.3</v>
      </c>
      <c r="F162" s="15">
        <f>F161</f>
        <v>260</v>
      </c>
      <c r="G162" s="15">
        <f>G161</f>
        <v>241.7868</v>
      </c>
    </row>
    <row r="163" spans="2:14" x14ac:dyDescent="0.15">
      <c r="B163" s="15">
        <f>B161</f>
        <v>150</v>
      </c>
      <c r="C163" s="15">
        <f>J163</f>
        <v>13204</v>
      </c>
      <c r="D163" s="15">
        <f>D161</f>
        <v>-543</v>
      </c>
      <c r="E163" s="15">
        <f>E161</f>
        <v>-78.3</v>
      </c>
      <c r="F163" s="15">
        <f>F161</f>
        <v>260</v>
      </c>
      <c r="G163" s="15">
        <f>G161</f>
        <v>241.7868</v>
      </c>
      <c r="H163" s="15">
        <v>55</v>
      </c>
      <c r="I163">
        <f>'RAOB input'!A55</f>
        <v>150</v>
      </c>
      <c r="J163">
        <f>'RAOB input'!B55</f>
        <v>13204</v>
      </c>
      <c r="K163">
        <f>'RAOB input'!C55</f>
        <v>-543</v>
      </c>
      <c r="L163">
        <f>'RAOB input'!D55</f>
        <v>-78.3</v>
      </c>
      <c r="M163">
        <f>'RAOB input'!E55</f>
        <v>260</v>
      </c>
      <c r="N163">
        <f>'RAOB input'!F55</f>
        <v>241.7868</v>
      </c>
    </row>
    <row r="164" spans="2:14" x14ac:dyDescent="0.15">
      <c r="B164" s="15">
        <f>I166</f>
        <v>150</v>
      </c>
      <c r="C164" s="15">
        <f>C163+((C166-C163)/3)</f>
        <v>13299.333333333334</v>
      </c>
      <c r="D164" s="15">
        <f>K166</f>
        <v>-543</v>
      </c>
      <c r="E164" s="15">
        <f>L166</f>
        <v>-78.3</v>
      </c>
      <c r="F164" s="15">
        <f>M166</f>
        <v>260</v>
      </c>
      <c r="G164" s="15">
        <f>N166</f>
        <v>241.7868</v>
      </c>
    </row>
    <row r="165" spans="2:14" x14ac:dyDescent="0.15">
      <c r="B165" s="15">
        <f>B164</f>
        <v>150</v>
      </c>
      <c r="C165" s="15">
        <f>C163+(2*(C164-C163))</f>
        <v>13394.666666666668</v>
      </c>
      <c r="D165" s="15">
        <f>D164</f>
        <v>-543</v>
      </c>
      <c r="E165" s="15">
        <f>E164</f>
        <v>-78.3</v>
      </c>
      <c r="F165" s="15">
        <f>F164</f>
        <v>260</v>
      </c>
      <c r="G165" s="15">
        <f>G164</f>
        <v>241.7868</v>
      </c>
    </row>
    <row r="166" spans="2:14" x14ac:dyDescent="0.15">
      <c r="B166" s="15">
        <f>B164</f>
        <v>150</v>
      </c>
      <c r="C166" s="15">
        <f>J166</f>
        <v>13490</v>
      </c>
      <c r="D166" s="15">
        <f>D164</f>
        <v>-543</v>
      </c>
      <c r="E166" s="15">
        <f>E164</f>
        <v>-78.3</v>
      </c>
      <c r="F166" s="15">
        <f>F164</f>
        <v>260</v>
      </c>
      <c r="G166" s="15">
        <f>G164</f>
        <v>241.7868</v>
      </c>
      <c r="I166">
        <f>'RAOB input'!A56</f>
        <v>150</v>
      </c>
      <c r="J166">
        <f>'RAOB input'!B56</f>
        <v>13490</v>
      </c>
      <c r="K166">
        <f>'RAOB input'!C56</f>
        <v>-543</v>
      </c>
      <c r="L166">
        <f>'RAOB input'!D56</f>
        <v>-78.3</v>
      </c>
      <c r="M166">
        <f>'RAOB input'!E56</f>
        <v>260</v>
      </c>
      <c r="N166">
        <f>'RAOB input'!F56</f>
        <v>241.7868</v>
      </c>
    </row>
    <row r="167" spans="2:14" x14ac:dyDescent="0.15">
      <c r="B167" s="15">
        <f>I169</f>
        <v>131.6</v>
      </c>
      <c r="C167" s="15">
        <f>C166+((C169-C166)/3)</f>
        <v>13623.333333333334</v>
      </c>
      <c r="D167" s="15">
        <f>K169</f>
        <v>-559</v>
      </c>
      <c r="E167" s="15">
        <f>L169</f>
        <v>-80.900000000000006</v>
      </c>
      <c r="F167" s="15">
        <f>M169</f>
        <v>260</v>
      </c>
      <c r="G167" s="15">
        <f>N169</f>
        <v>231.49799999999999</v>
      </c>
    </row>
    <row r="168" spans="2:14" x14ac:dyDescent="0.15">
      <c r="B168" s="15">
        <f>B167</f>
        <v>131.6</v>
      </c>
      <c r="C168" s="15">
        <f>C166+(2*(C167-C166))</f>
        <v>13756.666666666668</v>
      </c>
      <c r="D168" s="15">
        <f>D167</f>
        <v>-559</v>
      </c>
      <c r="E168" s="15">
        <f>E167</f>
        <v>-80.900000000000006</v>
      </c>
      <c r="F168" s="15">
        <f>F167</f>
        <v>260</v>
      </c>
      <c r="G168" s="15">
        <f>G167</f>
        <v>231.49799999999999</v>
      </c>
    </row>
    <row r="169" spans="2:14" x14ac:dyDescent="0.15">
      <c r="B169" s="15">
        <f>B167</f>
        <v>131.6</v>
      </c>
      <c r="C169" s="15">
        <f>J169</f>
        <v>13890</v>
      </c>
      <c r="D169" s="15">
        <f>D167</f>
        <v>-559</v>
      </c>
      <c r="E169" s="15">
        <f>E167</f>
        <v>-80.900000000000006</v>
      </c>
      <c r="F169" s="15">
        <f>F167</f>
        <v>260</v>
      </c>
      <c r="G169" s="15">
        <f>G167</f>
        <v>231.49799999999999</v>
      </c>
      <c r="I169">
        <f>'RAOB input'!A57</f>
        <v>131.6</v>
      </c>
      <c r="J169">
        <f>'RAOB input'!B57</f>
        <v>13890</v>
      </c>
      <c r="K169">
        <f>'RAOB input'!C57</f>
        <v>-559</v>
      </c>
      <c r="L169">
        <f>'RAOB input'!D57</f>
        <v>-80.900000000000006</v>
      </c>
      <c r="M169">
        <f>'RAOB input'!E57</f>
        <v>260</v>
      </c>
      <c r="N169">
        <f>'RAOB input'!F57</f>
        <v>231.49799999999999</v>
      </c>
    </row>
    <row r="170" spans="2:14" x14ac:dyDescent="0.15">
      <c r="B170" s="15">
        <f>I172</f>
        <v>131.6</v>
      </c>
      <c r="C170" s="15">
        <f>C169+((C172-C169)/3)</f>
        <v>14035.333333333334</v>
      </c>
      <c r="D170" s="15">
        <f>K172</f>
        <v>-559</v>
      </c>
      <c r="E170" s="15">
        <f>L172</f>
        <v>-80.900000000000006</v>
      </c>
      <c r="F170" s="15">
        <f>M172</f>
        <v>260</v>
      </c>
      <c r="G170" s="15">
        <f>N172</f>
        <v>231.49799999999999</v>
      </c>
    </row>
    <row r="171" spans="2:14" x14ac:dyDescent="0.15">
      <c r="B171" s="15">
        <f>B170</f>
        <v>131.6</v>
      </c>
      <c r="C171" s="15">
        <f>C169+(2*(C170-C169))</f>
        <v>14180.666666666668</v>
      </c>
      <c r="D171" s="15">
        <f>D170</f>
        <v>-559</v>
      </c>
      <c r="E171" s="15">
        <f>E170</f>
        <v>-80.900000000000006</v>
      </c>
      <c r="F171" s="15">
        <f>F170</f>
        <v>260</v>
      </c>
      <c r="G171" s="15">
        <f>G170</f>
        <v>231.49799999999999</v>
      </c>
    </row>
    <row r="172" spans="2:14" x14ac:dyDescent="0.15">
      <c r="B172" s="15">
        <f>B170</f>
        <v>131.6</v>
      </c>
      <c r="C172" s="15">
        <f>J172</f>
        <v>14326</v>
      </c>
      <c r="D172" s="15">
        <f>D170</f>
        <v>-559</v>
      </c>
      <c r="E172" s="15">
        <f>E170</f>
        <v>-80.900000000000006</v>
      </c>
      <c r="F172" s="15">
        <f>F170</f>
        <v>260</v>
      </c>
      <c r="G172" s="15">
        <f>G170</f>
        <v>231.49799999999999</v>
      </c>
      <c r="I172">
        <f>'RAOB input'!A58</f>
        <v>131.6</v>
      </c>
      <c r="J172">
        <f>'RAOB input'!B58</f>
        <v>14326</v>
      </c>
      <c r="K172">
        <f>'RAOB input'!C58</f>
        <v>-559</v>
      </c>
      <c r="L172">
        <f>'RAOB input'!D58</f>
        <v>-80.900000000000006</v>
      </c>
      <c r="M172">
        <f>'RAOB input'!E58</f>
        <v>260</v>
      </c>
      <c r="N172">
        <f>'RAOB input'!F58</f>
        <v>231.49799999999999</v>
      </c>
    </row>
    <row r="173" spans="2:14" x14ac:dyDescent="0.15">
      <c r="B173" s="15">
        <f>I175</f>
        <v>130</v>
      </c>
      <c r="C173" s="15">
        <f>C172+((C175-C172)/3)</f>
        <v>14352.666666666666</v>
      </c>
      <c r="D173" s="15">
        <f>K175</f>
        <v>-561</v>
      </c>
      <c r="E173" s="15">
        <f>L175</f>
        <v>-81.099999999999994</v>
      </c>
      <c r="F173" s="15">
        <f>M175</f>
        <v>261</v>
      </c>
      <c r="G173" s="15">
        <f>N175</f>
        <v>226.35359999999997</v>
      </c>
    </row>
    <row r="174" spans="2:14" x14ac:dyDescent="0.15">
      <c r="B174" s="15">
        <f>B173</f>
        <v>130</v>
      </c>
      <c r="C174" s="15">
        <f>C172+(2*(C173-C172))</f>
        <v>14379.333333333332</v>
      </c>
      <c r="D174" s="15">
        <f>D173</f>
        <v>-561</v>
      </c>
      <c r="E174" s="15">
        <f>E173</f>
        <v>-81.099999999999994</v>
      </c>
      <c r="F174" s="15">
        <f>F173</f>
        <v>261</v>
      </c>
      <c r="G174" s="15">
        <f>G173</f>
        <v>226.35359999999997</v>
      </c>
    </row>
    <row r="175" spans="2:14" x14ac:dyDescent="0.15">
      <c r="B175" s="15">
        <f>B173</f>
        <v>130</v>
      </c>
      <c r="C175" s="15">
        <f>J175</f>
        <v>14406</v>
      </c>
      <c r="D175" s="15">
        <f>D173</f>
        <v>-561</v>
      </c>
      <c r="E175" s="15">
        <f>E173</f>
        <v>-81.099999999999994</v>
      </c>
      <c r="F175" s="15">
        <f>F173</f>
        <v>261</v>
      </c>
      <c r="G175" s="15">
        <f>G173</f>
        <v>226.35359999999997</v>
      </c>
      <c r="I175">
        <f>'RAOB input'!A59</f>
        <v>130</v>
      </c>
      <c r="J175">
        <f>'RAOB input'!B59</f>
        <v>14406</v>
      </c>
      <c r="K175">
        <f>'RAOB input'!C59</f>
        <v>-561</v>
      </c>
      <c r="L175">
        <f>'RAOB input'!D59</f>
        <v>-81.099999999999994</v>
      </c>
      <c r="M175">
        <f>'RAOB input'!E59</f>
        <v>261</v>
      </c>
      <c r="N175">
        <f>'RAOB input'!F59</f>
        <v>226.35359999999997</v>
      </c>
    </row>
    <row r="176" spans="2:14" x14ac:dyDescent="0.15">
      <c r="B176" s="15">
        <f>I178</f>
        <v>115</v>
      </c>
      <c r="C176" s="15">
        <f>C175+((C178-C175)/3)</f>
        <v>14539.333333333334</v>
      </c>
      <c r="D176" s="15">
        <f>K178</f>
        <v>-533</v>
      </c>
      <c r="E176" s="15">
        <f>L178</f>
        <v>-79.3</v>
      </c>
      <c r="F176" s="15">
        <f>M178</f>
        <v>274</v>
      </c>
      <c r="G176" s="15">
        <f>N178</f>
        <v>180.05400000000003</v>
      </c>
    </row>
    <row r="177" spans="2:14" x14ac:dyDescent="0.15">
      <c r="B177" s="15">
        <f>B176</f>
        <v>115</v>
      </c>
      <c r="C177" s="15">
        <f>C175+(2*(C176-C175))</f>
        <v>14672.666666666668</v>
      </c>
      <c r="D177" s="15">
        <f>D176</f>
        <v>-533</v>
      </c>
      <c r="E177" s="15">
        <f>E176</f>
        <v>-79.3</v>
      </c>
      <c r="F177" s="15">
        <f>F176</f>
        <v>274</v>
      </c>
      <c r="G177" s="15">
        <f>G176</f>
        <v>180.05400000000003</v>
      </c>
    </row>
    <row r="178" spans="2:14" x14ac:dyDescent="0.15">
      <c r="B178" s="15">
        <f>B176</f>
        <v>115</v>
      </c>
      <c r="C178" s="15">
        <f>J178</f>
        <v>14806</v>
      </c>
      <c r="D178" s="15">
        <f>D176</f>
        <v>-533</v>
      </c>
      <c r="E178" s="15">
        <f>E176</f>
        <v>-79.3</v>
      </c>
      <c r="F178" s="15">
        <f>F176</f>
        <v>274</v>
      </c>
      <c r="G178" s="15">
        <f>G176</f>
        <v>180.05400000000003</v>
      </c>
      <c r="H178" s="15">
        <v>60</v>
      </c>
      <c r="I178">
        <f>'RAOB input'!A60</f>
        <v>115</v>
      </c>
      <c r="J178">
        <f>'RAOB input'!B60</f>
        <v>14806</v>
      </c>
      <c r="K178">
        <f>'RAOB input'!C60</f>
        <v>-533</v>
      </c>
      <c r="L178">
        <f>'RAOB input'!D60</f>
        <v>-79.3</v>
      </c>
      <c r="M178">
        <f>'RAOB input'!E60</f>
        <v>274</v>
      </c>
      <c r="N178">
        <f>'RAOB input'!F60</f>
        <v>180.05400000000003</v>
      </c>
    </row>
    <row r="179" spans="2:14" x14ac:dyDescent="0.15">
      <c r="B179" s="15">
        <f>I181</f>
        <v>115</v>
      </c>
      <c r="C179" s="15">
        <f>C178+((C181-C178)/3)</f>
        <v>14934.666666666666</v>
      </c>
      <c r="D179" s="15">
        <f>K181</f>
        <v>-533</v>
      </c>
      <c r="E179" s="15">
        <f>L181</f>
        <v>-79.3</v>
      </c>
      <c r="F179" s="15">
        <f>M181</f>
        <v>274</v>
      </c>
      <c r="G179" s="15">
        <f>N181</f>
        <v>180.05400000000003</v>
      </c>
    </row>
    <row r="180" spans="2:14" x14ac:dyDescent="0.15">
      <c r="B180" s="15">
        <f>B179</f>
        <v>115</v>
      </c>
      <c r="C180" s="15">
        <f>C178+(2*(C179-C178))</f>
        <v>15063.333333333332</v>
      </c>
      <c r="D180" s="15">
        <f>D179</f>
        <v>-533</v>
      </c>
      <c r="E180" s="15">
        <f>E179</f>
        <v>-79.3</v>
      </c>
      <c r="F180" s="15">
        <f>F179</f>
        <v>274</v>
      </c>
      <c r="G180" s="15">
        <f>G179</f>
        <v>180.05400000000003</v>
      </c>
    </row>
    <row r="181" spans="2:14" x14ac:dyDescent="0.15">
      <c r="B181" s="15">
        <f>B179</f>
        <v>115</v>
      </c>
      <c r="C181" s="15">
        <f>J181</f>
        <v>15192</v>
      </c>
      <c r="D181" s="15">
        <f>D179</f>
        <v>-533</v>
      </c>
      <c r="E181" s="15">
        <f>E179</f>
        <v>-79.3</v>
      </c>
      <c r="F181" s="15">
        <f>F179</f>
        <v>274</v>
      </c>
      <c r="G181" s="15">
        <f>G179</f>
        <v>180.05400000000003</v>
      </c>
      <c r="I181">
        <f>'RAOB input'!A61</f>
        <v>115</v>
      </c>
      <c r="J181">
        <f>'RAOB input'!B61</f>
        <v>15192</v>
      </c>
      <c r="K181">
        <f>'RAOB input'!C61</f>
        <v>-533</v>
      </c>
      <c r="L181">
        <f>'RAOB input'!D61</f>
        <v>-79.3</v>
      </c>
      <c r="M181">
        <f>'RAOB input'!E61</f>
        <v>274</v>
      </c>
      <c r="N181">
        <f>'RAOB input'!F61</f>
        <v>180.05400000000003</v>
      </c>
    </row>
    <row r="182" spans="2:14" x14ac:dyDescent="0.15">
      <c r="B182" s="15">
        <f>I184</f>
        <v>114.1</v>
      </c>
      <c r="C182" s="15">
        <f>C181+((C184-C181)/3)</f>
        <v>15208</v>
      </c>
      <c r="D182" s="15">
        <f>K184</f>
        <v>-534</v>
      </c>
      <c r="E182" s="15">
        <f>L184</f>
        <v>-79.400000000000006</v>
      </c>
      <c r="F182" s="15">
        <f>M184</f>
        <v>275</v>
      </c>
      <c r="G182" s="15">
        <f>N184</f>
        <v>174.90960000000001</v>
      </c>
    </row>
    <row r="183" spans="2:14" x14ac:dyDescent="0.15">
      <c r="B183" s="15">
        <f>B182</f>
        <v>114.1</v>
      </c>
      <c r="C183" s="15">
        <f>C181+(2*(C182-C181))</f>
        <v>15224</v>
      </c>
      <c r="D183" s="15">
        <f>D182</f>
        <v>-534</v>
      </c>
      <c r="E183" s="15">
        <f>E182</f>
        <v>-79.400000000000006</v>
      </c>
      <c r="F183" s="15">
        <f>F182</f>
        <v>275</v>
      </c>
      <c r="G183" s="15">
        <f>G182</f>
        <v>174.90960000000001</v>
      </c>
    </row>
    <row r="184" spans="2:14" x14ac:dyDescent="0.15">
      <c r="B184" s="15">
        <f>B182</f>
        <v>114.1</v>
      </c>
      <c r="C184" s="15">
        <f>J184</f>
        <v>15240</v>
      </c>
      <c r="D184" s="15">
        <f>D182</f>
        <v>-534</v>
      </c>
      <c r="E184" s="15">
        <f>E182</f>
        <v>-79.400000000000006</v>
      </c>
      <c r="F184" s="15">
        <f>F182</f>
        <v>275</v>
      </c>
      <c r="G184" s="15">
        <f>G182</f>
        <v>174.90960000000001</v>
      </c>
      <c r="I184">
        <f>'RAOB input'!A62</f>
        <v>114.1</v>
      </c>
      <c r="J184">
        <f>'RAOB input'!B62</f>
        <v>15240</v>
      </c>
      <c r="K184">
        <f>'RAOB input'!C62</f>
        <v>-534</v>
      </c>
      <c r="L184">
        <f>'RAOB input'!D62</f>
        <v>-79.400000000000006</v>
      </c>
      <c r="M184">
        <f>'RAOB input'!E62</f>
        <v>275</v>
      </c>
      <c r="N184">
        <f>'RAOB input'!F62</f>
        <v>174.90960000000001</v>
      </c>
    </row>
    <row r="185" spans="2:14" x14ac:dyDescent="0.15">
      <c r="B185" s="15">
        <f>I187</f>
        <v>103.8</v>
      </c>
      <c r="C185" s="15">
        <f>C184+((C187-C184)/3)</f>
        <v>15340</v>
      </c>
      <c r="D185" s="15">
        <f>K187</f>
        <v>-546</v>
      </c>
      <c r="E185" s="15">
        <f>L187</f>
        <v>-80.599999999999994</v>
      </c>
      <c r="F185" s="15">
        <f>M187</f>
        <v>275</v>
      </c>
      <c r="G185" s="15">
        <f>N187</f>
        <v>108.03240000000001</v>
      </c>
    </row>
    <row r="186" spans="2:14" x14ac:dyDescent="0.15">
      <c r="B186" s="15">
        <f>B185</f>
        <v>103.8</v>
      </c>
      <c r="C186" s="15">
        <f>C184+(2*(C185-C184))</f>
        <v>15440</v>
      </c>
      <c r="D186" s="15">
        <f>D185</f>
        <v>-546</v>
      </c>
      <c r="E186" s="15">
        <f>E185</f>
        <v>-80.599999999999994</v>
      </c>
      <c r="F186" s="15">
        <f>F185</f>
        <v>275</v>
      </c>
      <c r="G186" s="15">
        <f>G185</f>
        <v>108.03240000000001</v>
      </c>
    </row>
    <row r="187" spans="2:14" x14ac:dyDescent="0.15">
      <c r="B187" s="15">
        <f>B185</f>
        <v>103.8</v>
      </c>
      <c r="C187" s="15">
        <f>J187</f>
        <v>15540</v>
      </c>
      <c r="D187" s="15">
        <f>D185</f>
        <v>-546</v>
      </c>
      <c r="E187" s="15">
        <f>E185</f>
        <v>-80.599999999999994</v>
      </c>
      <c r="F187" s="15">
        <f>F185</f>
        <v>275</v>
      </c>
      <c r="G187" s="15">
        <f>G185</f>
        <v>108.03240000000001</v>
      </c>
      <c r="I187">
        <f>'RAOB input'!A63</f>
        <v>103.8</v>
      </c>
      <c r="J187">
        <f>'RAOB input'!B63</f>
        <v>15540</v>
      </c>
      <c r="K187">
        <f>'RAOB input'!C63</f>
        <v>-546</v>
      </c>
      <c r="L187">
        <f>'RAOB input'!D63</f>
        <v>-80.599999999999994</v>
      </c>
      <c r="M187">
        <f>'RAOB input'!E63</f>
        <v>275</v>
      </c>
      <c r="N187">
        <f>'RAOB input'!F63</f>
        <v>108.03240000000001</v>
      </c>
    </row>
    <row r="188" spans="2:14" x14ac:dyDescent="0.15">
      <c r="B188" s="15">
        <f>I190</f>
        <v>103.8</v>
      </c>
      <c r="C188" s="15">
        <f>C187+((C190-C187)/3)</f>
        <v>15643.333333333334</v>
      </c>
      <c r="D188" s="15">
        <f>K190</f>
        <v>-546</v>
      </c>
      <c r="E188" s="15">
        <f>L190</f>
        <v>-80.599999999999994</v>
      </c>
      <c r="F188" s="15">
        <f>M190</f>
        <v>275</v>
      </c>
      <c r="G188" s="15">
        <f>N190</f>
        <v>108.03240000000001</v>
      </c>
    </row>
    <row r="189" spans="2:14" x14ac:dyDescent="0.15">
      <c r="B189" s="15">
        <f>B188</f>
        <v>103.8</v>
      </c>
      <c r="C189" s="15">
        <f>C187+(2*(C188-C187))</f>
        <v>15746.666666666668</v>
      </c>
      <c r="D189" s="15">
        <f>D188</f>
        <v>-546</v>
      </c>
      <c r="E189" s="15">
        <f>E188</f>
        <v>-80.599999999999994</v>
      </c>
      <c r="F189" s="15">
        <f>F188</f>
        <v>275</v>
      </c>
      <c r="G189" s="15">
        <f>G188</f>
        <v>108.03240000000001</v>
      </c>
    </row>
    <row r="190" spans="2:14" x14ac:dyDescent="0.15">
      <c r="B190" s="15">
        <f>B188</f>
        <v>103.8</v>
      </c>
      <c r="C190" s="15">
        <f>J190</f>
        <v>15850</v>
      </c>
      <c r="D190" s="15">
        <f>D188</f>
        <v>-546</v>
      </c>
      <c r="E190" s="15">
        <f>E188</f>
        <v>-80.599999999999994</v>
      </c>
      <c r="F190" s="15">
        <f>F188</f>
        <v>275</v>
      </c>
      <c r="G190" s="15">
        <f>G188</f>
        <v>108.03240000000001</v>
      </c>
      <c r="I190">
        <f>'RAOB input'!A64</f>
        <v>103.8</v>
      </c>
      <c r="J190">
        <f>'RAOB input'!B64</f>
        <v>15850</v>
      </c>
      <c r="K190">
        <f>'RAOB input'!C64</f>
        <v>-546</v>
      </c>
      <c r="L190">
        <f>'RAOB input'!D64</f>
        <v>-80.599999999999994</v>
      </c>
      <c r="M190">
        <f>'RAOB input'!E64</f>
        <v>275</v>
      </c>
      <c r="N190">
        <f>'RAOB input'!F64</f>
        <v>108.03240000000001</v>
      </c>
    </row>
    <row r="191" spans="2:14" x14ac:dyDescent="0.15">
      <c r="B191" s="15">
        <f>I193</f>
        <v>100</v>
      </c>
      <c r="C191" s="15">
        <f>C190+((C193-C190)/3)</f>
        <v>15930</v>
      </c>
      <c r="D191" s="15">
        <f>K193</f>
        <v>-551</v>
      </c>
      <c r="E191" s="15">
        <f>L193</f>
        <v>-81.099999999999994</v>
      </c>
      <c r="F191" s="15">
        <f>M193</f>
        <v>275</v>
      </c>
      <c r="G191" s="15">
        <f>N193</f>
        <v>102.88800000000001</v>
      </c>
    </row>
    <row r="192" spans="2:14" x14ac:dyDescent="0.15">
      <c r="B192" s="15">
        <f>B191</f>
        <v>100</v>
      </c>
      <c r="C192" s="15">
        <f>C190+(2*(C191-C190))</f>
        <v>16010</v>
      </c>
      <c r="D192" s="15">
        <f>D191</f>
        <v>-551</v>
      </c>
      <c r="E192" s="15">
        <f>E191</f>
        <v>-81.099999999999994</v>
      </c>
      <c r="F192" s="15">
        <f>F191</f>
        <v>275</v>
      </c>
      <c r="G192" s="15">
        <f>G191</f>
        <v>102.88800000000001</v>
      </c>
    </row>
    <row r="193" spans="2:14" x14ac:dyDescent="0.15">
      <c r="B193" s="15">
        <f>B191</f>
        <v>100</v>
      </c>
      <c r="C193" s="15">
        <f>J193</f>
        <v>16090</v>
      </c>
      <c r="D193" s="15">
        <f>D191</f>
        <v>-551</v>
      </c>
      <c r="E193" s="15">
        <f>E191</f>
        <v>-81.099999999999994</v>
      </c>
      <c r="F193" s="15">
        <f>F191</f>
        <v>275</v>
      </c>
      <c r="G193" s="15">
        <f>G191</f>
        <v>102.88800000000001</v>
      </c>
      <c r="H193" s="15">
        <v>65</v>
      </c>
      <c r="I193">
        <f>'RAOB input'!A65</f>
        <v>100</v>
      </c>
      <c r="J193">
        <f>'RAOB input'!B65</f>
        <v>16090</v>
      </c>
      <c r="K193">
        <f>'RAOB input'!C65</f>
        <v>-551</v>
      </c>
      <c r="L193">
        <f>'RAOB input'!D65</f>
        <v>-81.099999999999994</v>
      </c>
      <c r="M193">
        <f>'RAOB input'!E65</f>
        <v>275</v>
      </c>
      <c r="N193">
        <f>'RAOB input'!F65</f>
        <v>102.88800000000001</v>
      </c>
    </row>
    <row r="194" spans="2:14" x14ac:dyDescent="0.15">
      <c r="B194" s="15">
        <f>I196</f>
        <v>99</v>
      </c>
      <c r="C194" s="15">
        <f>C193+((C196-C193)/3)</f>
        <v>16111.333333333334</v>
      </c>
      <c r="D194" s="15">
        <f>K196</f>
        <v>-552</v>
      </c>
      <c r="E194" s="15">
        <f>L196</f>
        <v>-81.099999999999994</v>
      </c>
      <c r="F194" s="15">
        <f>M196</f>
        <v>270</v>
      </c>
      <c r="G194" s="15">
        <f>N196</f>
        <v>102.88800000000001</v>
      </c>
    </row>
    <row r="195" spans="2:14" x14ac:dyDescent="0.15">
      <c r="B195" s="15">
        <f>B194</f>
        <v>99</v>
      </c>
      <c r="C195" s="15">
        <f>C193+(2*(C194-C193))</f>
        <v>16132.666666666668</v>
      </c>
      <c r="D195" s="15">
        <f>D194</f>
        <v>-552</v>
      </c>
      <c r="E195" s="15">
        <f>E194</f>
        <v>-81.099999999999994</v>
      </c>
      <c r="F195" s="15">
        <f>F194</f>
        <v>270</v>
      </c>
      <c r="G195" s="15">
        <f>G194</f>
        <v>102.88800000000001</v>
      </c>
    </row>
    <row r="196" spans="2:14" x14ac:dyDescent="0.15">
      <c r="B196" s="15">
        <f>B194</f>
        <v>99</v>
      </c>
      <c r="C196" s="15">
        <f>J196</f>
        <v>16154</v>
      </c>
      <c r="D196" s="15">
        <f>D194</f>
        <v>-552</v>
      </c>
      <c r="E196" s="15">
        <f>E194</f>
        <v>-81.099999999999994</v>
      </c>
      <c r="F196" s="15">
        <f>F194</f>
        <v>270</v>
      </c>
      <c r="G196" s="15">
        <f>G194</f>
        <v>102.88800000000001</v>
      </c>
      <c r="I196">
        <f>'RAOB input'!A66</f>
        <v>99</v>
      </c>
      <c r="J196">
        <f>'RAOB input'!B66</f>
        <v>16154</v>
      </c>
      <c r="K196">
        <f>'RAOB input'!C66</f>
        <v>-552</v>
      </c>
      <c r="L196">
        <f>'RAOB input'!D66</f>
        <v>-81.099999999999994</v>
      </c>
      <c r="M196">
        <f>'RAOB input'!E66</f>
        <v>270</v>
      </c>
      <c r="N196">
        <f>'RAOB input'!F66</f>
        <v>102.88800000000001</v>
      </c>
    </row>
    <row r="197" spans="2:14" x14ac:dyDescent="0.15">
      <c r="B197" s="15">
        <f>I199</f>
        <v>93.3</v>
      </c>
      <c r="C197" s="15">
        <f>C196+((C199-C196)/3)</f>
        <v>16280</v>
      </c>
      <c r="D197" s="15">
        <f>K199</f>
        <v>-561</v>
      </c>
      <c r="E197" s="15">
        <f>L199</f>
        <v>-81.099999999999994</v>
      </c>
      <c r="F197" s="15">
        <f>M199</f>
        <v>264</v>
      </c>
      <c r="G197" s="15">
        <f>N199</f>
        <v>102.88800000000001</v>
      </c>
    </row>
    <row r="198" spans="2:14" x14ac:dyDescent="0.15">
      <c r="B198" s="15">
        <f>B197</f>
        <v>93.3</v>
      </c>
      <c r="C198" s="15">
        <f>C196+(2*(C197-C196))</f>
        <v>16406</v>
      </c>
      <c r="D198" s="15">
        <f>D197</f>
        <v>-561</v>
      </c>
      <c r="E198" s="15">
        <f>E197</f>
        <v>-81.099999999999994</v>
      </c>
      <c r="F198" s="15">
        <f>F197</f>
        <v>264</v>
      </c>
      <c r="G198" s="15">
        <f>G197</f>
        <v>102.88800000000001</v>
      </c>
    </row>
    <row r="199" spans="2:14" x14ac:dyDescent="0.15">
      <c r="B199" s="15">
        <f>B197</f>
        <v>93.3</v>
      </c>
      <c r="C199" s="15">
        <f>J199</f>
        <v>16532</v>
      </c>
      <c r="D199" s="15">
        <f>D197</f>
        <v>-561</v>
      </c>
      <c r="E199" s="15">
        <f>E197</f>
        <v>-81.099999999999994</v>
      </c>
      <c r="F199" s="15">
        <f>F197</f>
        <v>264</v>
      </c>
      <c r="G199" s="15">
        <f>G197</f>
        <v>102.88800000000001</v>
      </c>
      <c r="I199">
        <f>'RAOB input'!A67</f>
        <v>93.3</v>
      </c>
      <c r="J199">
        <f>'RAOB input'!B67</f>
        <v>16532</v>
      </c>
      <c r="K199">
        <f>'RAOB input'!C67</f>
        <v>-561</v>
      </c>
      <c r="L199">
        <f>'RAOB input'!D67</f>
        <v>-81.099999999999994</v>
      </c>
      <c r="M199">
        <f>'RAOB input'!E67</f>
        <v>264</v>
      </c>
      <c r="N199">
        <f>'RAOB input'!F67</f>
        <v>102.88800000000001</v>
      </c>
    </row>
    <row r="200" spans="2:14" x14ac:dyDescent="0.15">
      <c r="B200" s="15">
        <f>I202</f>
        <v>81.7</v>
      </c>
      <c r="C200" s="15">
        <f>C199+((C202-C199)/3)</f>
        <v>16665.333333333332</v>
      </c>
      <c r="D200" s="15">
        <f>K202</f>
        <v>-568</v>
      </c>
      <c r="E200" s="15">
        <f>L202</f>
        <v>-81.8</v>
      </c>
      <c r="F200" s="15">
        <f>M202</f>
        <v>250</v>
      </c>
      <c r="G200" s="15">
        <f>N202</f>
        <v>108.03240000000001</v>
      </c>
    </row>
    <row r="201" spans="2:14" x14ac:dyDescent="0.15">
      <c r="B201" s="15">
        <f>B200</f>
        <v>81.7</v>
      </c>
      <c r="C201" s="15">
        <f>C199+(2*(C200-C199))</f>
        <v>16798.666666666664</v>
      </c>
      <c r="D201" s="15">
        <f>D200</f>
        <v>-568</v>
      </c>
      <c r="E201" s="15">
        <f>E200</f>
        <v>-81.8</v>
      </c>
      <c r="F201" s="15">
        <f>F200</f>
        <v>250</v>
      </c>
      <c r="G201" s="15">
        <f>G200</f>
        <v>108.03240000000001</v>
      </c>
    </row>
    <row r="202" spans="2:14" x14ac:dyDescent="0.15">
      <c r="B202" s="15">
        <f>B200</f>
        <v>81.7</v>
      </c>
      <c r="C202" s="15">
        <f>J202</f>
        <v>16932</v>
      </c>
      <c r="D202" s="15">
        <f>D200</f>
        <v>-568</v>
      </c>
      <c r="E202" s="15">
        <f>E200</f>
        <v>-81.8</v>
      </c>
      <c r="F202" s="15">
        <f>F200</f>
        <v>250</v>
      </c>
      <c r="G202" s="15">
        <f>G200</f>
        <v>108.03240000000001</v>
      </c>
      <c r="I202">
        <f>'RAOB input'!A68</f>
        <v>81.7</v>
      </c>
      <c r="J202">
        <f>'RAOB input'!B68</f>
        <v>16932</v>
      </c>
      <c r="K202">
        <f>'RAOB input'!C68</f>
        <v>-568</v>
      </c>
      <c r="L202">
        <f>'RAOB input'!D68</f>
        <v>-81.8</v>
      </c>
      <c r="M202">
        <f>'RAOB input'!E68</f>
        <v>250</v>
      </c>
      <c r="N202">
        <f>'RAOB input'!F68</f>
        <v>108.03240000000001</v>
      </c>
    </row>
    <row r="203" spans="2:14" x14ac:dyDescent="0.15">
      <c r="B203" s="15">
        <f>I205</f>
        <v>81.7</v>
      </c>
      <c r="C203" s="15">
        <f>C202+((C205-C202)/3)</f>
        <v>17079.333333333332</v>
      </c>
      <c r="D203" s="15">
        <f>K205</f>
        <v>-568</v>
      </c>
      <c r="E203" s="15">
        <f>L205</f>
        <v>-81.8</v>
      </c>
      <c r="F203" s="15">
        <f>M205</f>
        <v>250</v>
      </c>
      <c r="G203" s="15">
        <f>N205</f>
        <v>108.03240000000001</v>
      </c>
    </row>
    <row r="204" spans="2:14" x14ac:dyDescent="0.15">
      <c r="B204" s="15">
        <f>B203</f>
        <v>81.7</v>
      </c>
      <c r="C204" s="15">
        <f>C202+(2*(C203-C202))</f>
        <v>17226.666666666664</v>
      </c>
      <c r="D204" s="15">
        <f>D203</f>
        <v>-568</v>
      </c>
      <c r="E204" s="15">
        <f>E203</f>
        <v>-81.8</v>
      </c>
      <c r="F204" s="15">
        <f>F203</f>
        <v>250</v>
      </c>
      <c r="G204" s="15">
        <f>G203</f>
        <v>108.03240000000001</v>
      </c>
    </row>
    <row r="205" spans="2:14" x14ac:dyDescent="0.15">
      <c r="B205" s="15">
        <f>B203</f>
        <v>81.7</v>
      </c>
      <c r="C205" s="15">
        <f>J205</f>
        <v>17374</v>
      </c>
      <c r="D205" s="15">
        <f>D203</f>
        <v>-568</v>
      </c>
      <c r="E205" s="15">
        <f>E203</f>
        <v>-81.8</v>
      </c>
      <c r="F205" s="15">
        <f>F203</f>
        <v>250</v>
      </c>
      <c r="G205" s="15">
        <f>G203</f>
        <v>108.03240000000001</v>
      </c>
      <c r="I205">
        <f>'RAOB input'!A69</f>
        <v>81.7</v>
      </c>
      <c r="J205">
        <f>'RAOB input'!B69</f>
        <v>17374</v>
      </c>
      <c r="K205">
        <f>'RAOB input'!C69</f>
        <v>-568</v>
      </c>
      <c r="L205">
        <f>'RAOB input'!D69</f>
        <v>-81.8</v>
      </c>
      <c r="M205">
        <f>'RAOB input'!E69</f>
        <v>250</v>
      </c>
      <c r="N205">
        <f>'RAOB input'!F69</f>
        <v>108.03240000000001</v>
      </c>
    </row>
    <row r="206" spans="2:14" x14ac:dyDescent="0.15">
      <c r="B206" s="15">
        <f>I208</f>
        <v>70</v>
      </c>
      <c r="C206" s="15">
        <f>C205+((C208-C205)/3)</f>
        <v>17537.333333333332</v>
      </c>
      <c r="D206" s="15">
        <f>K208</f>
        <v>-577</v>
      </c>
      <c r="E206" s="15">
        <f>L208</f>
        <v>-82.7</v>
      </c>
      <c r="F206" s="15">
        <f>M208</f>
        <v>265</v>
      </c>
      <c r="G206" s="15">
        <f>N208</f>
        <v>133.7544</v>
      </c>
    </row>
    <row r="207" spans="2:14" x14ac:dyDescent="0.15">
      <c r="B207" s="15">
        <f>B206</f>
        <v>70</v>
      </c>
      <c r="C207" s="15">
        <f>C205+(2*(C206-C205))</f>
        <v>17700.666666666664</v>
      </c>
      <c r="D207" s="15">
        <f>D206</f>
        <v>-577</v>
      </c>
      <c r="E207" s="15">
        <f>E206</f>
        <v>-82.7</v>
      </c>
      <c r="F207" s="15">
        <f>F206</f>
        <v>265</v>
      </c>
      <c r="G207" s="15">
        <f>G206</f>
        <v>133.7544</v>
      </c>
    </row>
    <row r="208" spans="2:14" x14ac:dyDescent="0.15">
      <c r="B208" s="15">
        <f>B206</f>
        <v>70</v>
      </c>
      <c r="C208" s="15">
        <f>J208</f>
        <v>17864</v>
      </c>
      <c r="D208" s="15">
        <f>D206</f>
        <v>-577</v>
      </c>
      <c r="E208" s="15">
        <f>E206</f>
        <v>-82.7</v>
      </c>
      <c r="F208" s="15">
        <f>F206</f>
        <v>265</v>
      </c>
      <c r="G208" s="15">
        <f>G206</f>
        <v>133.7544</v>
      </c>
      <c r="H208" s="15">
        <v>70</v>
      </c>
      <c r="I208">
        <f>'RAOB input'!A70</f>
        <v>70</v>
      </c>
      <c r="J208">
        <f>'RAOB input'!B70</f>
        <v>17864</v>
      </c>
      <c r="K208">
        <f>'RAOB input'!C70</f>
        <v>-577</v>
      </c>
      <c r="L208">
        <f>'RAOB input'!D70</f>
        <v>-82.7</v>
      </c>
      <c r="M208">
        <f>'RAOB input'!E70</f>
        <v>265</v>
      </c>
      <c r="N208">
        <f>'RAOB input'!F70</f>
        <v>133.7544</v>
      </c>
    </row>
    <row r="209" spans="2:14" x14ac:dyDescent="0.15">
      <c r="B209" s="15">
        <f>I211</f>
        <v>70</v>
      </c>
      <c r="C209" s="15">
        <f>C208+((C211-C208)/3)</f>
        <v>18026</v>
      </c>
      <c r="D209" s="15">
        <f>K211</f>
        <v>-577</v>
      </c>
      <c r="E209" s="15">
        <f>L211</f>
        <v>-82.7</v>
      </c>
      <c r="F209" s="15">
        <f>M211</f>
        <v>265</v>
      </c>
      <c r="G209" s="15">
        <f>N211</f>
        <v>133.7544</v>
      </c>
    </row>
    <row r="210" spans="2:14" x14ac:dyDescent="0.15">
      <c r="B210" s="15">
        <f>B209</f>
        <v>70</v>
      </c>
      <c r="C210" s="15">
        <f>C208+(2*(C209-C208))</f>
        <v>18188</v>
      </c>
      <c r="D210" s="15">
        <f>D209</f>
        <v>-577</v>
      </c>
      <c r="E210" s="15">
        <f>E209</f>
        <v>-82.7</v>
      </c>
      <c r="F210" s="15">
        <f>F209</f>
        <v>265</v>
      </c>
      <c r="G210" s="15">
        <f>G209</f>
        <v>133.7544</v>
      </c>
    </row>
    <row r="211" spans="2:14" x14ac:dyDescent="0.15">
      <c r="B211" s="15">
        <f>B209</f>
        <v>70</v>
      </c>
      <c r="C211" s="15">
        <f>J211</f>
        <v>18350</v>
      </c>
      <c r="D211" s="15">
        <f>D209</f>
        <v>-577</v>
      </c>
      <c r="E211" s="15">
        <f>E209</f>
        <v>-82.7</v>
      </c>
      <c r="F211" s="15">
        <f>F209</f>
        <v>265</v>
      </c>
      <c r="G211" s="15">
        <f>G209</f>
        <v>133.7544</v>
      </c>
      <c r="I211">
        <f>'RAOB input'!A71</f>
        <v>70</v>
      </c>
      <c r="J211">
        <f>'RAOB input'!B71</f>
        <v>18350</v>
      </c>
      <c r="K211">
        <f>'RAOB input'!C71</f>
        <v>-577</v>
      </c>
      <c r="L211">
        <f>'RAOB input'!D71</f>
        <v>-82.7</v>
      </c>
      <c r="M211">
        <f>'RAOB input'!E71</f>
        <v>265</v>
      </c>
      <c r="N211">
        <f>'RAOB input'!F71</f>
        <v>133.7544</v>
      </c>
    </row>
    <row r="212" spans="2:14" x14ac:dyDescent="0.15">
      <c r="B212" s="15">
        <f>I214</f>
        <v>61.1</v>
      </c>
      <c r="C212" s="15">
        <f>C211+((C214-C211)/3)</f>
        <v>18483.333333333332</v>
      </c>
      <c r="D212" s="15">
        <f>K214</f>
        <v>-580</v>
      </c>
      <c r="E212" s="15">
        <f>L214</f>
        <v>-83</v>
      </c>
      <c r="F212" s="15">
        <f>M214</f>
        <v>290</v>
      </c>
      <c r="G212" s="15">
        <f>N214</f>
        <v>66.877200000000002</v>
      </c>
    </row>
    <row r="213" spans="2:14" x14ac:dyDescent="0.15">
      <c r="B213" s="15">
        <f>B212</f>
        <v>61.1</v>
      </c>
      <c r="C213" s="15">
        <f>C211+(2*(C212-C211))</f>
        <v>18616.666666666664</v>
      </c>
      <c r="D213" s="15">
        <f>D212</f>
        <v>-580</v>
      </c>
      <c r="E213" s="15">
        <f>E212</f>
        <v>-83</v>
      </c>
      <c r="F213" s="15">
        <f>F212</f>
        <v>290</v>
      </c>
      <c r="G213" s="15">
        <f>G212</f>
        <v>66.877200000000002</v>
      </c>
    </row>
    <row r="214" spans="2:14" x14ac:dyDescent="0.15">
      <c r="B214" s="15">
        <f>B212</f>
        <v>61.1</v>
      </c>
      <c r="C214" s="15">
        <f>J214</f>
        <v>18750</v>
      </c>
      <c r="D214" s="15">
        <f>D212</f>
        <v>-580</v>
      </c>
      <c r="E214" s="15">
        <f>E212</f>
        <v>-83</v>
      </c>
      <c r="F214" s="15">
        <f>F212</f>
        <v>290</v>
      </c>
      <c r="G214" s="15">
        <f>G212</f>
        <v>66.877200000000002</v>
      </c>
      <c r="I214">
        <f>'RAOB input'!A72</f>
        <v>61.1</v>
      </c>
      <c r="J214">
        <f>'RAOB input'!B72</f>
        <v>18750</v>
      </c>
      <c r="K214">
        <f>'RAOB input'!C72</f>
        <v>-580</v>
      </c>
      <c r="L214">
        <f>'RAOB input'!D72</f>
        <v>-83</v>
      </c>
      <c r="M214">
        <f>'RAOB input'!E72</f>
        <v>290</v>
      </c>
      <c r="N214">
        <f>'RAOB input'!F72</f>
        <v>66.877200000000002</v>
      </c>
    </row>
    <row r="215" spans="2:14" x14ac:dyDescent="0.15">
      <c r="B215" s="15">
        <f>I217</f>
        <v>61.1</v>
      </c>
      <c r="C215" s="15">
        <f>C214+((C217-C214)/3)</f>
        <v>18900.666666666668</v>
      </c>
      <c r="D215" s="15">
        <f>K217</f>
        <v>-580</v>
      </c>
      <c r="E215" s="15">
        <f>L217</f>
        <v>-83</v>
      </c>
      <c r="F215" s="15">
        <f>M217</f>
        <v>290</v>
      </c>
      <c r="G215" s="15">
        <f>N217</f>
        <v>66.877200000000002</v>
      </c>
    </row>
    <row r="216" spans="2:14" x14ac:dyDescent="0.15">
      <c r="B216" s="15">
        <f>B215</f>
        <v>61.1</v>
      </c>
      <c r="C216" s="15">
        <f>C214+(2*(C215-C214))</f>
        <v>19051.333333333336</v>
      </c>
      <c r="D216" s="15">
        <f>D215</f>
        <v>-580</v>
      </c>
      <c r="E216" s="15">
        <f>E215</f>
        <v>-83</v>
      </c>
      <c r="F216" s="15">
        <f>F215</f>
        <v>290</v>
      </c>
      <c r="G216" s="15">
        <f>G215</f>
        <v>66.877200000000002</v>
      </c>
    </row>
    <row r="217" spans="2:14" x14ac:dyDescent="0.15">
      <c r="B217" s="15">
        <f>B215</f>
        <v>61.1</v>
      </c>
      <c r="C217" s="15">
        <f>J217</f>
        <v>19202</v>
      </c>
      <c r="D217" s="15">
        <f>D215</f>
        <v>-580</v>
      </c>
      <c r="E217" s="15">
        <f>E215</f>
        <v>-83</v>
      </c>
      <c r="F217" s="15">
        <f>F215</f>
        <v>290</v>
      </c>
      <c r="G217" s="15">
        <f>G215</f>
        <v>66.877200000000002</v>
      </c>
      <c r="I217">
        <f>'RAOB input'!A73</f>
        <v>61.1</v>
      </c>
      <c r="J217">
        <f>'RAOB input'!B73</f>
        <v>19202</v>
      </c>
      <c r="K217">
        <f>'RAOB input'!C73</f>
        <v>-580</v>
      </c>
      <c r="L217">
        <f>'RAOB input'!D73</f>
        <v>-83</v>
      </c>
      <c r="M217">
        <f>'RAOB input'!E73</f>
        <v>290</v>
      </c>
      <c r="N217">
        <f>'RAOB input'!F73</f>
        <v>66.877200000000002</v>
      </c>
    </row>
    <row r="218" spans="2:14" x14ac:dyDescent="0.15">
      <c r="B218" s="15">
        <f>I220</f>
        <v>50</v>
      </c>
      <c r="C218" s="15">
        <f>C217+((C220-C217)/3)</f>
        <v>19335.333333333332</v>
      </c>
      <c r="D218" s="15">
        <f>K220</f>
        <v>-585</v>
      </c>
      <c r="E218" s="15">
        <f>L220</f>
        <v>-83.5</v>
      </c>
      <c r="F218" s="15">
        <f>M220</f>
        <v>285</v>
      </c>
      <c r="G218" s="15">
        <f>N220</f>
        <v>41.155200000000001</v>
      </c>
    </row>
    <row r="219" spans="2:14" x14ac:dyDescent="0.15">
      <c r="B219" s="15">
        <f>B218</f>
        <v>50</v>
      </c>
      <c r="C219" s="15">
        <f>C217+(2*(C218-C217))</f>
        <v>19468.666666666664</v>
      </c>
      <c r="D219" s="15">
        <f>D218</f>
        <v>-585</v>
      </c>
      <c r="E219" s="15">
        <f>E218</f>
        <v>-83.5</v>
      </c>
      <c r="F219" s="15">
        <f>F218</f>
        <v>285</v>
      </c>
      <c r="G219" s="15">
        <f>G218</f>
        <v>41.155200000000001</v>
      </c>
    </row>
    <row r="220" spans="2:14" x14ac:dyDescent="0.15">
      <c r="B220" s="15">
        <f>B218</f>
        <v>50</v>
      </c>
      <c r="C220" s="15">
        <f>J220</f>
        <v>19602</v>
      </c>
      <c r="D220" s="15">
        <f>D218</f>
        <v>-585</v>
      </c>
      <c r="E220" s="15">
        <f>E218</f>
        <v>-83.5</v>
      </c>
      <c r="F220" s="15">
        <f>F218</f>
        <v>285</v>
      </c>
      <c r="G220" s="15">
        <f>G218</f>
        <v>41.155200000000001</v>
      </c>
      <c r="I220">
        <f>'RAOB input'!A74</f>
        <v>50</v>
      </c>
      <c r="J220">
        <f>'RAOB input'!B74</f>
        <v>19602</v>
      </c>
      <c r="K220">
        <f>'RAOB input'!C74</f>
        <v>-585</v>
      </c>
      <c r="L220">
        <f>'RAOB input'!D74</f>
        <v>-83.5</v>
      </c>
      <c r="M220">
        <f>'RAOB input'!E74</f>
        <v>285</v>
      </c>
      <c r="N220">
        <f>'RAOB input'!F74</f>
        <v>41.155200000000001</v>
      </c>
    </row>
    <row r="221" spans="2:14" x14ac:dyDescent="0.15">
      <c r="B221" s="15">
        <f>I223</f>
        <v>50</v>
      </c>
      <c r="C221" s="15">
        <f>C220+((C223-C220)/3)</f>
        <v>19735.333333333332</v>
      </c>
      <c r="D221" s="15">
        <f>K223</f>
        <v>-585</v>
      </c>
      <c r="E221" s="15">
        <f>L223</f>
        <v>-83.5</v>
      </c>
      <c r="F221" s="15">
        <f>M223</f>
        <v>285</v>
      </c>
      <c r="G221" s="15">
        <f>N223</f>
        <v>41.155200000000001</v>
      </c>
    </row>
    <row r="222" spans="2:14" x14ac:dyDescent="0.15">
      <c r="B222" s="15">
        <f>B221</f>
        <v>50</v>
      </c>
      <c r="C222" s="15">
        <f>C220+(2*(C221-C220))</f>
        <v>19868.666666666664</v>
      </c>
      <c r="D222" s="15">
        <f>D221</f>
        <v>-585</v>
      </c>
      <c r="E222" s="15">
        <f>E221</f>
        <v>-83.5</v>
      </c>
      <c r="F222" s="15">
        <f>F221</f>
        <v>285</v>
      </c>
      <c r="G222" s="15">
        <f>G221</f>
        <v>41.155200000000001</v>
      </c>
    </row>
    <row r="223" spans="2:14" x14ac:dyDescent="0.15">
      <c r="B223" s="15">
        <f>B221</f>
        <v>50</v>
      </c>
      <c r="C223" s="15">
        <f>J223</f>
        <v>20002</v>
      </c>
      <c r="D223" s="15">
        <f>D221</f>
        <v>-585</v>
      </c>
      <c r="E223" s="15">
        <f>E221</f>
        <v>-83.5</v>
      </c>
      <c r="F223" s="15">
        <f>F221</f>
        <v>285</v>
      </c>
      <c r="G223" s="15">
        <f>G221</f>
        <v>41.155200000000001</v>
      </c>
      <c r="H223" s="15">
        <v>75</v>
      </c>
      <c r="I223">
        <f>'RAOB input'!A75</f>
        <v>50</v>
      </c>
      <c r="J223">
        <f>'RAOB input'!B75</f>
        <v>20002</v>
      </c>
      <c r="K223">
        <f>'RAOB input'!C75</f>
        <v>-585</v>
      </c>
      <c r="L223">
        <f>'RAOB input'!D75</f>
        <v>-83.5</v>
      </c>
      <c r="M223">
        <f>'RAOB input'!E75</f>
        <v>285</v>
      </c>
      <c r="N223">
        <f>'RAOB input'!F75</f>
        <v>41.155200000000001</v>
      </c>
    </row>
    <row r="224" spans="2:14" x14ac:dyDescent="0.15">
      <c r="B224" s="15">
        <f>I226</f>
        <v>50</v>
      </c>
      <c r="C224" s="15">
        <f>C223+((C226-C223)/3)</f>
        <v>20158</v>
      </c>
      <c r="D224" s="15">
        <f>K226</f>
        <v>-585</v>
      </c>
      <c r="E224" s="15">
        <f>L226</f>
        <v>-83.5</v>
      </c>
      <c r="F224" s="15">
        <f>M226</f>
        <v>285</v>
      </c>
      <c r="G224" s="15">
        <f>N226</f>
        <v>41.155200000000001</v>
      </c>
    </row>
    <row r="225" spans="2:14" x14ac:dyDescent="0.15">
      <c r="B225" s="15">
        <f>B224</f>
        <v>50</v>
      </c>
      <c r="C225" s="15">
        <f>C223+(2*(C224-C223))</f>
        <v>20314</v>
      </c>
      <c r="D225" s="15">
        <f>D224</f>
        <v>-585</v>
      </c>
      <c r="E225" s="15">
        <f>E224</f>
        <v>-83.5</v>
      </c>
      <c r="F225" s="15">
        <f>F224</f>
        <v>285</v>
      </c>
      <c r="G225" s="15">
        <f>G224</f>
        <v>41.155200000000001</v>
      </c>
    </row>
    <row r="226" spans="2:14" x14ac:dyDescent="0.15">
      <c r="B226" s="15">
        <f>B224</f>
        <v>50</v>
      </c>
      <c r="C226" s="15">
        <f>J226</f>
        <v>20470</v>
      </c>
      <c r="D226" s="15">
        <f>D224</f>
        <v>-585</v>
      </c>
      <c r="E226" s="15">
        <f>E224</f>
        <v>-83.5</v>
      </c>
      <c r="F226" s="15">
        <f>F224</f>
        <v>285</v>
      </c>
      <c r="G226" s="15">
        <f>G224</f>
        <v>41.155200000000001</v>
      </c>
      <c r="I226">
        <f>'RAOB input'!A76</f>
        <v>50</v>
      </c>
      <c r="J226">
        <f>'RAOB input'!B76</f>
        <v>20470</v>
      </c>
      <c r="K226">
        <f>'RAOB input'!C76</f>
        <v>-585</v>
      </c>
      <c r="L226">
        <f>'RAOB input'!D76</f>
        <v>-83.5</v>
      </c>
      <c r="M226">
        <f>'RAOB input'!E76</f>
        <v>285</v>
      </c>
      <c r="N226">
        <f>'RAOB input'!F76</f>
        <v>41.155200000000001</v>
      </c>
    </row>
    <row r="227" spans="2:14" x14ac:dyDescent="0.15">
      <c r="B227" s="15">
        <f>I229</f>
        <v>43.6</v>
      </c>
      <c r="C227" s="15">
        <f>C226+((C229-C226)/3)</f>
        <v>20603.333333333332</v>
      </c>
      <c r="D227" s="15">
        <f>K229</f>
        <v>-584</v>
      </c>
      <c r="E227" s="15">
        <f>L229</f>
        <v>-83.4</v>
      </c>
      <c r="F227" s="15">
        <f>M229</f>
        <v>275</v>
      </c>
      <c r="G227" s="15">
        <f>N229</f>
        <v>66.877200000000002</v>
      </c>
    </row>
    <row r="228" spans="2:14" x14ac:dyDescent="0.15">
      <c r="B228" s="15">
        <f>B227</f>
        <v>43.6</v>
      </c>
      <c r="C228" s="15">
        <f>C226+(2*(C227-C226))</f>
        <v>20736.666666666664</v>
      </c>
      <c r="D228" s="15">
        <f>D227</f>
        <v>-584</v>
      </c>
      <c r="E228" s="15">
        <f>E227</f>
        <v>-83.4</v>
      </c>
      <c r="F228" s="15">
        <f>F227</f>
        <v>275</v>
      </c>
      <c r="G228" s="15">
        <f>G227</f>
        <v>66.877200000000002</v>
      </c>
    </row>
    <row r="229" spans="2:14" x14ac:dyDescent="0.15">
      <c r="B229" s="15">
        <f>B227</f>
        <v>43.6</v>
      </c>
      <c r="C229" s="15">
        <f>J229</f>
        <v>20870</v>
      </c>
      <c r="D229" s="15">
        <f>D227</f>
        <v>-584</v>
      </c>
      <c r="E229" s="15">
        <f>E227</f>
        <v>-83.4</v>
      </c>
      <c r="F229" s="15">
        <f>F227</f>
        <v>275</v>
      </c>
      <c r="G229" s="15">
        <f>G227</f>
        <v>66.877200000000002</v>
      </c>
      <c r="I229">
        <f>'RAOB input'!A77</f>
        <v>43.6</v>
      </c>
      <c r="J229">
        <f>'RAOB input'!B77</f>
        <v>20870</v>
      </c>
      <c r="K229">
        <f>'RAOB input'!C77</f>
        <v>-584</v>
      </c>
      <c r="L229">
        <f>'RAOB input'!D77</f>
        <v>-83.4</v>
      </c>
      <c r="M229">
        <f>'RAOB input'!E77</f>
        <v>275</v>
      </c>
      <c r="N229">
        <f>'RAOB input'!F77</f>
        <v>66.877200000000002</v>
      </c>
    </row>
    <row r="230" spans="2:14" x14ac:dyDescent="0.15">
      <c r="B230" s="15">
        <f>I232</f>
        <v>43.6</v>
      </c>
      <c r="C230" s="15">
        <f>C229+((C232-C229)/3)</f>
        <v>21025.333333333332</v>
      </c>
      <c r="D230" s="15">
        <f>K232</f>
        <v>-584</v>
      </c>
      <c r="E230" s="15">
        <f>L232</f>
        <v>-83.4</v>
      </c>
      <c r="F230" s="15">
        <f>M232</f>
        <v>275</v>
      </c>
      <c r="G230" s="15">
        <f>N232</f>
        <v>66.877200000000002</v>
      </c>
    </row>
    <row r="231" spans="2:14" x14ac:dyDescent="0.15">
      <c r="B231" s="15">
        <f>B230</f>
        <v>43.6</v>
      </c>
      <c r="C231" s="15">
        <f>C229+(2*(C230-C229))</f>
        <v>21180.666666666664</v>
      </c>
      <c r="D231" s="15">
        <f>D230</f>
        <v>-584</v>
      </c>
      <c r="E231" s="15">
        <f>E230</f>
        <v>-83.4</v>
      </c>
      <c r="F231" s="15">
        <f>F230</f>
        <v>275</v>
      </c>
      <c r="G231" s="15">
        <f>G230</f>
        <v>66.877200000000002</v>
      </c>
    </row>
    <row r="232" spans="2:14" x14ac:dyDescent="0.15">
      <c r="B232" s="15">
        <f>B230</f>
        <v>43.6</v>
      </c>
      <c r="C232" s="15">
        <f>J232</f>
        <v>21336</v>
      </c>
      <c r="D232" s="15">
        <f>D230</f>
        <v>-584</v>
      </c>
      <c r="E232" s="15">
        <f>E230</f>
        <v>-83.4</v>
      </c>
      <c r="F232" s="15">
        <f>F230</f>
        <v>275</v>
      </c>
      <c r="G232" s="15">
        <f>G230</f>
        <v>66.877200000000002</v>
      </c>
      <c r="I232">
        <f>'RAOB input'!A78</f>
        <v>43.6</v>
      </c>
      <c r="J232">
        <f>'RAOB input'!B78</f>
        <v>21336</v>
      </c>
      <c r="K232">
        <f>'RAOB input'!C78</f>
        <v>-584</v>
      </c>
      <c r="L232">
        <f>'RAOB input'!D78</f>
        <v>-83.4</v>
      </c>
      <c r="M232">
        <f>'RAOB input'!E78</f>
        <v>275</v>
      </c>
      <c r="N232">
        <f>'RAOB input'!F78</f>
        <v>66.877200000000002</v>
      </c>
    </row>
    <row r="233" spans="2:14" x14ac:dyDescent="0.15">
      <c r="B233" s="15">
        <f>I235</f>
        <v>30</v>
      </c>
      <c r="C233" s="15">
        <f>C232+((C235-C232)/3)</f>
        <v>21469.333333333332</v>
      </c>
      <c r="D233" s="15">
        <f>K235</f>
        <v>-581</v>
      </c>
      <c r="E233" s="15">
        <f>L235</f>
        <v>-83.1</v>
      </c>
      <c r="F233" s="15">
        <f>M235</f>
        <v>300</v>
      </c>
      <c r="G233" s="15">
        <f>N235</f>
        <v>25.722000000000001</v>
      </c>
    </row>
    <row r="234" spans="2:14" x14ac:dyDescent="0.15">
      <c r="B234" s="15">
        <f>B233</f>
        <v>30</v>
      </c>
      <c r="C234" s="15">
        <f>C232+(2*(C233-C232))</f>
        <v>21602.666666666664</v>
      </c>
      <c r="D234" s="15">
        <f>D233</f>
        <v>-581</v>
      </c>
      <c r="E234" s="15">
        <f>E233</f>
        <v>-83.1</v>
      </c>
      <c r="F234" s="15">
        <f>F233</f>
        <v>300</v>
      </c>
      <c r="G234" s="15">
        <f>G233</f>
        <v>25.722000000000001</v>
      </c>
    </row>
    <row r="235" spans="2:14" x14ac:dyDescent="0.15">
      <c r="B235" s="15">
        <f>B233</f>
        <v>30</v>
      </c>
      <c r="C235" s="15">
        <f>J235</f>
        <v>21736</v>
      </c>
      <c r="D235" s="15">
        <f>D233</f>
        <v>-581</v>
      </c>
      <c r="E235" s="15">
        <f>E233</f>
        <v>-83.1</v>
      </c>
      <c r="F235" s="15">
        <f>F233</f>
        <v>300</v>
      </c>
      <c r="G235" s="15">
        <f>G233</f>
        <v>25.722000000000001</v>
      </c>
      <c r="I235">
        <f>'RAOB input'!A79</f>
        <v>30</v>
      </c>
      <c r="J235">
        <f>'RAOB input'!B79</f>
        <v>21736</v>
      </c>
      <c r="K235">
        <f>'RAOB input'!C79</f>
        <v>-581</v>
      </c>
      <c r="L235">
        <f>'RAOB input'!D79</f>
        <v>-83.1</v>
      </c>
      <c r="M235">
        <f>'RAOB input'!E79</f>
        <v>300</v>
      </c>
      <c r="N235">
        <f>'RAOB input'!F79</f>
        <v>25.722000000000001</v>
      </c>
    </row>
    <row r="236" spans="2:14" x14ac:dyDescent="0.15">
      <c r="B236" s="15">
        <f>I238</f>
        <v>30</v>
      </c>
      <c r="C236" s="15">
        <f>C235+((C238-C235)/3)</f>
        <v>21869.333333333332</v>
      </c>
      <c r="D236" s="15">
        <f>K238</f>
        <v>-581</v>
      </c>
      <c r="E236" s="15">
        <f>L238</f>
        <v>-83.1</v>
      </c>
      <c r="F236" s="15">
        <f>M238</f>
        <v>300</v>
      </c>
      <c r="G236" s="15">
        <f>N238</f>
        <v>25.722000000000001</v>
      </c>
    </row>
    <row r="237" spans="2:14" x14ac:dyDescent="0.15">
      <c r="B237" s="15">
        <f>B236</f>
        <v>30</v>
      </c>
      <c r="C237" s="15">
        <f>C235+(2*(C236-C235))</f>
        <v>22002.666666666664</v>
      </c>
      <c r="D237" s="15">
        <f>D236</f>
        <v>-581</v>
      </c>
      <c r="E237" s="15">
        <f>E236</f>
        <v>-83.1</v>
      </c>
      <c r="F237" s="15">
        <f>F236</f>
        <v>300</v>
      </c>
      <c r="G237" s="15">
        <f>G236</f>
        <v>25.722000000000001</v>
      </c>
    </row>
    <row r="238" spans="2:14" x14ac:dyDescent="0.15">
      <c r="B238" s="15">
        <f>B236</f>
        <v>30</v>
      </c>
      <c r="C238" s="15">
        <f>J238</f>
        <v>22136</v>
      </c>
      <c r="D238" s="15">
        <f>D236</f>
        <v>-581</v>
      </c>
      <c r="E238" s="15">
        <f>E236</f>
        <v>-83.1</v>
      </c>
      <c r="F238" s="15">
        <f>F236</f>
        <v>300</v>
      </c>
      <c r="G238" s="15">
        <f>G236</f>
        <v>25.722000000000001</v>
      </c>
      <c r="H238" s="15">
        <v>80</v>
      </c>
      <c r="I238">
        <f>'RAOB input'!A80</f>
        <v>30</v>
      </c>
      <c r="J238">
        <f>'RAOB input'!B80</f>
        <v>22136</v>
      </c>
      <c r="K238">
        <f>'RAOB input'!C80</f>
        <v>-581</v>
      </c>
      <c r="L238">
        <f>'RAOB input'!D80</f>
        <v>-83.1</v>
      </c>
      <c r="M238">
        <f>'RAOB input'!E80</f>
        <v>300</v>
      </c>
      <c r="N238">
        <f>'RAOB input'!F80</f>
        <v>25.722000000000001</v>
      </c>
    </row>
    <row r="239" spans="2:14" x14ac:dyDescent="0.15">
      <c r="B239" s="15">
        <f>I241</f>
        <v>30</v>
      </c>
      <c r="C239" s="15">
        <f>C238+((C241-C238)/3)</f>
        <v>22269.333333333332</v>
      </c>
      <c r="D239" s="15">
        <f>K241</f>
        <v>-581</v>
      </c>
      <c r="E239" s="15">
        <f>L241</f>
        <v>-83.1</v>
      </c>
      <c r="F239" s="15">
        <f>M241</f>
        <v>300</v>
      </c>
      <c r="G239" s="15">
        <f>N241</f>
        <v>25.722000000000001</v>
      </c>
    </row>
    <row r="240" spans="2:14" x14ac:dyDescent="0.15">
      <c r="B240" s="15">
        <f>B239</f>
        <v>30</v>
      </c>
      <c r="C240" s="15">
        <f>C238+(2*(C239-C238))</f>
        <v>22402.666666666664</v>
      </c>
      <c r="D240" s="15">
        <f>D239</f>
        <v>-581</v>
      </c>
      <c r="E240" s="15">
        <f>E239</f>
        <v>-83.1</v>
      </c>
      <c r="F240" s="15">
        <f>F239</f>
        <v>300</v>
      </c>
      <c r="G240" s="15">
        <f>G239</f>
        <v>25.722000000000001</v>
      </c>
    </row>
    <row r="241" spans="2:14" x14ac:dyDescent="0.15">
      <c r="B241" s="15">
        <f>B239</f>
        <v>30</v>
      </c>
      <c r="C241" s="15">
        <f>J241</f>
        <v>22536</v>
      </c>
      <c r="D241" s="15">
        <f>D239</f>
        <v>-581</v>
      </c>
      <c r="E241" s="15">
        <f>E239</f>
        <v>-83.1</v>
      </c>
      <c r="F241" s="15">
        <f>F239</f>
        <v>300</v>
      </c>
      <c r="G241" s="15">
        <f>G239</f>
        <v>25.722000000000001</v>
      </c>
      <c r="I241">
        <f>'RAOB input'!A81</f>
        <v>30</v>
      </c>
      <c r="J241">
        <f>'RAOB input'!B81</f>
        <v>22536</v>
      </c>
      <c r="K241">
        <f>'RAOB input'!C81</f>
        <v>-581</v>
      </c>
      <c r="L241">
        <f>'RAOB input'!D81</f>
        <v>-83.1</v>
      </c>
      <c r="M241">
        <f>'RAOB input'!E81</f>
        <v>300</v>
      </c>
      <c r="N241">
        <f>'RAOB input'!F81</f>
        <v>25.722000000000001</v>
      </c>
    </row>
    <row r="242" spans="2:14" x14ac:dyDescent="0.15">
      <c r="B242" s="15">
        <f>I244</f>
        <v>30</v>
      </c>
      <c r="C242" s="15">
        <f>C241+((C244-C241)/3)</f>
        <v>22669.333333333332</v>
      </c>
      <c r="D242" s="15">
        <f>K244</f>
        <v>-581</v>
      </c>
      <c r="E242" s="15">
        <f>L244</f>
        <v>-83.1</v>
      </c>
      <c r="F242" s="15">
        <f>M244</f>
        <v>300</v>
      </c>
      <c r="G242" s="15">
        <f>N244</f>
        <v>25.722000000000001</v>
      </c>
    </row>
    <row r="243" spans="2:14" x14ac:dyDescent="0.15">
      <c r="B243" s="15">
        <f>B242</f>
        <v>30</v>
      </c>
      <c r="C243" s="15">
        <f>C241+(2*(C242-C241))</f>
        <v>22802.666666666664</v>
      </c>
      <c r="D243" s="15">
        <f>D242</f>
        <v>-581</v>
      </c>
      <c r="E243" s="15">
        <f>E242</f>
        <v>-83.1</v>
      </c>
      <c r="F243" s="15">
        <f>F242</f>
        <v>300</v>
      </c>
      <c r="G243" s="15">
        <f>G242</f>
        <v>25.722000000000001</v>
      </c>
    </row>
    <row r="244" spans="2:14" x14ac:dyDescent="0.15">
      <c r="B244" s="15">
        <f>B242</f>
        <v>30</v>
      </c>
      <c r="C244" s="15">
        <f>J244</f>
        <v>22936</v>
      </c>
      <c r="D244" s="15">
        <f>D242</f>
        <v>-581</v>
      </c>
      <c r="E244" s="15">
        <f>E242</f>
        <v>-83.1</v>
      </c>
      <c r="F244" s="15">
        <f>F242</f>
        <v>300</v>
      </c>
      <c r="G244" s="15">
        <f>G242</f>
        <v>25.722000000000001</v>
      </c>
      <c r="I244">
        <f>'RAOB input'!A82</f>
        <v>30</v>
      </c>
      <c r="J244">
        <f>'RAOB input'!B82</f>
        <v>22936</v>
      </c>
      <c r="K244">
        <f>'RAOB input'!C82</f>
        <v>-581</v>
      </c>
      <c r="L244">
        <f>'RAOB input'!D82</f>
        <v>-83.1</v>
      </c>
      <c r="M244">
        <f>'RAOB input'!E82</f>
        <v>300</v>
      </c>
      <c r="N244">
        <f>'RAOB input'!F82</f>
        <v>25.722000000000001</v>
      </c>
    </row>
    <row r="245" spans="2:14" x14ac:dyDescent="0.15">
      <c r="B245" s="15">
        <f>I247</f>
        <v>30</v>
      </c>
      <c r="C245" s="15">
        <f>C244+((C247-C244)/3)</f>
        <v>23069.333333333332</v>
      </c>
      <c r="D245" s="15">
        <f>K247</f>
        <v>-581</v>
      </c>
      <c r="E245" s="15">
        <f>L247</f>
        <v>-83.1</v>
      </c>
      <c r="F245" s="15">
        <f>M247</f>
        <v>300</v>
      </c>
      <c r="G245" s="15">
        <f>N247</f>
        <v>25.722000000000001</v>
      </c>
    </row>
    <row r="246" spans="2:14" x14ac:dyDescent="0.15">
      <c r="B246" s="15">
        <f>B245</f>
        <v>30</v>
      </c>
      <c r="C246" s="15">
        <f>C244+(2*(C245-C244))</f>
        <v>23202.666666666664</v>
      </c>
      <c r="D246" s="15">
        <f>D245</f>
        <v>-581</v>
      </c>
      <c r="E246" s="15">
        <f>E245</f>
        <v>-83.1</v>
      </c>
      <c r="F246" s="15">
        <f>F245</f>
        <v>300</v>
      </c>
      <c r="G246" s="15">
        <f>G245</f>
        <v>25.722000000000001</v>
      </c>
    </row>
    <row r="247" spans="2:14" x14ac:dyDescent="0.15">
      <c r="B247" s="15">
        <f>B245</f>
        <v>30</v>
      </c>
      <c r="C247" s="15">
        <f>J247</f>
        <v>23336</v>
      </c>
      <c r="D247" s="15">
        <f>D245</f>
        <v>-581</v>
      </c>
      <c r="E247" s="15">
        <f>E245</f>
        <v>-83.1</v>
      </c>
      <c r="F247" s="15">
        <f>F245</f>
        <v>300</v>
      </c>
      <c r="G247" s="15">
        <f>G245</f>
        <v>25.722000000000001</v>
      </c>
      <c r="I247">
        <f>'RAOB input'!A83</f>
        <v>30</v>
      </c>
      <c r="J247">
        <f>'RAOB input'!B83</f>
        <v>23336</v>
      </c>
      <c r="K247">
        <f>'RAOB input'!C83</f>
        <v>-581</v>
      </c>
      <c r="L247">
        <f>'RAOB input'!D83</f>
        <v>-83.1</v>
      </c>
      <c r="M247">
        <f>'RAOB input'!E83</f>
        <v>300</v>
      </c>
      <c r="N247">
        <f>'RAOB input'!F83</f>
        <v>25.722000000000001</v>
      </c>
    </row>
    <row r="248" spans="2:14" x14ac:dyDescent="0.15">
      <c r="B248" s="15">
        <f>I250</f>
        <v>30</v>
      </c>
      <c r="C248" s="15">
        <f>C247+((C250-C247)/3)</f>
        <v>23457.333333333332</v>
      </c>
      <c r="D248" s="15">
        <f>K250</f>
        <v>-581</v>
      </c>
      <c r="E248" s="15">
        <f>L250</f>
        <v>-83.1</v>
      </c>
      <c r="F248" s="15">
        <f>M250</f>
        <v>300</v>
      </c>
      <c r="G248" s="15">
        <f>N250</f>
        <v>25.722000000000001</v>
      </c>
    </row>
    <row r="249" spans="2:14" x14ac:dyDescent="0.15">
      <c r="B249" s="15">
        <f>B248</f>
        <v>30</v>
      </c>
      <c r="C249" s="15">
        <f>C247+(2*(C248-C247))</f>
        <v>23578.666666666664</v>
      </c>
      <c r="D249" s="15">
        <f>D248</f>
        <v>-581</v>
      </c>
      <c r="E249" s="15">
        <f>E248</f>
        <v>-83.1</v>
      </c>
      <c r="F249" s="15">
        <f>F248</f>
        <v>300</v>
      </c>
      <c r="G249" s="15">
        <f>G248</f>
        <v>25.722000000000001</v>
      </c>
    </row>
    <row r="250" spans="2:14" x14ac:dyDescent="0.15">
      <c r="B250" s="15">
        <f>B248</f>
        <v>30</v>
      </c>
      <c r="C250" s="15">
        <f>J250</f>
        <v>23700</v>
      </c>
      <c r="D250" s="15">
        <f>D248</f>
        <v>-581</v>
      </c>
      <c r="E250" s="15">
        <f>E248</f>
        <v>-83.1</v>
      </c>
      <c r="F250" s="15">
        <f>F248</f>
        <v>300</v>
      </c>
      <c r="G250" s="15">
        <f>G248</f>
        <v>25.722000000000001</v>
      </c>
      <c r="I250">
        <f>'RAOB input'!A84</f>
        <v>30</v>
      </c>
      <c r="J250">
        <f>'RAOB input'!B84</f>
        <v>23700</v>
      </c>
      <c r="K250">
        <f>'RAOB input'!C84</f>
        <v>-581</v>
      </c>
      <c r="L250">
        <f>'RAOB input'!D84</f>
        <v>-83.1</v>
      </c>
      <c r="M250">
        <f>'RAOB input'!E84</f>
        <v>300</v>
      </c>
      <c r="N250">
        <f>'RAOB input'!F84</f>
        <v>25.722000000000001</v>
      </c>
    </row>
    <row r="251" spans="2:14" x14ac:dyDescent="0.15">
      <c r="B251" s="15">
        <f>I253</f>
        <v>22.9</v>
      </c>
      <c r="C251" s="15">
        <f>C250+((C253-C250)/3)</f>
        <v>23833.333333333332</v>
      </c>
      <c r="D251" s="15">
        <f>K253</f>
        <v>-591</v>
      </c>
      <c r="E251" s="15">
        <f>L253</f>
        <v>-83.1</v>
      </c>
      <c r="F251" s="15">
        <f>M253</f>
        <v>337</v>
      </c>
      <c r="G251" s="15">
        <f>N253</f>
        <v>20.5776</v>
      </c>
    </row>
    <row r="252" spans="2:14" x14ac:dyDescent="0.15">
      <c r="B252" s="15">
        <f>B251</f>
        <v>22.9</v>
      </c>
      <c r="C252" s="15">
        <f>C250+(2*(C251-C250))</f>
        <v>23966.666666666664</v>
      </c>
      <c r="D252" s="15">
        <f>D251</f>
        <v>-591</v>
      </c>
      <c r="E252" s="15">
        <f>E251</f>
        <v>-83.1</v>
      </c>
      <c r="F252" s="15">
        <f>F251</f>
        <v>337</v>
      </c>
      <c r="G252" s="15">
        <f>G251</f>
        <v>20.5776</v>
      </c>
    </row>
    <row r="253" spans="2:14" x14ac:dyDescent="0.15">
      <c r="B253" s="15">
        <f>B251</f>
        <v>22.9</v>
      </c>
      <c r="C253" s="15">
        <f>J253</f>
        <v>24100</v>
      </c>
      <c r="D253" s="15">
        <f>D251</f>
        <v>-591</v>
      </c>
      <c r="E253" s="15">
        <f>E251</f>
        <v>-83.1</v>
      </c>
      <c r="F253" s="15">
        <f>F251</f>
        <v>337</v>
      </c>
      <c r="G253" s="15">
        <f>G251</f>
        <v>20.5776</v>
      </c>
      <c r="H253" s="15">
        <v>85</v>
      </c>
      <c r="I253">
        <f>'RAOB input'!A85</f>
        <v>22.9</v>
      </c>
      <c r="J253">
        <f>'RAOB input'!B85</f>
        <v>24100</v>
      </c>
      <c r="K253">
        <f>'RAOB input'!C85</f>
        <v>-591</v>
      </c>
      <c r="L253">
        <f>'RAOB input'!D85</f>
        <v>-83.1</v>
      </c>
      <c r="M253">
        <f>'RAOB input'!E85</f>
        <v>337</v>
      </c>
      <c r="N253">
        <f>'RAOB input'!F85</f>
        <v>20.5776</v>
      </c>
    </row>
    <row r="254" spans="2:14" x14ac:dyDescent="0.15">
      <c r="B254" s="15">
        <f>I256</f>
        <v>22.9</v>
      </c>
      <c r="C254" s="15">
        <f>C253+((C256-C253)/3)</f>
        <v>24233.333333333332</v>
      </c>
      <c r="D254" s="15">
        <f>K256</f>
        <v>-591</v>
      </c>
      <c r="E254" s="15">
        <f>L256</f>
        <v>-83.1</v>
      </c>
      <c r="F254" s="15">
        <f>M256</f>
        <v>337</v>
      </c>
      <c r="G254" s="15">
        <f>N256</f>
        <v>20.5776</v>
      </c>
    </row>
    <row r="255" spans="2:14" x14ac:dyDescent="0.15">
      <c r="B255" s="15">
        <f>B254</f>
        <v>22.9</v>
      </c>
      <c r="C255" s="15">
        <f>C253+(2*(C254-C253))</f>
        <v>24366.666666666664</v>
      </c>
      <c r="D255" s="15">
        <f>D254</f>
        <v>-591</v>
      </c>
      <c r="E255" s="15">
        <f>E254</f>
        <v>-83.1</v>
      </c>
      <c r="F255" s="15">
        <f>F254</f>
        <v>337</v>
      </c>
      <c r="G255" s="15">
        <f>G254</f>
        <v>20.5776</v>
      </c>
    </row>
    <row r="256" spans="2:14" x14ac:dyDescent="0.15">
      <c r="B256" s="15">
        <f>B254</f>
        <v>22.9</v>
      </c>
      <c r="C256" s="15">
        <f>J256</f>
        <v>24500</v>
      </c>
      <c r="D256" s="15">
        <f>D254</f>
        <v>-591</v>
      </c>
      <c r="E256" s="15">
        <f>E254</f>
        <v>-83.1</v>
      </c>
      <c r="F256" s="15">
        <f>F254</f>
        <v>337</v>
      </c>
      <c r="G256" s="15">
        <f>G254</f>
        <v>20.5776</v>
      </c>
      <c r="I256">
        <f>'RAOB input'!A86</f>
        <v>22.9</v>
      </c>
      <c r="J256">
        <f>'RAOB input'!B86</f>
        <v>24500</v>
      </c>
      <c r="K256">
        <f>'RAOB input'!C86</f>
        <v>-591</v>
      </c>
      <c r="L256">
        <f>'RAOB input'!D86</f>
        <v>-83.1</v>
      </c>
      <c r="M256">
        <f>'RAOB input'!E86</f>
        <v>337</v>
      </c>
      <c r="N256">
        <f>'RAOB input'!F86</f>
        <v>20.5776</v>
      </c>
    </row>
    <row r="257" spans="2:14" x14ac:dyDescent="0.15">
      <c r="B257" s="15">
        <f>I259</f>
        <v>22.9</v>
      </c>
      <c r="C257" s="15">
        <f>C256+((C259-C256)/3)</f>
        <v>24640</v>
      </c>
      <c r="D257" s="15">
        <f>K259</f>
        <v>-591</v>
      </c>
      <c r="E257" s="15">
        <f>L259</f>
        <v>-83.1</v>
      </c>
      <c r="F257" s="15">
        <f>M259</f>
        <v>337</v>
      </c>
      <c r="G257" s="15">
        <f>N259</f>
        <v>20.5776</v>
      </c>
    </row>
    <row r="258" spans="2:14" x14ac:dyDescent="0.15">
      <c r="B258" s="15">
        <f>B257</f>
        <v>22.9</v>
      </c>
      <c r="C258" s="15">
        <f>C256+(2*(C257-C256))</f>
        <v>24780</v>
      </c>
      <c r="D258" s="15">
        <f>D257</f>
        <v>-591</v>
      </c>
      <c r="E258" s="15">
        <f>E257</f>
        <v>-83.1</v>
      </c>
      <c r="F258" s="15">
        <f>F257</f>
        <v>337</v>
      </c>
      <c r="G258" s="15">
        <f>G257</f>
        <v>20.5776</v>
      </c>
    </row>
    <row r="259" spans="2:14" x14ac:dyDescent="0.15">
      <c r="B259" s="15">
        <f>B257</f>
        <v>22.9</v>
      </c>
      <c r="C259" s="15">
        <f>J259</f>
        <v>24920</v>
      </c>
      <c r="D259" s="15">
        <f>D257</f>
        <v>-591</v>
      </c>
      <c r="E259" s="15">
        <f>E257</f>
        <v>-83.1</v>
      </c>
      <c r="F259" s="15">
        <f>F257</f>
        <v>337</v>
      </c>
      <c r="G259" s="15">
        <f>G257</f>
        <v>20.5776</v>
      </c>
      <c r="I259">
        <f>'RAOB input'!A87</f>
        <v>22.9</v>
      </c>
      <c r="J259">
        <f>'RAOB input'!B87</f>
        <v>24920</v>
      </c>
      <c r="K259">
        <f>'RAOB input'!C87</f>
        <v>-591</v>
      </c>
      <c r="L259">
        <f>'RAOB input'!D87</f>
        <v>-83.1</v>
      </c>
      <c r="M259">
        <f>'RAOB input'!E87</f>
        <v>337</v>
      </c>
      <c r="N259">
        <f>'RAOB input'!F87</f>
        <v>20.5776</v>
      </c>
    </row>
    <row r="260" spans="2:14" x14ac:dyDescent="0.15">
      <c r="B260" s="15">
        <f>I262</f>
        <v>22.9</v>
      </c>
      <c r="C260" s="15">
        <f>C259+((C262-C259)/3)</f>
        <v>25081</v>
      </c>
      <c r="D260" s="15">
        <f>K262</f>
        <v>-591</v>
      </c>
      <c r="E260" s="15">
        <f>L262</f>
        <v>-83.1</v>
      </c>
      <c r="F260" s="15">
        <f>M262</f>
        <v>337</v>
      </c>
      <c r="G260" s="15">
        <f>N262</f>
        <v>20.5776</v>
      </c>
    </row>
    <row r="261" spans="2:14" x14ac:dyDescent="0.15">
      <c r="B261" s="15">
        <f>B260</f>
        <v>22.9</v>
      </c>
      <c r="C261" s="15">
        <f>C259+(2*(C260-C259))</f>
        <v>25242</v>
      </c>
      <c r="D261" s="15">
        <f>D260</f>
        <v>-591</v>
      </c>
      <c r="E261" s="15">
        <f>E260</f>
        <v>-83.1</v>
      </c>
      <c r="F261" s="15">
        <f>F260</f>
        <v>337</v>
      </c>
      <c r="G261" s="15">
        <f>G260</f>
        <v>20.5776</v>
      </c>
    </row>
    <row r="262" spans="2:14" x14ac:dyDescent="0.15">
      <c r="B262" s="15">
        <f>B260</f>
        <v>22.9</v>
      </c>
      <c r="C262" s="15">
        <f>J262</f>
        <v>25403</v>
      </c>
      <c r="D262" s="15">
        <f>D260</f>
        <v>-591</v>
      </c>
      <c r="E262" s="15">
        <f>E260</f>
        <v>-83.1</v>
      </c>
      <c r="F262" s="15">
        <f>F260</f>
        <v>337</v>
      </c>
      <c r="G262" s="15">
        <f>G260</f>
        <v>20.5776</v>
      </c>
      <c r="I262">
        <f>'RAOB input'!A88</f>
        <v>22.9</v>
      </c>
      <c r="J262">
        <f>'RAOB input'!B88</f>
        <v>25403</v>
      </c>
      <c r="K262">
        <f>'RAOB input'!C88</f>
        <v>-591</v>
      </c>
      <c r="L262">
        <f>'RAOB input'!D88</f>
        <v>-83.1</v>
      </c>
      <c r="M262">
        <f>'RAOB input'!E88</f>
        <v>337</v>
      </c>
      <c r="N262">
        <f>'RAOB input'!F88</f>
        <v>20.5776</v>
      </c>
    </row>
    <row r="263" spans="2:14" x14ac:dyDescent="0.15">
      <c r="B263" s="15">
        <f>I265</f>
        <v>20</v>
      </c>
      <c r="C263" s="15">
        <f>C262+((C265-C262)/3)</f>
        <v>25536.333333333332</v>
      </c>
      <c r="D263" s="15">
        <f>K265</f>
        <v>-565</v>
      </c>
      <c r="E263" s="15">
        <f>L265</f>
        <v>-81.5</v>
      </c>
      <c r="F263" s="15">
        <f>M265</f>
        <v>355</v>
      </c>
      <c r="G263" s="15">
        <f>N265</f>
        <v>15.433199999999999</v>
      </c>
    </row>
    <row r="264" spans="2:14" x14ac:dyDescent="0.15">
      <c r="B264" s="15">
        <f>B263</f>
        <v>20</v>
      </c>
      <c r="C264" s="15">
        <f>C262+(2*(C263-C262))</f>
        <v>25669.666666666664</v>
      </c>
      <c r="D264" s="15">
        <f>D263</f>
        <v>-565</v>
      </c>
      <c r="E264" s="15">
        <f>E263</f>
        <v>-81.5</v>
      </c>
      <c r="F264" s="15">
        <f>F263</f>
        <v>355</v>
      </c>
      <c r="G264" s="15">
        <f>G263</f>
        <v>15.433199999999999</v>
      </c>
    </row>
    <row r="265" spans="2:14" x14ac:dyDescent="0.15">
      <c r="B265" s="15">
        <f>B263</f>
        <v>20</v>
      </c>
      <c r="C265" s="15">
        <f>J265</f>
        <v>25803</v>
      </c>
      <c r="D265" s="15">
        <f>D263</f>
        <v>-565</v>
      </c>
      <c r="E265" s="15">
        <f>E263</f>
        <v>-81.5</v>
      </c>
      <c r="F265" s="15">
        <f>F263</f>
        <v>355</v>
      </c>
      <c r="G265" s="15">
        <f>G263</f>
        <v>15.433199999999999</v>
      </c>
      <c r="I265">
        <f>'RAOB input'!A89</f>
        <v>20</v>
      </c>
      <c r="J265">
        <f>'RAOB input'!B89</f>
        <v>25803</v>
      </c>
      <c r="K265">
        <f>'RAOB input'!C89</f>
        <v>-565</v>
      </c>
      <c r="L265">
        <f>'RAOB input'!D89</f>
        <v>-81.5</v>
      </c>
      <c r="M265">
        <f>'RAOB input'!E89</f>
        <v>355</v>
      </c>
      <c r="N265">
        <f>'RAOB input'!F89</f>
        <v>15.433199999999999</v>
      </c>
    </row>
    <row r="266" spans="2:14" x14ac:dyDescent="0.15">
      <c r="B266" s="15">
        <f>I268</f>
        <v>20</v>
      </c>
      <c r="C266" s="15">
        <f>C265+((C268-C265)/3)</f>
        <v>25955.333333333332</v>
      </c>
      <c r="D266" s="15">
        <f>K268</f>
        <v>-565</v>
      </c>
      <c r="E266" s="15">
        <f>L268</f>
        <v>-81.5</v>
      </c>
      <c r="F266" s="15">
        <f>M268</f>
        <v>355</v>
      </c>
      <c r="G266" s="15">
        <f>N268</f>
        <v>15.433199999999999</v>
      </c>
    </row>
    <row r="267" spans="2:14" x14ac:dyDescent="0.15">
      <c r="B267" s="15">
        <f>B266</f>
        <v>20</v>
      </c>
      <c r="C267" s="15">
        <f>C265+(2*(C266-C265))</f>
        <v>26107.666666666664</v>
      </c>
      <c r="D267" s="15">
        <f>D266</f>
        <v>-565</v>
      </c>
      <c r="E267" s="15">
        <f>E266</f>
        <v>-81.5</v>
      </c>
      <c r="F267" s="15">
        <f>F266</f>
        <v>355</v>
      </c>
      <c r="G267" s="15">
        <f>G266</f>
        <v>15.433199999999999</v>
      </c>
    </row>
    <row r="268" spans="2:14" x14ac:dyDescent="0.15">
      <c r="B268" s="15">
        <f>B266</f>
        <v>20</v>
      </c>
      <c r="C268" s="15">
        <f>J268</f>
        <v>26260</v>
      </c>
      <c r="D268" s="15">
        <f>D266</f>
        <v>-565</v>
      </c>
      <c r="E268" s="15">
        <f>E266</f>
        <v>-81.5</v>
      </c>
      <c r="F268" s="15">
        <f>F266</f>
        <v>355</v>
      </c>
      <c r="G268" s="15">
        <f>G266</f>
        <v>15.433199999999999</v>
      </c>
      <c r="H268" s="15">
        <v>90</v>
      </c>
      <c r="I268">
        <f>'RAOB input'!A90</f>
        <v>20</v>
      </c>
      <c r="J268">
        <f>'RAOB input'!B90</f>
        <v>26260</v>
      </c>
      <c r="K268">
        <f>'RAOB input'!C90</f>
        <v>-565</v>
      </c>
      <c r="L268">
        <f>'RAOB input'!D90</f>
        <v>-81.5</v>
      </c>
      <c r="M268">
        <f>'RAOB input'!E90</f>
        <v>355</v>
      </c>
      <c r="N268">
        <f>'RAOB input'!F90</f>
        <v>15.433199999999999</v>
      </c>
    </row>
    <row r="269" spans="2:14" x14ac:dyDescent="0.15">
      <c r="B269" s="15">
        <f>I271</f>
        <v>16.600000000000001</v>
      </c>
      <c r="C269" s="15">
        <f>C268+((C271-C268)/3)</f>
        <v>26393.333333333332</v>
      </c>
      <c r="D269" s="15">
        <f>K271</f>
        <v>-550</v>
      </c>
      <c r="E269" s="15">
        <f>L271</f>
        <v>-80.7</v>
      </c>
      <c r="F269" s="15">
        <f>M271</f>
        <v>5</v>
      </c>
      <c r="G269" s="15">
        <f>N271</f>
        <v>10.2888</v>
      </c>
    </row>
    <row r="270" spans="2:14" x14ac:dyDescent="0.15">
      <c r="B270" s="15">
        <f>B269</f>
        <v>16.600000000000001</v>
      </c>
      <c r="C270" s="15">
        <f>C268+(2*(C269-C268))</f>
        <v>26526.666666666664</v>
      </c>
      <c r="D270" s="15">
        <f>D269</f>
        <v>-550</v>
      </c>
      <c r="E270" s="15">
        <f>E269</f>
        <v>-80.7</v>
      </c>
      <c r="F270" s="15">
        <f>F269</f>
        <v>5</v>
      </c>
      <c r="G270" s="15">
        <f>G269</f>
        <v>10.2888</v>
      </c>
    </row>
    <row r="271" spans="2:14" x14ac:dyDescent="0.15">
      <c r="B271" s="15">
        <f>B269</f>
        <v>16.600000000000001</v>
      </c>
      <c r="C271" s="15">
        <f>J271</f>
        <v>26660</v>
      </c>
      <c r="D271" s="15">
        <f>D269</f>
        <v>-550</v>
      </c>
      <c r="E271" s="15">
        <f>E269</f>
        <v>-80.7</v>
      </c>
      <c r="F271" s="15">
        <f>F269</f>
        <v>5</v>
      </c>
      <c r="G271" s="15">
        <f>G269</f>
        <v>10.2888</v>
      </c>
      <c r="I271">
        <f>'RAOB input'!A91</f>
        <v>16.600000000000001</v>
      </c>
      <c r="J271">
        <f>'RAOB input'!B91</f>
        <v>26660</v>
      </c>
      <c r="K271">
        <f>'RAOB input'!C91</f>
        <v>-550</v>
      </c>
      <c r="L271">
        <f>'RAOB input'!D91</f>
        <v>-80.7</v>
      </c>
      <c r="M271">
        <f>'RAOB input'!E91</f>
        <v>5</v>
      </c>
      <c r="N271">
        <f>'RAOB input'!F91</f>
        <v>10.2888</v>
      </c>
    </row>
    <row r="272" spans="2:14" x14ac:dyDescent="0.15">
      <c r="B272" s="15">
        <f>I274</f>
        <v>16.600000000000001</v>
      </c>
      <c r="C272" s="15">
        <f>C271+((C274-C271)/3)</f>
        <v>26810</v>
      </c>
      <c r="D272" s="15">
        <f>K274</f>
        <v>-550</v>
      </c>
      <c r="E272" s="15">
        <f>L274</f>
        <v>-80.7</v>
      </c>
      <c r="F272" s="15">
        <f>M274</f>
        <v>5</v>
      </c>
      <c r="G272" s="15">
        <f>N274</f>
        <v>10.2888</v>
      </c>
    </row>
    <row r="273" spans="2:14" x14ac:dyDescent="0.15">
      <c r="B273" s="15">
        <f>B272</f>
        <v>16.600000000000001</v>
      </c>
      <c r="C273" s="15">
        <f>C271+(2*(C272-C271))</f>
        <v>26960</v>
      </c>
      <c r="D273" s="15">
        <f>D272</f>
        <v>-550</v>
      </c>
      <c r="E273" s="15">
        <f>E272</f>
        <v>-80.7</v>
      </c>
      <c r="F273" s="15">
        <f>F272</f>
        <v>5</v>
      </c>
      <c r="G273" s="15">
        <f>G272</f>
        <v>10.2888</v>
      </c>
    </row>
    <row r="274" spans="2:14" x14ac:dyDescent="0.15">
      <c r="B274" s="15">
        <f>B272</f>
        <v>16.600000000000001</v>
      </c>
      <c r="C274" s="15">
        <f>J274</f>
        <v>27110</v>
      </c>
      <c r="D274" s="15">
        <f>D272</f>
        <v>-550</v>
      </c>
      <c r="E274" s="15">
        <f>E272</f>
        <v>-80.7</v>
      </c>
      <c r="F274" s="15">
        <f>F272</f>
        <v>5</v>
      </c>
      <c r="G274" s="15">
        <f>G272</f>
        <v>10.2888</v>
      </c>
      <c r="I274">
        <f>'RAOB input'!A92</f>
        <v>16.600000000000001</v>
      </c>
      <c r="J274">
        <f>'RAOB input'!B92</f>
        <v>27110</v>
      </c>
      <c r="K274">
        <f>'RAOB input'!C92</f>
        <v>-550</v>
      </c>
      <c r="L274">
        <f>'RAOB input'!D92</f>
        <v>-80.7</v>
      </c>
      <c r="M274">
        <f>'RAOB input'!E92</f>
        <v>5</v>
      </c>
      <c r="N274">
        <f>'RAOB input'!F92</f>
        <v>10.2888</v>
      </c>
    </row>
    <row r="275" spans="2:14" x14ac:dyDescent="0.15">
      <c r="B275" s="15">
        <f>I277</f>
        <v>16.600000000000001</v>
      </c>
      <c r="C275" s="15">
        <f>C274+((C277-C274)/3)</f>
        <v>27260</v>
      </c>
      <c r="D275" s="15">
        <f>K277</f>
        <v>-550</v>
      </c>
      <c r="E275" s="15">
        <f>L277</f>
        <v>-80.7</v>
      </c>
      <c r="F275" s="15">
        <f>M277</f>
        <v>5</v>
      </c>
      <c r="G275" s="15">
        <f>N277</f>
        <v>10.2888</v>
      </c>
    </row>
    <row r="276" spans="2:14" x14ac:dyDescent="0.15">
      <c r="B276" s="15">
        <f>B275</f>
        <v>16.600000000000001</v>
      </c>
      <c r="C276" s="15">
        <f>C274+(2*(C275-C274))</f>
        <v>27410</v>
      </c>
      <c r="D276" s="15">
        <f>D275</f>
        <v>-550</v>
      </c>
      <c r="E276" s="15">
        <f>E275</f>
        <v>-80.7</v>
      </c>
      <c r="F276" s="15">
        <f>F275</f>
        <v>5</v>
      </c>
      <c r="G276" s="15">
        <f>G275</f>
        <v>10.2888</v>
      </c>
    </row>
    <row r="277" spans="2:14" x14ac:dyDescent="0.15">
      <c r="B277" s="15">
        <f>B275</f>
        <v>16.600000000000001</v>
      </c>
      <c r="C277" s="15">
        <f>J277</f>
        <v>27560</v>
      </c>
      <c r="D277" s="15">
        <f>D275</f>
        <v>-550</v>
      </c>
      <c r="E277" s="15">
        <f>E275</f>
        <v>-80.7</v>
      </c>
      <c r="F277" s="15">
        <f>F275</f>
        <v>5</v>
      </c>
      <c r="G277" s="15">
        <f>G275</f>
        <v>10.2888</v>
      </c>
      <c r="I277">
        <f>'RAOB input'!A93</f>
        <v>16.600000000000001</v>
      </c>
      <c r="J277">
        <f>'RAOB input'!B93</f>
        <v>27560</v>
      </c>
      <c r="K277">
        <f>'RAOB input'!C93</f>
        <v>-550</v>
      </c>
      <c r="L277">
        <f>'RAOB input'!D93</f>
        <v>-80.7</v>
      </c>
      <c r="M277">
        <f>'RAOB input'!E93</f>
        <v>5</v>
      </c>
      <c r="N277">
        <f>'RAOB input'!F93</f>
        <v>10.2888</v>
      </c>
    </row>
    <row r="278" spans="2:14" x14ac:dyDescent="0.15">
      <c r="B278" s="15">
        <f>I280</f>
        <v>12.5</v>
      </c>
      <c r="C278" s="15">
        <f>C277+((C280-C277)/3)</f>
        <v>27710</v>
      </c>
      <c r="D278" s="15">
        <f>K280</f>
        <v>-528</v>
      </c>
      <c r="E278" s="15">
        <f>L280</f>
        <v>-79.5</v>
      </c>
      <c r="F278" s="15">
        <f>M280</f>
        <v>5</v>
      </c>
      <c r="G278" s="15">
        <f>N280</f>
        <v>41.155200000000001</v>
      </c>
    </row>
    <row r="279" spans="2:14" x14ac:dyDescent="0.15">
      <c r="B279" s="15">
        <f>B278</f>
        <v>12.5</v>
      </c>
      <c r="C279" s="15">
        <f>C277+(2*(C278-C277))</f>
        <v>27860</v>
      </c>
      <c r="D279" s="15">
        <f>D278</f>
        <v>-528</v>
      </c>
      <c r="E279" s="15">
        <f>E278</f>
        <v>-79.5</v>
      </c>
      <c r="F279" s="15">
        <f>F278</f>
        <v>5</v>
      </c>
      <c r="G279" s="15">
        <f>G278</f>
        <v>41.155200000000001</v>
      </c>
    </row>
    <row r="280" spans="2:14" x14ac:dyDescent="0.15">
      <c r="B280" s="15">
        <f>B278</f>
        <v>12.5</v>
      </c>
      <c r="C280" s="15">
        <f>J280</f>
        <v>28010</v>
      </c>
      <c r="D280" s="15">
        <f>D278</f>
        <v>-528</v>
      </c>
      <c r="E280" s="15">
        <f>E278</f>
        <v>-79.5</v>
      </c>
      <c r="F280" s="15">
        <f>F278</f>
        <v>5</v>
      </c>
      <c r="G280" s="15">
        <f>G278</f>
        <v>41.155200000000001</v>
      </c>
      <c r="I280">
        <f>'RAOB input'!A94</f>
        <v>12.5</v>
      </c>
      <c r="J280">
        <f>'RAOB input'!B94</f>
        <v>28010</v>
      </c>
      <c r="K280">
        <f>'RAOB input'!C94</f>
        <v>-528</v>
      </c>
      <c r="L280">
        <f>'RAOB input'!D94</f>
        <v>-79.5</v>
      </c>
      <c r="M280">
        <f>'RAOB input'!E94</f>
        <v>5</v>
      </c>
      <c r="N280">
        <f>'RAOB input'!F94</f>
        <v>41.155200000000001</v>
      </c>
    </row>
    <row r="281" spans="2:14" x14ac:dyDescent="0.15">
      <c r="B281" s="15">
        <f>I283</f>
        <v>12.5</v>
      </c>
      <c r="C281" s="15">
        <f>C280+((C283-C280)/3)</f>
        <v>28160</v>
      </c>
      <c r="D281" s="15">
        <f>K283</f>
        <v>-528</v>
      </c>
      <c r="E281" s="15">
        <f>L283</f>
        <v>-79.5</v>
      </c>
      <c r="F281" s="15">
        <f>M283</f>
        <v>5</v>
      </c>
      <c r="G281" s="15">
        <f>N283</f>
        <v>41.155200000000001</v>
      </c>
    </row>
    <row r="282" spans="2:14" x14ac:dyDescent="0.15">
      <c r="B282" s="15">
        <f>B281</f>
        <v>12.5</v>
      </c>
      <c r="C282" s="15">
        <f>C280+(2*(C281-C280))</f>
        <v>28310</v>
      </c>
      <c r="D282" s="15">
        <f>D281</f>
        <v>-528</v>
      </c>
      <c r="E282" s="15">
        <f>E281</f>
        <v>-79.5</v>
      </c>
      <c r="F282" s="15">
        <f>F281</f>
        <v>5</v>
      </c>
      <c r="G282" s="15">
        <f>G281</f>
        <v>41.155200000000001</v>
      </c>
    </row>
    <row r="283" spans="2:14" x14ac:dyDescent="0.15">
      <c r="B283" s="15">
        <f>B281</f>
        <v>12.5</v>
      </c>
      <c r="C283" s="15">
        <f>J283</f>
        <v>28460</v>
      </c>
      <c r="D283" s="15">
        <f>D281</f>
        <v>-528</v>
      </c>
      <c r="E283" s="15">
        <f>E281</f>
        <v>-79.5</v>
      </c>
      <c r="F283" s="15">
        <f>F281</f>
        <v>5</v>
      </c>
      <c r="G283" s="15">
        <f>G281</f>
        <v>41.155200000000001</v>
      </c>
      <c r="H283" s="15">
        <v>95</v>
      </c>
      <c r="I283">
        <f>'RAOB input'!A95</f>
        <v>12.5</v>
      </c>
      <c r="J283">
        <f>'RAOB input'!B95</f>
        <v>28460</v>
      </c>
      <c r="K283">
        <f>'RAOB input'!C95</f>
        <v>-528</v>
      </c>
      <c r="L283">
        <f>'RAOB input'!D95</f>
        <v>-79.5</v>
      </c>
      <c r="M283">
        <f>'RAOB input'!E95</f>
        <v>5</v>
      </c>
      <c r="N283">
        <f>'RAOB input'!F95</f>
        <v>41.155200000000001</v>
      </c>
    </row>
    <row r="284" spans="2:14" x14ac:dyDescent="0.15">
      <c r="B284" s="15">
        <f>I286</f>
        <v>12.5</v>
      </c>
      <c r="C284" s="15">
        <f>C283+((C286-C283)/3)</f>
        <v>28593.333333333332</v>
      </c>
      <c r="D284" s="15">
        <f>K286</f>
        <v>-528</v>
      </c>
      <c r="E284" s="15">
        <f>L286</f>
        <v>-79.5</v>
      </c>
      <c r="F284" s="15">
        <f>M286</f>
        <v>5</v>
      </c>
      <c r="G284" s="15">
        <f>N286</f>
        <v>41.155200000000001</v>
      </c>
    </row>
    <row r="285" spans="2:14" x14ac:dyDescent="0.15">
      <c r="B285" s="15">
        <f>B284</f>
        <v>12.5</v>
      </c>
      <c r="C285" s="15">
        <f>C283+(2*(C284-C283))</f>
        <v>28726.666666666664</v>
      </c>
      <c r="D285" s="15">
        <f>D284</f>
        <v>-528</v>
      </c>
      <c r="E285" s="15">
        <f>E284</f>
        <v>-79.5</v>
      </c>
      <c r="F285" s="15">
        <f>F284</f>
        <v>5</v>
      </c>
      <c r="G285" s="15">
        <f>G284</f>
        <v>41.155200000000001</v>
      </c>
    </row>
    <row r="286" spans="2:14" x14ac:dyDescent="0.15">
      <c r="B286" s="15">
        <f>B284</f>
        <v>12.5</v>
      </c>
      <c r="C286" s="15">
        <f>J286</f>
        <v>28860</v>
      </c>
      <c r="D286" s="15">
        <f>D284</f>
        <v>-528</v>
      </c>
      <c r="E286" s="15">
        <f>E284</f>
        <v>-79.5</v>
      </c>
      <c r="F286" s="15">
        <f>F284</f>
        <v>5</v>
      </c>
      <c r="G286" s="15">
        <f>G284</f>
        <v>41.155200000000001</v>
      </c>
      <c r="I286">
        <f>'RAOB input'!A96</f>
        <v>12.5</v>
      </c>
      <c r="J286">
        <f>'RAOB input'!B96</f>
        <v>28860</v>
      </c>
      <c r="K286">
        <f>'RAOB input'!C96</f>
        <v>-528</v>
      </c>
      <c r="L286">
        <f>'RAOB input'!D96</f>
        <v>-79.5</v>
      </c>
      <c r="M286">
        <f>'RAOB input'!E96</f>
        <v>5</v>
      </c>
      <c r="N286">
        <f>'RAOB input'!F96</f>
        <v>41.155200000000001</v>
      </c>
    </row>
    <row r="287" spans="2:14" x14ac:dyDescent="0.15">
      <c r="B287" s="15">
        <f>I289</f>
        <v>12.5</v>
      </c>
      <c r="C287" s="15">
        <f>C286+((C289-C286)/3)</f>
        <v>28993.666666666668</v>
      </c>
      <c r="D287" s="15">
        <f>K289</f>
        <v>-528</v>
      </c>
      <c r="E287" s="15">
        <f>L289</f>
        <v>-79.5</v>
      </c>
      <c r="F287" s="15">
        <f>M289</f>
        <v>5</v>
      </c>
      <c r="G287" s="15">
        <f>N289</f>
        <v>41.155200000000001</v>
      </c>
    </row>
    <row r="288" spans="2:14" x14ac:dyDescent="0.15">
      <c r="B288" s="15">
        <f>B287</f>
        <v>12.5</v>
      </c>
      <c r="C288" s="15">
        <f>C286+(2*(C287-C286))</f>
        <v>29127.333333333336</v>
      </c>
      <c r="D288" s="15">
        <f>D287</f>
        <v>-528</v>
      </c>
      <c r="E288" s="15">
        <f>E287</f>
        <v>-79.5</v>
      </c>
      <c r="F288" s="15">
        <f>F287</f>
        <v>5</v>
      </c>
      <c r="G288" s="15">
        <f>G287</f>
        <v>41.155200000000001</v>
      </c>
    </row>
    <row r="289" spans="2:14" x14ac:dyDescent="0.15">
      <c r="B289" s="15">
        <f>B287</f>
        <v>12.5</v>
      </c>
      <c r="C289" s="15">
        <f>J289</f>
        <v>29261</v>
      </c>
      <c r="D289" s="15">
        <f>D287</f>
        <v>-528</v>
      </c>
      <c r="E289" s="15">
        <f>E287</f>
        <v>-79.5</v>
      </c>
      <c r="F289" s="15">
        <f>F287</f>
        <v>5</v>
      </c>
      <c r="G289" s="15">
        <f>G287</f>
        <v>41.155200000000001</v>
      </c>
      <c r="I289">
        <f>'RAOB input'!A97</f>
        <v>12.5</v>
      </c>
      <c r="J289">
        <f>'RAOB input'!B97</f>
        <v>29261</v>
      </c>
      <c r="K289">
        <f>'RAOB input'!C97</f>
        <v>-528</v>
      </c>
      <c r="L289">
        <f>'RAOB input'!D97</f>
        <v>-79.5</v>
      </c>
      <c r="M289">
        <f>'RAOB input'!E97</f>
        <v>5</v>
      </c>
      <c r="N289">
        <f>'RAOB input'!F97</f>
        <v>41.155200000000001</v>
      </c>
    </row>
    <row r="290" spans="2:14" x14ac:dyDescent="0.15">
      <c r="B290" s="15">
        <f>I292</f>
        <v>0</v>
      </c>
      <c r="C290" s="15">
        <f>C289+((C292-C289)/3)</f>
        <v>19507.333333333336</v>
      </c>
      <c r="D290" s="15">
        <f>K292</f>
        <v>0</v>
      </c>
      <c r="E290" s="15">
        <f>L292</f>
        <v>0</v>
      </c>
      <c r="F290" s="15">
        <f>M292</f>
        <v>0</v>
      </c>
      <c r="G290" s="15">
        <f>N292</f>
        <v>0</v>
      </c>
    </row>
    <row r="291" spans="2:14" x14ac:dyDescent="0.15">
      <c r="B291" s="15">
        <f>B290</f>
        <v>0</v>
      </c>
      <c r="C291" s="15">
        <f>C289+(2*(C290-C289))</f>
        <v>9753.6666666666715</v>
      </c>
      <c r="D291" s="15">
        <f>D290</f>
        <v>0</v>
      </c>
      <c r="E291" s="15">
        <f>E290</f>
        <v>0</v>
      </c>
      <c r="F291" s="15">
        <f>F290</f>
        <v>0</v>
      </c>
      <c r="G291" s="15">
        <f>G290</f>
        <v>0</v>
      </c>
    </row>
    <row r="292" spans="2:14" x14ac:dyDescent="0.15">
      <c r="B292" s="15">
        <f>B290</f>
        <v>0</v>
      </c>
      <c r="C292" s="15">
        <f>J292</f>
        <v>0</v>
      </c>
      <c r="D292" s="15">
        <f>D290</f>
        <v>0</v>
      </c>
      <c r="E292" s="15">
        <f>E290</f>
        <v>0</v>
      </c>
      <c r="F292" s="15">
        <f>F290</f>
        <v>0</v>
      </c>
      <c r="G292" s="15">
        <f>G290</f>
        <v>0</v>
      </c>
      <c r="I292">
        <f>'RAOB input'!A98</f>
        <v>0</v>
      </c>
      <c r="J292">
        <f>'RAOB input'!B98</f>
        <v>0</v>
      </c>
      <c r="K292">
        <f>'RAOB input'!C98</f>
        <v>0</v>
      </c>
      <c r="L292">
        <f>'RAOB input'!D98</f>
        <v>0</v>
      </c>
      <c r="M292">
        <f>'RAOB input'!E98</f>
        <v>0</v>
      </c>
      <c r="N292">
        <f>'RAOB input'!F98</f>
        <v>0</v>
      </c>
    </row>
    <row r="293" spans="2:14" x14ac:dyDescent="0.15">
      <c r="B293" s="15">
        <f>I295</f>
        <v>0</v>
      </c>
      <c r="C293" s="15">
        <f>C292+((C295-C292)/3)</f>
        <v>0</v>
      </c>
      <c r="D293" s="15">
        <f>K295</f>
        <v>0</v>
      </c>
      <c r="E293" s="15">
        <f>L295</f>
        <v>0</v>
      </c>
      <c r="F293" s="15">
        <f>M295</f>
        <v>0</v>
      </c>
      <c r="G293" s="15">
        <f>N295</f>
        <v>0</v>
      </c>
    </row>
    <row r="294" spans="2:14" x14ac:dyDescent="0.15">
      <c r="B294" s="15">
        <f>B293</f>
        <v>0</v>
      </c>
      <c r="C294" s="15">
        <f>C292+(2*(C293-C292))</f>
        <v>0</v>
      </c>
      <c r="D294" s="15">
        <f>D293</f>
        <v>0</v>
      </c>
      <c r="E294" s="15">
        <f>E293</f>
        <v>0</v>
      </c>
      <c r="F294" s="15">
        <f>F293</f>
        <v>0</v>
      </c>
      <c r="G294" s="15">
        <f>G293</f>
        <v>0</v>
      </c>
    </row>
    <row r="295" spans="2:14" x14ac:dyDescent="0.15">
      <c r="B295" s="15">
        <f>B293</f>
        <v>0</v>
      </c>
      <c r="C295" s="15">
        <f>J295</f>
        <v>0</v>
      </c>
      <c r="D295" s="15">
        <f>D293</f>
        <v>0</v>
      </c>
      <c r="E295" s="15">
        <f>E293</f>
        <v>0</v>
      </c>
      <c r="F295" s="15">
        <f>F293</f>
        <v>0</v>
      </c>
      <c r="G295" s="15">
        <f>G293</f>
        <v>0</v>
      </c>
      <c r="I295">
        <f>'RAOB input'!A99</f>
        <v>0</v>
      </c>
      <c r="J295">
        <f>'RAOB input'!B99</f>
        <v>0</v>
      </c>
      <c r="K295">
        <f>'RAOB input'!C99</f>
        <v>0</v>
      </c>
      <c r="L295">
        <f>'RAOB input'!D99</f>
        <v>0</v>
      </c>
      <c r="M295">
        <f>'RAOB input'!E99</f>
        <v>0</v>
      </c>
      <c r="N295">
        <f>'RAOB input'!F99</f>
        <v>0</v>
      </c>
    </row>
    <row r="296" spans="2:14" x14ac:dyDescent="0.15">
      <c r="B296" s="15">
        <f>I298</f>
        <v>0</v>
      </c>
      <c r="C296" s="15">
        <f>C295+((C298-C295)/3)</f>
        <v>0</v>
      </c>
      <c r="D296" s="15">
        <f>K298</f>
        <v>0</v>
      </c>
      <c r="E296" s="15">
        <f>L298</f>
        <v>0</v>
      </c>
      <c r="F296" s="15">
        <f>M298</f>
        <v>0</v>
      </c>
      <c r="G296" s="15">
        <f>N298</f>
        <v>0</v>
      </c>
    </row>
    <row r="297" spans="2:14" x14ac:dyDescent="0.15">
      <c r="B297" s="15">
        <f>B296</f>
        <v>0</v>
      </c>
      <c r="C297" s="15">
        <f>C295+(2*(C296-C295))</f>
        <v>0</v>
      </c>
      <c r="D297" s="15">
        <f>D296</f>
        <v>0</v>
      </c>
      <c r="E297" s="15">
        <f>E296</f>
        <v>0</v>
      </c>
      <c r="F297" s="15">
        <f>F296</f>
        <v>0</v>
      </c>
      <c r="G297" s="15">
        <f>G296</f>
        <v>0</v>
      </c>
    </row>
    <row r="298" spans="2:14" x14ac:dyDescent="0.15">
      <c r="B298" s="15">
        <f>B296</f>
        <v>0</v>
      </c>
      <c r="C298" s="15">
        <f>J298</f>
        <v>0</v>
      </c>
      <c r="D298" s="15">
        <f>D296</f>
        <v>0</v>
      </c>
      <c r="E298" s="15">
        <f>E296</f>
        <v>0</v>
      </c>
      <c r="F298" s="15">
        <f>F296</f>
        <v>0</v>
      </c>
      <c r="G298" s="15">
        <f>G296</f>
        <v>0</v>
      </c>
      <c r="H298" s="15">
        <v>100</v>
      </c>
      <c r="I298">
        <f>'RAOB input'!A100</f>
        <v>0</v>
      </c>
      <c r="J298">
        <f>'RAOB input'!B100</f>
        <v>0</v>
      </c>
      <c r="K298">
        <f>'RAOB input'!C100</f>
        <v>0</v>
      </c>
      <c r="L298">
        <f>'RAOB input'!D100</f>
        <v>0</v>
      </c>
      <c r="M298">
        <f>'RAOB input'!E100</f>
        <v>0</v>
      </c>
      <c r="N298">
        <f>'RAOB input'!F100</f>
        <v>0</v>
      </c>
    </row>
    <row r="299" spans="2:14" x14ac:dyDescent="0.15">
      <c r="B299" s="15">
        <f>I301</f>
        <v>0</v>
      </c>
      <c r="C299" s="15">
        <f>C298+((C301-C298)/3)</f>
        <v>0</v>
      </c>
      <c r="D299" s="15">
        <f>K301</f>
        <v>0</v>
      </c>
      <c r="E299" s="15">
        <f>L301</f>
        <v>0</v>
      </c>
      <c r="F299" s="15">
        <f>M301</f>
        <v>0</v>
      </c>
      <c r="G299" s="15">
        <f>N301</f>
        <v>0</v>
      </c>
    </row>
    <row r="300" spans="2:14" x14ac:dyDescent="0.15">
      <c r="B300" s="15">
        <f>B299</f>
        <v>0</v>
      </c>
      <c r="C300" s="15">
        <f>C298+(2*(C299-C298))</f>
        <v>0</v>
      </c>
      <c r="D300" s="15">
        <f>D299</f>
        <v>0</v>
      </c>
      <c r="E300" s="15">
        <f>E299</f>
        <v>0</v>
      </c>
      <c r="F300" s="15">
        <f>F299</f>
        <v>0</v>
      </c>
      <c r="G300" s="15">
        <f>G299</f>
        <v>0</v>
      </c>
    </row>
    <row r="301" spans="2:14" x14ac:dyDescent="0.15">
      <c r="B301" s="15">
        <f>B299</f>
        <v>0</v>
      </c>
      <c r="C301" s="15">
        <f>J301</f>
        <v>0</v>
      </c>
      <c r="D301" s="15">
        <f>D299</f>
        <v>0</v>
      </c>
      <c r="E301" s="15">
        <f>E299</f>
        <v>0</v>
      </c>
      <c r="F301" s="15">
        <f>F299</f>
        <v>0</v>
      </c>
      <c r="G301" s="15">
        <f>G299</f>
        <v>0</v>
      </c>
      <c r="I301">
        <f>'RAOB input'!A101</f>
        <v>0</v>
      </c>
      <c r="J301">
        <f>'RAOB input'!B101</f>
        <v>0</v>
      </c>
      <c r="K301">
        <f>'RAOB input'!C101</f>
        <v>0</v>
      </c>
      <c r="L301">
        <f>'RAOB input'!D101</f>
        <v>0</v>
      </c>
      <c r="M301">
        <f>'RAOB input'!E101</f>
        <v>0</v>
      </c>
      <c r="N301">
        <f>'RAOB input'!F101</f>
        <v>0</v>
      </c>
    </row>
    <row r="302" spans="2:14" x14ac:dyDescent="0.15">
      <c r="B302" s="15">
        <f>I304</f>
        <v>0</v>
      </c>
      <c r="C302" s="15">
        <f>C301+((C304-C301)/3)</f>
        <v>0</v>
      </c>
      <c r="D302" s="15">
        <f>K304</f>
        <v>0</v>
      </c>
      <c r="E302" s="15">
        <f>L304</f>
        <v>0</v>
      </c>
      <c r="F302" s="15">
        <f>M304</f>
        <v>0</v>
      </c>
      <c r="G302" s="15">
        <f>N304</f>
        <v>0</v>
      </c>
    </row>
    <row r="303" spans="2:14" x14ac:dyDescent="0.15">
      <c r="B303" s="15">
        <f>B302</f>
        <v>0</v>
      </c>
      <c r="C303" s="15">
        <f>C301+(2*(C302-C301))</f>
        <v>0</v>
      </c>
      <c r="D303" s="15">
        <f>D302</f>
        <v>0</v>
      </c>
      <c r="E303" s="15">
        <f>E302</f>
        <v>0</v>
      </c>
      <c r="F303" s="15">
        <f>F302</f>
        <v>0</v>
      </c>
      <c r="G303" s="15">
        <f>G302</f>
        <v>0</v>
      </c>
    </row>
    <row r="304" spans="2:14" x14ac:dyDescent="0.15">
      <c r="B304" s="15">
        <f>B302</f>
        <v>0</v>
      </c>
      <c r="C304" s="15">
        <f>J304</f>
        <v>0</v>
      </c>
      <c r="D304" s="15">
        <f>D302</f>
        <v>0</v>
      </c>
      <c r="E304" s="15">
        <f>E302</f>
        <v>0</v>
      </c>
      <c r="F304" s="15">
        <f>F302</f>
        <v>0</v>
      </c>
      <c r="G304" s="15">
        <f>G302</f>
        <v>0</v>
      </c>
      <c r="I304">
        <f>'RAOB input'!A102</f>
        <v>0</v>
      </c>
      <c r="J304">
        <f>'RAOB input'!B102</f>
        <v>0</v>
      </c>
      <c r="K304">
        <f>'RAOB input'!C102</f>
        <v>0</v>
      </c>
      <c r="L304">
        <f>'RAOB input'!D102</f>
        <v>0</v>
      </c>
      <c r="M304">
        <f>'RAOB input'!E102</f>
        <v>0</v>
      </c>
      <c r="N304">
        <f>'RAOB input'!F102</f>
        <v>0</v>
      </c>
    </row>
    <row r="305" spans="2:14" x14ac:dyDescent="0.15">
      <c r="B305" s="15">
        <f>I307</f>
        <v>0</v>
      </c>
      <c r="C305" s="15">
        <f>C304+((C307-C304)/3)</f>
        <v>0</v>
      </c>
      <c r="D305" s="15">
        <f>K307</f>
        <v>0</v>
      </c>
      <c r="E305" s="15">
        <f>L307</f>
        <v>0</v>
      </c>
      <c r="F305" s="15">
        <f>M307</f>
        <v>0</v>
      </c>
      <c r="G305" s="15">
        <f>N307</f>
        <v>0</v>
      </c>
    </row>
    <row r="306" spans="2:14" x14ac:dyDescent="0.15">
      <c r="B306" s="15">
        <f>B305</f>
        <v>0</v>
      </c>
      <c r="C306" s="15">
        <f>C304+(2*(C305-C304))</f>
        <v>0</v>
      </c>
      <c r="D306" s="15">
        <f>D305</f>
        <v>0</v>
      </c>
      <c r="E306" s="15">
        <f>E305</f>
        <v>0</v>
      </c>
      <c r="F306" s="15">
        <f>F305</f>
        <v>0</v>
      </c>
      <c r="G306" s="15">
        <f>G305</f>
        <v>0</v>
      </c>
    </row>
    <row r="307" spans="2:14" x14ac:dyDescent="0.15">
      <c r="B307" s="15">
        <f>B305</f>
        <v>0</v>
      </c>
      <c r="C307" s="15">
        <f>J307</f>
        <v>0</v>
      </c>
      <c r="D307" s="15">
        <f>D305</f>
        <v>0</v>
      </c>
      <c r="E307" s="15">
        <f>E305</f>
        <v>0</v>
      </c>
      <c r="F307" s="15">
        <f>F305</f>
        <v>0</v>
      </c>
      <c r="G307" s="15">
        <f>G305</f>
        <v>0</v>
      </c>
      <c r="I307">
        <f>'RAOB input'!A103</f>
        <v>0</v>
      </c>
      <c r="J307">
        <f>'RAOB input'!B103</f>
        <v>0</v>
      </c>
      <c r="K307">
        <f>'RAOB input'!C103</f>
        <v>0</v>
      </c>
      <c r="L307">
        <f>'RAOB input'!D103</f>
        <v>0</v>
      </c>
      <c r="M307">
        <f>'RAOB input'!E103</f>
        <v>0</v>
      </c>
      <c r="N307">
        <f>'RAOB input'!F103</f>
        <v>0</v>
      </c>
    </row>
    <row r="308" spans="2:14" x14ac:dyDescent="0.15">
      <c r="B308" s="15">
        <f>I310</f>
        <v>0</v>
      </c>
      <c r="C308" s="15">
        <f>C307+((C310-C307)/3)</f>
        <v>0</v>
      </c>
      <c r="D308" s="15">
        <f>K310</f>
        <v>0</v>
      </c>
      <c r="E308" s="15">
        <f>L310</f>
        <v>0</v>
      </c>
      <c r="F308" s="15">
        <f>M310</f>
        <v>0</v>
      </c>
      <c r="G308" s="15">
        <f>N310</f>
        <v>0</v>
      </c>
    </row>
    <row r="309" spans="2:14" x14ac:dyDescent="0.15">
      <c r="B309" s="15">
        <f>B308</f>
        <v>0</v>
      </c>
      <c r="C309" s="15">
        <f>C307+(2*(C308-C307))</f>
        <v>0</v>
      </c>
      <c r="D309" s="15">
        <f>D308</f>
        <v>0</v>
      </c>
      <c r="E309" s="15">
        <f>E308</f>
        <v>0</v>
      </c>
      <c r="F309" s="15">
        <f>F308</f>
        <v>0</v>
      </c>
      <c r="G309" s="15">
        <f>G308</f>
        <v>0</v>
      </c>
    </row>
    <row r="310" spans="2:14" x14ac:dyDescent="0.15">
      <c r="B310" s="15">
        <f>B308</f>
        <v>0</v>
      </c>
      <c r="C310" s="15">
        <f>J310</f>
        <v>0</v>
      </c>
      <c r="D310" s="15">
        <f>D308</f>
        <v>0</v>
      </c>
      <c r="E310" s="15">
        <f>E308</f>
        <v>0</v>
      </c>
      <c r="F310" s="15">
        <f>F308</f>
        <v>0</v>
      </c>
      <c r="G310" s="15">
        <f>G308</f>
        <v>0</v>
      </c>
      <c r="I310">
        <f>'RAOB input'!A104</f>
        <v>0</v>
      </c>
      <c r="J310">
        <f>'RAOB input'!B104</f>
        <v>0</v>
      </c>
      <c r="K310">
        <f>'RAOB input'!C104</f>
        <v>0</v>
      </c>
      <c r="L310">
        <f>'RAOB input'!D104</f>
        <v>0</v>
      </c>
      <c r="M310">
        <f>'RAOB input'!E104</f>
        <v>0</v>
      </c>
      <c r="N310">
        <f>'RAOB input'!F104</f>
        <v>0</v>
      </c>
    </row>
    <row r="311" spans="2:14" x14ac:dyDescent="0.15">
      <c r="B311" s="15">
        <f>I313</f>
        <v>0</v>
      </c>
      <c r="C311" s="15">
        <f>C310+((C313-C310)/3)</f>
        <v>0</v>
      </c>
      <c r="D311" s="15">
        <f>K313</f>
        <v>0</v>
      </c>
      <c r="E311" s="15">
        <f>L313</f>
        <v>0</v>
      </c>
      <c r="F311" s="15">
        <f>M313</f>
        <v>0</v>
      </c>
      <c r="G311" s="15">
        <f>N313</f>
        <v>0</v>
      </c>
    </row>
    <row r="312" spans="2:14" x14ac:dyDescent="0.15">
      <c r="B312" s="15">
        <f>B311</f>
        <v>0</v>
      </c>
      <c r="C312" s="15">
        <f>C310+(2*(C311-C310))</f>
        <v>0</v>
      </c>
      <c r="D312" s="15">
        <f>D311</f>
        <v>0</v>
      </c>
      <c r="E312" s="15">
        <f>E311</f>
        <v>0</v>
      </c>
      <c r="F312" s="15">
        <f>F311</f>
        <v>0</v>
      </c>
      <c r="G312" s="15">
        <f>G311</f>
        <v>0</v>
      </c>
    </row>
    <row r="313" spans="2:14" x14ac:dyDescent="0.15">
      <c r="B313" s="15">
        <f>B311</f>
        <v>0</v>
      </c>
      <c r="C313" s="15">
        <f>J313</f>
        <v>0</v>
      </c>
      <c r="D313" s="15">
        <f>D311</f>
        <v>0</v>
      </c>
      <c r="E313" s="15">
        <f>E311</f>
        <v>0</v>
      </c>
      <c r="F313" s="15">
        <f>F311</f>
        <v>0</v>
      </c>
      <c r="G313" s="15">
        <f>G311</f>
        <v>0</v>
      </c>
      <c r="H313" s="15">
        <v>105</v>
      </c>
      <c r="I313">
        <f>'RAOB input'!A105</f>
        <v>0</v>
      </c>
      <c r="J313">
        <f>'RAOB input'!B105</f>
        <v>0</v>
      </c>
      <c r="K313">
        <f>'RAOB input'!C105</f>
        <v>0</v>
      </c>
      <c r="L313">
        <f>'RAOB input'!D105</f>
        <v>0</v>
      </c>
      <c r="M313">
        <f>'RAOB input'!E105</f>
        <v>0</v>
      </c>
      <c r="N313">
        <f>'RAOB input'!F105</f>
        <v>0</v>
      </c>
    </row>
    <row r="314" spans="2:14" x14ac:dyDescent="0.15">
      <c r="B314" s="15">
        <f>I316</f>
        <v>0</v>
      </c>
      <c r="C314" s="15">
        <f>C313+((C316-C313)/3)</f>
        <v>0</v>
      </c>
      <c r="D314" s="15">
        <f>K316</f>
        <v>0</v>
      </c>
      <c r="E314" s="15">
        <f>L316</f>
        <v>0</v>
      </c>
      <c r="F314" s="15">
        <f>M316</f>
        <v>0</v>
      </c>
      <c r="G314" s="15">
        <f>N316</f>
        <v>0</v>
      </c>
    </row>
    <row r="315" spans="2:14" x14ac:dyDescent="0.15">
      <c r="B315" s="15">
        <f>B314</f>
        <v>0</v>
      </c>
      <c r="C315" s="15">
        <f>C313+(2*(C314-C313))</f>
        <v>0</v>
      </c>
      <c r="D315" s="15">
        <f>D314</f>
        <v>0</v>
      </c>
      <c r="E315" s="15">
        <f>E314</f>
        <v>0</v>
      </c>
      <c r="F315" s="15">
        <f>F314</f>
        <v>0</v>
      </c>
      <c r="G315" s="15">
        <f>G314</f>
        <v>0</v>
      </c>
    </row>
    <row r="316" spans="2:14" x14ac:dyDescent="0.15">
      <c r="B316" s="15">
        <f>B314</f>
        <v>0</v>
      </c>
      <c r="C316" s="15">
        <f>J316</f>
        <v>0</v>
      </c>
      <c r="D316" s="15">
        <f>D314</f>
        <v>0</v>
      </c>
      <c r="E316" s="15">
        <f>E314</f>
        <v>0</v>
      </c>
      <c r="F316" s="15">
        <f>F314</f>
        <v>0</v>
      </c>
      <c r="G316" s="15">
        <f>G314</f>
        <v>0</v>
      </c>
      <c r="I316">
        <f>'RAOB input'!A106</f>
        <v>0</v>
      </c>
      <c r="J316">
        <f>'RAOB input'!B106</f>
        <v>0</v>
      </c>
      <c r="K316">
        <f>'RAOB input'!C106</f>
        <v>0</v>
      </c>
      <c r="L316">
        <f>'RAOB input'!D106</f>
        <v>0</v>
      </c>
      <c r="M316">
        <f>'RAOB input'!E106</f>
        <v>0</v>
      </c>
      <c r="N316">
        <f>'RAOB input'!F106</f>
        <v>0</v>
      </c>
    </row>
    <row r="317" spans="2:14" x14ac:dyDescent="0.15">
      <c r="B317" s="15">
        <f>I319</f>
        <v>0</v>
      </c>
      <c r="C317" s="15">
        <f>C316+((C319-C316)/3)</f>
        <v>0</v>
      </c>
      <c r="D317" s="15">
        <f>K319</f>
        <v>0</v>
      </c>
      <c r="E317" s="15">
        <f>L319</f>
        <v>0</v>
      </c>
      <c r="F317" s="15">
        <f>M319</f>
        <v>0</v>
      </c>
      <c r="G317" s="15">
        <f>N319</f>
        <v>0</v>
      </c>
    </row>
    <row r="318" spans="2:14" x14ac:dyDescent="0.15">
      <c r="B318" s="15">
        <f>B317</f>
        <v>0</v>
      </c>
      <c r="C318" s="15">
        <f>C316+(2*(C317-C316))</f>
        <v>0</v>
      </c>
      <c r="D318" s="15">
        <f>D317</f>
        <v>0</v>
      </c>
      <c r="E318" s="15">
        <f>E317</f>
        <v>0</v>
      </c>
      <c r="F318" s="15">
        <f>F317</f>
        <v>0</v>
      </c>
      <c r="G318" s="15">
        <f>G317</f>
        <v>0</v>
      </c>
    </row>
    <row r="319" spans="2:14" x14ac:dyDescent="0.15">
      <c r="B319" s="15">
        <f>B317</f>
        <v>0</v>
      </c>
      <c r="C319" s="15">
        <f>J319</f>
        <v>0</v>
      </c>
      <c r="D319" s="15">
        <f>D317</f>
        <v>0</v>
      </c>
      <c r="E319" s="15">
        <f>E317</f>
        <v>0</v>
      </c>
      <c r="F319" s="15">
        <f>F317</f>
        <v>0</v>
      </c>
      <c r="G319" s="15">
        <f>G317</f>
        <v>0</v>
      </c>
      <c r="I319">
        <f>'RAOB input'!A107</f>
        <v>0</v>
      </c>
      <c r="J319">
        <f>'RAOB input'!B107</f>
        <v>0</v>
      </c>
      <c r="K319">
        <f>'RAOB input'!C107</f>
        <v>0</v>
      </c>
      <c r="L319">
        <f>'RAOB input'!D107</f>
        <v>0</v>
      </c>
      <c r="M319">
        <f>'RAOB input'!E107</f>
        <v>0</v>
      </c>
      <c r="N319">
        <f>'RAOB input'!F107</f>
        <v>0</v>
      </c>
    </row>
    <row r="320" spans="2:14" x14ac:dyDescent="0.15">
      <c r="B320" s="15">
        <f>I322</f>
        <v>0</v>
      </c>
      <c r="C320" s="15">
        <f>C319+((C322-C319)/3)</f>
        <v>0</v>
      </c>
      <c r="D320" s="15">
        <f>K322</f>
        <v>0</v>
      </c>
      <c r="E320" s="15">
        <f>L322</f>
        <v>0</v>
      </c>
      <c r="F320" s="15">
        <f>M322</f>
        <v>0</v>
      </c>
      <c r="G320" s="15">
        <f>N322</f>
        <v>0</v>
      </c>
    </row>
    <row r="321" spans="2:14" x14ac:dyDescent="0.15">
      <c r="B321" s="15">
        <f>B320</f>
        <v>0</v>
      </c>
      <c r="C321" s="15">
        <f>C319+(2*(C320-C319))</f>
        <v>0</v>
      </c>
      <c r="D321" s="15">
        <f>D320</f>
        <v>0</v>
      </c>
      <c r="E321" s="15">
        <f>E320</f>
        <v>0</v>
      </c>
      <c r="F321" s="15">
        <f>F320</f>
        <v>0</v>
      </c>
      <c r="G321" s="15">
        <f>G320</f>
        <v>0</v>
      </c>
    </row>
    <row r="322" spans="2:14" x14ac:dyDescent="0.15">
      <c r="B322" s="15">
        <f>B320</f>
        <v>0</v>
      </c>
      <c r="C322" s="15">
        <f>J322</f>
        <v>0</v>
      </c>
      <c r="D322" s="15">
        <f>D320</f>
        <v>0</v>
      </c>
      <c r="E322" s="15">
        <f>E320</f>
        <v>0</v>
      </c>
      <c r="F322" s="15">
        <f>F320</f>
        <v>0</v>
      </c>
      <c r="G322" s="15">
        <f>G320</f>
        <v>0</v>
      </c>
      <c r="I322">
        <f>'RAOB input'!A108</f>
        <v>0</v>
      </c>
      <c r="J322">
        <f>'RAOB input'!B108</f>
        <v>0</v>
      </c>
      <c r="K322">
        <f>'RAOB input'!C108</f>
        <v>0</v>
      </c>
      <c r="L322">
        <f>'RAOB input'!D108</f>
        <v>0</v>
      </c>
      <c r="M322">
        <f>'RAOB input'!E108</f>
        <v>0</v>
      </c>
      <c r="N322">
        <f>'RAOB input'!F108</f>
        <v>0</v>
      </c>
    </row>
    <row r="323" spans="2:14" x14ac:dyDescent="0.15">
      <c r="B323" s="15">
        <f>I325</f>
        <v>0</v>
      </c>
      <c r="C323" s="15">
        <f>C322+((C325-C322)/3)</f>
        <v>0</v>
      </c>
      <c r="D323" s="15">
        <f>K325</f>
        <v>0</v>
      </c>
      <c r="E323" s="15">
        <f>L325</f>
        <v>0</v>
      </c>
      <c r="F323" s="15">
        <f>M325</f>
        <v>0</v>
      </c>
      <c r="G323" s="15">
        <f>N325</f>
        <v>0</v>
      </c>
    </row>
    <row r="324" spans="2:14" x14ac:dyDescent="0.15">
      <c r="B324" s="15">
        <f>B323</f>
        <v>0</v>
      </c>
      <c r="C324" s="15">
        <f>C322+(2*(C323-C322))</f>
        <v>0</v>
      </c>
      <c r="D324" s="15">
        <f>D323</f>
        <v>0</v>
      </c>
      <c r="E324" s="15">
        <f>E323</f>
        <v>0</v>
      </c>
      <c r="F324" s="15">
        <f>F323</f>
        <v>0</v>
      </c>
      <c r="G324" s="15">
        <f>G323</f>
        <v>0</v>
      </c>
    </row>
    <row r="325" spans="2:14" x14ac:dyDescent="0.15">
      <c r="B325" s="15">
        <f>B323</f>
        <v>0</v>
      </c>
      <c r="C325" s="15">
        <f>J325</f>
        <v>0</v>
      </c>
      <c r="D325" s="15">
        <f>D323</f>
        <v>0</v>
      </c>
      <c r="E325" s="15">
        <f>E323</f>
        <v>0</v>
      </c>
      <c r="F325" s="15">
        <f>F323</f>
        <v>0</v>
      </c>
      <c r="G325" s="15">
        <f>G323</f>
        <v>0</v>
      </c>
      <c r="I325">
        <f>'RAOB input'!A109</f>
        <v>0</v>
      </c>
      <c r="J325">
        <f>'RAOB input'!B109</f>
        <v>0</v>
      </c>
      <c r="K325">
        <f>'RAOB input'!C109</f>
        <v>0</v>
      </c>
      <c r="L325">
        <f>'RAOB input'!D109</f>
        <v>0</v>
      </c>
      <c r="M325">
        <f>'RAOB input'!E109</f>
        <v>0</v>
      </c>
      <c r="N325">
        <f>'RAOB input'!F109</f>
        <v>0</v>
      </c>
    </row>
    <row r="326" spans="2:14" x14ac:dyDescent="0.15">
      <c r="B326" s="15">
        <f>I328</f>
        <v>0</v>
      </c>
      <c r="C326" s="15">
        <f>C325+((C328-C325)/3)</f>
        <v>0</v>
      </c>
      <c r="D326" s="15">
        <f>K328</f>
        <v>0</v>
      </c>
      <c r="E326" s="15">
        <f>L328</f>
        <v>0</v>
      </c>
      <c r="F326" s="15">
        <f>M328</f>
        <v>0</v>
      </c>
      <c r="G326" s="15">
        <f>N328</f>
        <v>0</v>
      </c>
    </row>
    <row r="327" spans="2:14" x14ac:dyDescent="0.15">
      <c r="B327" s="15">
        <f>B326</f>
        <v>0</v>
      </c>
      <c r="C327" s="15">
        <f>C325+(2*(C326-C325))</f>
        <v>0</v>
      </c>
      <c r="D327" s="15">
        <f>D326</f>
        <v>0</v>
      </c>
      <c r="E327" s="15">
        <f>E326</f>
        <v>0</v>
      </c>
      <c r="F327" s="15">
        <f>F326</f>
        <v>0</v>
      </c>
      <c r="G327" s="15">
        <f>G326</f>
        <v>0</v>
      </c>
    </row>
    <row r="328" spans="2:14" x14ac:dyDescent="0.15">
      <c r="B328" s="15">
        <f>B326</f>
        <v>0</v>
      </c>
      <c r="C328" s="15">
        <f>J328</f>
        <v>0</v>
      </c>
      <c r="D328" s="15">
        <f>D326</f>
        <v>0</v>
      </c>
      <c r="E328" s="15">
        <f>E326</f>
        <v>0</v>
      </c>
      <c r="F328" s="15">
        <f>F326</f>
        <v>0</v>
      </c>
      <c r="G328" s="15">
        <f>G326</f>
        <v>0</v>
      </c>
      <c r="H328" s="15">
        <v>110</v>
      </c>
      <c r="I328">
        <f>'RAOB input'!A110</f>
        <v>0</v>
      </c>
      <c r="J328">
        <f>'RAOB input'!B110</f>
        <v>0</v>
      </c>
      <c r="K328">
        <f>'RAOB input'!C110</f>
        <v>0</v>
      </c>
      <c r="L328">
        <f>'RAOB input'!D110</f>
        <v>0</v>
      </c>
      <c r="M328">
        <f>'RAOB input'!E110</f>
        <v>0</v>
      </c>
      <c r="N328">
        <f>'RAOB input'!F110</f>
        <v>0</v>
      </c>
    </row>
    <row r="329" spans="2:14" x14ac:dyDescent="0.15">
      <c r="B329" s="15">
        <f>I331</f>
        <v>0</v>
      </c>
      <c r="C329" s="15">
        <f>C328+((C331-C328)/3)</f>
        <v>0</v>
      </c>
      <c r="D329" s="15">
        <f>K331</f>
        <v>0</v>
      </c>
      <c r="E329" s="15">
        <f>L331</f>
        <v>0</v>
      </c>
      <c r="F329" s="15">
        <f>M331</f>
        <v>0</v>
      </c>
      <c r="G329" s="15">
        <f>N331</f>
        <v>0</v>
      </c>
    </row>
    <row r="330" spans="2:14" x14ac:dyDescent="0.15">
      <c r="B330" s="15">
        <f>B329</f>
        <v>0</v>
      </c>
      <c r="C330" s="15">
        <f>C328+(2*(C329-C328))</f>
        <v>0</v>
      </c>
      <c r="D330" s="15">
        <f>D329</f>
        <v>0</v>
      </c>
      <c r="E330" s="15">
        <f>E329</f>
        <v>0</v>
      </c>
      <c r="F330" s="15">
        <f>F329</f>
        <v>0</v>
      </c>
      <c r="G330" s="15">
        <f>G329</f>
        <v>0</v>
      </c>
    </row>
    <row r="331" spans="2:14" x14ac:dyDescent="0.15">
      <c r="B331" s="15">
        <f>B329</f>
        <v>0</v>
      </c>
      <c r="C331" s="15">
        <f>J331</f>
        <v>0</v>
      </c>
      <c r="D331" s="15">
        <f>D329</f>
        <v>0</v>
      </c>
      <c r="E331" s="15">
        <f>E329</f>
        <v>0</v>
      </c>
      <c r="F331" s="15">
        <f>F329</f>
        <v>0</v>
      </c>
      <c r="G331" s="15">
        <f>G329</f>
        <v>0</v>
      </c>
      <c r="I331">
        <f>'RAOB input'!A111</f>
        <v>0</v>
      </c>
      <c r="J331">
        <f>'RAOB input'!B111</f>
        <v>0</v>
      </c>
      <c r="K331">
        <f>'RAOB input'!C111</f>
        <v>0</v>
      </c>
      <c r="L331">
        <f>'RAOB input'!D111</f>
        <v>0</v>
      </c>
      <c r="M331">
        <f>'RAOB input'!E111</f>
        <v>0</v>
      </c>
      <c r="N331">
        <f>'RAOB input'!F111</f>
        <v>0</v>
      </c>
    </row>
    <row r="332" spans="2:14" x14ac:dyDescent="0.15">
      <c r="B332" s="15">
        <f>I334</f>
        <v>0</v>
      </c>
      <c r="C332" s="15">
        <f>C331+((C334-C331)/3)</f>
        <v>0</v>
      </c>
      <c r="D332" s="15">
        <f>K334</f>
        <v>0</v>
      </c>
      <c r="E332" s="15">
        <f>L334</f>
        <v>0</v>
      </c>
      <c r="F332" s="15">
        <f>M334</f>
        <v>0</v>
      </c>
      <c r="G332" s="15">
        <f>N334</f>
        <v>0</v>
      </c>
    </row>
    <row r="333" spans="2:14" x14ac:dyDescent="0.15">
      <c r="B333" s="15">
        <f>B332</f>
        <v>0</v>
      </c>
      <c r="C333" s="15">
        <f>C331+(2*(C332-C331))</f>
        <v>0</v>
      </c>
      <c r="D333" s="15">
        <f>D332</f>
        <v>0</v>
      </c>
      <c r="E333" s="15">
        <f>E332</f>
        <v>0</v>
      </c>
      <c r="F333" s="15">
        <f>F332</f>
        <v>0</v>
      </c>
      <c r="G333" s="15">
        <f>G332</f>
        <v>0</v>
      </c>
    </row>
    <row r="334" spans="2:14" x14ac:dyDescent="0.15">
      <c r="B334" s="15">
        <f>B332</f>
        <v>0</v>
      </c>
      <c r="C334" s="15">
        <f>J334</f>
        <v>0</v>
      </c>
      <c r="D334" s="15">
        <f>D332</f>
        <v>0</v>
      </c>
      <c r="E334" s="15">
        <f>E332</f>
        <v>0</v>
      </c>
      <c r="F334" s="15">
        <f>F332</f>
        <v>0</v>
      </c>
      <c r="G334" s="15">
        <f>G332</f>
        <v>0</v>
      </c>
      <c r="I334">
        <f>'RAOB input'!A112</f>
        <v>0</v>
      </c>
      <c r="J334">
        <f>'RAOB input'!B112</f>
        <v>0</v>
      </c>
      <c r="K334">
        <f>'RAOB input'!C112</f>
        <v>0</v>
      </c>
      <c r="L334">
        <f>'RAOB input'!D112</f>
        <v>0</v>
      </c>
      <c r="M334">
        <f>'RAOB input'!E112</f>
        <v>0</v>
      </c>
      <c r="N334">
        <f>'RAOB input'!F112</f>
        <v>0</v>
      </c>
    </row>
    <row r="335" spans="2:14" x14ac:dyDescent="0.15">
      <c r="B335" s="15">
        <f>I337</f>
        <v>0</v>
      </c>
      <c r="C335" s="15">
        <f>C334+((C337-C334)/3)</f>
        <v>0</v>
      </c>
      <c r="D335" s="15">
        <f>K337</f>
        <v>0</v>
      </c>
      <c r="E335" s="15">
        <f>L337</f>
        <v>0</v>
      </c>
      <c r="F335" s="15">
        <f>M337</f>
        <v>0</v>
      </c>
      <c r="G335" s="15">
        <f>N337</f>
        <v>0</v>
      </c>
    </row>
    <row r="336" spans="2:14" x14ac:dyDescent="0.15">
      <c r="B336" s="15">
        <f>B335</f>
        <v>0</v>
      </c>
      <c r="C336" s="15">
        <f>C334+(2*(C335-C334))</f>
        <v>0</v>
      </c>
      <c r="D336" s="15">
        <f>D335</f>
        <v>0</v>
      </c>
      <c r="E336" s="15">
        <f>E335</f>
        <v>0</v>
      </c>
      <c r="F336" s="15">
        <f>F335</f>
        <v>0</v>
      </c>
      <c r="G336" s="15">
        <f>G335</f>
        <v>0</v>
      </c>
    </row>
    <row r="337" spans="2:14" x14ac:dyDescent="0.15">
      <c r="B337" s="15">
        <f>B335</f>
        <v>0</v>
      </c>
      <c r="C337" s="15">
        <f>J337</f>
        <v>0</v>
      </c>
      <c r="D337" s="15">
        <f>D335</f>
        <v>0</v>
      </c>
      <c r="E337" s="15">
        <f>E335</f>
        <v>0</v>
      </c>
      <c r="F337" s="15">
        <f>F335</f>
        <v>0</v>
      </c>
      <c r="G337" s="15">
        <f>G335</f>
        <v>0</v>
      </c>
      <c r="I337">
        <f>'RAOB input'!A113</f>
        <v>0</v>
      </c>
      <c r="J337">
        <f>'RAOB input'!B113</f>
        <v>0</v>
      </c>
      <c r="K337">
        <f>'RAOB input'!C113</f>
        <v>0</v>
      </c>
      <c r="L337">
        <f>'RAOB input'!D113</f>
        <v>0</v>
      </c>
      <c r="M337">
        <f>'RAOB input'!E113</f>
        <v>0</v>
      </c>
      <c r="N337">
        <f>'RAOB input'!F113</f>
        <v>0</v>
      </c>
    </row>
    <row r="338" spans="2:14" x14ac:dyDescent="0.15">
      <c r="B338" s="15">
        <f>I340</f>
        <v>0</v>
      </c>
      <c r="C338" s="15">
        <f>C337+((C340-C337)/3)</f>
        <v>0</v>
      </c>
      <c r="D338" s="15">
        <f>K340</f>
        <v>0</v>
      </c>
      <c r="E338" s="15">
        <f>L340</f>
        <v>0</v>
      </c>
      <c r="F338" s="15">
        <f>M340</f>
        <v>0</v>
      </c>
      <c r="G338" s="15">
        <f>N340</f>
        <v>0</v>
      </c>
    </row>
    <row r="339" spans="2:14" x14ac:dyDescent="0.15">
      <c r="B339" s="15">
        <f>B338</f>
        <v>0</v>
      </c>
      <c r="C339" s="15">
        <f>C337+(2*(C338-C337))</f>
        <v>0</v>
      </c>
      <c r="D339" s="15">
        <f>D338</f>
        <v>0</v>
      </c>
      <c r="E339" s="15">
        <f>E338</f>
        <v>0</v>
      </c>
      <c r="F339" s="15">
        <f>F338</f>
        <v>0</v>
      </c>
      <c r="G339" s="15">
        <f>G338</f>
        <v>0</v>
      </c>
    </row>
    <row r="340" spans="2:14" x14ac:dyDescent="0.15">
      <c r="B340" s="15">
        <f>B338</f>
        <v>0</v>
      </c>
      <c r="C340" s="15">
        <f>J340</f>
        <v>0</v>
      </c>
      <c r="D340" s="15">
        <f>D338</f>
        <v>0</v>
      </c>
      <c r="E340" s="15">
        <f>E338</f>
        <v>0</v>
      </c>
      <c r="F340" s="15">
        <f>F338</f>
        <v>0</v>
      </c>
      <c r="G340" s="15">
        <f>G338</f>
        <v>0</v>
      </c>
      <c r="I340">
        <f>'RAOB input'!A114</f>
        <v>0</v>
      </c>
      <c r="J340">
        <f>'RAOB input'!B114</f>
        <v>0</v>
      </c>
      <c r="K340">
        <f>'RAOB input'!C114</f>
        <v>0</v>
      </c>
      <c r="L340">
        <f>'RAOB input'!D114</f>
        <v>0</v>
      </c>
      <c r="M340">
        <f>'RAOB input'!E114</f>
        <v>0</v>
      </c>
      <c r="N340">
        <f>'RAOB input'!F114</f>
        <v>0</v>
      </c>
    </row>
    <row r="341" spans="2:14" x14ac:dyDescent="0.15">
      <c r="B341" s="15">
        <f>I343</f>
        <v>0</v>
      </c>
      <c r="C341" s="15">
        <f>C340+((C343-C340)/3)</f>
        <v>0</v>
      </c>
      <c r="D341" s="15">
        <f>K343</f>
        <v>0</v>
      </c>
      <c r="E341" s="15">
        <f>L343</f>
        <v>0</v>
      </c>
      <c r="F341" s="15">
        <f>M343</f>
        <v>0</v>
      </c>
      <c r="G341" s="15">
        <f>N343</f>
        <v>0</v>
      </c>
    </row>
    <row r="342" spans="2:14" x14ac:dyDescent="0.15">
      <c r="B342" s="15">
        <f>B341</f>
        <v>0</v>
      </c>
      <c r="C342" s="15">
        <f>C340+(2*(C341-C340))</f>
        <v>0</v>
      </c>
      <c r="D342" s="15">
        <f>D341</f>
        <v>0</v>
      </c>
      <c r="E342" s="15">
        <f>E341</f>
        <v>0</v>
      </c>
      <c r="F342" s="15">
        <f>F341</f>
        <v>0</v>
      </c>
      <c r="G342" s="15">
        <f>G341</f>
        <v>0</v>
      </c>
    </row>
    <row r="343" spans="2:14" x14ac:dyDescent="0.15">
      <c r="B343" s="15">
        <f>B341</f>
        <v>0</v>
      </c>
      <c r="C343" s="15">
        <f>J343</f>
        <v>0</v>
      </c>
      <c r="D343" s="15">
        <f>D341</f>
        <v>0</v>
      </c>
      <c r="E343" s="15">
        <f>E341</f>
        <v>0</v>
      </c>
      <c r="F343" s="15">
        <f>F341</f>
        <v>0</v>
      </c>
      <c r="G343" s="15">
        <f>G341</f>
        <v>0</v>
      </c>
      <c r="H343" s="15">
        <v>115</v>
      </c>
      <c r="I343">
        <f>'RAOB input'!A115</f>
        <v>0</v>
      </c>
      <c r="J343">
        <f>'RAOB input'!B115</f>
        <v>0</v>
      </c>
      <c r="K343">
        <f>'RAOB input'!C115</f>
        <v>0</v>
      </c>
      <c r="L343">
        <f>'RAOB input'!D115</f>
        <v>0</v>
      </c>
      <c r="M343">
        <f>'RAOB input'!E115</f>
        <v>0</v>
      </c>
      <c r="N343">
        <f>'RAOB input'!F115</f>
        <v>0</v>
      </c>
    </row>
    <row r="344" spans="2:14" x14ac:dyDescent="0.15">
      <c r="B344" s="15">
        <f>I346</f>
        <v>0</v>
      </c>
      <c r="C344" s="15">
        <f>C343+((C346-C343)/3)</f>
        <v>0</v>
      </c>
      <c r="D344" s="15">
        <f>K346</f>
        <v>0</v>
      </c>
      <c r="E344" s="15">
        <f>L346</f>
        <v>0</v>
      </c>
      <c r="F344" s="15">
        <f>M346</f>
        <v>0</v>
      </c>
      <c r="G344" s="15">
        <f>N346</f>
        <v>0</v>
      </c>
    </row>
    <row r="345" spans="2:14" x14ac:dyDescent="0.15">
      <c r="B345" s="15">
        <f>B344</f>
        <v>0</v>
      </c>
      <c r="C345" s="15">
        <f>C343+(2*(C344-C343))</f>
        <v>0</v>
      </c>
      <c r="D345" s="15">
        <f>D344</f>
        <v>0</v>
      </c>
      <c r="E345" s="15">
        <f>E344</f>
        <v>0</v>
      </c>
      <c r="F345" s="15">
        <f>F344</f>
        <v>0</v>
      </c>
      <c r="G345" s="15">
        <f>G344</f>
        <v>0</v>
      </c>
    </row>
    <row r="346" spans="2:14" x14ac:dyDescent="0.15">
      <c r="B346" s="15">
        <f>B344</f>
        <v>0</v>
      </c>
      <c r="C346" s="15">
        <f>J346</f>
        <v>0</v>
      </c>
      <c r="D346" s="15">
        <f>D344</f>
        <v>0</v>
      </c>
      <c r="E346" s="15">
        <f>E344</f>
        <v>0</v>
      </c>
      <c r="F346" s="15">
        <f>F344</f>
        <v>0</v>
      </c>
      <c r="G346" s="15">
        <f>G344</f>
        <v>0</v>
      </c>
      <c r="I346">
        <f>'RAOB input'!A116</f>
        <v>0</v>
      </c>
      <c r="J346">
        <f>'RAOB input'!B116</f>
        <v>0</v>
      </c>
      <c r="K346">
        <f>'RAOB input'!C116</f>
        <v>0</v>
      </c>
      <c r="L346">
        <f>'RAOB input'!D116</f>
        <v>0</v>
      </c>
      <c r="M346">
        <f>'RAOB input'!E116</f>
        <v>0</v>
      </c>
      <c r="N346">
        <f>'RAOB input'!F116</f>
        <v>0</v>
      </c>
    </row>
    <row r="347" spans="2:14" x14ac:dyDescent="0.15">
      <c r="B347" s="15">
        <f>I349</f>
        <v>0</v>
      </c>
      <c r="C347" s="15">
        <f>C346+((C349-C346)/3)</f>
        <v>0</v>
      </c>
      <c r="D347" s="15">
        <f>K349</f>
        <v>0</v>
      </c>
      <c r="E347" s="15">
        <f>L349</f>
        <v>0</v>
      </c>
      <c r="F347" s="15">
        <f>M349</f>
        <v>0</v>
      </c>
      <c r="G347" s="15">
        <f>N349</f>
        <v>0</v>
      </c>
    </row>
    <row r="348" spans="2:14" x14ac:dyDescent="0.15">
      <c r="B348" s="15">
        <f>B347</f>
        <v>0</v>
      </c>
      <c r="C348" s="15">
        <f>C346+(2*(C347-C346))</f>
        <v>0</v>
      </c>
      <c r="D348" s="15">
        <f>D347</f>
        <v>0</v>
      </c>
      <c r="E348" s="15">
        <f>E347</f>
        <v>0</v>
      </c>
      <c r="F348" s="15">
        <f>F347</f>
        <v>0</v>
      </c>
      <c r="G348" s="15">
        <f>G347</f>
        <v>0</v>
      </c>
    </row>
    <row r="349" spans="2:14" x14ac:dyDescent="0.15">
      <c r="B349" s="15">
        <f>B347</f>
        <v>0</v>
      </c>
      <c r="C349" s="15">
        <f>J349</f>
        <v>0</v>
      </c>
      <c r="D349" s="15">
        <f>D347</f>
        <v>0</v>
      </c>
      <c r="E349" s="15">
        <f>E347</f>
        <v>0</v>
      </c>
      <c r="F349" s="15">
        <f>F347</f>
        <v>0</v>
      </c>
      <c r="G349" s="15">
        <f>G347</f>
        <v>0</v>
      </c>
      <c r="I349">
        <f>'RAOB input'!A117</f>
        <v>0</v>
      </c>
      <c r="J349">
        <f>'RAOB input'!B117</f>
        <v>0</v>
      </c>
      <c r="K349">
        <f>'RAOB input'!C117</f>
        <v>0</v>
      </c>
      <c r="L349">
        <f>'RAOB input'!D117</f>
        <v>0</v>
      </c>
      <c r="M349">
        <f>'RAOB input'!E117</f>
        <v>0</v>
      </c>
      <c r="N349">
        <f>'RAOB input'!F117</f>
        <v>0</v>
      </c>
    </row>
    <row r="350" spans="2:14" x14ac:dyDescent="0.15">
      <c r="B350" s="15">
        <f>I352</f>
        <v>0</v>
      </c>
      <c r="C350" s="15">
        <f>C349+((C352-C349)/3)</f>
        <v>0</v>
      </c>
      <c r="D350" s="15">
        <f>K352</f>
        <v>0</v>
      </c>
      <c r="E350" s="15">
        <f>L352</f>
        <v>0</v>
      </c>
      <c r="F350" s="15">
        <f>M352</f>
        <v>0</v>
      </c>
      <c r="G350" s="15">
        <f>N352</f>
        <v>0</v>
      </c>
    </row>
    <row r="351" spans="2:14" x14ac:dyDescent="0.15">
      <c r="B351" s="15">
        <f>B350</f>
        <v>0</v>
      </c>
      <c r="C351" s="15">
        <f>C349+(2*(C350-C349))</f>
        <v>0</v>
      </c>
      <c r="D351" s="15">
        <f>D350</f>
        <v>0</v>
      </c>
      <c r="E351" s="15">
        <f>E350</f>
        <v>0</v>
      </c>
      <c r="F351" s="15">
        <f>F350</f>
        <v>0</v>
      </c>
      <c r="G351" s="15">
        <f>G350</f>
        <v>0</v>
      </c>
    </row>
    <row r="352" spans="2:14" x14ac:dyDescent="0.15">
      <c r="B352" s="15">
        <f>B350</f>
        <v>0</v>
      </c>
      <c r="C352" s="15">
        <f>J352</f>
        <v>0</v>
      </c>
      <c r="D352" s="15">
        <f>D350</f>
        <v>0</v>
      </c>
      <c r="E352" s="15">
        <f>E350</f>
        <v>0</v>
      </c>
      <c r="F352" s="15">
        <f>F350</f>
        <v>0</v>
      </c>
      <c r="G352" s="15">
        <f>G350</f>
        <v>0</v>
      </c>
      <c r="I352">
        <f>'RAOB input'!A118</f>
        <v>0</v>
      </c>
      <c r="J352">
        <f>'RAOB input'!B118</f>
        <v>0</v>
      </c>
      <c r="K352">
        <f>'RAOB input'!C118</f>
        <v>0</v>
      </c>
      <c r="L352">
        <f>'RAOB input'!D118</f>
        <v>0</v>
      </c>
      <c r="M352">
        <f>'RAOB input'!E118</f>
        <v>0</v>
      </c>
      <c r="N352">
        <f>'RAOB input'!F118</f>
        <v>0</v>
      </c>
    </row>
    <row r="353" spans="2:14" x14ac:dyDescent="0.15">
      <c r="B353" s="15">
        <f>I355</f>
        <v>0</v>
      </c>
      <c r="C353" s="15">
        <f>C352+((C355-C352)/3)</f>
        <v>0</v>
      </c>
      <c r="D353" s="15">
        <f>K355</f>
        <v>0</v>
      </c>
      <c r="E353" s="15">
        <f>L355</f>
        <v>0</v>
      </c>
      <c r="F353" s="15">
        <f>M355</f>
        <v>0</v>
      </c>
      <c r="G353" s="15">
        <f>N355</f>
        <v>0</v>
      </c>
    </row>
    <row r="354" spans="2:14" x14ac:dyDescent="0.15">
      <c r="B354" s="15">
        <f>B353</f>
        <v>0</v>
      </c>
      <c r="C354" s="15">
        <f>C352+(2*(C353-C352))</f>
        <v>0</v>
      </c>
      <c r="D354" s="15">
        <f>D353</f>
        <v>0</v>
      </c>
      <c r="E354" s="15">
        <f>E353</f>
        <v>0</v>
      </c>
      <c r="F354" s="15">
        <f>F353</f>
        <v>0</v>
      </c>
      <c r="G354" s="15">
        <f>G353</f>
        <v>0</v>
      </c>
    </row>
    <row r="355" spans="2:14" x14ac:dyDescent="0.15">
      <c r="B355" s="15">
        <f>B353</f>
        <v>0</v>
      </c>
      <c r="C355" s="15">
        <f>J355</f>
        <v>0</v>
      </c>
      <c r="D355" s="15">
        <f>D353</f>
        <v>0</v>
      </c>
      <c r="E355" s="15">
        <f>E353</f>
        <v>0</v>
      </c>
      <c r="F355" s="15">
        <f>F353</f>
        <v>0</v>
      </c>
      <c r="G355" s="15">
        <f>G353</f>
        <v>0</v>
      </c>
      <c r="I355">
        <f>'RAOB input'!A119</f>
        <v>0</v>
      </c>
      <c r="J355">
        <f>'RAOB input'!B119</f>
        <v>0</v>
      </c>
      <c r="K355">
        <f>'RAOB input'!C119</f>
        <v>0</v>
      </c>
      <c r="L355">
        <f>'RAOB input'!D119</f>
        <v>0</v>
      </c>
      <c r="M355">
        <f>'RAOB input'!E119</f>
        <v>0</v>
      </c>
      <c r="N355">
        <f>'RAOB input'!F119</f>
        <v>0</v>
      </c>
    </row>
    <row r="356" spans="2:14" x14ac:dyDescent="0.15">
      <c r="B356" s="15">
        <f>I358</f>
        <v>0</v>
      </c>
      <c r="C356" s="15">
        <f>C355+((C358-C355)/3)</f>
        <v>0</v>
      </c>
      <c r="D356" s="15">
        <f>K358</f>
        <v>0</v>
      </c>
      <c r="E356" s="15">
        <f>L358</f>
        <v>0</v>
      </c>
      <c r="F356" s="15">
        <f>M358</f>
        <v>0</v>
      </c>
      <c r="G356" s="15">
        <f>N358</f>
        <v>0</v>
      </c>
    </row>
    <row r="357" spans="2:14" x14ac:dyDescent="0.15">
      <c r="B357" s="15">
        <f>B356</f>
        <v>0</v>
      </c>
      <c r="C357" s="15">
        <f>C355+(2*(C356-C355))</f>
        <v>0</v>
      </c>
      <c r="D357" s="15">
        <f>D356</f>
        <v>0</v>
      </c>
      <c r="E357" s="15">
        <f>E356</f>
        <v>0</v>
      </c>
      <c r="F357" s="15">
        <f>F356</f>
        <v>0</v>
      </c>
      <c r="G357" s="15">
        <f>G356</f>
        <v>0</v>
      </c>
    </row>
    <row r="358" spans="2:14" x14ac:dyDescent="0.15">
      <c r="B358" s="15">
        <f>B356</f>
        <v>0</v>
      </c>
      <c r="C358" s="15">
        <f>J358</f>
        <v>0</v>
      </c>
      <c r="D358" s="15">
        <f>D356</f>
        <v>0</v>
      </c>
      <c r="E358" s="15">
        <f>E356</f>
        <v>0</v>
      </c>
      <c r="F358" s="15">
        <f>F356</f>
        <v>0</v>
      </c>
      <c r="G358" s="15">
        <f>G356</f>
        <v>0</v>
      </c>
      <c r="H358" s="15">
        <v>120</v>
      </c>
      <c r="I358">
        <f>'RAOB input'!A120</f>
        <v>0</v>
      </c>
      <c r="J358">
        <f>'RAOB input'!B120</f>
        <v>0</v>
      </c>
      <c r="K358">
        <f>'RAOB input'!C120</f>
        <v>0</v>
      </c>
      <c r="L358">
        <f>'RAOB input'!D120</f>
        <v>0</v>
      </c>
      <c r="M358">
        <f>'RAOB input'!E120</f>
        <v>0</v>
      </c>
      <c r="N358">
        <f>'RAOB input'!F120</f>
        <v>0</v>
      </c>
    </row>
    <row r="359" spans="2:14" x14ac:dyDescent="0.15">
      <c r="B359" s="15">
        <f>I361</f>
        <v>0</v>
      </c>
      <c r="C359" s="15">
        <f>C358+((C361-C358)/3)</f>
        <v>0</v>
      </c>
      <c r="D359" s="15">
        <f>K361</f>
        <v>0</v>
      </c>
      <c r="E359" s="15">
        <f>L361</f>
        <v>0</v>
      </c>
      <c r="F359" s="15">
        <f>M361</f>
        <v>0</v>
      </c>
      <c r="G359" s="15">
        <f>N361</f>
        <v>0</v>
      </c>
    </row>
    <row r="360" spans="2:14" x14ac:dyDescent="0.15">
      <c r="B360" s="15">
        <f>B359</f>
        <v>0</v>
      </c>
      <c r="C360" s="15">
        <f>C358+(2*(C359-C358))</f>
        <v>0</v>
      </c>
      <c r="D360" s="15">
        <f>D359</f>
        <v>0</v>
      </c>
      <c r="E360" s="15">
        <f>E359</f>
        <v>0</v>
      </c>
      <c r="F360" s="15">
        <f>F359</f>
        <v>0</v>
      </c>
      <c r="G360" s="15">
        <f>G359</f>
        <v>0</v>
      </c>
    </row>
    <row r="361" spans="2:14" x14ac:dyDescent="0.15">
      <c r="B361" s="15">
        <f>B359</f>
        <v>0</v>
      </c>
      <c r="C361" s="15">
        <f>J361</f>
        <v>0</v>
      </c>
      <c r="D361" s="15">
        <f>D359</f>
        <v>0</v>
      </c>
      <c r="E361" s="15">
        <f>E359</f>
        <v>0</v>
      </c>
      <c r="F361" s="15">
        <f>F359</f>
        <v>0</v>
      </c>
      <c r="G361" s="15">
        <f>G359</f>
        <v>0</v>
      </c>
      <c r="I361">
        <f>'RAOB input'!A121</f>
        <v>0</v>
      </c>
      <c r="J361">
        <f>'RAOB input'!B121</f>
        <v>0</v>
      </c>
      <c r="K361">
        <f>'RAOB input'!C121</f>
        <v>0</v>
      </c>
      <c r="L361">
        <f>'RAOB input'!D121</f>
        <v>0</v>
      </c>
      <c r="M361">
        <f>'RAOB input'!E121</f>
        <v>0</v>
      </c>
      <c r="N361">
        <f>'RAOB input'!F121</f>
        <v>0</v>
      </c>
    </row>
    <row r="362" spans="2:14" x14ac:dyDescent="0.15">
      <c r="B362" s="15">
        <f>I364</f>
        <v>0</v>
      </c>
      <c r="C362" s="15">
        <f>C361+((C364-C361)/3)</f>
        <v>0</v>
      </c>
      <c r="D362" s="15">
        <f>K364</f>
        <v>0</v>
      </c>
      <c r="E362" s="15">
        <f>L364</f>
        <v>0</v>
      </c>
      <c r="F362" s="15">
        <f>M364</f>
        <v>0</v>
      </c>
      <c r="G362" s="15">
        <f>N364</f>
        <v>0</v>
      </c>
    </row>
    <row r="363" spans="2:14" x14ac:dyDescent="0.15">
      <c r="B363" s="15">
        <f>B362</f>
        <v>0</v>
      </c>
      <c r="C363" s="15">
        <f>C361+(2*(C362-C361))</f>
        <v>0</v>
      </c>
      <c r="D363" s="15">
        <f>D362</f>
        <v>0</v>
      </c>
      <c r="E363" s="15">
        <f>E362</f>
        <v>0</v>
      </c>
      <c r="F363" s="15">
        <f>F362</f>
        <v>0</v>
      </c>
      <c r="G363" s="15">
        <f>G362</f>
        <v>0</v>
      </c>
    </row>
    <row r="364" spans="2:14" x14ac:dyDescent="0.15">
      <c r="B364" s="15">
        <f>B362</f>
        <v>0</v>
      </c>
      <c r="C364" s="15">
        <f>J364</f>
        <v>0</v>
      </c>
      <c r="D364" s="15">
        <f>D362</f>
        <v>0</v>
      </c>
      <c r="E364" s="15">
        <f>E362</f>
        <v>0</v>
      </c>
      <c r="F364" s="15">
        <f>F362</f>
        <v>0</v>
      </c>
      <c r="G364" s="15">
        <f>G362</f>
        <v>0</v>
      </c>
      <c r="I364">
        <f>'RAOB input'!A122</f>
        <v>0</v>
      </c>
      <c r="J364">
        <f>'RAOB input'!B122</f>
        <v>0</v>
      </c>
      <c r="K364">
        <f>'RAOB input'!C122</f>
        <v>0</v>
      </c>
      <c r="L364">
        <f>'RAOB input'!D122</f>
        <v>0</v>
      </c>
      <c r="M364">
        <f>'RAOB input'!E122</f>
        <v>0</v>
      </c>
      <c r="N364">
        <f>'RAOB input'!F122</f>
        <v>0</v>
      </c>
    </row>
    <row r="365" spans="2:14" x14ac:dyDescent="0.15">
      <c r="B365" s="15">
        <f>I367</f>
        <v>0</v>
      </c>
      <c r="C365" s="15">
        <f>C364+((C367-C364)/3)</f>
        <v>0</v>
      </c>
      <c r="D365" s="15">
        <f>K367</f>
        <v>0</v>
      </c>
      <c r="E365" s="15">
        <f>L367</f>
        <v>0</v>
      </c>
      <c r="F365" s="15">
        <f>M367</f>
        <v>0</v>
      </c>
      <c r="G365" s="15">
        <f>N367</f>
        <v>0</v>
      </c>
    </row>
    <row r="366" spans="2:14" x14ac:dyDescent="0.15">
      <c r="B366" s="15">
        <f>B365</f>
        <v>0</v>
      </c>
      <c r="C366" s="15">
        <f>C364+(2*(C365-C364))</f>
        <v>0</v>
      </c>
      <c r="D366" s="15">
        <f>D365</f>
        <v>0</v>
      </c>
      <c r="E366" s="15">
        <f>E365</f>
        <v>0</v>
      </c>
      <c r="F366" s="15">
        <f>F365</f>
        <v>0</v>
      </c>
      <c r="G366" s="15">
        <f>G365</f>
        <v>0</v>
      </c>
    </row>
    <row r="367" spans="2:14" x14ac:dyDescent="0.15">
      <c r="B367" s="15">
        <f>B365</f>
        <v>0</v>
      </c>
      <c r="C367" s="15">
        <f>J367</f>
        <v>0</v>
      </c>
      <c r="D367" s="15">
        <f>D365</f>
        <v>0</v>
      </c>
      <c r="E367" s="15">
        <f>E365</f>
        <v>0</v>
      </c>
      <c r="F367" s="15">
        <f>F365</f>
        <v>0</v>
      </c>
      <c r="G367" s="15">
        <f>G365</f>
        <v>0</v>
      </c>
      <c r="I367">
        <f>'RAOB input'!A123</f>
        <v>0</v>
      </c>
      <c r="J367">
        <f>'RAOB input'!B123</f>
        <v>0</v>
      </c>
      <c r="K367">
        <f>'RAOB input'!C123</f>
        <v>0</v>
      </c>
      <c r="L367">
        <f>'RAOB input'!D123</f>
        <v>0</v>
      </c>
      <c r="M367">
        <f>'RAOB input'!E123</f>
        <v>0</v>
      </c>
      <c r="N367">
        <f>'RAOB input'!F123</f>
        <v>0</v>
      </c>
    </row>
    <row r="368" spans="2:14" x14ac:dyDescent="0.15">
      <c r="B368" s="15">
        <f>I370</f>
        <v>0</v>
      </c>
      <c r="C368" s="15">
        <f>C367+((C370-C367)/3)</f>
        <v>0</v>
      </c>
      <c r="D368" s="15">
        <f>K370</f>
        <v>0</v>
      </c>
      <c r="E368" s="15">
        <f>L370</f>
        <v>0</v>
      </c>
      <c r="F368" s="15">
        <f>M370</f>
        <v>0</v>
      </c>
      <c r="G368" s="15">
        <f>N370</f>
        <v>0</v>
      </c>
    </row>
    <row r="369" spans="2:14" x14ac:dyDescent="0.15">
      <c r="B369" s="15">
        <f>B368</f>
        <v>0</v>
      </c>
      <c r="C369" s="15">
        <f>C367+(2*(C368-C367))</f>
        <v>0</v>
      </c>
      <c r="D369" s="15">
        <f>D368</f>
        <v>0</v>
      </c>
      <c r="E369" s="15">
        <f>E368</f>
        <v>0</v>
      </c>
      <c r="F369" s="15">
        <f>F368</f>
        <v>0</v>
      </c>
      <c r="G369" s="15">
        <f>G368</f>
        <v>0</v>
      </c>
    </row>
    <row r="370" spans="2:14" x14ac:dyDescent="0.15">
      <c r="B370" s="15">
        <f>B368</f>
        <v>0</v>
      </c>
      <c r="C370" s="15">
        <f>J370</f>
        <v>0</v>
      </c>
      <c r="D370" s="15">
        <f>D368</f>
        <v>0</v>
      </c>
      <c r="E370" s="15">
        <f>E368</f>
        <v>0</v>
      </c>
      <c r="F370" s="15">
        <f>F368</f>
        <v>0</v>
      </c>
      <c r="G370" s="15">
        <f>G368</f>
        <v>0</v>
      </c>
      <c r="I370">
        <f>'RAOB input'!A124</f>
        <v>0</v>
      </c>
      <c r="J370">
        <f>'RAOB input'!B124</f>
        <v>0</v>
      </c>
      <c r="K370">
        <f>'RAOB input'!C124</f>
        <v>0</v>
      </c>
      <c r="L370">
        <f>'RAOB input'!D124</f>
        <v>0</v>
      </c>
      <c r="M370">
        <f>'RAOB input'!E124</f>
        <v>0</v>
      </c>
      <c r="N370">
        <f>'RAOB input'!F124</f>
        <v>0</v>
      </c>
    </row>
    <row r="371" spans="2:14" x14ac:dyDescent="0.15">
      <c r="B371" s="15">
        <f>I373</f>
        <v>0</v>
      </c>
      <c r="C371" s="15">
        <f>C370+((C373-C370)/3)</f>
        <v>0</v>
      </c>
      <c r="D371" s="15">
        <f>K373</f>
        <v>0</v>
      </c>
      <c r="E371" s="15">
        <f>L373</f>
        <v>0</v>
      </c>
      <c r="F371" s="15">
        <f>M373</f>
        <v>0</v>
      </c>
      <c r="G371" s="15">
        <f>N373</f>
        <v>0</v>
      </c>
    </row>
    <row r="372" spans="2:14" x14ac:dyDescent="0.15">
      <c r="B372" s="15">
        <f>B371</f>
        <v>0</v>
      </c>
      <c r="C372" s="15">
        <f>C370+(2*(C371-C370))</f>
        <v>0</v>
      </c>
      <c r="D372" s="15">
        <f>D371</f>
        <v>0</v>
      </c>
      <c r="E372" s="15">
        <f>E371</f>
        <v>0</v>
      </c>
      <c r="F372" s="15">
        <f>F371</f>
        <v>0</v>
      </c>
      <c r="G372" s="15">
        <f>G371</f>
        <v>0</v>
      </c>
    </row>
    <row r="373" spans="2:14" x14ac:dyDescent="0.15">
      <c r="B373" s="15">
        <f>B371</f>
        <v>0</v>
      </c>
      <c r="C373" s="15">
        <f>J373</f>
        <v>0</v>
      </c>
      <c r="D373" s="15">
        <f>D371</f>
        <v>0</v>
      </c>
      <c r="E373" s="15">
        <f>E371</f>
        <v>0</v>
      </c>
      <c r="F373" s="15">
        <f>F371</f>
        <v>0</v>
      </c>
      <c r="G373" s="15">
        <f>G371</f>
        <v>0</v>
      </c>
      <c r="H373" s="15">
        <v>125</v>
      </c>
      <c r="I373">
        <f>'RAOB input'!A125</f>
        <v>0</v>
      </c>
      <c r="J373">
        <f>'RAOB input'!B125</f>
        <v>0</v>
      </c>
      <c r="K373">
        <f>'RAOB input'!C125</f>
        <v>0</v>
      </c>
      <c r="L373">
        <f>'RAOB input'!D125</f>
        <v>0</v>
      </c>
      <c r="M373">
        <f>'RAOB input'!E125</f>
        <v>0</v>
      </c>
      <c r="N373">
        <f>'RAOB input'!F125</f>
        <v>0</v>
      </c>
    </row>
    <row r="374" spans="2:14" x14ac:dyDescent="0.15">
      <c r="B374" s="15">
        <f>I376</f>
        <v>0</v>
      </c>
      <c r="C374" s="15">
        <f>C373+((C376-C373)/3)</f>
        <v>0</v>
      </c>
      <c r="D374" s="15">
        <f>K376</f>
        <v>0</v>
      </c>
      <c r="E374" s="15">
        <f>L376</f>
        <v>0</v>
      </c>
      <c r="F374" s="15">
        <f>M376</f>
        <v>0</v>
      </c>
      <c r="G374" s="15">
        <f>N376</f>
        <v>0</v>
      </c>
    </row>
    <row r="375" spans="2:14" x14ac:dyDescent="0.15">
      <c r="B375" s="15">
        <f>B374</f>
        <v>0</v>
      </c>
      <c r="C375" s="15">
        <f>C373+(2*(C374-C373))</f>
        <v>0</v>
      </c>
      <c r="D375" s="15">
        <f>D374</f>
        <v>0</v>
      </c>
      <c r="E375" s="15">
        <f>E374</f>
        <v>0</v>
      </c>
      <c r="F375" s="15">
        <f>F374</f>
        <v>0</v>
      </c>
      <c r="G375" s="15">
        <f>G374</f>
        <v>0</v>
      </c>
    </row>
    <row r="376" spans="2:14" x14ac:dyDescent="0.15">
      <c r="B376" s="15">
        <f>B374</f>
        <v>0</v>
      </c>
      <c r="C376" s="15">
        <f>J376</f>
        <v>0</v>
      </c>
      <c r="D376" s="15">
        <f>D374</f>
        <v>0</v>
      </c>
      <c r="E376" s="15">
        <f>E374</f>
        <v>0</v>
      </c>
      <c r="F376" s="15">
        <f>F374</f>
        <v>0</v>
      </c>
      <c r="G376" s="15">
        <f>G374</f>
        <v>0</v>
      </c>
      <c r="I376">
        <f>'RAOB input'!A126</f>
        <v>0</v>
      </c>
      <c r="J376">
        <f>'RAOB input'!B126</f>
        <v>0</v>
      </c>
      <c r="K376">
        <f>'RAOB input'!C126</f>
        <v>0</v>
      </c>
      <c r="L376">
        <f>'RAOB input'!D126</f>
        <v>0</v>
      </c>
      <c r="M376">
        <f>'RAOB input'!E126</f>
        <v>0</v>
      </c>
      <c r="N376">
        <f>'RAOB input'!F126</f>
        <v>0</v>
      </c>
    </row>
    <row r="377" spans="2:14" x14ac:dyDescent="0.15">
      <c r="B377" s="15">
        <f>I379</f>
        <v>0</v>
      </c>
      <c r="C377" s="15">
        <f>C376+((C379-C376)/3)</f>
        <v>0</v>
      </c>
      <c r="D377" s="15">
        <f>K379</f>
        <v>0</v>
      </c>
      <c r="E377" s="15">
        <f>L379</f>
        <v>0</v>
      </c>
      <c r="F377" s="15">
        <f>M379</f>
        <v>0</v>
      </c>
      <c r="G377" s="15">
        <f>N379</f>
        <v>0</v>
      </c>
    </row>
    <row r="378" spans="2:14" x14ac:dyDescent="0.15">
      <c r="B378" s="15">
        <f>B377</f>
        <v>0</v>
      </c>
      <c r="C378" s="15">
        <f>C376+(2*(C377-C376))</f>
        <v>0</v>
      </c>
      <c r="D378" s="15">
        <f>D377</f>
        <v>0</v>
      </c>
      <c r="E378" s="15">
        <f>E377</f>
        <v>0</v>
      </c>
      <c r="F378" s="15">
        <f>F377</f>
        <v>0</v>
      </c>
      <c r="G378" s="15">
        <f>G377</f>
        <v>0</v>
      </c>
    </row>
    <row r="379" spans="2:14" x14ac:dyDescent="0.15">
      <c r="B379" s="15">
        <f>B377</f>
        <v>0</v>
      </c>
      <c r="C379" s="15">
        <f>J379</f>
        <v>0</v>
      </c>
      <c r="D379" s="15">
        <f>D377</f>
        <v>0</v>
      </c>
      <c r="E379" s="15">
        <f>E377</f>
        <v>0</v>
      </c>
      <c r="F379" s="15">
        <f>F377</f>
        <v>0</v>
      </c>
      <c r="G379" s="15">
        <f>G377</f>
        <v>0</v>
      </c>
      <c r="I379">
        <f>'RAOB input'!A127</f>
        <v>0</v>
      </c>
      <c r="J379">
        <f>'RAOB input'!B127</f>
        <v>0</v>
      </c>
      <c r="K379">
        <f>'RAOB input'!C127</f>
        <v>0</v>
      </c>
      <c r="L379">
        <f>'RAOB input'!D127</f>
        <v>0</v>
      </c>
      <c r="M379">
        <f>'RAOB input'!E127</f>
        <v>0</v>
      </c>
      <c r="N379">
        <f>'RAOB input'!F127</f>
        <v>0</v>
      </c>
    </row>
    <row r="380" spans="2:14" x14ac:dyDescent="0.15">
      <c r="B380" s="15">
        <f>I382</f>
        <v>0</v>
      </c>
      <c r="C380" s="15">
        <f>C379+((C382-C379)/3)</f>
        <v>0</v>
      </c>
      <c r="D380" s="15">
        <f>K382</f>
        <v>0</v>
      </c>
      <c r="E380" s="15">
        <f>L382</f>
        <v>0</v>
      </c>
      <c r="F380" s="15">
        <f>M382</f>
        <v>0</v>
      </c>
      <c r="G380" s="15">
        <f>N382</f>
        <v>0</v>
      </c>
    </row>
    <row r="381" spans="2:14" x14ac:dyDescent="0.15">
      <c r="B381" s="15">
        <f>B380</f>
        <v>0</v>
      </c>
      <c r="C381" s="15">
        <f>C379+(2*(C380-C379))</f>
        <v>0</v>
      </c>
      <c r="D381" s="15">
        <f>D380</f>
        <v>0</v>
      </c>
      <c r="E381" s="15">
        <f>E380</f>
        <v>0</v>
      </c>
      <c r="F381" s="15">
        <f>F380</f>
        <v>0</v>
      </c>
      <c r="G381" s="15">
        <f>G380</f>
        <v>0</v>
      </c>
    </row>
    <row r="382" spans="2:14" x14ac:dyDescent="0.15">
      <c r="B382" s="15">
        <f>B380</f>
        <v>0</v>
      </c>
      <c r="C382" s="15">
        <f>J382</f>
        <v>0</v>
      </c>
      <c r="D382" s="15">
        <f>D380</f>
        <v>0</v>
      </c>
      <c r="E382" s="15">
        <f>E380</f>
        <v>0</v>
      </c>
      <c r="F382" s="15">
        <f>F380</f>
        <v>0</v>
      </c>
      <c r="G382" s="15">
        <f>G380</f>
        <v>0</v>
      </c>
      <c r="I382">
        <f>'RAOB input'!A128</f>
        <v>0</v>
      </c>
      <c r="J382">
        <f>'RAOB input'!B128</f>
        <v>0</v>
      </c>
      <c r="K382">
        <f>'RAOB input'!C128</f>
        <v>0</v>
      </c>
      <c r="L382">
        <f>'RAOB input'!D128</f>
        <v>0</v>
      </c>
      <c r="M382">
        <f>'RAOB input'!E128</f>
        <v>0</v>
      </c>
      <c r="N382">
        <f>'RAOB input'!F128</f>
        <v>0</v>
      </c>
    </row>
    <row r="383" spans="2:14" x14ac:dyDescent="0.15">
      <c r="B383" s="15">
        <f>I385</f>
        <v>0</v>
      </c>
      <c r="C383" s="15">
        <f>C382+((C385-C382)/3)</f>
        <v>0</v>
      </c>
      <c r="D383" s="15">
        <f>K385</f>
        <v>0</v>
      </c>
      <c r="E383" s="15">
        <f>L385</f>
        <v>0</v>
      </c>
      <c r="F383" s="15">
        <f>M385</f>
        <v>0</v>
      </c>
      <c r="G383" s="15">
        <f>N385</f>
        <v>0</v>
      </c>
    </row>
    <row r="384" spans="2:14" x14ac:dyDescent="0.15">
      <c r="B384" s="15">
        <f>B383</f>
        <v>0</v>
      </c>
      <c r="C384" s="15">
        <f>C382+(2*(C383-C382))</f>
        <v>0</v>
      </c>
      <c r="D384" s="15">
        <f>D383</f>
        <v>0</v>
      </c>
      <c r="E384" s="15">
        <f>E383</f>
        <v>0</v>
      </c>
      <c r="F384" s="15">
        <f>F383</f>
        <v>0</v>
      </c>
      <c r="G384" s="15">
        <f>G383</f>
        <v>0</v>
      </c>
    </row>
    <row r="385" spans="2:14" x14ac:dyDescent="0.15">
      <c r="B385" s="15">
        <f>B383</f>
        <v>0</v>
      </c>
      <c r="C385" s="15">
        <f>J385</f>
        <v>0</v>
      </c>
      <c r="D385" s="15">
        <f>D383</f>
        <v>0</v>
      </c>
      <c r="E385" s="15">
        <f>E383</f>
        <v>0</v>
      </c>
      <c r="F385" s="15">
        <f>F383</f>
        <v>0</v>
      </c>
      <c r="G385" s="15">
        <f>G383</f>
        <v>0</v>
      </c>
      <c r="I385">
        <f>'RAOB input'!A129</f>
        <v>0</v>
      </c>
      <c r="J385">
        <f>'RAOB input'!B129</f>
        <v>0</v>
      </c>
      <c r="K385">
        <f>'RAOB input'!C129</f>
        <v>0</v>
      </c>
      <c r="L385">
        <f>'RAOB input'!D129</f>
        <v>0</v>
      </c>
      <c r="M385">
        <f>'RAOB input'!E129</f>
        <v>0</v>
      </c>
      <c r="N385">
        <f>'RAOB input'!F129</f>
        <v>0</v>
      </c>
    </row>
    <row r="386" spans="2:14" x14ac:dyDescent="0.15">
      <c r="B386" s="15">
        <f>I388</f>
        <v>0</v>
      </c>
      <c r="C386" s="15">
        <f>C385+((C388-C385)/3)</f>
        <v>0</v>
      </c>
      <c r="D386" s="15">
        <f>K388</f>
        <v>0</v>
      </c>
      <c r="E386" s="15">
        <f>L388</f>
        <v>0</v>
      </c>
      <c r="F386" s="15">
        <f>M388</f>
        <v>0</v>
      </c>
      <c r="G386" s="15">
        <f>N388</f>
        <v>0</v>
      </c>
    </row>
    <row r="387" spans="2:14" x14ac:dyDescent="0.15">
      <c r="B387" s="15">
        <f>B386</f>
        <v>0</v>
      </c>
      <c r="C387" s="15">
        <f>C385+(2*(C386-C385))</f>
        <v>0</v>
      </c>
      <c r="D387" s="15">
        <f>D386</f>
        <v>0</v>
      </c>
      <c r="E387" s="15">
        <f>E386</f>
        <v>0</v>
      </c>
      <c r="F387" s="15">
        <f>F386</f>
        <v>0</v>
      </c>
      <c r="G387" s="15">
        <f>G386</f>
        <v>0</v>
      </c>
    </row>
    <row r="388" spans="2:14" x14ac:dyDescent="0.15">
      <c r="B388" s="15">
        <f>B386</f>
        <v>0</v>
      </c>
      <c r="C388" s="15">
        <f>J388</f>
        <v>0</v>
      </c>
      <c r="D388" s="15">
        <f>D386</f>
        <v>0</v>
      </c>
      <c r="E388" s="15">
        <f>E386</f>
        <v>0</v>
      </c>
      <c r="F388" s="15">
        <f>F386</f>
        <v>0</v>
      </c>
      <c r="G388" s="15">
        <f>G386</f>
        <v>0</v>
      </c>
      <c r="H388" s="15">
        <v>130</v>
      </c>
      <c r="I388">
        <f>'RAOB input'!A130</f>
        <v>0</v>
      </c>
      <c r="J388">
        <f>'RAOB input'!B130</f>
        <v>0</v>
      </c>
      <c r="K388">
        <f>'RAOB input'!C130</f>
        <v>0</v>
      </c>
      <c r="L388">
        <f>'RAOB input'!D130</f>
        <v>0</v>
      </c>
      <c r="M388">
        <f>'RAOB input'!E130</f>
        <v>0</v>
      </c>
      <c r="N388">
        <f>'RAOB input'!F130</f>
        <v>0</v>
      </c>
    </row>
    <row r="389" spans="2:14" x14ac:dyDescent="0.15">
      <c r="B389" s="15">
        <f>I391</f>
        <v>0</v>
      </c>
      <c r="C389" s="15">
        <f>C388+((C391-C388)/3)</f>
        <v>0</v>
      </c>
      <c r="D389" s="15">
        <f>K391</f>
        <v>0</v>
      </c>
      <c r="E389" s="15">
        <f>L391</f>
        <v>0</v>
      </c>
      <c r="F389" s="15">
        <f>M391</f>
        <v>0</v>
      </c>
      <c r="G389" s="15">
        <f>N391</f>
        <v>0</v>
      </c>
    </row>
    <row r="390" spans="2:14" x14ac:dyDescent="0.15">
      <c r="B390" s="15">
        <f>B389</f>
        <v>0</v>
      </c>
      <c r="C390" s="15">
        <f>C388+(2*(C389-C388))</f>
        <v>0</v>
      </c>
      <c r="D390" s="15">
        <f>D389</f>
        <v>0</v>
      </c>
      <c r="E390" s="15">
        <f>E389</f>
        <v>0</v>
      </c>
      <c r="F390" s="15">
        <f>F389</f>
        <v>0</v>
      </c>
      <c r="G390" s="15">
        <f>G389</f>
        <v>0</v>
      </c>
    </row>
    <row r="391" spans="2:14" x14ac:dyDescent="0.15">
      <c r="B391" s="15">
        <f>B389</f>
        <v>0</v>
      </c>
      <c r="C391" s="15">
        <f>J391</f>
        <v>0</v>
      </c>
      <c r="D391" s="15">
        <f>D389</f>
        <v>0</v>
      </c>
      <c r="E391" s="15">
        <f>E389</f>
        <v>0</v>
      </c>
      <c r="F391" s="15">
        <f>F389</f>
        <v>0</v>
      </c>
      <c r="G391" s="15">
        <f>G389</f>
        <v>0</v>
      </c>
      <c r="I391">
        <f>'RAOB input'!A131</f>
        <v>0</v>
      </c>
      <c r="J391">
        <f>'RAOB input'!B131</f>
        <v>0</v>
      </c>
      <c r="K391">
        <f>'RAOB input'!C131</f>
        <v>0</v>
      </c>
      <c r="L391">
        <f>'RAOB input'!D131</f>
        <v>0</v>
      </c>
      <c r="M391">
        <f>'RAOB input'!E131</f>
        <v>0</v>
      </c>
      <c r="N391">
        <f>'RAOB input'!F131</f>
        <v>0</v>
      </c>
    </row>
    <row r="392" spans="2:14" x14ac:dyDescent="0.15">
      <c r="B392" s="15">
        <f>I394</f>
        <v>0</v>
      </c>
      <c r="C392" s="15">
        <f>C391+((C394-C391)/3)</f>
        <v>0</v>
      </c>
      <c r="D392" s="15">
        <f>K394</f>
        <v>0</v>
      </c>
      <c r="E392" s="15">
        <f>L394</f>
        <v>0</v>
      </c>
      <c r="F392" s="15">
        <f>M394</f>
        <v>0</v>
      </c>
      <c r="G392" s="15">
        <f>N394</f>
        <v>0</v>
      </c>
    </row>
    <row r="393" spans="2:14" x14ac:dyDescent="0.15">
      <c r="B393" s="15">
        <f>B392</f>
        <v>0</v>
      </c>
      <c r="C393" s="15">
        <f>C391+(2*(C392-C391))</f>
        <v>0</v>
      </c>
      <c r="D393" s="15">
        <f>D392</f>
        <v>0</v>
      </c>
      <c r="E393" s="15">
        <f>E392</f>
        <v>0</v>
      </c>
      <c r="F393" s="15">
        <f>F392</f>
        <v>0</v>
      </c>
      <c r="G393" s="15">
        <f>G392</f>
        <v>0</v>
      </c>
    </row>
    <row r="394" spans="2:14" x14ac:dyDescent="0.15">
      <c r="B394" s="15">
        <f>B392</f>
        <v>0</v>
      </c>
      <c r="C394" s="15">
        <f>J394</f>
        <v>0</v>
      </c>
      <c r="D394" s="15">
        <f>D392</f>
        <v>0</v>
      </c>
      <c r="E394" s="15">
        <f>E392</f>
        <v>0</v>
      </c>
      <c r="F394" s="15">
        <f>F392</f>
        <v>0</v>
      </c>
      <c r="G394" s="15">
        <f>G392</f>
        <v>0</v>
      </c>
      <c r="I394">
        <f>'RAOB input'!A132</f>
        <v>0</v>
      </c>
      <c r="J394">
        <f>'RAOB input'!B132</f>
        <v>0</v>
      </c>
      <c r="K394">
        <f>'RAOB input'!C132</f>
        <v>0</v>
      </c>
      <c r="L394">
        <f>'RAOB input'!D132</f>
        <v>0</v>
      </c>
      <c r="M394">
        <f>'RAOB input'!E132</f>
        <v>0</v>
      </c>
      <c r="N394">
        <f>'RAOB input'!F132</f>
        <v>0</v>
      </c>
    </row>
    <row r="395" spans="2:14" x14ac:dyDescent="0.15">
      <c r="B395" s="15">
        <f>I397</f>
        <v>0</v>
      </c>
      <c r="C395" s="15">
        <f>C394+((C397-C394)/3)</f>
        <v>0</v>
      </c>
      <c r="D395" s="15">
        <f>K397</f>
        <v>0</v>
      </c>
      <c r="E395" s="15">
        <f>L397</f>
        <v>0</v>
      </c>
      <c r="F395" s="15">
        <f>M397</f>
        <v>0</v>
      </c>
      <c r="G395" s="15">
        <f>N397</f>
        <v>0</v>
      </c>
    </row>
    <row r="396" spans="2:14" x14ac:dyDescent="0.15">
      <c r="B396" s="15">
        <f>B395</f>
        <v>0</v>
      </c>
      <c r="C396" s="15">
        <f>C394+(2*(C395-C394))</f>
        <v>0</v>
      </c>
      <c r="D396" s="15">
        <f>D395</f>
        <v>0</v>
      </c>
      <c r="E396" s="15">
        <f>E395</f>
        <v>0</v>
      </c>
      <c r="F396" s="15">
        <f>F395</f>
        <v>0</v>
      </c>
      <c r="G396" s="15">
        <f>G395</f>
        <v>0</v>
      </c>
    </row>
    <row r="397" spans="2:14" x14ac:dyDescent="0.15">
      <c r="B397" s="15">
        <f>B395</f>
        <v>0</v>
      </c>
      <c r="C397" s="15">
        <f>J397</f>
        <v>0</v>
      </c>
      <c r="D397" s="15">
        <f>D395</f>
        <v>0</v>
      </c>
      <c r="E397" s="15">
        <f>E395</f>
        <v>0</v>
      </c>
      <c r="F397" s="15">
        <f>F395</f>
        <v>0</v>
      </c>
      <c r="G397" s="15">
        <f>G395</f>
        <v>0</v>
      </c>
      <c r="I397">
        <f>'RAOB input'!A133</f>
        <v>0</v>
      </c>
      <c r="J397">
        <f>'RAOB input'!B133</f>
        <v>0</v>
      </c>
      <c r="K397">
        <f>'RAOB input'!C133</f>
        <v>0</v>
      </c>
      <c r="L397">
        <f>'RAOB input'!D133</f>
        <v>0</v>
      </c>
      <c r="M397">
        <f>'RAOB input'!E133</f>
        <v>0</v>
      </c>
      <c r="N397">
        <f>'RAOB input'!F133</f>
        <v>0</v>
      </c>
    </row>
    <row r="398" spans="2:14" x14ac:dyDescent="0.15">
      <c r="B398" s="15">
        <f>I400</f>
        <v>0</v>
      </c>
      <c r="C398" s="15">
        <f>C397+((C400-C397)/3)</f>
        <v>0</v>
      </c>
      <c r="D398" s="15">
        <f>K400</f>
        <v>0</v>
      </c>
      <c r="E398" s="15">
        <f>L400</f>
        <v>0</v>
      </c>
      <c r="F398" s="15">
        <f>M400</f>
        <v>0</v>
      </c>
      <c r="G398" s="15">
        <f>N400</f>
        <v>0</v>
      </c>
    </row>
    <row r="399" spans="2:14" x14ac:dyDescent="0.15">
      <c r="B399" s="15">
        <f>B398</f>
        <v>0</v>
      </c>
      <c r="C399" s="15">
        <f>C397+(2*(C398-C397))</f>
        <v>0</v>
      </c>
      <c r="D399" s="15">
        <f>D398</f>
        <v>0</v>
      </c>
      <c r="E399" s="15">
        <f>E398</f>
        <v>0</v>
      </c>
      <c r="F399" s="15">
        <f>F398</f>
        <v>0</v>
      </c>
      <c r="G399" s="15">
        <f>G398</f>
        <v>0</v>
      </c>
    </row>
    <row r="400" spans="2:14" x14ac:dyDescent="0.15">
      <c r="B400" s="15">
        <f>B398</f>
        <v>0</v>
      </c>
      <c r="C400" s="15">
        <f>J400</f>
        <v>0</v>
      </c>
      <c r="D400" s="15">
        <f>D398</f>
        <v>0</v>
      </c>
      <c r="E400" s="15">
        <f>E398</f>
        <v>0</v>
      </c>
      <c r="F400" s="15">
        <f>F398</f>
        <v>0</v>
      </c>
      <c r="G400" s="15">
        <f>G398</f>
        <v>0</v>
      </c>
      <c r="I400">
        <f>'RAOB input'!A134</f>
        <v>0</v>
      </c>
      <c r="J400">
        <f>'RAOB input'!B134</f>
        <v>0</v>
      </c>
      <c r="K400">
        <f>'RAOB input'!C134</f>
        <v>0</v>
      </c>
      <c r="L400">
        <f>'RAOB input'!D134</f>
        <v>0</v>
      </c>
      <c r="M400">
        <f>'RAOB input'!E134</f>
        <v>0</v>
      </c>
      <c r="N400">
        <f>'RAOB input'!F134</f>
        <v>0</v>
      </c>
    </row>
    <row r="401" spans="2:14" x14ac:dyDescent="0.15">
      <c r="B401" s="15">
        <f>I403</f>
        <v>0</v>
      </c>
      <c r="C401" s="15">
        <f>C400+((C403-C400)/3)</f>
        <v>0</v>
      </c>
      <c r="D401" s="15">
        <f>K403</f>
        <v>0</v>
      </c>
      <c r="E401" s="15">
        <f>L403</f>
        <v>0</v>
      </c>
      <c r="F401" s="15">
        <f>M403</f>
        <v>0</v>
      </c>
      <c r="G401" s="15">
        <f>N403</f>
        <v>0</v>
      </c>
    </row>
    <row r="402" spans="2:14" x14ac:dyDescent="0.15">
      <c r="B402" s="15">
        <f>B401</f>
        <v>0</v>
      </c>
      <c r="C402" s="15">
        <f>C400+(2*(C401-C400))</f>
        <v>0</v>
      </c>
      <c r="D402" s="15">
        <f>D401</f>
        <v>0</v>
      </c>
      <c r="E402" s="15">
        <f>E401</f>
        <v>0</v>
      </c>
      <c r="F402" s="15">
        <f>F401</f>
        <v>0</v>
      </c>
      <c r="G402" s="15">
        <f>G401</f>
        <v>0</v>
      </c>
    </row>
    <row r="403" spans="2:14" x14ac:dyDescent="0.15">
      <c r="B403" s="15">
        <f>B401</f>
        <v>0</v>
      </c>
      <c r="C403" s="15">
        <f>J403</f>
        <v>0</v>
      </c>
      <c r="D403" s="15">
        <f>D401</f>
        <v>0</v>
      </c>
      <c r="E403" s="15">
        <f>E401</f>
        <v>0</v>
      </c>
      <c r="F403" s="15">
        <f>F401</f>
        <v>0</v>
      </c>
      <c r="G403" s="15">
        <f>G401</f>
        <v>0</v>
      </c>
      <c r="H403" s="15">
        <v>135</v>
      </c>
      <c r="I403">
        <f>'RAOB input'!A135</f>
        <v>0</v>
      </c>
      <c r="J403">
        <f>'RAOB input'!B135</f>
        <v>0</v>
      </c>
      <c r="K403">
        <f>'RAOB input'!C135</f>
        <v>0</v>
      </c>
      <c r="L403">
        <f>'RAOB input'!D135</f>
        <v>0</v>
      </c>
      <c r="M403">
        <f>'RAOB input'!E135</f>
        <v>0</v>
      </c>
      <c r="N403">
        <f>'RAOB input'!F135</f>
        <v>0</v>
      </c>
    </row>
    <row r="404" spans="2:14" x14ac:dyDescent="0.15">
      <c r="B404" s="15">
        <f>I406</f>
        <v>0</v>
      </c>
      <c r="C404" s="15">
        <f>C403+((C406-C403)/3)</f>
        <v>0</v>
      </c>
      <c r="D404" s="15">
        <f>K406</f>
        <v>0</v>
      </c>
      <c r="E404" s="15">
        <f>L406</f>
        <v>0</v>
      </c>
      <c r="F404" s="15">
        <f>M406</f>
        <v>0</v>
      </c>
      <c r="G404" s="15">
        <f>N406</f>
        <v>0</v>
      </c>
    </row>
    <row r="405" spans="2:14" x14ac:dyDescent="0.15">
      <c r="B405" s="15">
        <f>B404</f>
        <v>0</v>
      </c>
      <c r="C405" s="15">
        <f>C403+(2*(C404-C403))</f>
        <v>0</v>
      </c>
      <c r="D405" s="15">
        <f>D404</f>
        <v>0</v>
      </c>
      <c r="E405" s="15">
        <f>E404</f>
        <v>0</v>
      </c>
      <c r="F405" s="15">
        <f>F404</f>
        <v>0</v>
      </c>
      <c r="G405" s="15">
        <f>G404</f>
        <v>0</v>
      </c>
    </row>
    <row r="406" spans="2:14" x14ac:dyDescent="0.15">
      <c r="B406" s="15">
        <f>B404</f>
        <v>0</v>
      </c>
      <c r="C406" s="15">
        <f>J406</f>
        <v>0</v>
      </c>
      <c r="D406" s="15">
        <f>D404</f>
        <v>0</v>
      </c>
      <c r="E406" s="15">
        <f>E404</f>
        <v>0</v>
      </c>
      <c r="F406" s="15">
        <f>F404</f>
        <v>0</v>
      </c>
      <c r="G406" s="15">
        <f>G404</f>
        <v>0</v>
      </c>
      <c r="I406">
        <f>'RAOB input'!A136</f>
        <v>0</v>
      </c>
      <c r="J406">
        <f>'RAOB input'!B136</f>
        <v>0</v>
      </c>
      <c r="K406">
        <f>'RAOB input'!C136</f>
        <v>0</v>
      </c>
      <c r="L406">
        <f>'RAOB input'!D136</f>
        <v>0</v>
      </c>
      <c r="M406">
        <f>'RAOB input'!E136</f>
        <v>0</v>
      </c>
      <c r="N406">
        <f>'RAOB input'!F136</f>
        <v>0</v>
      </c>
    </row>
    <row r="407" spans="2:14" x14ac:dyDescent="0.15">
      <c r="B407" s="15">
        <f>I409</f>
        <v>0</v>
      </c>
      <c r="C407" s="15">
        <f>C406+((C409-C406)/3)</f>
        <v>0</v>
      </c>
      <c r="D407" s="15">
        <f>K409</f>
        <v>0</v>
      </c>
      <c r="E407" s="15">
        <f>L409</f>
        <v>0</v>
      </c>
      <c r="F407" s="15">
        <f>M409</f>
        <v>0</v>
      </c>
      <c r="G407" s="15">
        <f>N409</f>
        <v>0</v>
      </c>
    </row>
    <row r="408" spans="2:14" x14ac:dyDescent="0.15">
      <c r="B408" s="15">
        <f>B407</f>
        <v>0</v>
      </c>
      <c r="C408" s="15">
        <f>C406+(2*(C407-C406))</f>
        <v>0</v>
      </c>
      <c r="D408" s="15">
        <f>D407</f>
        <v>0</v>
      </c>
      <c r="E408" s="15">
        <f>E407</f>
        <v>0</v>
      </c>
      <c r="F408" s="15">
        <f>F407</f>
        <v>0</v>
      </c>
      <c r="G408" s="15">
        <f>G407</f>
        <v>0</v>
      </c>
    </row>
    <row r="409" spans="2:14" x14ac:dyDescent="0.15">
      <c r="B409" s="15">
        <f>B407</f>
        <v>0</v>
      </c>
      <c r="C409" s="15">
        <f>J409</f>
        <v>0</v>
      </c>
      <c r="D409" s="15">
        <f>D407</f>
        <v>0</v>
      </c>
      <c r="E409" s="15">
        <f>E407</f>
        <v>0</v>
      </c>
      <c r="F409" s="15">
        <f>F407</f>
        <v>0</v>
      </c>
      <c r="G409" s="15">
        <f>G407</f>
        <v>0</v>
      </c>
      <c r="I409">
        <f>'RAOB input'!A137</f>
        <v>0</v>
      </c>
      <c r="J409">
        <f>'RAOB input'!B137</f>
        <v>0</v>
      </c>
      <c r="K409">
        <f>'RAOB input'!C137</f>
        <v>0</v>
      </c>
      <c r="L409">
        <f>'RAOB input'!D137</f>
        <v>0</v>
      </c>
      <c r="M409">
        <f>'RAOB input'!E137</f>
        <v>0</v>
      </c>
      <c r="N409">
        <f>'RAOB input'!F137</f>
        <v>0</v>
      </c>
    </row>
    <row r="410" spans="2:14" x14ac:dyDescent="0.15">
      <c r="B410" s="15">
        <f>I412</f>
        <v>0</v>
      </c>
      <c r="C410" s="15">
        <f>C409+((C412-C409)/3)</f>
        <v>0</v>
      </c>
      <c r="D410" s="15">
        <f>K412</f>
        <v>0</v>
      </c>
      <c r="E410" s="15">
        <f>L412</f>
        <v>0</v>
      </c>
      <c r="F410" s="15">
        <f>M412</f>
        <v>0</v>
      </c>
      <c r="G410" s="15">
        <f>N412</f>
        <v>0</v>
      </c>
    </row>
    <row r="411" spans="2:14" x14ac:dyDescent="0.15">
      <c r="B411" s="15">
        <f>B410</f>
        <v>0</v>
      </c>
      <c r="C411" s="15">
        <f>C409+(2*(C410-C409))</f>
        <v>0</v>
      </c>
      <c r="D411" s="15">
        <f>D410</f>
        <v>0</v>
      </c>
      <c r="E411" s="15">
        <f>E410</f>
        <v>0</v>
      </c>
      <c r="F411" s="15">
        <f>F410</f>
        <v>0</v>
      </c>
      <c r="G411" s="15">
        <f>G410</f>
        <v>0</v>
      </c>
    </row>
    <row r="412" spans="2:14" x14ac:dyDescent="0.15">
      <c r="B412" s="15">
        <f>B410</f>
        <v>0</v>
      </c>
      <c r="C412" s="15">
        <f>J412</f>
        <v>0</v>
      </c>
      <c r="D412" s="15">
        <f>D410</f>
        <v>0</v>
      </c>
      <c r="E412" s="15">
        <f>E410</f>
        <v>0</v>
      </c>
      <c r="F412" s="15">
        <f>F410</f>
        <v>0</v>
      </c>
      <c r="G412" s="15">
        <f>G410</f>
        <v>0</v>
      </c>
      <c r="I412">
        <f>'RAOB input'!A138</f>
        <v>0</v>
      </c>
      <c r="J412">
        <f>'RAOB input'!B138</f>
        <v>0</v>
      </c>
      <c r="K412">
        <f>'RAOB input'!C138</f>
        <v>0</v>
      </c>
      <c r="L412">
        <f>'RAOB input'!D138</f>
        <v>0</v>
      </c>
      <c r="M412">
        <f>'RAOB input'!E138</f>
        <v>0</v>
      </c>
      <c r="N412">
        <f>'RAOB input'!F138</f>
        <v>0</v>
      </c>
    </row>
    <row r="413" spans="2:14" x14ac:dyDescent="0.15">
      <c r="B413" s="15">
        <f>I415</f>
        <v>0</v>
      </c>
      <c r="C413" s="15">
        <f>C412+((C415-C412)/3)</f>
        <v>0</v>
      </c>
      <c r="D413" s="15">
        <f>K415</f>
        <v>0</v>
      </c>
      <c r="E413" s="15">
        <f>L415</f>
        <v>0</v>
      </c>
      <c r="F413" s="15">
        <f>M415</f>
        <v>0</v>
      </c>
      <c r="G413" s="15">
        <f>N415</f>
        <v>0</v>
      </c>
    </row>
    <row r="414" spans="2:14" x14ac:dyDescent="0.15">
      <c r="B414" s="15">
        <f>B413</f>
        <v>0</v>
      </c>
      <c r="C414" s="15">
        <f>C412+(2*(C413-C412))</f>
        <v>0</v>
      </c>
      <c r="D414" s="15">
        <f>D413</f>
        <v>0</v>
      </c>
      <c r="E414" s="15">
        <f>E413</f>
        <v>0</v>
      </c>
      <c r="F414" s="15">
        <f>F413</f>
        <v>0</v>
      </c>
      <c r="G414" s="15">
        <f>G413</f>
        <v>0</v>
      </c>
    </row>
    <row r="415" spans="2:14" x14ac:dyDescent="0.15">
      <c r="B415" s="15">
        <f>B413</f>
        <v>0</v>
      </c>
      <c r="C415" s="15">
        <f>J415</f>
        <v>0</v>
      </c>
      <c r="D415" s="15">
        <f>D413</f>
        <v>0</v>
      </c>
      <c r="E415" s="15">
        <f>E413</f>
        <v>0</v>
      </c>
      <c r="F415" s="15">
        <f>F413</f>
        <v>0</v>
      </c>
      <c r="G415" s="15">
        <f>G413</f>
        <v>0</v>
      </c>
      <c r="I415">
        <f>'RAOB input'!A139</f>
        <v>0</v>
      </c>
      <c r="J415">
        <f>'RAOB input'!B139</f>
        <v>0</v>
      </c>
      <c r="K415">
        <f>'RAOB input'!C139</f>
        <v>0</v>
      </c>
      <c r="L415">
        <f>'RAOB input'!D139</f>
        <v>0</v>
      </c>
      <c r="M415">
        <f>'RAOB input'!E139</f>
        <v>0</v>
      </c>
      <c r="N415">
        <f>'RAOB input'!F139</f>
        <v>0</v>
      </c>
    </row>
    <row r="416" spans="2:14" x14ac:dyDescent="0.15">
      <c r="B416" s="15">
        <f>I418</f>
        <v>0</v>
      </c>
      <c r="C416" s="15">
        <f>C415+((C418-C415)/3)</f>
        <v>0</v>
      </c>
      <c r="D416" s="15">
        <f>K418</f>
        <v>0</v>
      </c>
      <c r="E416" s="15">
        <f>L418</f>
        <v>0</v>
      </c>
      <c r="F416" s="15">
        <f>M418</f>
        <v>0</v>
      </c>
      <c r="G416" s="15">
        <f>N418</f>
        <v>0</v>
      </c>
    </row>
    <row r="417" spans="2:14" x14ac:dyDescent="0.15">
      <c r="B417" s="15">
        <f>B416</f>
        <v>0</v>
      </c>
      <c r="C417" s="15">
        <f>C415+(2*(C416-C415))</f>
        <v>0</v>
      </c>
      <c r="D417" s="15">
        <f>D416</f>
        <v>0</v>
      </c>
      <c r="E417" s="15">
        <f>E416</f>
        <v>0</v>
      </c>
      <c r="F417" s="15">
        <f>F416</f>
        <v>0</v>
      </c>
      <c r="G417" s="15">
        <f>G416</f>
        <v>0</v>
      </c>
    </row>
    <row r="418" spans="2:14" x14ac:dyDescent="0.15">
      <c r="B418" s="15">
        <f>B416</f>
        <v>0</v>
      </c>
      <c r="C418" s="15">
        <f>J418</f>
        <v>0</v>
      </c>
      <c r="D418" s="15">
        <f>D416</f>
        <v>0</v>
      </c>
      <c r="E418" s="15">
        <f>E416</f>
        <v>0</v>
      </c>
      <c r="F418" s="15">
        <f>F416</f>
        <v>0</v>
      </c>
      <c r="G418" s="15">
        <f>G416</f>
        <v>0</v>
      </c>
      <c r="H418" s="15">
        <v>140</v>
      </c>
      <c r="I418">
        <f>'RAOB input'!A140</f>
        <v>0</v>
      </c>
      <c r="J418">
        <f>'RAOB input'!B140</f>
        <v>0</v>
      </c>
      <c r="K418">
        <f>'RAOB input'!C140</f>
        <v>0</v>
      </c>
      <c r="L418">
        <f>'RAOB input'!D140</f>
        <v>0</v>
      </c>
      <c r="M418">
        <f>'RAOB input'!E140</f>
        <v>0</v>
      </c>
      <c r="N418">
        <f>'RAOB input'!F140</f>
        <v>0</v>
      </c>
    </row>
    <row r="419" spans="2:14" x14ac:dyDescent="0.15">
      <c r="B419" s="15">
        <f>I421</f>
        <v>0</v>
      </c>
      <c r="C419" s="15">
        <f>C418+((C421-C418)/3)</f>
        <v>0</v>
      </c>
      <c r="D419" s="15">
        <f>K421</f>
        <v>0</v>
      </c>
      <c r="E419" s="15">
        <f>L421</f>
        <v>0</v>
      </c>
      <c r="F419" s="15">
        <f>M421</f>
        <v>0</v>
      </c>
      <c r="G419" s="15">
        <f>N421</f>
        <v>0</v>
      </c>
    </row>
    <row r="420" spans="2:14" x14ac:dyDescent="0.15">
      <c r="B420" s="15">
        <f>B419</f>
        <v>0</v>
      </c>
      <c r="C420" s="15">
        <f>C418+(2*(C419-C418))</f>
        <v>0</v>
      </c>
      <c r="D420" s="15">
        <f>D419</f>
        <v>0</v>
      </c>
      <c r="E420" s="15">
        <f>E419</f>
        <v>0</v>
      </c>
      <c r="F420" s="15">
        <f>F419</f>
        <v>0</v>
      </c>
      <c r="G420" s="15">
        <f>G419</f>
        <v>0</v>
      </c>
    </row>
    <row r="421" spans="2:14" x14ac:dyDescent="0.15">
      <c r="B421" s="15">
        <f>B419</f>
        <v>0</v>
      </c>
      <c r="C421" s="15">
        <f>J421</f>
        <v>0</v>
      </c>
      <c r="D421" s="15">
        <f>D419</f>
        <v>0</v>
      </c>
      <c r="E421" s="15">
        <f>E419</f>
        <v>0</v>
      </c>
      <c r="F421" s="15">
        <f>F419</f>
        <v>0</v>
      </c>
      <c r="G421" s="15">
        <f>G419</f>
        <v>0</v>
      </c>
      <c r="I421">
        <f>'RAOB input'!A141</f>
        <v>0</v>
      </c>
      <c r="J421">
        <f>'RAOB input'!B141</f>
        <v>0</v>
      </c>
      <c r="K421">
        <f>'RAOB input'!C141</f>
        <v>0</v>
      </c>
      <c r="L421">
        <f>'RAOB input'!D141</f>
        <v>0</v>
      </c>
      <c r="M421">
        <f>'RAOB input'!E141</f>
        <v>0</v>
      </c>
      <c r="N421">
        <f>'RAOB input'!F141</f>
        <v>0</v>
      </c>
    </row>
    <row r="422" spans="2:14" x14ac:dyDescent="0.15">
      <c r="B422" s="15">
        <f>I424</f>
        <v>0</v>
      </c>
      <c r="C422" s="15">
        <f>C421+((C424-C421)/3)</f>
        <v>0</v>
      </c>
      <c r="D422" s="15">
        <f>K424</f>
        <v>0</v>
      </c>
      <c r="E422" s="15">
        <f>L424</f>
        <v>0</v>
      </c>
      <c r="F422" s="15">
        <f>M424</f>
        <v>0</v>
      </c>
      <c r="G422" s="15">
        <f>N424</f>
        <v>0</v>
      </c>
    </row>
    <row r="423" spans="2:14" x14ac:dyDescent="0.15">
      <c r="B423" s="15">
        <f>B422</f>
        <v>0</v>
      </c>
      <c r="C423" s="15">
        <f>C421+(2*(C422-C421))</f>
        <v>0</v>
      </c>
      <c r="D423" s="15">
        <f>D422</f>
        <v>0</v>
      </c>
      <c r="E423" s="15">
        <f>E422</f>
        <v>0</v>
      </c>
      <c r="F423" s="15">
        <f>F422</f>
        <v>0</v>
      </c>
      <c r="G423" s="15">
        <f>G422</f>
        <v>0</v>
      </c>
    </row>
    <row r="424" spans="2:14" x14ac:dyDescent="0.15">
      <c r="B424" s="15">
        <f>B422</f>
        <v>0</v>
      </c>
      <c r="C424" s="15">
        <f>J424</f>
        <v>0</v>
      </c>
      <c r="D424" s="15">
        <f>D422</f>
        <v>0</v>
      </c>
      <c r="E424" s="15">
        <f>E422</f>
        <v>0</v>
      </c>
      <c r="F424" s="15">
        <f>F422</f>
        <v>0</v>
      </c>
      <c r="G424" s="15">
        <f>G422</f>
        <v>0</v>
      </c>
      <c r="I424">
        <f>'RAOB input'!A142</f>
        <v>0</v>
      </c>
      <c r="J424">
        <f>'RAOB input'!B142</f>
        <v>0</v>
      </c>
      <c r="K424">
        <f>'RAOB input'!C142</f>
        <v>0</v>
      </c>
      <c r="L424">
        <f>'RAOB input'!D142</f>
        <v>0</v>
      </c>
      <c r="M424">
        <f>'RAOB input'!E142</f>
        <v>0</v>
      </c>
      <c r="N424">
        <f>'RAOB input'!F142</f>
        <v>0</v>
      </c>
    </row>
    <row r="425" spans="2:14" x14ac:dyDescent="0.15">
      <c r="B425" s="15">
        <f>I427</f>
        <v>0</v>
      </c>
      <c r="C425" s="15">
        <f>C424+((C427-C424)/3)</f>
        <v>0</v>
      </c>
      <c r="D425" s="15">
        <f>K427</f>
        <v>0</v>
      </c>
      <c r="E425" s="15">
        <f>L427</f>
        <v>0</v>
      </c>
      <c r="F425" s="15">
        <f>M427</f>
        <v>0</v>
      </c>
      <c r="G425" s="15">
        <f>N427</f>
        <v>0</v>
      </c>
    </row>
    <row r="426" spans="2:14" x14ac:dyDescent="0.15">
      <c r="B426" s="15">
        <f>B425</f>
        <v>0</v>
      </c>
      <c r="C426" s="15">
        <f>C424+(2*(C425-C424))</f>
        <v>0</v>
      </c>
      <c r="D426" s="15">
        <f>D425</f>
        <v>0</v>
      </c>
      <c r="E426" s="15">
        <f>E425</f>
        <v>0</v>
      </c>
      <c r="F426" s="15">
        <f>F425</f>
        <v>0</v>
      </c>
      <c r="G426" s="15">
        <f>G425</f>
        <v>0</v>
      </c>
    </row>
    <row r="427" spans="2:14" x14ac:dyDescent="0.15">
      <c r="B427" s="15">
        <f>B425</f>
        <v>0</v>
      </c>
      <c r="C427" s="15">
        <f>J427</f>
        <v>0</v>
      </c>
      <c r="D427" s="15">
        <f>D425</f>
        <v>0</v>
      </c>
      <c r="E427" s="15">
        <f>E425</f>
        <v>0</v>
      </c>
      <c r="F427" s="15">
        <f>F425</f>
        <v>0</v>
      </c>
      <c r="G427" s="15">
        <f>G425</f>
        <v>0</v>
      </c>
      <c r="I427">
        <f>'RAOB input'!A143</f>
        <v>0</v>
      </c>
      <c r="J427">
        <f>'RAOB input'!B143</f>
        <v>0</v>
      </c>
      <c r="K427">
        <f>'RAOB input'!C143</f>
        <v>0</v>
      </c>
      <c r="L427">
        <f>'RAOB input'!D143</f>
        <v>0</v>
      </c>
      <c r="M427">
        <f>'RAOB input'!E143</f>
        <v>0</v>
      </c>
      <c r="N427">
        <f>'RAOB input'!F143</f>
        <v>0</v>
      </c>
    </row>
    <row r="428" spans="2:14" x14ac:dyDescent="0.15">
      <c r="B428" s="15">
        <f>I430</f>
        <v>0</v>
      </c>
      <c r="C428" s="15">
        <f>C427+((C430-C427)/3)</f>
        <v>0</v>
      </c>
      <c r="D428" s="15">
        <f>K430</f>
        <v>0</v>
      </c>
      <c r="E428" s="15">
        <f>L430</f>
        <v>0</v>
      </c>
      <c r="F428" s="15">
        <f>M430</f>
        <v>0</v>
      </c>
      <c r="G428" s="15">
        <f>N430</f>
        <v>0</v>
      </c>
    </row>
    <row r="429" spans="2:14" x14ac:dyDescent="0.15">
      <c r="B429" s="15">
        <f>B428</f>
        <v>0</v>
      </c>
      <c r="C429" s="15">
        <f>C427+(2*(C428-C427))</f>
        <v>0</v>
      </c>
      <c r="D429" s="15">
        <f>D428</f>
        <v>0</v>
      </c>
      <c r="E429" s="15">
        <f>E428</f>
        <v>0</v>
      </c>
      <c r="F429" s="15">
        <f>F428</f>
        <v>0</v>
      </c>
      <c r="G429" s="15">
        <f>G428</f>
        <v>0</v>
      </c>
    </row>
    <row r="430" spans="2:14" x14ac:dyDescent="0.15">
      <c r="B430" s="15">
        <f>B428</f>
        <v>0</v>
      </c>
      <c r="C430" s="15">
        <f>J430</f>
        <v>0</v>
      </c>
      <c r="D430" s="15">
        <f>D428</f>
        <v>0</v>
      </c>
      <c r="E430" s="15">
        <f>E428</f>
        <v>0</v>
      </c>
      <c r="F430" s="15">
        <f>F428</f>
        <v>0</v>
      </c>
      <c r="G430" s="15">
        <f>G428</f>
        <v>0</v>
      </c>
      <c r="I430">
        <f>'RAOB input'!A144</f>
        <v>0</v>
      </c>
      <c r="J430">
        <f>'RAOB input'!B144</f>
        <v>0</v>
      </c>
      <c r="K430">
        <f>'RAOB input'!C144</f>
        <v>0</v>
      </c>
      <c r="L430">
        <f>'RAOB input'!D144</f>
        <v>0</v>
      </c>
      <c r="M430">
        <f>'RAOB input'!E144</f>
        <v>0</v>
      </c>
      <c r="N430">
        <f>'RAOB input'!F144</f>
        <v>0</v>
      </c>
    </row>
    <row r="431" spans="2:14" x14ac:dyDescent="0.15">
      <c r="B431" s="15">
        <f>I433</f>
        <v>0</v>
      </c>
      <c r="C431" s="15">
        <f>C430+((C433-C430)/3)</f>
        <v>0</v>
      </c>
      <c r="D431" s="15">
        <f>K433</f>
        <v>0</v>
      </c>
      <c r="E431" s="15">
        <f>L433</f>
        <v>0</v>
      </c>
      <c r="F431" s="15">
        <f>M433</f>
        <v>0</v>
      </c>
      <c r="G431" s="15">
        <f>N433</f>
        <v>0</v>
      </c>
    </row>
    <row r="432" spans="2:14" x14ac:dyDescent="0.15">
      <c r="B432" s="15">
        <f>B431</f>
        <v>0</v>
      </c>
      <c r="C432" s="15">
        <f>C430+(2*(C431-C430))</f>
        <v>0</v>
      </c>
      <c r="D432" s="15">
        <f>D431</f>
        <v>0</v>
      </c>
      <c r="E432" s="15">
        <f>E431</f>
        <v>0</v>
      </c>
      <c r="F432" s="15">
        <f>F431</f>
        <v>0</v>
      </c>
      <c r="G432" s="15">
        <f>G431</f>
        <v>0</v>
      </c>
    </row>
    <row r="433" spans="2:14" x14ac:dyDescent="0.15">
      <c r="B433" s="15">
        <f>B431</f>
        <v>0</v>
      </c>
      <c r="C433" s="15">
        <f>J433</f>
        <v>0</v>
      </c>
      <c r="D433" s="15">
        <f>D431</f>
        <v>0</v>
      </c>
      <c r="E433" s="15">
        <f>E431</f>
        <v>0</v>
      </c>
      <c r="F433" s="15">
        <f>F431</f>
        <v>0</v>
      </c>
      <c r="G433" s="15">
        <f>G431</f>
        <v>0</v>
      </c>
      <c r="H433" s="15">
        <v>145</v>
      </c>
      <c r="I433">
        <f>'RAOB input'!A145</f>
        <v>0</v>
      </c>
      <c r="J433">
        <f>'RAOB input'!B145</f>
        <v>0</v>
      </c>
      <c r="K433">
        <f>'RAOB input'!C145</f>
        <v>0</v>
      </c>
      <c r="L433">
        <f>'RAOB input'!D145</f>
        <v>0</v>
      </c>
      <c r="M433">
        <f>'RAOB input'!E145</f>
        <v>0</v>
      </c>
      <c r="N433">
        <f>'RAOB input'!F145</f>
        <v>0</v>
      </c>
    </row>
    <row r="434" spans="2:14" x14ac:dyDescent="0.15">
      <c r="B434" s="15">
        <f>I436</f>
        <v>0</v>
      </c>
      <c r="C434" s="15">
        <f>C433+((C436-C433)/3)</f>
        <v>0</v>
      </c>
      <c r="D434" s="15">
        <f>K436</f>
        <v>0</v>
      </c>
      <c r="E434" s="15">
        <f>L436</f>
        <v>0</v>
      </c>
      <c r="F434" s="15">
        <f>M436</f>
        <v>0</v>
      </c>
      <c r="G434" s="15">
        <f>N436</f>
        <v>0</v>
      </c>
    </row>
    <row r="435" spans="2:14" x14ac:dyDescent="0.15">
      <c r="B435" s="15">
        <f>B434</f>
        <v>0</v>
      </c>
      <c r="C435" s="15">
        <f>C433+(2*(C434-C433))</f>
        <v>0</v>
      </c>
      <c r="D435" s="15">
        <f>D434</f>
        <v>0</v>
      </c>
      <c r="E435" s="15">
        <f>E434</f>
        <v>0</v>
      </c>
      <c r="F435" s="15">
        <f>F434</f>
        <v>0</v>
      </c>
      <c r="G435" s="15">
        <f>G434</f>
        <v>0</v>
      </c>
    </row>
    <row r="436" spans="2:14" x14ac:dyDescent="0.15">
      <c r="B436" s="15">
        <f>B434</f>
        <v>0</v>
      </c>
      <c r="C436" s="15">
        <f>J436</f>
        <v>0</v>
      </c>
      <c r="D436" s="15">
        <f>D434</f>
        <v>0</v>
      </c>
      <c r="E436" s="15">
        <f>E434</f>
        <v>0</v>
      </c>
      <c r="F436" s="15">
        <f>F434</f>
        <v>0</v>
      </c>
      <c r="G436" s="15">
        <f>G434</f>
        <v>0</v>
      </c>
      <c r="I436">
        <f>'RAOB input'!A146</f>
        <v>0</v>
      </c>
      <c r="J436">
        <f>'RAOB input'!B146</f>
        <v>0</v>
      </c>
      <c r="K436">
        <f>'RAOB input'!C146</f>
        <v>0</v>
      </c>
      <c r="L436">
        <f>'RAOB input'!D146</f>
        <v>0</v>
      </c>
      <c r="M436">
        <f>'RAOB input'!E146</f>
        <v>0</v>
      </c>
      <c r="N436">
        <f>'RAOB input'!F146</f>
        <v>0</v>
      </c>
    </row>
    <row r="437" spans="2:14" x14ac:dyDescent="0.15">
      <c r="B437" s="15">
        <f>I439</f>
        <v>0</v>
      </c>
      <c r="C437" s="15">
        <f>C436+((C439-C436)/3)</f>
        <v>0</v>
      </c>
      <c r="D437" s="15">
        <f>K439</f>
        <v>0</v>
      </c>
      <c r="E437" s="15">
        <f>L439</f>
        <v>0</v>
      </c>
      <c r="F437" s="15">
        <f>M439</f>
        <v>0</v>
      </c>
      <c r="G437" s="15">
        <f>N439</f>
        <v>0</v>
      </c>
    </row>
    <row r="438" spans="2:14" x14ac:dyDescent="0.15">
      <c r="B438" s="15">
        <f>B437</f>
        <v>0</v>
      </c>
      <c r="C438" s="15">
        <f>C436+(2*(C437-C436))</f>
        <v>0</v>
      </c>
      <c r="D438" s="15">
        <f>D437</f>
        <v>0</v>
      </c>
      <c r="E438" s="15">
        <f>E437</f>
        <v>0</v>
      </c>
      <c r="F438" s="15">
        <f>F437</f>
        <v>0</v>
      </c>
      <c r="G438" s="15">
        <f>G437</f>
        <v>0</v>
      </c>
    </row>
    <row r="439" spans="2:14" x14ac:dyDescent="0.15">
      <c r="B439" s="15">
        <f>B437</f>
        <v>0</v>
      </c>
      <c r="C439" s="15">
        <f>J439</f>
        <v>0</v>
      </c>
      <c r="D439" s="15">
        <f>D437</f>
        <v>0</v>
      </c>
      <c r="E439" s="15">
        <f>E437</f>
        <v>0</v>
      </c>
      <c r="F439" s="15">
        <f>F437</f>
        <v>0</v>
      </c>
      <c r="G439" s="15">
        <f>G437</f>
        <v>0</v>
      </c>
      <c r="I439">
        <f>'RAOB input'!A147</f>
        <v>0</v>
      </c>
      <c r="J439">
        <f>'RAOB input'!B147</f>
        <v>0</v>
      </c>
      <c r="K439">
        <f>'RAOB input'!C147</f>
        <v>0</v>
      </c>
      <c r="L439">
        <f>'RAOB input'!D147</f>
        <v>0</v>
      </c>
      <c r="M439">
        <f>'RAOB input'!E147</f>
        <v>0</v>
      </c>
      <c r="N439">
        <f>'RAOB input'!F147</f>
        <v>0</v>
      </c>
    </row>
    <row r="440" spans="2:14" x14ac:dyDescent="0.15">
      <c r="B440" s="15">
        <f>I442</f>
        <v>0</v>
      </c>
      <c r="C440" s="15">
        <f>C439+((C442-C439)/3)</f>
        <v>0</v>
      </c>
      <c r="D440" s="15">
        <f>K442</f>
        <v>0</v>
      </c>
      <c r="E440" s="15">
        <f>L442</f>
        <v>0</v>
      </c>
      <c r="F440" s="15">
        <f>M442</f>
        <v>0</v>
      </c>
      <c r="G440" s="15">
        <f>N442</f>
        <v>0</v>
      </c>
    </row>
    <row r="441" spans="2:14" x14ac:dyDescent="0.15">
      <c r="B441" s="15">
        <f>B440</f>
        <v>0</v>
      </c>
      <c r="C441" s="15">
        <f>C439+(2*(C440-C439))</f>
        <v>0</v>
      </c>
      <c r="D441" s="15">
        <f>D440</f>
        <v>0</v>
      </c>
      <c r="E441" s="15">
        <f>E440</f>
        <v>0</v>
      </c>
      <c r="F441" s="15">
        <f>F440</f>
        <v>0</v>
      </c>
      <c r="G441" s="15">
        <f>G440</f>
        <v>0</v>
      </c>
    </row>
    <row r="442" spans="2:14" x14ac:dyDescent="0.15">
      <c r="B442" s="15">
        <f>B440</f>
        <v>0</v>
      </c>
      <c r="C442" s="15">
        <f>J442</f>
        <v>0</v>
      </c>
      <c r="D442" s="15">
        <f>D440</f>
        <v>0</v>
      </c>
      <c r="E442" s="15">
        <f>E440</f>
        <v>0</v>
      </c>
      <c r="F442" s="15">
        <f>F440</f>
        <v>0</v>
      </c>
      <c r="G442" s="15">
        <f>G440</f>
        <v>0</v>
      </c>
      <c r="I442">
        <f>'RAOB input'!A148</f>
        <v>0</v>
      </c>
      <c r="J442">
        <f>'RAOB input'!B148</f>
        <v>0</v>
      </c>
      <c r="K442">
        <f>'RAOB input'!C148</f>
        <v>0</v>
      </c>
      <c r="L442">
        <f>'RAOB input'!D148</f>
        <v>0</v>
      </c>
      <c r="M442">
        <f>'RAOB input'!E148</f>
        <v>0</v>
      </c>
      <c r="N442">
        <f>'RAOB input'!F148</f>
        <v>0</v>
      </c>
    </row>
    <row r="443" spans="2:14" x14ac:dyDescent="0.15">
      <c r="B443" s="15">
        <f>I445</f>
        <v>0</v>
      </c>
      <c r="C443" s="15">
        <f>C442+((C445-C442)/3)</f>
        <v>0</v>
      </c>
      <c r="D443" s="15">
        <f>K445</f>
        <v>0</v>
      </c>
      <c r="E443" s="15">
        <f>L445</f>
        <v>0</v>
      </c>
      <c r="F443" s="15">
        <f>M445</f>
        <v>0</v>
      </c>
      <c r="G443" s="15">
        <f>N445</f>
        <v>0</v>
      </c>
    </row>
    <row r="444" spans="2:14" x14ac:dyDescent="0.15">
      <c r="B444" s="15">
        <f>B443</f>
        <v>0</v>
      </c>
      <c r="C444" s="15">
        <f>C442+(2*(C443-C442))</f>
        <v>0</v>
      </c>
      <c r="D444" s="15">
        <f>D443</f>
        <v>0</v>
      </c>
      <c r="E444" s="15">
        <f>E443</f>
        <v>0</v>
      </c>
      <c r="F444" s="15">
        <f>F443</f>
        <v>0</v>
      </c>
      <c r="G444" s="15">
        <f>G443</f>
        <v>0</v>
      </c>
    </row>
    <row r="445" spans="2:14" x14ac:dyDescent="0.15">
      <c r="B445" s="15">
        <f>B443</f>
        <v>0</v>
      </c>
      <c r="C445" s="15">
        <f>J445</f>
        <v>0</v>
      </c>
      <c r="D445" s="15">
        <f>D443</f>
        <v>0</v>
      </c>
      <c r="E445" s="15">
        <f>E443</f>
        <v>0</v>
      </c>
      <c r="F445" s="15">
        <f>F443</f>
        <v>0</v>
      </c>
      <c r="G445" s="15">
        <f>G443</f>
        <v>0</v>
      </c>
      <c r="I445">
        <f>'RAOB input'!A149</f>
        <v>0</v>
      </c>
      <c r="J445">
        <f>'RAOB input'!B149</f>
        <v>0</v>
      </c>
      <c r="K445">
        <f>'RAOB input'!C149</f>
        <v>0</v>
      </c>
      <c r="L445">
        <f>'RAOB input'!D149</f>
        <v>0</v>
      </c>
      <c r="M445">
        <f>'RAOB input'!E149</f>
        <v>0</v>
      </c>
      <c r="N445">
        <f>'RAOB input'!F149</f>
        <v>0</v>
      </c>
    </row>
    <row r="446" spans="2:14" x14ac:dyDescent="0.15">
      <c r="B446" s="15">
        <f>I448</f>
        <v>0</v>
      </c>
      <c r="C446" s="15">
        <f>C445+((C448-C445)/3)</f>
        <v>0</v>
      </c>
      <c r="D446" s="15">
        <f>K448</f>
        <v>0</v>
      </c>
      <c r="E446" s="15">
        <f>L448</f>
        <v>0</v>
      </c>
      <c r="F446" s="15">
        <f>M448</f>
        <v>0</v>
      </c>
      <c r="G446" s="15">
        <f>N448</f>
        <v>0</v>
      </c>
    </row>
    <row r="447" spans="2:14" x14ac:dyDescent="0.15">
      <c r="B447" s="15">
        <f>B446</f>
        <v>0</v>
      </c>
      <c r="C447" s="15">
        <f>C445+(2*(C446-C445))</f>
        <v>0</v>
      </c>
      <c r="D447" s="15">
        <f>D446</f>
        <v>0</v>
      </c>
      <c r="E447" s="15">
        <f>E446</f>
        <v>0</v>
      </c>
      <c r="F447" s="15">
        <f>F446</f>
        <v>0</v>
      </c>
      <c r="G447" s="15">
        <f>G446</f>
        <v>0</v>
      </c>
    </row>
    <row r="448" spans="2:14" x14ac:dyDescent="0.15">
      <c r="B448" s="15">
        <f>B446</f>
        <v>0</v>
      </c>
      <c r="C448" s="15">
        <f>J448</f>
        <v>0</v>
      </c>
      <c r="D448" s="15">
        <f>D446</f>
        <v>0</v>
      </c>
      <c r="E448" s="15">
        <f>E446</f>
        <v>0</v>
      </c>
      <c r="F448" s="15">
        <f>F446</f>
        <v>0</v>
      </c>
      <c r="G448" s="15">
        <f>G446</f>
        <v>0</v>
      </c>
      <c r="H448" s="15">
        <v>150</v>
      </c>
      <c r="I448">
        <f>'RAOB input'!A150</f>
        <v>0</v>
      </c>
      <c r="J448">
        <f>'RAOB input'!B150</f>
        <v>0</v>
      </c>
      <c r="K448">
        <f>'RAOB input'!C150</f>
        <v>0</v>
      </c>
      <c r="L448">
        <f>'RAOB input'!D150</f>
        <v>0</v>
      </c>
      <c r="M448">
        <f>'RAOB input'!E150</f>
        <v>0</v>
      </c>
      <c r="N448">
        <f>'RAOB input'!F150</f>
        <v>0</v>
      </c>
    </row>
    <row r="449" spans="2:14" x14ac:dyDescent="0.15">
      <c r="B449" s="15">
        <f>I451</f>
        <v>0</v>
      </c>
      <c r="C449" s="15">
        <f>C448+((C451-C448)/3)</f>
        <v>0</v>
      </c>
      <c r="D449" s="15">
        <f>K451</f>
        <v>0</v>
      </c>
      <c r="E449" s="15">
        <f>L451</f>
        <v>0</v>
      </c>
      <c r="F449" s="15">
        <f>M451</f>
        <v>0</v>
      </c>
      <c r="G449" s="15">
        <f>N451</f>
        <v>0</v>
      </c>
    </row>
    <row r="450" spans="2:14" x14ac:dyDescent="0.15">
      <c r="B450" s="15">
        <f>B449</f>
        <v>0</v>
      </c>
      <c r="C450" s="15">
        <f>C448+(2*(C449-C448))</f>
        <v>0</v>
      </c>
      <c r="D450" s="15">
        <f>D449</f>
        <v>0</v>
      </c>
      <c r="E450" s="15">
        <f>E449</f>
        <v>0</v>
      </c>
      <c r="F450" s="15">
        <f>F449</f>
        <v>0</v>
      </c>
      <c r="G450" s="15">
        <f>G449</f>
        <v>0</v>
      </c>
    </row>
    <row r="451" spans="2:14" x14ac:dyDescent="0.15">
      <c r="B451" s="15">
        <f>B449</f>
        <v>0</v>
      </c>
      <c r="C451" s="15">
        <f>J451</f>
        <v>0</v>
      </c>
      <c r="D451" s="15">
        <f>D449</f>
        <v>0</v>
      </c>
      <c r="E451" s="15">
        <f>E449</f>
        <v>0</v>
      </c>
      <c r="F451" s="15">
        <f>F449</f>
        <v>0</v>
      </c>
      <c r="G451" s="15">
        <f>G449</f>
        <v>0</v>
      </c>
      <c r="I451">
        <f>'RAOB input'!A151</f>
        <v>0</v>
      </c>
      <c r="J451">
        <f>'RAOB input'!B151</f>
        <v>0</v>
      </c>
      <c r="K451">
        <f>'RAOB input'!C151</f>
        <v>0</v>
      </c>
      <c r="L451">
        <f>'RAOB input'!D151</f>
        <v>0</v>
      </c>
      <c r="M451">
        <f>'RAOB input'!E151</f>
        <v>0</v>
      </c>
      <c r="N451">
        <f>'RAOB input'!F151</f>
        <v>0</v>
      </c>
    </row>
    <row r="452" spans="2:14" x14ac:dyDescent="0.15">
      <c r="B452" s="15">
        <f>I454</f>
        <v>0</v>
      </c>
      <c r="C452" s="15">
        <f>C451+((C454-C451)/3)</f>
        <v>0</v>
      </c>
      <c r="D452" s="15">
        <f>K454</f>
        <v>0</v>
      </c>
      <c r="E452" s="15">
        <f>L454</f>
        <v>0</v>
      </c>
      <c r="F452" s="15">
        <f>M454</f>
        <v>0</v>
      </c>
      <c r="G452" s="15">
        <f>N454</f>
        <v>0</v>
      </c>
    </row>
    <row r="453" spans="2:14" x14ac:dyDescent="0.15">
      <c r="B453" s="15">
        <f>B452</f>
        <v>0</v>
      </c>
      <c r="C453" s="15">
        <f>C451+(2*(C452-C451))</f>
        <v>0</v>
      </c>
      <c r="D453" s="15">
        <f>D452</f>
        <v>0</v>
      </c>
      <c r="E453" s="15">
        <f>E452</f>
        <v>0</v>
      </c>
      <c r="F453" s="15">
        <f>F452</f>
        <v>0</v>
      </c>
      <c r="G453" s="15">
        <f>G452</f>
        <v>0</v>
      </c>
    </row>
    <row r="454" spans="2:14" x14ac:dyDescent="0.15">
      <c r="B454" s="15">
        <f>B452</f>
        <v>0</v>
      </c>
      <c r="C454" s="15">
        <f>J454</f>
        <v>0</v>
      </c>
      <c r="D454" s="15">
        <f>D452</f>
        <v>0</v>
      </c>
      <c r="E454" s="15">
        <f>E452</f>
        <v>0</v>
      </c>
      <c r="F454" s="15">
        <f>F452</f>
        <v>0</v>
      </c>
      <c r="G454" s="15">
        <f>G452</f>
        <v>0</v>
      </c>
      <c r="I454">
        <f>'RAOB input'!A152</f>
        <v>0</v>
      </c>
      <c r="J454">
        <f>'RAOB input'!B152</f>
        <v>0</v>
      </c>
      <c r="K454">
        <f>'RAOB input'!C152</f>
        <v>0</v>
      </c>
      <c r="L454">
        <f>'RAOB input'!D152</f>
        <v>0</v>
      </c>
      <c r="M454">
        <f>'RAOB input'!E152</f>
        <v>0</v>
      </c>
      <c r="N454">
        <f>'RAOB input'!F152</f>
        <v>0</v>
      </c>
    </row>
    <row r="455" spans="2:14" x14ac:dyDescent="0.15">
      <c r="B455" s="15">
        <f>I457</f>
        <v>0</v>
      </c>
      <c r="C455" s="15">
        <f>C454+((C457-C454)/3)</f>
        <v>0</v>
      </c>
      <c r="D455" s="15">
        <f>K457</f>
        <v>0</v>
      </c>
      <c r="E455" s="15">
        <f>L457</f>
        <v>0</v>
      </c>
      <c r="F455" s="15">
        <f>M457</f>
        <v>0</v>
      </c>
      <c r="G455" s="15">
        <f>N457</f>
        <v>0</v>
      </c>
    </row>
    <row r="456" spans="2:14" x14ac:dyDescent="0.15">
      <c r="B456" s="15">
        <f>B455</f>
        <v>0</v>
      </c>
      <c r="C456" s="15">
        <f>C454+(2*(C455-C454))</f>
        <v>0</v>
      </c>
      <c r="D456" s="15">
        <f>D455</f>
        <v>0</v>
      </c>
      <c r="E456" s="15">
        <f>E455</f>
        <v>0</v>
      </c>
      <c r="F456" s="15">
        <f>F455</f>
        <v>0</v>
      </c>
      <c r="G456" s="15">
        <f>G455</f>
        <v>0</v>
      </c>
    </row>
    <row r="457" spans="2:14" x14ac:dyDescent="0.15">
      <c r="B457" s="15">
        <f>B455</f>
        <v>0</v>
      </c>
      <c r="C457" s="15">
        <f>J457</f>
        <v>0</v>
      </c>
      <c r="D457" s="15">
        <f>D455</f>
        <v>0</v>
      </c>
      <c r="E457" s="15">
        <f>E455</f>
        <v>0</v>
      </c>
      <c r="F457" s="15">
        <f>F455</f>
        <v>0</v>
      </c>
      <c r="G457" s="15">
        <f>G455</f>
        <v>0</v>
      </c>
      <c r="I457">
        <f>'RAOB input'!A153</f>
        <v>0</v>
      </c>
      <c r="J457">
        <f>'RAOB input'!B153</f>
        <v>0</v>
      </c>
      <c r="K457">
        <f>'RAOB input'!C153</f>
        <v>0</v>
      </c>
      <c r="L457">
        <f>'RAOB input'!D153</f>
        <v>0</v>
      </c>
      <c r="M457">
        <f>'RAOB input'!E153</f>
        <v>0</v>
      </c>
      <c r="N457">
        <f>'RAOB input'!F153</f>
        <v>0</v>
      </c>
    </row>
    <row r="458" spans="2:14" x14ac:dyDescent="0.15">
      <c r="B458" s="15">
        <f>I460</f>
        <v>0</v>
      </c>
      <c r="C458" s="15">
        <f>C457+((C460-C457)/3)</f>
        <v>0</v>
      </c>
      <c r="D458" s="15">
        <f>K460</f>
        <v>0</v>
      </c>
      <c r="E458" s="15">
        <f>L460</f>
        <v>0</v>
      </c>
      <c r="F458" s="15">
        <f>M460</f>
        <v>0</v>
      </c>
      <c r="G458" s="15">
        <f>N460</f>
        <v>0</v>
      </c>
    </row>
    <row r="459" spans="2:14" x14ac:dyDescent="0.15">
      <c r="B459" s="15">
        <f>B458</f>
        <v>0</v>
      </c>
      <c r="C459" s="15">
        <f>C457+(2*(C458-C457))</f>
        <v>0</v>
      </c>
      <c r="D459" s="15">
        <f>D458</f>
        <v>0</v>
      </c>
      <c r="E459" s="15">
        <f>E458</f>
        <v>0</v>
      </c>
      <c r="F459" s="15">
        <f>F458</f>
        <v>0</v>
      </c>
      <c r="G459" s="15">
        <f>G458</f>
        <v>0</v>
      </c>
    </row>
    <row r="460" spans="2:14" x14ac:dyDescent="0.15">
      <c r="B460" s="15">
        <f>B458</f>
        <v>0</v>
      </c>
      <c r="C460" s="15">
        <f>J460</f>
        <v>0</v>
      </c>
      <c r="D460" s="15">
        <f>D458</f>
        <v>0</v>
      </c>
      <c r="E460" s="15">
        <f>E458</f>
        <v>0</v>
      </c>
      <c r="F460" s="15">
        <f>F458</f>
        <v>0</v>
      </c>
      <c r="G460" s="15">
        <f>G458</f>
        <v>0</v>
      </c>
      <c r="I460">
        <f>'RAOB input'!A154</f>
        <v>0</v>
      </c>
      <c r="J460">
        <f>'RAOB input'!B154</f>
        <v>0</v>
      </c>
      <c r="K460">
        <f>'RAOB input'!C154</f>
        <v>0</v>
      </c>
      <c r="L460">
        <f>'RAOB input'!D154</f>
        <v>0</v>
      </c>
      <c r="M460">
        <f>'RAOB input'!E154</f>
        <v>0</v>
      </c>
      <c r="N460">
        <f>'RAOB input'!F154</f>
        <v>0</v>
      </c>
    </row>
    <row r="461" spans="2:14" x14ac:dyDescent="0.15">
      <c r="B461" s="15">
        <f>I463</f>
        <v>0</v>
      </c>
      <c r="C461" s="15">
        <f>C460+((C463-C460)/3)</f>
        <v>0</v>
      </c>
      <c r="D461" s="15">
        <f>K463</f>
        <v>0</v>
      </c>
      <c r="E461" s="15">
        <f>L463</f>
        <v>0</v>
      </c>
      <c r="F461" s="15">
        <f>M463</f>
        <v>0</v>
      </c>
      <c r="G461" s="15">
        <f>N463</f>
        <v>0</v>
      </c>
    </row>
    <row r="462" spans="2:14" x14ac:dyDescent="0.15">
      <c r="B462" s="15">
        <f>B461</f>
        <v>0</v>
      </c>
      <c r="C462" s="15">
        <f>C460+(2*(C461-C460))</f>
        <v>0</v>
      </c>
      <c r="D462" s="15">
        <f>D461</f>
        <v>0</v>
      </c>
      <c r="E462" s="15">
        <f>E461</f>
        <v>0</v>
      </c>
      <c r="F462" s="15">
        <f>F461</f>
        <v>0</v>
      </c>
      <c r="G462" s="15">
        <f>G461</f>
        <v>0</v>
      </c>
    </row>
    <row r="463" spans="2:14" x14ac:dyDescent="0.15">
      <c r="B463" s="15">
        <f>B461</f>
        <v>0</v>
      </c>
      <c r="C463" s="15">
        <f>J463</f>
        <v>0</v>
      </c>
      <c r="D463" s="15">
        <f>D461</f>
        <v>0</v>
      </c>
      <c r="E463" s="15">
        <f>E461</f>
        <v>0</v>
      </c>
      <c r="F463" s="15">
        <f>F461</f>
        <v>0</v>
      </c>
      <c r="G463" s="15">
        <f>G461</f>
        <v>0</v>
      </c>
      <c r="H463" s="15">
        <v>155</v>
      </c>
      <c r="I463">
        <f>'RAOB input'!A155</f>
        <v>0</v>
      </c>
      <c r="J463">
        <f>'RAOB input'!B155</f>
        <v>0</v>
      </c>
      <c r="K463">
        <f>'RAOB input'!C155</f>
        <v>0</v>
      </c>
      <c r="L463">
        <f>'RAOB input'!D155</f>
        <v>0</v>
      </c>
      <c r="M463">
        <f>'RAOB input'!E155</f>
        <v>0</v>
      </c>
      <c r="N463">
        <f>'RAOB input'!F155</f>
        <v>0</v>
      </c>
    </row>
    <row r="464" spans="2:14" x14ac:dyDescent="0.15">
      <c r="B464" s="15">
        <f>I466</f>
        <v>0</v>
      </c>
      <c r="C464" s="15">
        <f>C463+((C466-C463)/3)</f>
        <v>0</v>
      </c>
      <c r="D464" s="15">
        <f>K466</f>
        <v>0</v>
      </c>
      <c r="E464" s="15">
        <f>L466</f>
        <v>0</v>
      </c>
      <c r="F464" s="15">
        <f>M466</f>
        <v>0</v>
      </c>
      <c r="G464" s="15">
        <f>N466</f>
        <v>0</v>
      </c>
    </row>
    <row r="465" spans="2:14" x14ac:dyDescent="0.15">
      <c r="B465" s="15">
        <f>B464</f>
        <v>0</v>
      </c>
      <c r="C465" s="15">
        <f>C463+(2*(C464-C463))</f>
        <v>0</v>
      </c>
      <c r="D465" s="15">
        <f>D464</f>
        <v>0</v>
      </c>
      <c r="E465" s="15">
        <f>E464</f>
        <v>0</v>
      </c>
      <c r="F465" s="15">
        <f>F464</f>
        <v>0</v>
      </c>
      <c r="G465" s="15">
        <f>G464</f>
        <v>0</v>
      </c>
    </row>
    <row r="466" spans="2:14" x14ac:dyDescent="0.15">
      <c r="B466" s="15">
        <f>B464</f>
        <v>0</v>
      </c>
      <c r="C466" s="15">
        <f>J466</f>
        <v>0</v>
      </c>
      <c r="D466" s="15">
        <f>D464</f>
        <v>0</v>
      </c>
      <c r="E466" s="15">
        <f>E464</f>
        <v>0</v>
      </c>
      <c r="F466" s="15">
        <f>F464</f>
        <v>0</v>
      </c>
      <c r="G466" s="15">
        <f>G464</f>
        <v>0</v>
      </c>
      <c r="I466">
        <f>'RAOB input'!A156</f>
        <v>0</v>
      </c>
      <c r="J466">
        <f>'RAOB input'!B156</f>
        <v>0</v>
      </c>
      <c r="K466">
        <f>'RAOB input'!C156</f>
        <v>0</v>
      </c>
      <c r="L466">
        <f>'RAOB input'!D156</f>
        <v>0</v>
      </c>
      <c r="M466">
        <f>'RAOB input'!E156</f>
        <v>0</v>
      </c>
      <c r="N466">
        <f>'RAOB input'!F156</f>
        <v>0</v>
      </c>
    </row>
    <row r="467" spans="2:14" x14ac:dyDescent="0.15">
      <c r="B467" s="15">
        <f>I469</f>
        <v>0</v>
      </c>
      <c r="C467" s="15">
        <f>C466+((C469-C466)/3)</f>
        <v>0</v>
      </c>
      <c r="D467" s="15">
        <f>K469</f>
        <v>0</v>
      </c>
      <c r="E467" s="15">
        <f>L469</f>
        <v>0</v>
      </c>
      <c r="F467" s="15">
        <f>M469</f>
        <v>0</v>
      </c>
      <c r="G467" s="15">
        <f>N469</f>
        <v>0</v>
      </c>
    </row>
    <row r="468" spans="2:14" x14ac:dyDescent="0.15">
      <c r="B468" s="15">
        <f>B467</f>
        <v>0</v>
      </c>
      <c r="C468" s="15">
        <f>C466+(2*(C467-C466))</f>
        <v>0</v>
      </c>
      <c r="D468" s="15">
        <f>D467</f>
        <v>0</v>
      </c>
      <c r="E468" s="15">
        <f>E467</f>
        <v>0</v>
      </c>
      <c r="F468" s="15">
        <f>F467</f>
        <v>0</v>
      </c>
      <c r="G468" s="15">
        <f>G467</f>
        <v>0</v>
      </c>
    </row>
    <row r="469" spans="2:14" x14ac:dyDescent="0.15">
      <c r="B469" s="15">
        <f>B467</f>
        <v>0</v>
      </c>
      <c r="C469" s="15">
        <f>J469</f>
        <v>0</v>
      </c>
      <c r="D469" s="15">
        <f>D467</f>
        <v>0</v>
      </c>
      <c r="E469" s="15">
        <f>E467</f>
        <v>0</v>
      </c>
      <c r="F469" s="15">
        <f>F467</f>
        <v>0</v>
      </c>
      <c r="G469" s="15">
        <f>G467</f>
        <v>0</v>
      </c>
      <c r="I469">
        <f>'RAOB input'!A157</f>
        <v>0</v>
      </c>
      <c r="J469">
        <f>'RAOB input'!B157</f>
        <v>0</v>
      </c>
      <c r="K469">
        <f>'RAOB input'!C157</f>
        <v>0</v>
      </c>
      <c r="L469">
        <f>'RAOB input'!D157</f>
        <v>0</v>
      </c>
      <c r="M469">
        <f>'RAOB input'!E157</f>
        <v>0</v>
      </c>
      <c r="N469">
        <f>'RAOB input'!F157</f>
        <v>0</v>
      </c>
    </row>
    <row r="470" spans="2:14" x14ac:dyDescent="0.15">
      <c r="B470" s="15">
        <f>I472</f>
        <v>0</v>
      </c>
      <c r="C470" s="15">
        <f>C469+((C472-C469)/3)</f>
        <v>0</v>
      </c>
      <c r="D470" s="15">
        <f>K472</f>
        <v>0</v>
      </c>
      <c r="E470" s="15">
        <f>L472</f>
        <v>0</v>
      </c>
      <c r="F470" s="15">
        <f>M472</f>
        <v>0</v>
      </c>
      <c r="G470" s="15">
        <f>N472</f>
        <v>0</v>
      </c>
    </row>
    <row r="471" spans="2:14" x14ac:dyDescent="0.15">
      <c r="B471" s="15">
        <f>B470</f>
        <v>0</v>
      </c>
      <c r="C471" s="15">
        <f>C469+(2*(C470-C469))</f>
        <v>0</v>
      </c>
      <c r="D471" s="15">
        <f>D470</f>
        <v>0</v>
      </c>
      <c r="E471" s="15">
        <f>E470</f>
        <v>0</v>
      </c>
      <c r="F471" s="15">
        <f>F470</f>
        <v>0</v>
      </c>
      <c r="G471" s="15">
        <f>G470</f>
        <v>0</v>
      </c>
    </row>
    <row r="472" spans="2:14" x14ac:dyDescent="0.15">
      <c r="B472" s="15">
        <f>B470</f>
        <v>0</v>
      </c>
      <c r="C472" s="15">
        <f>J472</f>
        <v>0</v>
      </c>
      <c r="D472" s="15">
        <f>D470</f>
        <v>0</v>
      </c>
      <c r="E472" s="15">
        <f>E470</f>
        <v>0</v>
      </c>
      <c r="F472" s="15">
        <f>F470</f>
        <v>0</v>
      </c>
      <c r="G472" s="15">
        <f>G470</f>
        <v>0</v>
      </c>
      <c r="I472">
        <f>'RAOB input'!A158</f>
        <v>0</v>
      </c>
      <c r="J472">
        <f>'RAOB input'!B158</f>
        <v>0</v>
      </c>
      <c r="K472">
        <f>'RAOB input'!C158</f>
        <v>0</v>
      </c>
      <c r="L472">
        <f>'RAOB input'!D158</f>
        <v>0</v>
      </c>
      <c r="M472">
        <f>'RAOB input'!E158</f>
        <v>0</v>
      </c>
      <c r="N472">
        <f>'RAOB input'!F158</f>
        <v>0</v>
      </c>
    </row>
    <row r="473" spans="2:14" x14ac:dyDescent="0.15">
      <c r="B473" s="15">
        <f>I475</f>
        <v>0</v>
      </c>
      <c r="C473" s="15">
        <f>C472+((C475-C472)/3)</f>
        <v>0</v>
      </c>
      <c r="D473" s="15">
        <f>K475</f>
        <v>0</v>
      </c>
      <c r="E473" s="15">
        <f>L475</f>
        <v>0</v>
      </c>
      <c r="F473" s="15">
        <f>M475</f>
        <v>0</v>
      </c>
      <c r="G473" s="15">
        <f>N475</f>
        <v>0</v>
      </c>
    </row>
    <row r="474" spans="2:14" x14ac:dyDescent="0.15">
      <c r="B474" s="15">
        <f>B473</f>
        <v>0</v>
      </c>
      <c r="C474" s="15">
        <f>C472+(2*(C473-C472))</f>
        <v>0</v>
      </c>
      <c r="D474" s="15">
        <f>D473</f>
        <v>0</v>
      </c>
      <c r="E474" s="15">
        <f>E473</f>
        <v>0</v>
      </c>
      <c r="F474" s="15">
        <f>F473</f>
        <v>0</v>
      </c>
      <c r="G474" s="15">
        <f>G473</f>
        <v>0</v>
      </c>
    </row>
    <row r="475" spans="2:14" x14ac:dyDescent="0.15">
      <c r="B475" s="15">
        <f>B473</f>
        <v>0</v>
      </c>
      <c r="C475" s="15">
        <f>J475</f>
        <v>0</v>
      </c>
      <c r="D475" s="15">
        <f>D473</f>
        <v>0</v>
      </c>
      <c r="E475" s="15">
        <f>E473</f>
        <v>0</v>
      </c>
      <c r="F475" s="15">
        <f>F473</f>
        <v>0</v>
      </c>
      <c r="G475" s="15">
        <f>G473</f>
        <v>0</v>
      </c>
      <c r="I475">
        <f>'RAOB input'!A159</f>
        <v>0</v>
      </c>
      <c r="J475">
        <f>'RAOB input'!B159</f>
        <v>0</v>
      </c>
      <c r="K475">
        <f>'RAOB input'!C159</f>
        <v>0</v>
      </c>
      <c r="L475">
        <f>'RAOB input'!D159</f>
        <v>0</v>
      </c>
      <c r="M475">
        <f>'RAOB input'!E159</f>
        <v>0</v>
      </c>
      <c r="N475">
        <f>'RAOB input'!F159</f>
        <v>0</v>
      </c>
    </row>
    <row r="476" spans="2:14" x14ac:dyDescent="0.15">
      <c r="B476" s="15">
        <f>I478</f>
        <v>0</v>
      </c>
      <c r="C476" s="15">
        <f>C475+((C478-C475)/3)</f>
        <v>0</v>
      </c>
      <c r="D476" s="15">
        <f>K478</f>
        <v>0</v>
      </c>
      <c r="E476" s="15">
        <f>L478</f>
        <v>0</v>
      </c>
      <c r="F476" s="15">
        <f>M478</f>
        <v>0</v>
      </c>
      <c r="G476" s="15">
        <f>N478</f>
        <v>0</v>
      </c>
    </row>
    <row r="477" spans="2:14" x14ac:dyDescent="0.15">
      <c r="B477" s="15">
        <f>B476</f>
        <v>0</v>
      </c>
      <c r="C477" s="15">
        <f>C475+(2*(C476-C475))</f>
        <v>0</v>
      </c>
      <c r="D477" s="15">
        <f>D476</f>
        <v>0</v>
      </c>
      <c r="E477" s="15">
        <f>E476</f>
        <v>0</v>
      </c>
      <c r="F477" s="15">
        <f>F476</f>
        <v>0</v>
      </c>
      <c r="G477" s="15">
        <f>G476</f>
        <v>0</v>
      </c>
    </row>
    <row r="478" spans="2:14" x14ac:dyDescent="0.15">
      <c r="B478" s="15">
        <f>B476</f>
        <v>0</v>
      </c>
      <c r="C478" s="15">
        <f>J478</f>
        <v>0</v>
      </c>
      <c r="D478" s="15">
        <f>D476</f>
        <v>0</v>
      </c>
      <c r="E478" s="15">
        <f>E476</f>
        <v>0</v>
      </c>
      <c r="F478" s="15">
        <f>F476</f>
        <v>0</v>
      </c>
      <c r="G478" s="15">
        <f>G476</f>
        <v>0</v>
      </c>
      <c r="H478" s="15">
        <v>160</v>
      </c>
      <c r="I478">
        <f>'RAOB input'!A160</f>
        <v>0</v>
      </c>
      <c r="J478">
        <f>'RAOB input'!B160</f>
        <v>0</v>
      </c>
      <c r="K478">
        <f>'RAOB input'!C160</f>
        <v>0</v>
      </c>
      <c r="L478">
        <f>'RAOB input'!D160</f>
        <v>0</v>
      </c>
      <c r="M478">
        <f>'RAOB input'!E160</f>
        <v>0</v>
      </c>
      <c r="N478">
        <f>'RAOB input'!F160</f>
        <v>0</v>
      </c>
    </row>
    <row r="479" spans="2:14" x14ac:dyDescent="0.15">
      <c r="B479" s="15">
        <f>I481</f>
        <v>0</v>
      </c>
      <c r="C479" s="15">
        <f>C478+((C481-C478)/3)</f>
        <v>0</v>
      </c>
      <c r="D479" s="15">
        <f>K481</f>
        <v>0</v>
      </c>
      <c r="E479" s="15">
        <f>L481</f>
        <v>0</v>
      </c>
      <c r="F479" s="15">
        <f>M481</f>
        <v>0</v>
      </c>
      <c r="G479" s="15">
        <f>N481</f>
        <v>0</v>
      </c>
    </row>
    <row r="480" spans="2:14" x14ac:dyDescent="0.15">
      <c r="B480" s="15">
        <f>B479</f>
        <v>0</v>
      </c>
      <c r="C480" s="15">
        <f>C478+(2*(C479-C478))</f>
        <v>0</v>
      </c>
      <c r="D480" s="15">
        <f>D479</f>
        <v>0</v>
      </c>
      <c r="E480" s="15">
        <f>E479</f>
        <v>0</v>
      </c>
      <c r="F480" s="15">
        <f>F479</f>
        <v>0</v>
      </c>
      <c r="G480" s="15">
        <f>G479</f>
        <v>0</v>
      </c>
    </row>
    <row r="481" spans="2:14" x14ac:dyDescent="0.15">
      <c r="B481" s="15">
        <f>B479</f>
        <v>0</v>
      </c>
      <c r="C481" s="15">
        <f>J481</f>
        <v>0</v>
      </c>
      <c r="D481" s="15">
        <f>D479</f>
        <v>0</v>
      </c>
      <c r="E481" s="15">
        <f>E479</f>
        <v>0</v>
      </c>
      <c r="F481" s="15">
        <f>F479</f>
        <v>0</v>
      </c>
      <c r="G481" s="15">
        <f>G479</f>
        <v>0</v>
      </c>
      <c r="I481">
        <f>'RAOB input'!A161</f>
        <v>0</v>
      </c>
      <c r="J481">
        <f>'RAOB input'!B161</f>
        <v>0</v>
      </c>
      <c r="K481">
        <f>'RAOB input'!C161</f>
        <v>0</v>
      </c>
      <c r="L481">
        <f>'RAOB input'!D161</f>
        <v>0</v>
      </c>
      <c r="M481">
        <f>'RAOB input'!E161</f>
        <v>0</v>
      </c>
      <c r="N481">
        <f>'RAOB input'!F161</f>
        <v>0</v>
      </c>
    </row>
    <row r="482" spans="2:14" x14ac:dyDescent="0.15">
      <c r="B482" s="15">
        <f>I484</f>
        <v>0</v>
      </c>
      <c r="C482" s="15">
        <f>C481+((C484-C481)/3)</f>
        <v>0</v>
      </c>
      <c r="D482" s="15">
        <f>K484</f>
        <v>0</v>
      </c>
      <c r="E482" s="15">
        <f>L484</f>
        <v>0</v>
      </c>
      <c r="F482" s="15">
        <f>M484</f>
        <v>0</v>
      </c>
      <c r="G482" s="15">
        <f>N484</f>
        <v>0</v>
      </c>
    </row>
    <row r="483" spans="2:14" x14ac:dyDescent="0.15">
      <c r="B483" s="15">
        <f>B482</f>
        <v>0</v>
      </c>
      <c r="C483" s="15">
        <f>C481+(2*(C482-C481))</f>
        <v>0</v>
      </c>
      <c r="D483" s="15">
        <f>D482</f>
        <v>0</v>
      </c>
      <c r="E483" s="15">
        <f>E482</f>
        <v>0</v>
      </c>
      <c r="F483" s="15">
        <f>F482</f>
        <v>0</v>
      </c>
      <c r="G483" s="15">
        <f>G482</f>
        <v>0</v>
      </c>
    </row>
    <row r="484" spans="2:14" x14ac:dyDescent="0.15">
      <c r="B484" s="15">
        <f>B482</f>
        <v>0</v>
      </c>
      <c r="C484" s="15">
        <f>J484</f>
        <v>0</v>
      </c>
      <c r="D484" s="15">
        <f>D482</f>
        <v>0</v>
      </c>
      <c r="E484" s="15">
        <f>E482</f>
        <v>0</v>
      </c>
      <c r="F484" s="15">
        <f>F482</f>
        <v>0</v>
      </c>
      <c r="G484" s="15">
        <f>G482</f>
        <v>0</v>
      </c>
      <c r="I484">
        <f>'RAOB input'!A162</f>
        <v>0</v>
      </c>
      <c r="J484">
        <f>'RAOB input'!B162</f>
        <v>0</v>
      </c>
      <c r="K484">
        <f>'RAOB input'!C162</f>
        <v>0</v>
      </c>
      <c r="L484">
        <f>'RAOB input'!D162</f>
        <v>0</v>
      </c>
      <c r="M484">
        <f>'RAOB input'!E162</f>
        <v>0</v>
      </c>
      <c r="N484">
        <f>'RAOB input'!F162</f>
        <v>0</v>
      </c>
    </row>
    <row r="485" spans="2:14" x14ac:dyDescent="0.15">
      <c r="B485" s="15">
        <f>I487</f>
        <v>0</v>
      </c>
      <c r="C485" s="15">
        <f>C484+((C487-C484)/3)</f>
        <v>0</v>
      </c>
      <c r="D485" s="15">
        <f>K487</f>
        <v>0</v>
      </c>
      <c r="E485" s="15">
        <f>L487</f>
        <v>0</v>
      </c>
      <c r="F485" s="15">
        <f>M487</f>
        <v>0</v>
      </c>
      <c r="G485" s="15">
        <f>N487</f>
        <v>0</v>
      </c>
    </row>
    <row r="486" spans="2:14" x14ac:dyDescent="0.15">
      <c r="B486" s="15">
        <f>B485</f>
        <v>0</v>
      </c>
      <c r="C486" s="15">
        <f>C484+(2*(C485-C484))</f>
        <v>0</v>
      </c>
      <c r="D486" s="15">
        <f>D485</f>
        <v>0</v>
      </c>
      <c r="E486" s="15">
        <f>E485</f>
        <v>0</v>
      </c>
      <c r="F486" s="15">
        <f>F485</f>
        <v>0</v>
      </c>
      <c r="G486" s="15">
        <f>G485</f>
        <v>0</v>
      </c>
    </row>
    <row r="487" spans="2:14" x14ac:dyDescent="0.15">
      <c r="B487" s="15">
        <f>B485</f>
        <v>0</v>
      </c>
      <c r="C487" s="15">
        <f>J487</f>
        <v>0</v>
      </c>
      <c r="D487" s="15">
        <f>D485</f>
        <v>0</v>
      </c>
      <c r="E487" s="15">
        <f>E485</f>
        <v>0</v>
      </c>
      <c r="F487" s="15">
        <f>F485</f>
        <v>0</v>
      </c>
      <c r="G487" s="15">
        <f>G485</f>
        <v>0</v>
      </c>
      <c r="I487">
        <f>'RAOB input'!A163</f>
        <v>0</v>
      </c>
      <c r="J487">
        <f>'RAOB input'!B163</f>
        <v>0</v>
      </c>
      <c r="K487">
        <f>'RAOB input'!C163</f>
        <v>0</v>
      </c>
      <c r="L487">
        <f>'RAOB input'!D163</f>
        <v>0</v>
      </c>
      <c r="M487">
        <f>'RAOB input'!E163</f>
        <v>0</v>
      </c>
      <c r="N487">
        <f>'RAOB input'!F163</f>
        <v>0</v>
      </c>
    </row>
    <row r="488" spans="2:14" x14ac:dyDescent="0.15">
      <c r="B488" s="15">
        <f>I490</f>
        <v>0</v>
      </c>
      <c r="C488" s="15">
        <f>C487+((C490-C487)/3)</f>
        <v>0</v>
      </c>
      <c r="D488" s="15">
        <f>K490</f>
        <v>0</v>
      </c>
      <c r="E488" s="15">
        <f>L490</f>
        <v>0</v>
      </c>
      <c r="F488" s="15">
        <f>M490</f>
        <v>0</v>
      </c>
      <c r="G488" s="15">
        <f>N490</f>
        <v>0</v>
      </c>
    </row>
    <row r="489" spans="2:14" x14ac:dyDescent="0.15">
      <c r="B489" s="15">
        <f>B488</f>
        <v>0</v>
      </c>
      <c r="C489" s="15">
        <f>C487+(2*(C488-C487))</f>
        <v>0</v>
      </c>
      <c r="D489" s="15">
        <f>D488</f>
        <v>0</v>
      </c>
      <c r="E489" s="15">
        <f>E488</f>
        <v>0</v>
      </c>
      <c r="F489" s="15">
        <f>F488</f>
        <v>0</v>
      </c>
      <c r="G489" s="15">
        <f>G488</f>
        <v>0</v>
      </c>
    </row>
    <row r="490" spans="2:14" x14ac:dyDescent="0.15">
      <c r="B490" s="15">
        <f>B488</f>
        <v>0</v>
      </c>
      <c r="C490" s="15">
        <f>J490</f>
        <v>0</v>
      </c>
      <c r="D490" s="15">
        <f>D488</f>
        <v>0</v>
      </c>
      <c r="E490" s="15">
        <f>E488</f>
        <v>0</v>
      </c>
      <c r="F490" s="15">
        <f>F488</f>
        <v>0</v>
      </c>
      <c r="G490" s="15">
        <f>G488</f>
        <v>0</v>
      </c>
      <c r="I490">
        <f>'RAOB input'!A164</f>
        <v>0</v>
      </c>
      <c r="J490">
        <f>'RAOB input'!B164</f>
        <v>0</v>
      </c>
      <c r="K490">
        <f>'RAOB input'!C164</f>
        <v>0</v>
      </c>
      <c r="L490">
        <f>'RAOB input'!D164</f>
        <v>0</v>
      </c>
      <c r="M490">
        <f>'RAOB input'!E164</f>
        <v>0</v>
      </c>
      <c r="N490">
        <f>'RAOB input'!F164</f>
        <v>0</v>
      </c>
    </row>
    <row r="491" spans="2:14" x14ac:dyDescent="0.15">
      <c r="B491" s="15">
        <f>I493</f>
        <v>0</v>
      </c>
      <c r="C491" s="15">
        <f>C490+((C493-C490)/3)</f>
        <v>0</v>
      </c>
      <c r="D491" s="15">
        <f>K493</f>
        <v>0</v>
      </c>
      <c r="E491" s="15">
        <f>L493</f>
        <v>0</v>
      </c>
      <c r="F491" s="15">
        <f>M493</f>
        <v>0</v>
      </c>
      <c r="G491" s="15">
        <f>N493</f>
        <v>0</v>
      </c>
    </row>
    <row r="492" spans="2:14" x14ac:dyDescent="0.15">
      <c r="B492" s="15">
        <f>B491</f>
        <v>0</v>
      </c>
      <c r="C492" s="15">
        <f>C490+(2*(C491-C490))</f>
        <v>0</v>
      </c>
      <c r="D492" s="15">
        <f>D491</f>
        <v>0</v>
      </c>
      <c r="E492" s="15">
        <f>E491</f>
        <v>0</v>
      </c>
      <c r="F492" s="15">
        <f>F491</f>
        <v>0</v>
      </c>
      <c r="G492" s="15">
        <f>G491</f>
        <v>0</v>
      </c>
    </row>
    <row r="493" spans="2:14" x14ac:dyDescent="0.15">
      <c r="B493" s="15">
        <f>B491</f>
        <v>0</v>
      </c>
      <c r="C493" s="15">
        <f>J493</f>
        <v>0</v>
      </c>
      <c r="D493" s="15">
        <f>D491</f>
        <v>0</v>
      </c>
      <c r="E493" s="15">
        <f>E491</f>
        <v>0</v>
      </c>
      <c r="F493" s="15">
        <f>F491</f>
        <v>0</v>
      </c>
      <c r="G493" s="15">
        <f>G491</f>
        <v>0</v>
      </c>
      <c r="H493" s="15">
        <v>165</v>
      </c>
      <c r="I493">
        <f>'RAOB input'!A165</f>
        <v>0</v>
      </c>
      <c r="J493">
        <f>'RAOB input'!B165</f>
        <v>0</v>
      </c>
      <c r="K493">
        <f>'RAOB input'!C165</f>
        <v>0</v>
      </c>
      <c r="L493">
        <f>'RAOB input'!D165</f>
        <v>0</v>
      </c>
      <c r="M493">
        <f>'RAOB input'!E165</f>
        <v>0</v>
      </c>
      <c r="N493">
        <f>'RAOB input'!F165</f>
        <v>0</v>
      </c>
    </row>
    <row r="494" spans="2:14" x14ac:dyDescent="0.15">
      <c r="B494" s="15">
        <f>I496</f>
        <v>0</v>
      </c>
      <c r="C494" s="15">
        <f>C493+((C496-C493)/3)</f>
        <v>0</v>
      </c>
      <c r="D494" s="15">
        <f>K496</f>
        <v>0</v>
      </c>
      <c r="E494" s="15">
        <f>L496</f>
        <v>0</v>
      </c>
      <c r="F494" s="15">
        <f>M496</f>
        <v>0</v>
      </c>
      <c r="G494" s="15">
        <f>N496</f>
        <v>0</v>
      </c>
    </row>
    <row r="495" spans="2:14" x14ac:dyDescent="0.15">
      <c r="B495" s="15">
        <f>B494</f>
        <v>0</v>
      </c>
      <c r="C495" s="15">
        <f>C493+(2*(C494-C493))</f>
        <v>0</v>
      </c>
      <c r="D495" s="15">
        <f>D494</f>
        <v>0</v>
      </c>
      <c r="E495" s="15">
        <f>E494</f>
        <v>0</v>
      </c>
      <c r="F495" s="15">
        <f>F494</f>
        <v>0</v>
      </c>
      <c r="G495" s="15">
        <f>G494</f>
        <v>0</v>
      </c>
    </row>
    <row r="496" spans="2:14" x14ac:dyDescent="0.15">
      <c r="B496" s="15">
        <f>B494</f>
        <v>0</v>
      </c>
      <c r="C496" s="15">
        <f>J496</f>
        <v>0</v>
      </c>
      <c r="D496" s="15">
        <f>D494</f>
        <v>0</v>
      </c>
      <c r="E496" s="15">
        <f>E494</f>
        <v>0</v>
      </c>
      <c r="F496" s="15">
        <f>F494</f>
        <v>0</v>
      </c>
      <c r="G496" s="15">
        <f>G494</f>
        <v>0</v>
      </c>
      <c r="I496">
        <f>'RAOB input'!A166</f>
        <v>0</v>
      </c>
      <c r="J496">
        <f>'RAOB input'!B166</f>
        <v>0</v>
      </c>
      <c r="K496">
        <f>'RAOB input'!C166</f>
        <v>0</v>
      </c>
      <c r="L496">
        <f>'RAOB input'!D166</f>
        <v>0</v>
      </c>
      <c r="M496">
        <f>'RAOB input'!E166</f>
        <v>0</v>
      </c>
      <c r="N496">
        <f>'RAOB input'!F166</f>
        <v>0</v>
      </c>
    </row>
    <row r="497" spans="2:14" x14ac:dyDescent="0.15">
      <c r="B497" s="15">
        <f>I499</f>
        <v>0</v>
      </c>
      <c r="C497" s="15">
        <f>C496+((C499-C496)/3)</f>
        <v>0</v>
      </c>
      <c r="D497" s="15">
        <f>K499</f>
        <v>0</v>
      </c>
      <c r="E497" s="15">
        <f>L499</f>
        <v>0</v>
      </c>
      <c r="F497" s="15">
        <f>M499</f>
        <v>0</v>
      </c>
      <c r="G497" s="15">
        <f>N499</f>
        <v>0</v>
      </c>
    </row>
    <row r="498" spans="2:14" x14ac:dyDescent="0.15">
      <c r="B498" s="15">
        <f>B497</f>
        <v>0</v>
      </c>
      <c r="C498" s="15">
        <f>C496+(2*(C497-C496))</f>
        <v>0</v>
      </c>
      <c r="D498" s="15">
        <f>D497</f>
        <v>0</v>
      </c>
      <c r="E498" s="15">
        <f>E497</f>
        <v>0</v>
      </c>
      <c r="F498" s="15">
        <f>F497</f>
        <v>0</v>
      </c>
      <c r="G498" s="15">
        <f>G497</f>
        <v>0</v>
      </c>
    </row>
    <row r="499" spans="2:14" x14ac:dyDescent="0.15">
      <c r="B499" s="15">
        <f>B497</f>
        <v>0</v>
      </c>
      <c r="C499" s="15">
        <f>J499</f>
        <v>0</v>
      </c>
      <c r="D499" s="15">
        <f>D497</f>
        <v>0</v>
      </c>
      <c r="E499" s="15">
        <f>E497</f>
        <v>0</v>
      </c>
      <c r="F499" s="15">
        <f>F497</f>
        <v>0</v>
      </c>
      <c r="G499" s="15">
        <f>G497</f>
        <v>0</v>
      </c>
      <c r="I499">
        <f>'RAOB input'!A167</f>
        <v>0</v>
      </c>
      <c r="J499">
        <f>'RAOB input'!B167</f>
        <v>0</v>
      </c>
      <c r="K499">
        <f>'RAOB input'!C167</f>
        <v>0</v>
      </c>
      <c r="L499">
        <f>'RAOB input'!D167</f>
        <v>0</v>
      </c>
      <c r="M499">
        <f>'RAOB input'!E167</f>
        <v>0</v>
      </c>
      <c r="N499">
        <f>'RAOB input'!F167</f>
        <v>0</v>
      </c>
    </row>
    <row r="500" spans="2:14" x14ac:dyDescent="0.15">
      <c r="B500" s="15">
        <f>I502</f>
        <v>0</v>
      </c>
      <c r="C500" s="15">
        <f>C499+((C502-C499)/3)</f>
        <v>0</v>
      </c>
      <c r="D500" s="15">
        <f>K502</f>
        <v>0</v>
      </c>
      <c r="E500" s="15">
        <f>L502</f>
        <v>0</v>
      </c>
      <c r="F500" s="15">
        <f>M502</f>
        <v>0</v>
      </c>
      <c r="G500" s="15">
        <f>N502</f>
        <v>0</v>
      </c>
    </row>
    <row r="501" spans="2:14" x14ac:dyDescent="0.15">
      <c r="B501" s="15">
        <f>B500</f>
        <v>0</v>
      </c>
      <c r="C501" s="15">
        <f>C499+(2*(C500-C499))</f>
        <v>0</v>
      </c>
      <c r="D501" s="15">
        <f>D500</f>
        <v>0</v>
      </c>
      <c r="E501" s="15">
        <f>E500</f>
        <v>0</v>
      </c>
      <c r="F501" s="15">
        <f>F500</f>
        <v>0</v>
      </c>
      <c r="G501" s="15">
        <f>G500</f>
        <v>0</v>
      </c>
    </row>
    <row r="502" spans="2:14" x14ac:dyDescent="0.15">
      <c r="B502" s="15">
        <f>B500</f>
        <v>0</v>
      </c>
      <c r="C502" s="15">
        <f>J502</f>
        <v>0</v>
      </c>
      <c r="D502" s="15">
        <f>D500</f>
        <v>0</v>
      </c>
      <c r="E502" s="15">
        <f>E500</f>
        <v>0</v>
      </c>
      <c r="F502" s="15">
        <f>F500</f>
        <v>0</v>
      </c>
      <c r="G502" s="15">
        <f>G500</f>
        <v>0</v>
      </c>
      <c r="I502">
        <f>'RAOB input'!A168</f>
        <v>0</v>
      </c>
      <c r="J502">
        <f>'RAOB input'!B168</f>
        <v>0</v>
      </c>
      <c r="K502">
        <f>'RAOB input'!C168</f>
        <v>0</v>
      </c>
      <c r="L502">
        <f>'RAOB input'!D168</f>
        <v>0</v>
      </c>
      <c r="M502">
        <f>'RAOB input'!E168</f>
        <v>0</v>
      </c>
      <c r="N502">
        <f>'RAOB input'!F168</f>
        <v>0</v>
      </c>
    </row>
    <row r="503" spans="2:14" x14ac:dyDescent="0.15">
      <c r="B503" s="15">
        <f>I505</f>
        <v>0</v>
      </c>
      <c r="C503" s="15">
        <f>C502+((C505-C502)/3)</f>
        <v>0</v>
      </c>
      <c r="D503" s="15">
        <f>K505</f>
        <v>0</v>
      </c>
      <c r="E503" s="15">
        <f>L505</f>
        <v>0</v>
      </c>
      <c r="F503" s="15">
        <f>M505</f>
        <v>0</v>
      </c>
      <c r="G503" s="15">
        <f>N505</f>
        <v>0</v>
      </c>
    </row>
    <row r="504" spans="2:14" x14ac:dyDescent="0.15">
      <c r="B504" s="15">
        <f>B503</f>
        <v>0</v>
      </c>
      <c r="C504" s="15">
        <f>C502+(2*(C503-C502))</f>
        <v>0</v>
      </c>
      <c r="D504" s="15">
        <f>D503</f>
        <v>0</v>
      </c>
      <c r="E504" s="15">
        <f>E503</f>
        <v>0</v>
      </c>
      <c r="F504" s="15">
        <f>F503</f>
        <v>0</v>
      </c>
      <c r="G504" s="15">
        <f>G503</f>
        <v>0</v>
      </c>
    </row>
    <row r="505" spans="2:14" x14ac:dyDescent="0.15">
      <c r="B505" s="15">
        <f>B503</f>
        <v>0</v>
      </c>
      <c r="C505" s="15">
        <f>J505</f>
        <v>0</v>
      </c>
      <c r="D505" s="15">
        <f>D503</f>
        <v>0</v>
      </c>
      <c r="E505" s="15">
        <f>E503</f>
        <v>0</v>
      </c>
      <c r="F505" s="15">
        <f>F503</f>
        <v>0</v>
      </c>
      <c r="G505" s="15">
        <f>G503</f>
        <v>0</v>
      </c>
      <c r="I505">
        <f>'RAOB input'!A169</f>
        <v>0</v>
      </c>
      <c r="J505">
        <f>'RAOB input'!B169</f>
        <v>0</v>
      </c>
      <c r="K505">
        <f>'RAOB input'!C169</f>
        <v>0</v>
      </c>
      <c r="L505">
        <f>'RAOB input'!D169</f>
        <v>0</v>
      </c>
      <c r="M505">
        <f>'RAOB input'!E169</f>
        <v>0</v>
      </c>
      <c r="N505">
        <f>'RAOB input'!F169</f>
        <v>0</v>
      </c>
    </row>
    <row r="506" spans="2:14" x14ac:dyDescent="0.15">
      <c r="B506" s="15">
        <f>I508</f>
        <v>0</v>
      </c>
      <c r="C506" s="15">
        <f>C505+((C508-C505)/3)</f>
        <v>0</v>
      </c>
      <c r="D506" s="15">
        <f>K508</f>
        <v>0</v>
      </c>
      <c r="E506" s="15">
        <f>L508</f>
        <v>0</v>
      </c>
      <c r="F506" s="15">
        <f>M508</f>
        <v>0</v>
      </c>
      <c r="G506" s="15">
        <f>N508</f>
        <v>0</v>
      </c>
    </row>
    <row r="507" spans="2:14" x14ac:dyDescent="0.15">
      <c r="B507" s="15">
        <f>B506</f>
        <v>0</v>
      </c>
      <c r="C507" s="15">
        <f>C505+(2*(C506-C505))</f>
        <v>0</v>
      </c>
      <c r="D507" s="15">
        <f>D506</f>
        <v>0</v>
      </c>
      <c r="E507" s="15">
        <f>E506</f>
        <v>0</v>
      </c>
      <c r="F507" s="15">
        <f>F506</f>
        <v>0</v>
      </c>
      <c r="G507" s="15">
        <f>G506</f>
        <v>0</v>
      </c>
    </row>
    <row r="508" spans="2:14" x14ac:dyDescent="0.15">
      <c r="B508" s="15">
        <f>B506</f>
        <v>0</v>
      </c>
      <c r="C508" s="15">
        <f>J508</f>
        <v>0</v>
      </c>
      <c r="D508" s="15">
        <f>D506</f>
        <v>0</v>
      </c>
      <c r="E508" s="15">
        <f>E506</f>
        <v>0</v>
      </c>
      <c r="F508" s="15">
        <f>F506</f>
        <v>0</v>
      </c>
      <c r="G508" s="15">
        <f>G506</f>
        <v>0</v>
      </c>
      <c r="H508" s="15">
        <v>170</v>
      </c>
      <c r="I508">
        <f>'RAOB input'!A170</f>
        <v>0</v>
      </c>
      <c r="J508">
        <f>'RAOB input'!B170</f>
        <v>0</v>
      </c>
      <c r="K508">
        <f>'RAOB input'!C170</f>
        <v>0</v>
      </c>
      <c r="L508">
        <f>'RAOB input'!D170</f>
        <v>0</v>
      </c>
      <c r="M508">
        <f>'RAOB input'!E170</f>
        <v>0</v>
      </c>
      <c r="N508">
        <f>'RAOB input'!F170</f>
        <v>0</v>
      </c>
    </row>
    <row r="509" spans="2:14" x14ac:dyDescent="0.15">
      <c r="B509" s="15">
        <f>I511</f>
        <v>0</v>
      </c>
      <c r="C509" s="15">
        <f>C508+((C511-C508)/3)</f>
        <v>0</v>
      </c>
      <c r="D509" s="15">
        <f>K511</f>
        <v>0</v>
      </c>
      <c r="E509" s="15">
        <f>L511</f>
        <v>0</v>
      </c>
      <c r="F509" s="15">
        <f>M511</f>
        <v>0</v>
      </c>
      <c r="G509" s="15">
        <f>N511</f>
        <v>0</v>
      </c>
    </row>
    <row r="510" spans="2:14" x14ac:dyDescent="0.15">
      <c r="B510" s="15">
        <f>B509</f>
        <v>0</v>
      </c>
      <c r="C510" s="15">
        <f>C508+(2*(C509-C508))</f>
        <v>0</v>
      </c>
      <c r="D510" s="15">
        <f>D509</f>
        <v>0</v>
      </c>
      <c r="E510" s="15">
        <f>E509</f>
        <v>0</v>
      </c>
      <c r="F510" s="15">
        <f>F509</f>
        <v>0</v>
      </c>
      <c r="G510" s="15">
        <f>G509</f>
        <v>0</v>
      </c>
    </row>
    <row r="511" spans="2:14" x14ac:dyDescent="0.15">
      <c r="B511" s="15">
        <f>B509</f>
        <v>0</v>
      </c>
      <c r="C511" s="15">
        <f>J511</f>
        <v>0</v>
      </c>
      <c r="D511" s="15">
        <f>D509</f>
        <v>0</v>
      </c>
      <c r="E511" s="15">
        <f>E509</f>
        <v>0</v>
      </c>
      <c r="F511" s="15">
        <f>F509</f>
        <v>0</v>
      </c>
      <c r="G511" s="15">
        <f>G509</f>
        <v>0</v>
      </c>
      <c r="I511">
        <f>'RAOB input'!A171</f>
        <v>0</v>
      </c>
      <c r="J511">
        <f>'RAOB input'!B171</f>
        <v>0</v>
      </c>
      <c r="K511">
        <f>'RAOB input'!C171</f>
        <v>0</v>
      </c>
      <c r="L511">
        <f>'RAOB input'!D171</f>
        <v>0</v>
      </c>
      <c r="M511">
        <f>'RAOB input'!E171</f>
        <v>0</v>
      </c>
      <c r="N511">
        <f>'RAOB input'!F171</f>
        <v>0</v>
      </c>
    </row>
    <row r="512" spans="2:14" x14ac:dyDescent="0.15">
      <c r="B512" s="15">
        <f>I514</f>
        <v>0</v>
      </c>
      <c r="C512" s="15">
        <f>C511+((C514-C511)/3)</f>
        <v>0</v>
      </c>
      <c r="D512" s="15">
        <f>K514</f>
        <v>0</v>
      </c>
      <c r="E512" s="15">
        <f>L514</f>
        <v>0</v>
      </c>
      <c r="F512" s="15">
        <f>M514</f>
        <v>0</v>
      </c>
      <c r="G512" s="15">
        <f>N514</f>
        <v>0</v>
      </c>
    </row>
    <row r="513" spans="2:14" x14ac:dyDescent="0.15">
      <c r="B513" s="15">
        <f>B512</f>
        <v>0</v>
      </c>
      <c r="C513" s="15">
        <f>C511+(2*(C512-C511))</f>
        <v>0</v>
      </c>
      <c r="D513" s="15">
        <f>D512</f>
        <v>0</v>
      </c>
      <c r="E513" s="15">
        <f>E512</f>
        <v>0</v>
      </c>
      <c r="F513" s="15">
        <f>F512</f>
        <v>0</v>
      </c>
      <c r="G513" s="15">
        <f>G512</f>
        <v>0</v>
      </c>
    </row>
    <row r="514" spans="2:14" x14ac:dyDescent="0.15">
      <c r="B514" s="15">
        <f>B512</f>
        <v>0</v>
      </c>
      <c r="C514" s="15">
        <f>J514</f>
        <v>0</v>
      </c>
      <c r="D514" s="15">
        <f>D512</f>
        <v>0</v>
      </c>
      <c r="E514" s="15">
        <f>E512</f>
        <v>0</v>
      </c>
      <c r="F514" s="15">
        <f>F512</f>
        <v>0</v>
      </c>
      <c r="G514" s="15">
        <f>G512</f>
        <v>0</v>
      </c>
      <c r="I514">
        <f>'RAOB input'!A172</f>
        <v>0</v>
      </c>
      <c r="J514">
        <f>'RAOB input'!B172</f>
        <v>0</v>
      </c>
      <c r="K514">
        <f>'RAOB input'!C172</f>
        <v>0</v>
      </c>
      <c r="L514">
        <f>'RAOB input'!D172</f>
        <v>0</v>
      </c>
      <c r="M514">
        <f>'RAOB input'!E172</f>
        <v>0</v>
      </c>
      <c r="N514">
        <f>'RAOB input'!F172</f>
        <v>0</v>
      </c>
    </row>
    <row r="515" spans="2:14" x14ac:dyDescent="0.15">
      <c r="B515" s="15">
        <f>I517</f>
        <v>0</v>
      </c>
      <c r="C515" s="15">
        <f>C514+((C517-C514)/3)</f>
        <v>0</v>
      </c>
      <c r="D515" s="15">
        <f>K517</f>
        <v>0</v>
      </c>
      <c r="E515" s="15">
        <f>L517</f>
        <v>0</v>
      </c>
      <c r="F515" s="15">
        <f>M517</f>
        <v>0</v>
      </c>
      <c r="G515" s="15">
        <f>N517</f>
        <v>0</v>
      </c>
    </row>
    <row r="516" spans="2:14" x14ac:dyDescent="0.15">
      <c r="B516" s="15">
        <f>B515</f>
        <v>0</v>
      </c>
      <c r="C516" s="15">
        <f>C514+(2*(C515-C514))</f>
        <v>0</v>
      </c>
      <c r="D516" s="15">
        <f>D515</f>
        <v>0</v>
      </c>
      <c r="E516" s="15">
        <f>E515</f>
        <v>0</v>
      </c>
      <c r="F516" s="15">
        <f>F515</f>
        <v>0</v>
      </c>
      <c r="G516" s="15">
        <f>G515</f>
        <v>0</v>
      </c>
    </row>
    <row r="517" spans="2:14" x14ac:dyDescent="0.15">
      <c r="B517" s="15">
        <f>B515</f>
        <v>0</v>
      </c>
      <c r="C517" s="15">
        <f>J517</f>
        <v>0</v>
      </c>
      <c r="D517" s="15">
        <f>D515</f>
        <v>0</v>
      </c>
      <c r="E517" s="15">
        <f>E515</f>
        <v>0</v>
      </c>
      <c r="F517" s="15">
        <f>F515</f>
        <v>0</v>
      </c>
      <c r="G517" s="15">
        <f>G515</f>
        <v>0</v>
      </c>
      <c r="I517">
        <f>'RAOB input'!A173</f>
        <v>0</v>
      </c>
      <c r="J517">
        <f>'RAOB input'!B173</f>
        <v>0</v>
      </c>
      <c r="K517">
        <f>'RAOB input'!C173</f>
        <v>0</v>
      </c>
      <c r="L517">
        <f>'RAOB input'!D173</f>
        <v>0</v>
      </c>
      <c r="M517">
        <f>'RAOB input'!E173</f>
        <v>0</v>
      </c>
      <c r="N517">
        <f>'RAOB input'!F173</f>
        <v>0</v>
      </c>
    </row>
    <row r="518" spans="2:14" x14ac:dyDescent="0.15">
      <c r="B518" s="15">
        <f>I520</f>
        <v>0</v>
      </c>
      <c r="C518" s="15">
        <f>C517+((C520-C517)/3)</f>
        <v>0</v>
      </c>
      <c r="D518" s="15">
        <f>K520</f>
        <v>0</v>
      </c>
      <c r="E518" s="15">
        <f>L520</f>
        <v>0</v>
      </c>
      <c r="F518" s="15">
        <f>M520</f>
        <v>0</v>
      </c>
      <c r="G518" s="15">
        <f>N520</f>
        <v>0</v>
      </c>
    </row>
    <row r="519" spans="2:14" x14ac:dyDescent="0.15">
      <c r="B519" s="15">
        <f>B518</f>
        <v>0</v>
      </c>
      <c r="C519" s="15">
        <f>C517+(2*(C518-C517))</f>
        <v>0</v>
      </c>
      <c r="D519" s="15">
        <f>D518</f>
        <v>0</v>
      </c>
      <c r="E519" s="15">
        <f>E518</f>
        <v>0</v>
      </c>
      <c r="F519" s="15">
        <f>F518</f>
        <v>0</v>
      </c>
      <c r="G519" s="15">
        <f>G518</f>
        <v>0</v>
      </c>
    </row>
    <row r="520" spans="2:14" x14ac:dyDescent="0.15">
      <c r="B520" s="15">
        <f>B518</f>
        <v>0</v>
      </c>
      <c r="C520" s="15">
        <f>J520</f>
        <v>0</v>
      </c>
      <c r="D520" s="15">
        <f>D518</f>
        <v>0</v>
      </c>
      <c r="E520" s="15">
        <f>E518</f>
        <v>0</v>
      </c>
      <c r="F520" s="15">
        <f>F518</f>
        <v>0</v>
      </c>
      <c r="G520" s="15">
        <f>G518</f>
        <v>0</v>
      </c>
      <c r="I520">
        <f>'RAOB input'!A174</f>
        <v>0</v>
      </c>
      <c r="J520">
        <f>'RAOB input'!B174</f>
        <v>0</v>
      </c>
      <c r="K520">
        <f>'RAOB input'!C174</f>
        <v>0</v>
      </c>
      <c r="L520">
        <f>'RAOB input'!D174</f>
        <v>0</v>
      </c>
      <c r="M520">
        <f>'RAOB input'!E174</f>
        <v>0</v>
      </c>
      <c r="N520">
        <f>'RAOB input'!F174</f>
        <v>0</v>
      </c>
    </row>
    <row r="521" spans="2:14" x14ac:dyDescent="0.15">
      <c r="B521" s="15">
        <f>I523</f>
        <v>0</v>
      </c>
      <c r="C521" s="15">
        <f>C520+((C523-C520)/3)</f>
        <v>0</v>
      </c>
      <c r="D521" s="15">
        <f>K523</f>
        <v>0</v>
      </c>
      <c r="E521" s="15">
        <f>L523</f>
        <v>0</v>
      </c>
      <c r="F521" s="15">
        <f>M523</f>
        <v>0</v>
      </c>
      <c r="G521" s="15">
        <f>N523</f>
        <v>0</v>
      </c>
    </row>
    <row r="522" spans="2:14" x14ac:dyDescent="0.15">
      <c r="B522" s="15">
        <f>B521</f>
        <v>0</v>
      </c>
      <c r="C522" s="15">
        <f>C520+(2*(C521-C520))</f>
        <v>0</v>
      </c>
      <c r="D522" s="15">
        <f>D521</f>
        <v>0</v>
      </c>
      <c r="E522" s="15">
        <f>E521</f>
        <v>0</v>
      </c>
      <c r="F522" s="15">
        <f>F521</f>
        <v>0</v>
      </c>
      <c r="G522" s="15">
        <f>G521</f>
        <v>0</v>
      </c>
    </row>
    <row r="523" spans="2:14" x14ac:dyDescent="0.15">
      <c r="B523" s="15">
        <f>B521</f>
        <v>0</v>
      </c>
      <c r="C523" s="15">
        <f>J523</f>
        <v>0</v>
      </c>
      <c r="D523" s="15">
        <f>D521</f>
        <v>0</v>
      </c>
      <c r="E523" s="15">
        <f>E521</f>
        <v>0</v>
      </c>
      <c r="F523" s="15">
        <f>F521</f>
        <v>0</v>
      </c>
      <c r="G523" s="15">
        <f>G521</f>
        <v>0</v>
      </c>
      <c r="H523" s="15">
        <v>175</v>
      </c>
      <c r="I523">
        <f>'RAOB input'!A175</f>
        <v>0</v>
      </c>
      <c r="J523">
        <f>'RAOB input'!B175</f>
        <v>0</v>
      </c>
      <c r="K523">
        <f>'RAOB input'!C175</f>
        <v>0</v>
      </c>
      <c r="L523">
        <f>'RAOB input'!D175</f>
        <v>0</v>
      </c>
      <c r="M523">
        <f>'RAOB input'!E175</f>
        <v>0</v>
      </c>
      <c r="N523">
        <f>'RAOB input'!F175</f>
        <v>0</v>
      </c>
    </row>
    <row r="524" spans="2:14" x14ac:dyDescent="0.15">
      <c r="B524" s="15">
        <f>I526</f>
        <v>0</v>
      </c>
      <c r="C524" s="15">
        <f>C523+((C526-C523)/3)</f>
        <v>0</v>
      </c>
      <c r="D524" s="15">
        <f>K526</f>
        <v>0</v>
      </c>
      <c r="E524" s="15">
        <f>L526</f>
        <v>0</v>
      </c>
      <c r="F524" s="15">
        <f>M526</f>
        <v>0</v>
      </c>
      <c r="G524" s="15">
        <f>N526</f>
        <v>0</v>
      </c>
    </row>
    <row r="525" spans="2:14" x14ac:dyDescent="0.15">
      <c r="B525" s="15">
        <f>B524</f>
        <v>0</v>
      </c>
      <c r="C525" s="15">
        <f>C523+(2*(C524-C523))</f>
        <v>0</v>
      </c>
      <c r="D525" s="15">
        <f>D524</f>
        <v>0</v>
      </c>
      <c r="E525" s="15">
        <f>E524</f>
        <v>0</v>
      </c>
      <c r="F525" s="15">
        <f>F524</f>
        <v>0</v>
      </c>
      <c r="G525" s="15">
        <f>G524</f>
        <v>0</v>
      </c>
    </row>
    <row r="526" spans="2:14" x14ac:dyDescent="0.15">
      <c r="B526" s="15">
        <f>B524</f>
        <v>0</v>
      </c>
      <c r="C526" s="15">
        <f>J526</f>
        <v>0</v>
      </c>
      <c r="D526" s="15">
        <f>D524</f>
        <v>0</v>
      </c>
      <c r="E526" s="15">
        <f>E524</f>
        <v>0</v>
      </c>
      <c r="F526" s="15">
        <f>F524</f>
        <v>0</v>
      </c>
      <c r="G526" s="15">
        <f>G524</f>
        <v>0</v>
      </c>
      <c r="I526">
        <f>'RAOB input'!A176</f>
        <v>0</v>
      </c>
      <c r="J526">
        <f>'RAOB input'!B176</f>
        <v>0</v>
      </c>
      <c r="K526">
        <f>'RAOB input'!C176</f>
        <v>0</v>
      </c>
      <c r="L526">
        <f>'RAOB input'!D176</f>
        <v>0</v>
      </c>
      <c r="M526">
        <f>'RAOB input'!E176</f>
        <v>0</v>
      </c>
      <c r="N526">
        <f>'RAOB input'!F176</f>
        <v>0</v>
      </c>
    </row>
    <row r="527" spans="2:14" x14ac:dyDescent="0.15">
      <c r="B527" s="15">
        <f>I529</f>
        <v>0</v>
      </c>
      <c r="C527" s="15">
        <f>C526+((C529-C526)/3)</f>
        <v>0</v>
      </c>
      <c r="D527" s="15">
        <f>K529</f>
        <v>0</v>
      </c>
      <c r="E527" s="15">
        <f>L529</f>
        <v>0</v>
      </c>
      <c r="F527" s="15">
        <f>M529</f>
        <v>0</v>
      </c>
      <c r="G527" s="15">
        <f>N529</f>
        <v>0</v>
      </c>
    </row>
    <row r="528" spans="2:14" x14ac:dyDescent="0.15">
      <c r="B528" s="15">
        <f>B527</f>
        <v>0</v>
      </c>
      <c r="C528" s="15">
        <f>C526+(2*(C527-C526))</f>
        <v>0</v>
      </c>
      <c r="D528" s="15">
        <f>D527</f>
        <v>0</v>
      </c>
      <c r="E528" s="15">
        <f>E527</f>
        <v>0</v>
      </c>
      <c r="F528" s="15">
        <f>F527</f>
        <v>0</v>
      </c>
      <c r="G528" s="15">
        <f>G527</f>
        <v>0</v>
      </c>
    </row>
    <row r="529" spans="2:14" x14ac:dyDescent="0.15">
      <c r="B529" s="15">
        <f>B527</f>
        <v>0</v>
      </c>
      <c r="C529" s="15">
        <f>J529</f>
        <v>0</v>
      </c>
      <c r="D529" s="15">
        <f>D527</f>
        <v>0</v>
      </c>
      <c r="E529" s="15">
        <f>E527</f>
        <v>0</v>
      </c>
      <c r="F529" s="15">
        <f>F527</f>
        <v>0</v>
      </c>
      <c r="G529" s="15">
        <f>G527</f>
        <v>0</v>
      </c>
      <c r="I529">
        <f>'RAOB input'!A177</f>
        <v>0</v>
      </c>
      <c r="J529">
        <f>'RAOB input'!B177</f>
        <v>0</v>
      </c>
      <c r="K529">
        <f>'RAOB input'!C177</f>
        <v>0</v>
      </c>
      <c r="L529">
        <f>'RAOB input'!D177</f>
        <v>0</v>
      </c>
      <c r="M529">
        <f>'RAOB input'!E177</f>
        <v>0</v>
      </c>
      <c r="N529">
        <f>'RAOB input'!F177</f>
        <v>0</v>
      </c>
    </row>
    <row r="530" spans="2:14" x14ac:dyDescent="0.15">
      <c r="B530" s="15">
        <f>I532</f>
        <v>0</v>
      </c>
      <c r="C530" s="15">
        <f>C529+((C532-C529)/3)</f>
        <v>0</v>
      </c>
      <c r="D530" s="15">
        <f>K532</f>
        <v>0</v>
      </c>
      <c r="E530" s="15">
        <f>L532</f>
        <v>0</v>
      </c>
      <c r="F530" s="15">
        <f>M532</f>
        <v>0</v>
      </c>
      <c r="G530" s="15">
        <f>N532</f>
        <v>0</v>
      </c>
    </row>
    <row r="531" spans="2:14" x14ac:dyDescent="0.15">
      <c r="B531" s="15">
        <f>B530</f>
        <v>0</v>
      </c>
      <c r="C531" s="15">
        <f>C529+(2*(C530-C529))</f>
        <v>0</v>
      </c>
      <c r="D531" s="15">
        <f>D530</f>
        <v>0</v>
      </c>
      <c r="E531" s="15">
        <f>E530</f>
        <v>0</v>
      </c>
      <c r="F531" s="15">
        <f>F530</f>
        <v>0</v>
      </c>
      <c r="G531" s="15">
        <f>G530</f>
        <v>0</v>
      </c>
    </row>
    <row r="532" spans="2:14" x14ac:dyDescent="0.15">
      <c r="B532" s="15">
        <f>B530</f>
        <v>0</v>
      </c>
      <c r="C532" s="15">
        <f>J532</f>
        <v>0</v>
      </c>
      <c r="D532" s="15">
        <f>D530</f>
        <v>0</v>
      </c>
      <c r="E532" s="15">
        <f>E530</f>
        <v>0</v>
      </c>
      <c r="F532" s="15">
        <f>F530</f>
        <v>0</v>
      </c>
      <c r="G532" s="15">
        <f>G530</f>
        <v>0</v>
      </c>
      <c r="I532">
        <f>'RAOB input'!A178</f>
        <v>0</v>
      </c>
      <c r="J532">
        <f>'RAOB input'!B178</f>
        <v>0</v>
      </c>
      <c r="K532">
        <f>'RAOB input'!C178</f>
        <v>0</v>
      </c>
      <c r="L532">
        <f>'RAOB input'!D178</f>
        <v>0</v>
      </c>
      <c r="M532">
        <f>'RAOB input'!E178</f>
        <v>0</v>
      </c>
      <c r="N532">
        <f>'RAOB input'!F178</f>
        <v>0</v>
      </c>
    </row>
    <row r="533" spans="2:14" x14ac:dyDescent="0.15">
      <c r="B533" s="15">
        <f>I535</f>
        <v>0</v>
      </c>
      <c r="C533" s="15">
        <f>C532+((C535-C532)/3)</f>
        <v>0</v>
      </c>
      <c r="D533" s="15">
        <f>K535</f>
        <v>0</v>
      </c>
      <c r="E533" s="15">
        <f>L535</f>
        <v>0</v>
      </c>
      <c r="F533" s="15">
        <f>M535</f>
        <v>0</v>
      </c>
      <c r="G533" s="15">
        <f>N535</f>
        <v>0</v>
      </c>
    </row>
    <row r="534" spans="2:14" x14ac:dyDescent="0.15">
      <c r="B534" s="15">
        <f>B533</f>
        <v>0</v>
      </c>
      <c r="C534" s="15">
        <f>C532+(2*(C533-C532))</f>
        <v>0</v>
      </c>
      <c r="D534" s="15">
        <f>D533</f>
        <v>0</v>
      </c>
      <c r="E534" s="15">
        <f>E533</f>
        <v>0</v>
      </c>
      <c r="F534" s="15">
        <f>F533</f>
        <v>0</v>
      </c>
      <c r="G534" s="15">
        <f>G533</f>
        <v>0</v>
      </c>
    </row>
    <row r="535" spans="2:14" x14ac:dyDescent="0.15">
      <c r="B535" s="15">
        <f>B533</f>
        <v>0</v>
      </c>
      <c r="C535" s="15">
        <f>J535</f>
        <v>0</v>
      </c>
      <c r="D535" s="15">
        <f>D533</f>
        <v>0</v>
      </c>
      <c r="E535" s="15">
        <f>E533</f>
        <v>0</v>
      </c>
      <c r="F535" s="15">
        <f>F533</f>
        <v>0</v>
      </c>
      <c r="G535" s="15">
        <f>G533</f>
        <v>0</v>
      </c>
      <c r="I535">
        <f>'RAOB input'!A179</f>
        <v>0</v>
      </c>
      <c r="J535">
        <f>'RAOB input'!B179</f>
        <v>0</v>
      </c>
      <c r="K535">
        <f>'RAOB input'!C179</f>
        <v>0</v>
      </c>
      <c r="L535">
        <f>'RAOB input'!D179</f>
        <v>0</v>
      </c>
      <c r="M535">
        <f>'RAOB input'!E179</f>
        <v>0</v>
      </c>
      <c r="N535">
        <f>'RAOB input'!F179</f>
        <v>0</v>
      </c>
    </row>
    <row r="536" spans="2:14" x14ac:dyDescent="0.15">
      <c r="B536" s="15">
        <f>I538</f>
        <v>0</v>
      </c>
      <c r="C536" s="15">
        <f>C535+((C538-C535)/3)</f>
        <v>0</v>
      </c>
      <c r="D536" s="15">
        <f>K538</f>
        <v>0</v>
      </c>
      <c r="E536" s="15">
        <f>L538</f>
        <v>0</v>
      </c>
      <c r="F536" s="15">
        <f>M538</f>
        <v>0</v>
      </c>
      <c r="G536" s="15">
        <f>N538</f>
        <v>0</v>
      </c>
    </row>
    <row r="537" spans="2:14" x14ac:dyDescent="0.15">
      <c r="B537" s="15">
        <f>B536</f>
        <v>0</v>
      </c>
      <c r="C537" s="15">
        <f>C535+(2*(C536-C535))</f>
        <v>0</v>
      </c>
      <c r="D537" s="15">
        <f>D536</f>
        <v>0</v>
      </c>
      <c r="E537" s="15">
        <f>E536</f>
        <v>0</v>
      </c>
      <c r="F537" s="15">
        <f>F536</f>
        <v>0</v>
      </c>
      <c r="G537" s="15">
        <f>G536</f>
        <v>0</v>
      </c>
    </row>
    <row r="538" spans="2:14" x14ac:dyDescent="0.15">
      <c r="B538" s="15">
        <f>B536</f>
        <v>0</v>
      </c>
      <c r="C538" s="15">
        <f>J538</f>
        <v>0</v>
      </c>
      <c r="D538" s="15">
        <f>D536</f>
        <v>0</v>
      </c>
      <c r="E538" s="15">
        <f>E536</f>
        <v>0</v>
      </c>
      <c r="F538" s="15">
        <f>F536</f>
        <v>0</v>
      </c>
      <c r="G538" s="15">
        <f>G536</f>
        <v>0</v>
      </c>
      <c r="H538" s="15">
        <v>180</v>
      </c>
      <c r="I538">
        <f>'RAOB input'!A180</f>
        <v>0</v>
      </c>
      <c r="J538">
        <f>'RAOB input'!B180</f>
        <v>0</v>
      </c>
      <c r="K538">
        <f>'RAOB input'!C180</f>
        <v>0</v>
      </c>
      <c r="L538">
        <f>'RAOB input'!D180</f>
        <v>0</v>
      </c>
      <c r="M538">
        <f>'RAOB input'!E180</f>
        <v>0</v>
      </c>
      <c r="N538">
        <f>'RAOB input'!F180</f>
        <v>0</v>
      </c>
    </row>
    <row r="539" spans="2:14" x14ac:dyDescent="0.15">
      <c r="B539" s="15">
        <f>I541</f>
        <v>0</v>
      </c>
      <c r="C539" s="15">
        <f>C538+((C541-C538)/3)</f>
        <v>0</v>
      </c>
      <c r="D539" s="15">
        <f>K541</f>
        <v>0</v>
      </c>
      <c r="E539" s="15">
        <f>L541</f>
        <v>0</v>
      </c>
      <c r="F539" s="15">
        <f>M541</f>
        <v>0</v>
      </c>
      <c r="G539" s="15">
        <f>N541</f>
        <v>0</v>
      </c>
    </row>
    <row r="540" spans="2:14" x14ac:dyDescent="0.15">
      <c r="B540" s="15">
        <f>B539</f>
        <v>0</v>
      </c>
      <c r="C540" s="15">
        <f>C538+(2*(C539-C538))</f>
        <v>0</v>
      </c>
      <c r="D540" s="15">
        <f>D539</f>
        <v>0</v>
      </c>
      <c r="E540" s="15">
        <f>E539</f>
        <v>0</v>
      </c>
      <c r="F540" s="15">
        <f>F539</f>
        <v>0</v>
      </c>
      <c r="G540" s="15">
        <f>G539</f>
        <v>0</v>
      </c>
    </row>
    <row r="541" spans="2:14" x14ac:dyDescent="0.15">
      <c r="B541" s="15">
        <f>B539</f>
        <v>0</v>
      </c>
      <c r="C541" s="15">
        <f>J541</f>
        <v>0</v>
      </c>
      <c r="D541" s="15">
        <f>D539</f>
        <v>0</v>
      </c>
      <c r="E541" s="15">
        <f>E539</f>
        <v>0</v>
      </c>
      <c r="F541" s="15">
        <f>F539</f>
        <v>0</v>
      </c>
      <c r="G541" s="15">
        <f>G539</f>
        <v>0</v>
      </c>
      <c r="I541">
        <f>'RAOB input'!A181</f>
        <v>0</v>
      </c>
      <c r="J541">
        <f>'RAOB input'!B181</f>
        <v>0</v>
      </c>
      <c r="K541">
        <f>'RAOB input'!C181</f>
        <v>0</v>
      </c>
      <c r="L541">
        <f>'RAOB input'!D181</f>
        <v>0</v>
      </c>
      <c r="M541">
        <f>'RAOB input'!E181</f>
        <v>0</v>
      </c>
      <c r="N541">
        <f>'RAOB input'!F181</f>
        <v>0</v>
      </c>
    </row>
    <row r="542" spans="2:14" x14ac:dyDescent="0.15">
      <c r="B542" s="15">
        <f>I550</f>
        <v>0</v>
      </c>
      <c r="C542" s="15">
        <f>C541+((C544-C541)/3)</f>
        <v>0</v>
      </c>
      <c r="D542" s="15">
        <f>K550</f>
        <v>0</v>
      </c>
      <c r="E542" s="15">
        <f>L550</f>
        <v>0</v>
      </c>
      <c r="F542" s="15">
        <f>M550</f>
        <v>0</v>
      </c>
      <c r="G542" s="15">
        <f>N550</f>
        <v>0</v>
      </c>
    </row>
    <row r="543" spans="2:14" x14ac:dyDescent="0.15">
      <c r="B543" s="15">
        <f>B542</f>
        <v>0</v>
      </c>
      <c r="C543" s="15">
        <f>C541+(2*(C542-C541))</f>
        <v>0</v>
      </c>
      <c r="D543" s="15">
        <f>D542</f>
        <v>0</v>
      </c>
      <c r="E543" s="15">
        <f>E542</f>
        <v>0</v>
      </c>
      <c r="F543" s="15">
        <f>F542</f>
        <v>0</v>
      </c>
      <c r="G543" s="15">
        <f>G542</f>
        <v>0</v>
      </c>
    </row>
    <row r="544" spans="2:14" x14ac:dyDescent="0.15">
      <c r="B544" s="15">
        <f>B542</f>
        <v>0</v>
      </c>
      <c r="C544" s="15">
        <f>J550</f>
        <v>0</v>
      </c>
      <c r="D544" s="15">
        <f>D542</f>
        <v>0</v>
      </c>
      <c r="E544" s="15">
        <f>E542</f>
        <v>0</v>
      </c>
      <c r="F544" s="15">
        <f>F542</f>
        <v>0</v>
      </c>
      <c r="G544" s="15">
        <f>G542</f>
        <v>0</v>
      </c>
      <c r="I544">
        <f>'RAOB input'!A182</f>
        <v>0</v>
      </c>
      <c r="J544">
        <f>'RAOB input'!B182</f>
        <v>0</v>
      </c>
      <c r="K544">
        <f>'RAOB input'!C182</f>
        <v>0</v>
      </c>
      <c r="L544">
        <f>'RAOB input'!D182</f>
        <v>0</v>
      </c>
      <c r="M544">
        <f>'RAOB input'!E182</f>
        <v>0</v>
      </c>
      <c r="N544">
        <f>'RAOB input'!F182</f>
        <v>0</v>
      </c>
    </row>
    <row r="545" spans="2:14" x14ac:dyDescent="0.15">
      <c r="B545" s="15">
        <f>I559</f>
        <v>0</v>
      </c>
      <c r="C545" s="15">
        <f>C544+((C547-C544)/3)</f>
        <v>0</v>
      </c>
      <c r="D545" s="15">
        <f>K559</f>
        <v>0</v>
      </c>
      <c r="E545" s="15">
        <f>L559</f>
        <v>0</v>
      </c>
      <c r="F545" s="15">
        <f>M559</f>
        <v>0</v>
      </c>
      <c r="G545" s="15">
        <f>N559</f>
        <v>0</v>
      </c>
    </row>
    <row r="546" spans="2:14" x14ac:dyDescent="0.15">
      <c r="B546" s="15">
        <f>B545</f>
        <v>0</v>
      </c>
      <c r="C546" s="15">
        <f>C544+(2*(C545-C544))</f>
        <v>0</v>
      </c>
      <c r="D546" s="15">
        <f>D545</f>
        <v>0</v>
      </c>
      <c r="E546" s="15">
        <f>E545</f>
        <v>0</v>
      </c>
      <c r="F546" s="15">
        <f>F545</f>
        <v>0</v>
      </c>
      <c r="G546" s="15">
        <f>G545</f>
        <v>0</v>
      </c>
    </row>
    <row r="547" spans="2:14" x14ac:dyDescent="0.15">
      <c r="B547" s="15">
        <f>B545</f>
        <v>0</v>
      </c>
      <c r="C547" s="15">
        <f>J559</f>
        <v>0</v>
      </c>
      <c r="D547" s="15">
        <f>D545</f>
        <v>0</v>
      </c>
      <c r="E547" s="15">
        <f>E545</f>
        <v>0</v>
      </c>
      <c r="F547" s="15">
        <f>F545</f>
        <v>0</v>
      </c>
      <c r="G547" s="15">
        <f>G545</f>
        <v>0</v>
      </c>
      <c r="I547">
        <f>'RAOB input'!A183</f>
        <v>0</v>
      </c>
      <c r="J547">
        <f>'RAOB input'!B183</f>
        <v>0</v>
      </c>
      <c r="K547">
        <f>'RAOB input'!C183</f>
        <v>0</v>
      </c>
      <c r="L547">
        <f>'RAOB input'!D183</f>
        <v>0</v>
      </c>
      <c r="M547">
        <f>'RAOB input'!E183</f>
        <v>0</v>
      </c>
      <c r="N547">
        <f>'RAOB input'!F183</f>
        <v>0</v>
      </c>
    </row>
    <row r="548" spans="2:14" x14ac:dyDescent="0.15">
      <c r="B548" s="15">
        <f>I568</f>
        <v>0</v>
      </c>
      <c r="C548" s="15">
        <f>C547+((C550-C547)/3)</f>
        <v>0</v>
      </c>
      <c r="D548" s="15">
        <f>K568</f>
        <v>0</v>
      </c>
      <c r="E548" s="15">
        <f>L568</f>
        <v>0</v>
      </c>
      <c r="F548" s="15">
        <f>M568</f>
        <v>0</v>
      </c>
      <c r="G548" s="15">
        <f>N568</f>
        <v>0</v>
      </c>
    </row>
    <row r="549" spans="2:14" x14ac:dyDescent="0.15">
      <c r="B549" s="15">
        <f>B548</f>
        <v>0</v>
      </c>
      <c r="C549" s="15">
        <f>C547+(2*(C548-C547))</f>
        <v>0</v>
      </c>
      <c r="D549" s="15">
        <f>D548</f>
        <v>0</v>
      </c>
      <c r="E549" s="15">
        <f>E548</f>
        <v>0</v>
      </c>
      <c r="F549" s="15">
        <f>F548</f>
        <v>0</v>
      </c>
      <c r="G549" s="15">
        <f>G548</f>
        <v>0</v>
      </c>
    </row>
    <row r="550" spans="2:14" x14ac:dyDescent="0.15">
      <c r="B550" s="15">
        <f>B548</f>
        <v>0</v>
      </c>
      <c r="C550" s="15">
        <f>J568</f>
        <v>0</v>
      </c>
      <c r="D550" s="15">
        <f>D548</f>
        <v>0</v>
      </c>
      <c r="E550" s="15">
        <f>E548</f>
        <v>0</v>
      </c>
      <c r="F550" s="15">
        <f>F548</f>
        <v>0</v>
      </c>
      <c r="G550" s="15">
        <f>G548</f>
        <v>0</v>
      </c>
      <c r="I550">
        <f>'RAOB input'!A184</f>
        <v>0</v>
      </c>
      <c r="J550">
        <f>'RAOB input'!B184</f>
        <v>0</v>
      </c>
      <c r="K550">
        <f>'RAOB input'!C184</f>
        <v>0</v>
      </c>
      <c r="L550">
        <f>'RAOB input'!D184</f>
        <v>0</v>
      </c>
      <c r="M550">
        <f>'RAOB input'!E184</f>
        <v>0</v>
      </c>
      <c r="N550">
        <f>'RAOB input'!F184</f>
        <v>0</v>
      </c>
    </row>
    <row r="551" spans="2:14" x14ac:dyDescent="0.15">
      <c r="B551" s="15">
        <f>I577</f>
        <v>0</v>
      </c>
      <c r="C551" s="15">
        <f>C550+((C553-C550)/3)</f>
        <v>0</v>
      </c>
      <c r="D551" s="15">
        <f>K577</f>
        <v>0</v>
      </c>
      <c r="E551" s="15">
        <f>L577</f>
        <v>0</v>
      </c>
      <c r="F551" s="15">
        <f>M577</f>
        <v>0</v>
      </c>
      <c r="G551" s="15">
        <f>N577</f>
        <v>0</v>
      </c>
    </row>
    <row r="552" spans="2:14" x14ac:dyDescent="0.15">
      <c r="B552" s="15">
        <f>B551</f>
        <v>0</v>
      </c>
      <c r="C552" s="15">
        <f>C550+(2*(C551-C550))</f>
        <v>0</v>
      </c>
      <c r="D552" s="15">
        <f>D551</f>
        <v>0</v>
      </c>
      <c r="E552" s="15">
        <f>E551</f>
        <v>0</v>
      </c>
      <c r="F552" s="15">
        <f>F551</f>
        <v>0</v>
      </c>
      <c r="G552" s="15">
        <f>G551</f>
        <v>0</v>
      </c>
    </row>
    <row r="553" spans="2:14" x14ac:dyDescent="0.15">
      <c r="B553" s="15">
        <f>B551</f>
        <v>0</v>
      </c>
      <c r="C553" s="15">
        <f>J577</f>
        <v>0</v>
      </c>
      <c r="D553" s="15">
        <f>D551</f>
        <v>0</v>
      </c>
      <c r="E553" s="15">
        <f>E551</f>
        <v>0</v>
      </c>
      <c r="F553" s="15">
        <f>F551</f>
        <v>0</v>
      </c>
      <c r="G553" s="15">
        <f>G551</f>
        <v>0</v>
      </c>
      <c r="H553" s="15">
        <v>185</v>
      </c>
      <c r="I553">
        <f>'RAOB input'!A185</f>
        <v>0</v>
      </c>
      <c r="J553">
        <f>'RAOB input'!B185</f>
        <v>0</v>
      </c>
      <c r="K553">
        <f>'RAOB input'!C185</f>
        <v>0</v>
      </c>
      <c r="L553">
        <f>'RAOB input'!D185</f>
        <v>0</v>
      </c>
      <c r="M553">
        <f>'RAOB input'!E185</f>
        <v>0</v>
      </c>
      <c r="N553">
        <f>'RAOB input'!F185</f>
        <v>0</v>
      </c>
    </row>
    <row r="554" spans="2:14" x14ac:dyDescent="0.15">
      <c r="B554" s="15">
        <f>I556</f>
        <v>0</v>
      </c>
      <c r="C554" s="15">
        <f>C553+((C556-C553)/3)</f>
        <v>0</v>
      </c>
      <c r="D554" s="15">
        <f>K556</f>
        <v>0</v>
      </c>
      <c r="E554" s="15">
        <f>L556</f>
        <v>0</v>
      </c>
      <c r="F554" s="15">
        <f>M556</f>
        <v>0</v>
      </c>
      <c r="G554" s="15">
        <f>N556</f>
        <v>0</v>
      </c>
    </row>
    <row r="555" spans="2:14" x14ac:dyDescent="0.15">
      <c r="B555" s="15">
        <f>B554</f>
        <v>0</v>
      </c>
      <c r="C555" s="15">
        <f>C553+(2*(C554-C553))</f>
        <v>0</v>
      </c>
      <c r="D555" s="15">
        <f>D554</f>
        <v>0</v>
      </c>
      <c r="E555" s="15">
        <f>E554</f>
        <v>0</v>
      </c>
      <c r="F555" s="15">
        <f>F554</f>
        <v>0</v>
      </c>
      <c r="G555" s="15">
        <f>G554</f>
        <v>0</v>
      </c>
    </row>
    <row r="556" spans="2:14" x14ac:dyDescent="0.15">
      <c r="B556" s="15">
        <f>B554</f>
        <v>0</v>
      </c>
      <c r="C556" s="15">
        <f>J556</f>
        <v>0</v>
      </c>
      <c r="D556" s="15">
        <f>D554</f>
        <v>0</v>
      </c>
      <c r="E556" s="15">
        <f>E554</f>
        <v>0</v>
      </c>
      <c r="F556" s="15">
        <f>F554</f>
        <v>0</v>
      </c>
      <c r="G556" s="15">
        <f>G554</f>
        <v>0</v>
      </c>
      <c r="I556">
        <f>'RAOB input'!A186</f>
        <v>0</v>
      </c>
      <c r="J556">
        <f>'RAOB input'!B186</f>
        <v>0</v>
      </c>
      <c r="K556">
        <f>'RAOB input'!C186</f>
        <v>0</v>
      </c>
      <c r="L556">
        <f>'RAOB input'!D186</f>
        <v>0</v>
      </c>
      <c r="M556">
        <f>'RAOB input'!E186</f>
        <v>0</v>
      </c>
      <c r="N556">
        <f>'RAOB input'!F186</f>
        <v>0</v>
      </c>
    </row>
    <row r="557" spans="2:14" x14ac:dyDescent="0.15">
      <c r="B557" s="15">
        <f>I565</f>
        <v>0</v>
      </c>
      <c r="C557" s="15">
        <f>C556+((C559-C556)/3)</f>
        <v>0</v>
      </c>
      <c r="D557" s="15">
        <f>K565</f>
        <v>0</v>
      </c>
      <c r="E557" s="15">
        <f>L565</f>
        <v>0</v>
      </c>
      <c r="F557" s="15">
        <f>M565</f>
        <v>0</v>
      </c>
      <c r="G557" s="15">
        <f>N565</f>
        <v>0</v>
      </c>
    </row>
    <row r="558" spans="2:14" x14ac:dyDescent="0.15">
      <c r="B558" s="15">
        <f>B557</f>
        <v>0</v>
      </c>
      <c r="C558" s="15">
        <f>C556+(2*(C557-C556))</f>
        <v>0</v>
      </c>
      <c r="D558" s="15">
        <f>D557</f>
        <v>0</v>
      </c>
      <c r="E558" s="15">
        <f>E557</f>
        <v>0</v>
      </c>
      <c r="F558" s="15">
        <f>F557</f>
        <v>0</v>
      </c>
      <c r="G558" s="15">
        <f>G557</f>
        <v>0</v>
      </c>
    </row>
    <row r="559" spans="2:14" x14ac:dyDescent="0.15">
      <c r="B559" s="15">
        <f>B557</f>
        <v>0</v>
      </c>
      <c r="C559" s="15">
        <f>J565</f>
        <v>0</v>
      </c>
      <c r="D559" s="15">
        <f>D557</f>
        <v>0</v>
      </c>
      <c r="E559" s="15">
        <f>E557</f>
        <v>0</v>
      </c>
      <c r="F559" s="15">
        <f>F557</f>
        <v>0</v>
      </c>
      <c r="G559" s="15">
        <f>G557</f>
        <v>0</v>
      </c>
      <c r="I559">
        <f>'RAOB input'!A187</f>
        <v>0</v>
      </c>
      <c r="J559">
        <f>'RAOB input'!B187</f>
        <v>0</v>
      </c>
      <c r="K559">
        <f>'RAOB input'!C187</f>
        <v>0</v>
      </c>
      <c r="L559">
        <f>'RAOB input'!D187</f>
        <v>0</v>
      </c>
      <c r="M559">
        <f>'RAOB input'!E187</f>
        <v>0</v>
      </c>
      <c r="N559">
        <f>'RAOB input'!F187</f>
        <v>0</v>
      </c>
    </row>
    <row r="560" spans="2:14" x14ac:dyDescent="0.15">
      <c r="B560" s="15">
        <f>I574</f>
        <v>0</v>
      </c>
      <c r="C560" s="15">
        <f>C559+((C562-C559)/3)</f>
        <v>0</v>
      </c>
      <c r="D560" s="15">
        <f>K574</f>
        <v>0</v>
      </c>
      <c r="E560" s="15">
        <f>L574</f>
        <v>0</v>
      </c>
      <c r="F560" s="15">
        <f>M574</f>
        <v>0</v>
      </c>
      <c r="G560" s="15">
        <f>N574</f>
        <v>0</v>
      </c>
    </row>
    <row r="561" spans="2:14" x14ac:dyDescent="0.15">
      <c r="B561" s="15">
        <f>B560</f>
        <v>0</v>
      </c>
      <c r="C561" s="15">
        <f>C559+(2*(C560-C559))</f>
        <v>0</v>
      </c>
      <c r="D561" s="15">
        <f>D560</f>
        <v>0</v>
      </c>
      <c r="E561" s="15">
        <f>E560</f>
        <v>0</v>
      </c>
      <c r="F561" s="15">
        <f>F560</f>
        <v>0</v>
      </c>
      <c r="G561" s="15">
        <f>G560</f>
        <v>0</v>
      </c>
    </row>
    <row r="562" spans="2:14" x14ac:dyDescent="0.15">
      <c r="B562" s="15">
        <f>B560</f>
        <v>0</v>
      </c>
      <c r="C562" s="15">
        <f>J574</f>
        <v>0</v>
      </c>
      <c r="D562" s="15">
        <f>D560</f>
        <v>0</v>
      </c>
      <c r="E562" s="15">
        <f>E560</f>
        <v>0</v>
      </c>
      <c r="F562" s="15">
        <f>F560</f>
        <v>0</v>
      </c>
      <c r="G562" s="15">
        <f>G560</f>
        <v>0</v>
      </c>
      <c r="I562">
        <f>'RAOB input'!A188</f>
        <v>0</v>
      </c>
      <c r="J562">
        <f>'RAOB input'!B188</f>
        <v>0</v>
      </c>
      <c r="K562">
        <f>'RAOB input'!C188</f>
        <v>0</v>
      </c>
      <c r="L562">
        <f>'RAOB input'!D188</f>
        <v>0</v>
      </c>
      <c r="M562">
        <f>'RAOB input'!E188</f>
        <v>0</v>
      </c>
      <c r="N562">
        <f>'RAOB input'!F188</f>
        <v>0</v>
      </c>
    </row>
    <row r="563" spans="2:14" x14ac:dyDescent="0.15">
      <c r="B563" s="15">
        <f>I583</f>
        <v>0</v>
      </c>
      <c r="C563" s="15">
        <f>C562+((C565-C562)/3)</f>
        <v>0</v>
      </c>
      <c r="D563" s="15">
        <f>K583</f>
        <v>0</v>
      </c>
      <c r="E563" s="15">
        <f>L583</f>
        <v>0</v>
      </c>
      <c r="F563" s="15">
        <f>M583</f>
        <v>0</v>
      </c>
      <c r="G563" s="15">
        <f>N583</f>
        <v>0</v>
      </c>
    </row>
    <row r="564" spans="2:14" x14ac:dyDescent="0.15">
      <c r="B564" s="15">
        <f>B563</f>
        <v>0</v>
      </c>
      <c r="C564" s="15">
        <f>C562+(2*(C563-C562))</f>
        <v>0</v>
      </c>
      <c r="D564" s="15">
        <f>D563</f>
        <v>0</v>
      </c>
      <c r="E564" s="15">
        <f>E563</f>
        <v>0</v>
      </c>
      <c r="F564" s="15">
        <f>F563</f>
        <v>0</v>
      </c>
      <c r="G564" s="15">
        <f>G563</f>
        <v>0</v>
      </c>
    </row>
    <row r="565" spans="2:14" x14ac:dyDescent="0.15">
      <c r="B565" s="15">
        <f>B563</f>
        <v>0</v>
      </c>
      <c r="C565" s="15">
        <f>J583</f>
        <v>0</v>
      </c>
      <c r="D565" s="15">
        <f>D563</f>
        <v>0</v>
      </c>
      <c r="E565" s="15">
        <f>E563</f>
        <v>0</v>
      </c>
      <c r="F565" s="15">
        <f>F563</f>
        <v>0</v>
      </c>
      <c r="G565" s="15">
        <f>G563</f>
        <v>0</v>
      </c>
      <c r="I565">
        <f>'RAOB input'!A189</f>
        <v>0</v>
      </c>
      <c r="J565">
        <f>'RAOB input'!B189</f>
        <v>0</v>
      </c>
      <c r="K565">
        <f>'RAOB input'!C189</f>
        <v>0</v>
      </c>
      <c r="L565">
        <f>'RAOB input'!D189</f>
        <v>0</v>
      </c>
      <c r="M565">
        <f>'RAOB input'!E189</f>
        <v>0</v>
      </c>
      <c r="N565">
        <f>'RAOB input'!F189</f>
        <v>0</v>
      </c>
    </row>
    <row r="566" spans="2:14" x14ac:dyDescent="0.15">
      <c r="B566" s="15">
        <f>I592</f>
        <v>0</v>
      </c>
      <c r="C566" s="15">
        <f>C565+((C568-C565)/3)</f>
        <v>0</v>
      </c>
      <c r="D566" s="15">
        <f>K592</f>
        <v>0</v>
      </c>
      <c r="E566" s="15">
        <f>L592</f>
        <v>0</v>
      </c>
      <c r="F566" s="15">
        <f>M592</f>
        <v>0</v>
      </c>
      <c r="G566" s="15">
        <f>N592</f>
        <v>0</v>
      </c>
    </row>
    <row r="567" spans="2:14" x14ac:dyDescent="0.15">
      <c r="B567" s="15">
        <f>B566</f>
        <v>0</v>
      </c>
      <c r="C567" s="15">
        <f>C565+(2*(C566-C565))</f>
        <v>0</v>
      </c>
      <c r="D567" s="15">
        <f>D566</f>
        <v>0</v>
      </c>
      <c r="E567" s="15">
        <f>E566</f>
        <v>0</v>
      </c>
      <c r="F567" s="15">
        <f>F566</f>
        <v>0</v>
      </c>
      <c r="G567" s="15">
        <f>G566</f>
        <v>0</v>
      </c>
    </row>
    <row r="568" spans="2:14" x14ac:dyDescent="0.15">
      <c r="B568" s="15">
        <f>B566</f>
        <v>0</v>
      </c>
      <c r="C568" s="15">
        <f>J592</f>
        <v>0</v>
      </c>
      <c r="D568" s="15">
        <f>D566</f>
        <v>0</v>
      </c>
      <c r="E568" s="15">
        <f>E566</f>
        <v>0</v>
      </c>
      <c r="F568" s="15">
        <f>F566</f>
        <v>0</v>
      </c>
      <c r="G568" s="15">
        <f>G566</f>
        <v>0</v>
      </c>
      <c r="H568" s="15">
        <v>190</v>
      </c>
      <c r="I568">
        <f>'RAOB input'!A190</f>
        <v>0</v>
      </c>
      <c r="J568">
        <f>'RAOB input'!B190</f>
        <v>0</v>
      </c>
      <c r="K568">
        <f>'RAOB input'!C190</f>
        <v>0</v>
      </c>
      <c r="L568">
        <f>'RAOB input'!D190</f>
        <v>0</v>
      </c>
      <c r="M568">
        <f>'RAOB input'!E190</f>
        <v>0</v>
      </c>
      <c r="N568">
        <f>'RAOB input'!F190</f>
        <v>0</v>
      </c>
    </row>
    <row r="569" spans="2:14" x14ac:dyDescent="0.15">
      <c r="B569" s="15">
        <f>I571</f>
        <v>0</v>
      </c>
      <c r="C569" s="15">
        <f>C568+((C571-C568)/3)</f>
        <v>0</v>
      </c>
      <c r="D569" s="15">
        <f>K571</f>
        <v>0</v>
      </c>
      <c r="E569" s="15">
        <f>L571</f>
        <v>0</v>
      </c>
      <c r="F569" s="15">
        <f>M571</f>
        <v>0</v>
      </c>
      <c r="G569" s="15">
        <f>N571</f>
        <v>0</v>
      </c>
    </row>
    <row r="570" spans="2:14" x14ac:dyDescent="0.15">
      <c r="B570" s="15">
        <f>B569</f>
        <v>0</v>
      </c>
      <c r="C570" s="15">
        <f>C568+(2*(C569-C568))</f>
        <v>0</v>
      </c>
      <c r="D570" s="15">
        <f>D569</f>
        <v>0</v>
      </c>
      <c r="E570" s="15">
        <f>E569</f>
        <v>0</v>
      </c>
      <c r="F570" s="15">
        <f>F569</f>
        <v>0</v>
      </c>
      <c r="G570" s="15">
        <f>G569</f>
        <v>0</v>
      </c>
    </row>
    <row r="571" spans="2:14" x14ac:dyDescent="0.15">
      <c r="B571" s="15">
        <f>B569</f>
        <v>0</v>
      </c>
      <c r="C571" s="15">
        <f>J571</f>
        <v>0</v>
      </c>
      <c r="D571" s="15">
        <f>D569</f>
        <v>0</v>
      </c>
      <c r="E571" s="15">
        <f>E569</f>
        <v>0</v>
      </c>
      <c r="F571" s="15">
        <f>F569</f>
        <v>0</v>
      </c>
      <c r="G571" s="15">
        <f>G569</f>
        <v>0</v>
      </c>
      <c r="I571">
        <f>'RAOB input'!A191</f>
        <v>0</v>
      </c>
      <c r="J571">
        <f>'RAOB input'!B191</f>
        <v>0</v>
      </c>
      <c r="K571">
        <f>'RAOB input'!C191</f>
        <v>0</v>
      </c>
      <c r="L571">
        <f>'RAOB input'!D191</f>
        <v>0</v>
      </c>
      <c r="M571">
        <f>'RAOB input'!E191</f>
        <v>0</v>
      </c>
      <c r="N571">
        <f>'RAOB input'!F191</f>
        <v>0</v>
      </c>
    </row>
    <row r="572" spans="2:14" x14ac:dyDescent="0.15">
      <c r="B572" s="15">
        <f>I580</f>
        <v>0</v>
      </c>
      <c r="C572" s="15">
        <f>C571+((C574-C571)/3)</f>
        <v>0</v>
      </c>
      <c r="D572" s="15">
        <f>K580</f>
        <v>0</v>
      </c>
      <c r="E572" s="15">
        <f>L580</f>
        <v>0</v>
      </c>
      <c r="F572" s="15">
        <f>M580</f>
        <v>0</v>
      </c>
      <c r="G572" s="15">
        <f>N580</f>
        <v>0</v>
      </c>
    </row>
    <row r="573" spans="2:14" x14ac:dyDescent="0.15">
      <c r="B573" s="15">
        <f>B572</f>
        <v>0</v>
      </c>
      <c r="C573" s="15">
        <f>C571+(2*(C572-C571))</f>
        <v>0</v>
      </c>
      <c r="D573" s="15">
        <f>D572</f>
        <v>0</v>
      </c>
      <c r="E573" s="15">
        <f>E572</f>
        <v>0</v>
      </c>
      <c r="F573" s="15">
        <f>F572</f>
        <v>0</v>
      </c>
      <c r="G573" s="15">
        <f>G572</f>
        <v>0</v>
      </c>
    </row>
    <row r="574" spans="2:14" x14ac:dyDescent="0.15">
      <c r="B574" s="15">
        <f>B572</f>
        <v>0</v>
      </c>
      <c r="C574" s="15">
        <f>J580</f>
        <v>0</v>
      </c>
      <c r="D574" s="15">
        <f>D572</f>
        <v>0</v>
      </c>
      <c r="E574" s="15">
        <f>E572</f>
        <v>0</v>
      </c>
      <c r="F574" s="15">
        <f>F572</f>
        <v>0</v>
      </c>
      <c r="G574" s="15">
        <f>G572</f>
        <v>0</v>
      </c>
      <c r="I574">
        <f>'RAOB input'!A192</f>
        <v>0</v>
      </c>
      <c r="J574">
        <f>'RAOB input'!B192</f>
        <v>0</v>
      </c>
      <c r="K574">
        <f>'RAOB input'!C192</f>
        <v>0</v>
      </c>
      <c r="L574">
        <f>'RAOB input'!D192</f>
        <v>0</v>
      </c>
      <c r="M574">
        <f>'RAOB input'!E192</f>
        <v>0</v>
      </c>
      <c r="N574">
        <f>'RAOB input'!F192</f>
        <v>0</v>
      </c>
    </row>
    <row r="575" spans="2:14" x14ac:dyDescent="0.15">
      <c r="B575" s="15">
        <f>I589</f>
        <v>0</v>
      </c>
      <c r="C575" s="15">
        <f>C574+((C577-C574)/3)</f>
        <v>0</v>
      </c>
      <c r="D575" s="15">
        <f>K589</f>
        <v>0</v>
      </c>
      <c r="E575" s="15">
        <f>L589</f>
        <v>0</v>
      </c>
      <c r="F575" s="15">
        <f>M589</f>
        <v>0</v>
      </c>
      <c r="G575" s="15">
        <f>N589</f>
        <v>0</v>
      </c>
    </row>
    <row r="576" spans="2:14" x14ac:dyDescent="0.15">
      <c r="B576" s="15">
        <f>B575</f>
        <v>0</v>
      </c>
      <c r="C576" s="15">
        <f>C574+(2*(C575-C574))</f>
        <v>0</v>
      </c>
      <c r="D576" s="15">
        <f>D575</f>
        <v>0</v>
      </c>
      <c r="E576" s="15">
        <f>E575</f>
        <v>0</v>
      </c>
      <c r="F576" s="15">
        <f>F575</f>
        <v>0</v>
      </c>
      <c r="G576" s="15">
        <f>G575</f>
        <v>0</v>
      </c>
    </row>
    <row r="577" spans="2:14" x14ac:dyDescent="0.15">
      <c r="B577" s="15">
        <f>B575</f>
        <v>0</v>
      </c>
      <c r="C577" s="15">
        <f>J589</f>
        <v>0</v>
      </c>
      <c r="D577" s="15">
        <f>D575</f>
        <v>0</v>
      </c>
      <c r="E577" s="15">
        <f>E575</f>
        <v>0</v>
      </c>
      <c r="F577" s="15">
        <f>F575</f>
        <v>0</v>
      </c>
      <c r="G577" s="15">
        <f>G575</f>
        <v>0</v>
      </c>
      <c r="I577">
        <f>'RAOB input'!A193</f>
        <v>0</v>
      </c>
      <c r="J577">
        <f>'RAOB input'!B193</f>
        <v>0</v>
      </c>
      <c r="K577">
        <f>'RAOB input'!C193</f>
        <v>0</v>
      </c>
      <c r="L577">
        <f>'RAOB input'!D193</f>
        <v>0</v>
      </c>
      <c r="M577">
        <f>'RAOB input'!E193</f>
        <v>0</v>
      </c>
      <c r="N577">
        <f>'RAOB input'!F193</f>
        <v>0</v>
      </c>
    </row>
    <row r="578" spans="2:14" x14ac:dyDescent="0.15">
      <c r="B578" s="15">
        <f>I598</f>
        <v>0</v>
      </c>
      <c r="C578" s="15">
        <f>C577+((C580-C577)/3)</f>
        <v>0</v>
      </c>
      <c r="D578" s="15">
        <f>K598</f>
        <v>0</v>
      </c>
      <c r="E578" s="15">
        <f>L598</f>
        <v>0</v>
      </c>
      <c r="F578" s="15">
        <f>M598</f>
        <v>0</v>
      </c>
      <c r="G578" s="15">
        <f>N598</f>
        <v>0</v>
      </c>
    </row>
    <row r="579" spans="2:14" x14ac:dyDescent="0.15">
      <c r="B579" s="15">
        <f>B578</f>
        <v>0</v>
      </c>
      <c r="C579" s="15">
        <f>C577+(2*(C578-C577))</f>
        <v>0</v>
      </c>
      <c r="D579" s="15">
        <f>D578</f>
        <v>0</v>
      </c>
      <c r="E579" s="15">
        <f>E578</f>
        <v>0</v>
      </c>
      <c r="F579" s="15">
        <f>F578</f>
        <v>0</v>
      </c>
      <c r="G579" s="15">
        <f>G578</f>
        <v>0</v>
      </c>
    </row>
    <row r="580" spans="2:14" x14ac:dyDescent="0.15">
      <c r="B580" s="15">
        <f>B578</f>
        <v>0</v>
      </c>
      <c r="C580" s="15">
        <f>J598</f>
        <v>0</v>
      </c>
      <c r="D580" s="15">
        <f>D578</f>
        <v>0</v>
      </c>
      <c r="E580" s="15">
        <f>E578</f>
        <v>0</v>
      </c>
      <c r="F580" s="15">
        <f>F578</f>
        <v>0</v>
      </c>
      <c r="G580" s="15">
        <f>G578</f>
        <v>0</v>
      </c>
      <c r="I580">
        <f>'RAOB input'!A194</f>
        <v>0</v>
      </c>
      <c r="J580">
        <f>'RAOB input'!B194</f>
        <v>0</v>
      </c>
      <c r="K580">
        <f>'RAOB input'!C194</f>
        <v>0</v>
      </c>
      <c r="L580">
        <f>'RAOB input'!D194</f>
        <v>0</v>
      </c>
      <c r="M580">
        <f>'RAOB input'!E194</f>
        <v>0</v>
      </c>
      <c r="N580">
        <f>'RAOB input'!F194</f>
        <v>0</v>
      </c>
    </row>
    <row r="581" spans="2:14" x14ac:dyDescent="0.15">
      <c r="B581" s="15">
        <f>I607</f>
        <v>0</v>
      </c>
      <c r="C581" s="15">
        <f>C580+((C583-C580)/3)</f>
        <v>0</v>
      </c>
      <c r="D581" s="15">
        <f>K607</f>
        <v>0</v>
      </c>
      <c r="E581" s="15">
        <f>L607</f>
        <v>0</v>
      </c>
      <c r="F581" s="15">
        <f>M607</f>
        <v>0</v>
      </c>
      <c r="G581" s="15">
        <f>N607</f>
        <v>0</v>
      </c>
    </row>
    <row r="582" spans="2:14" x14ac:dyDescent="0.15">
      <c r="B582" s="15">
        <f>B581</f>
        <v>0</v>
      </c>
      <c r="C582" s="15">
        <f>C580+(2*(C581-C580))</f>
        <v>0</v>
      </c>
      <c r="D582" s="15">
        <f>D581</f>
        <v>0</v>
      </c>
      <c r="E582" s="15">
        <f>E581</f>
        <v>0</v>
      </c>
      <c r="F582" s="15">
        <f>F581</f>
        <v>0</v>
      </c>
      <c r="G582" s="15">
        <f>G581</f>
        <v>0</v>
      </c>
    </row>
    <row r="583" spans="2:14" x14ac:dyDescent="0.15">
      <c r="B583" s="15">
        <f>B581</f>
        <v>0</v>
      </c>
      <c r="C583" s="15">
        <f>J607</f>
        <v>0</v>
      </c>
      <c r="D583" s="15">
        <f>D581</f>
        <v>0</v>
      </c>
      <c r="E583" s="15">
        <f>E581</f>
        <v>0</v>
      </c>
      <c r="F583" s="15">
        <f>F581</f>
        <v>0</v>
      </c>
      <c r="G583" s="15">
        <f>G581</f>
        <v>0</v>
      </c>
      <c r="H583" s="15">
        <v>195</v>
      </c>
      <c r="I583">
        <f>'RAOB input'!A195</f>
        <v>0</v>
      </c>
      <c r="J583">
        <f>'RAOB input'!B195</f>
        <v>0</v>
      </c>
      <c r="K583">
        <f>'RAOB input'!C195</f>
        <v>0</v>
      </c>
      <c r="L583">
        <f>'RAOB input'!D195</f>
        <v>0</v>
      </c>
      <c r="M583">
        <f>'RAOB input'!E195</f>
        <v>0</v>
      </c>
      <c r="N583">
        <f>'RAOB input'!F195</f>
        <v>0</v>
      </c>
    </row>
    <row r="584" spans="2:14" x14ac:dyDescent="0.15">
      <c r="B584" s="15">
        <f>I586</f>
        <v>0</v>
      </c>
      <c r="C584" s="15">
        <f>C583+((C586-C583)/3)</f>
        <v>0</v>
      </c>
      <c r="D584" s="15">
        <f>K586</f>
        <v>0</v>
      </c>
      <c r="E584" s="15">
        <f>L586</f>
        <v>0</v>
      </c>
      <c r="F584" s="15">
        <f>M586</f>
        <v>0</v>
      </c>
      <c r="G584" s="15">
        <f>N586</f>
        <v>0</v>
      </c>
    </row>
    <row r="585" spans="2:14" x14ac:dyDescent="0.15">
      <c r="B585" s="15">
        <f>B584</f>
        <v>0</v>
      </c>
      <c r="C585" s="15">
        <f>C583+(2*(C584-C583))</f>
        <v>0</v>
      </c>
      <c r="D585" s="15">
        <f>D584</f>
        <v>0</v>
      </c>
      <c r="E585" s="15">
        <f>E584</f>
        <v>0</v>
      </c>
      <c r="F585" s="15">
        <f>F584</f>
        <v>0</v>
      </c>
      <c r="G585" s="15">
        <f>G584</f>
        <v>0</v>
      </c>
    </row>
    <row r="586" spans="2:14" x14ac:dyDescent="0.15">
      <c r="B586" s="15">
        <f>B584</f>
        <v>0</v>
      </c>
      <c r="C586" s="15">
        <f>J586</f>
        <v>0</v>
      </c>
      <c r="D586" s="15">
        <f>D584</f>
        <v>0</v>
      </c>
      <c r="E586" s="15">
        <f>E584</f>
        <v>0</v>
      </c>
      <c r="F586" s="15">
        <f>F584</f>
        <v>0</v>
      </c>
      <c r="G586" s="15">
        <f>G584</f>
        <v>0</v>
      </c>
      <c r="I586">
        <f>'RAOB input'!A196</f>
        <v>0</v>
      </c>
      <c r="J586">
        <f>'RAOB input'!B196</f>
        <v>0</v>
      </c>
      <c r="K586">
        <f>'RAOB input'!C196</f>
        <v>0</v>
      </c>
      <c r="L586">
        <f>'RAOB input'!D196</f>
        <v>0</v>
      </c>
      <c r="M586">
        <f>'RAOB input'!E196</f>
        <v>0</v>
      </c>
      <c r="N586">
        <f>'RAOB input'!F196</f>
        <v>0</v>
      </c>
    </row>
    <row r="587" spans="2:14" x14ac:dyDescent="0.15">
      <c r="B587" s="15">
        <f>I595</f>
        <v>0</v>
      </c>
      <c r="C587" s="15">
        <f>C586+((C589-C586)/3)</f>
        <v>0</v>
      </c>
      <c r="D587" s="15">
        <f>K595</f>
        <v>0</v>
      </c>
      <c r="E587" s="15">
        <f>L595</f>
        <v>0</v>
      </c>
      <c r="F587" s="15">
        <f>M595</f>
        <v>0</v>
      </c>
      <c r="G587" s="15">
        <f>N595</f>
        <v>0</v>
      </c>
    </row>
    <row r="588" spans="2:14" x14ac:dyDescent="0.15">
      <c r="B588" s="15">
        <f>B587</f>
        <v>0</v>
      </c>
      <c r="C588" s="15">
        <f>C586+(2*(C587-C586))</f>
        <v>0</v>
      </c>
      <c r="D588" s="15">
        <f>D587</f>
        <v>0</v>
      </c>
      <c r="E588" s="15">
        <f>E587</f>
        <v>0</v>
      </c>
      <c r="F588" s="15">
        <f>F587</f>
        <v>0</v>
      </c>
      <c r="G588" s="15">
        <f>G587</f>
        <v>0</v>
      </c>
    </row>
    <row r="589" spans="2:14" x14ac:dyDescent="0.15">
      <c r="B589" s="15">
        <f>B587</f>
        <v>0</v>
      </c>
      <c r="C589" s="15">
        <f>J595</f>
        <v>0</v>
      </c>
      <c r="D589" s="15">
        <f>D587</f>
        <v>0</v>
      </c>
      <c r="E589" s="15">
        <f>E587</f>
        <v>0</v>
      </c>
      <c r="F589" s="15">
        <f>F587</f>
        <v>0</v>
      </c>
      <c r="G589" s="15">
        <f>G587</f>
        <v>0</v>
      </c>
      <c r="I589">
        <f>'RAOB input'!A197</f>
        <v>0</v>
      </c>
      <c r="J589">
        <f>'RAOB input'!B197</f>
        <v>0</v>
      </c>
      <c r="K589">
        <f>'RAOB input'!C197</f>
        <v>0</v>
      </c>
      <c r="L589">
        <f>'RAOB input'!D197</f>
        <v>0</v>
      </c>
      <c r="M589">
        <f>'RAOB input'!E197</f>
        <v>0</v>
      </c>
      <c r="N589">
        <f>'RAOB input'!F197</f>
        <v>0</v>
      </c>
    </row>
    <row r="590" spans="2:14" x14ac:dyDescent="0.15">
      <c r="B590" s="15">
        <f>I604</f>
        <v>0</v>
      </c>
      <c r="C590" s="15">
        <f>C589+((C592-C589)/3)</f>
        <v>0</v>
      </c>
      <c r="D590" s="15">
        <f>K604</f>
        <v>0</v>
      </c>
      <c r="E590" s="15">
        <f>L604</f>
        <v>0</v>
      </c>
      <c r="F590" s="15">
        <f>M604</f>
        <v>0</v>
      </c>
      <c r="G590" s="15">
        <f>N604</f>
        <v>0</v>
      </c>
    </row>
    <row r="591" spans="2:14" x14ac:dyDescent="0.15">
      <c r="B591" s="15">
        <f>B590</f>
        <v>0</v>
      </c>
      <c r="C591" s="15">
        <f>C589+(2*(C590-C589))</f>
        <v>0</v>
      </c>
      <c r="D591" s="15">
        <f>D590</f>
        <v>0</v>
      </c>
      <c r="E591" s="15">
        <f>E590</f>
        <v>0</v>
      </c>
      <c r="F591" s="15">
        <f>F590</f>
        <v>0</v>
      </c>
      <c r="G591" s="15">
        <f>G590</f>
        <v>0</v>
      </c>
    </row>
    <row r="592" spans="2:14" x14ac:dyDescent="0.15">
      <c r="B592" s="15">
        <f>B590</f>
        <v>0</v>
      </c>
      <c r="C592" s="15">
        <f>J604</f>
        <v>0</v>
      </c>
      <c r="D592" s="15">
        <f>D590</f>
        <v>0</v>
      </c>
      <c r="E592" s="15">
        <f>E590</f>
        <v>0</v>
      </c>
      <c r="F592" s="15">
        <f>F590</f>
        <v>0</v>
      </c>
      <c r="G592" s="15">
        <f>G590</f>
        <v>0</v>
      </c>
      <c r="I592">
        <f>'RAOB input'!A198</f>
        <v>0</v>
      </c>
      <c r="J592">
        <f>'RAOB input'!B198</f>
        <v>0</v>
      </c>
      <c r="K592">
        <f>'RAOB input'!C198</f>
        <v>0</v>
      </c>
      <c r="L592">
        <f>'RAOB input'!D198</f>
        <v>0</v>
      </c>
      <c r="M592">
        <f>'RAOB input'!E198</f>
        <v>0</v>
      </c>
      <c r="N592">
        <f>'RAOB input'!F198</f>
        <v>0</v>
      </c>
    </row>
    <row r="593" spans="2:14" x14ac:dyDescent="0.15">
      <c r="B593" s="15">
        <f>I613</f>
        <v>0</v>
      </c>
      <c r="C593" s="15">
        <f>C592+((C595-C592)/3)</f>
        <v>0</v>
      </c>
      <c r="D593" s="15">
        <f>K613</f>
        <v>0</v>
      </c>
      <c r="E593" s="15">
        <f>L613</f>
        <v>0</v>
      </c>
      <c r="F593" s="15">
        <f>M613</f>
        <v>0</v>
      </c>
      <c r="G593" s="15">
        <f>N613</f>
        <v>0</v>
      </c>
    </row>
    <row r="594" spans="2:14" x14ac:dyDescent="0.15">
      <c r="B594" s="15">
        <f>B593</f>
        <v>0</v>
      </c>
      <c r="C594" s="15">
        <f>C592+(2*(C593-C592))</f>
        <v>0</v>
      </c>
      <c r="D594" s="15">
        <f>D593</f>
        <v>0</v>
      </c>
      <c r="E594" s="15">
        <f>E593</f>
        <v>0</v>
      </c>
      <c r="F594" s="15">
        <f>F593</f>
        <v>0</v>
      </c>
      <c r="G594" s="15">
        <f>G593</f>
        <v>0</v>
      </c>
    </row>
    <row r="595" spans="2:14" x14ac:dyDescent="0.15">
      <c r="B595" s="15">
        <f>B593</f>
        <v>0</v>
      </c>
      <c r="C595" s="15">
        <f>J613</f>
        <v>0</v>
      </c>
      <c r="D595" s="15">
        <f>D593</f>
        <v>0</v>
      </c>
      <c r="E595" s="15">
        <f>E593</f>
        <v>0</v>
      </c>
      <c r="F595" s="15">
        <f>F593</f>
        <v>0</v>
      </c>
      <c r="G595" s="15">
        <f>G593</f>
        <v>0</v>
      </c>
      <c r="I595">
        <f>'RAOB input'!A199</f>
        <v>0</v>
      </c>
      <c r="J595">
        <f>'RAOB input'!B199</f>
        <v>0</v>
      </c>
      <c r="K595">
        <f>'RAOB input'!C199</f>
        <v>0</v>
      </c>
      <c r="L595">
        <f>'RAOB input'!D199</f>
        <v>0</v>
      </c>
      <c r="M595">
        <f>'RAOB input'!E199</f>
        <v>0</v>
      </c>
      <c r="N595">
        <f>'RAOB input'!F199</f>
        <v>0</v>
      </c>
    </row>
    <row r="596" spans="2:14" x14ac:dyDescent="0.15">
      <c r="B596" s="15">
        <f>I622</f>
        <v>0</v>
      </c>
      <c r="C596" s="15">
        <f>C595+((C598-C595)/3)</f>
        <v>0</v>
      </c>
      <c r="D596" s="15">
        <f>K622</f>
        <v>0</v>
      </c>
      <c r="E596" s="15">
        <f>L622</f>
        <v>0</v>
      </c>
      <c r="F596" s="15">
        <f>M622</f>
        <v>0</v>
      </c>
      <c r="G596" s="15">
        <f>N622</f>
        <v>0</v>
      </c>
    </row>
    <row r="597" spans="2:14" x14ac:dyDescent="0.15">
      <c r="B597" s="15">
        <f>B596</f>
        <v>0</v>
      </c>
      <c r="C597" s="15">
        <f>C595+(2*(C596-C595))</f>
        <v>0</v>
      </c>
      <c r="D597" s="15">
        <f>D596</f>
        <v>0</v>
      </c>
      <c r="E597" s="15">
        <f>E596</f>
        <v>0</v>
      </c>
      <c r="F597" s="15">
        <f>F596</f>
        <v>0</v>
      </c>
      <c r="G597" s="15">
        <f>G596</f>
        <v>0</v>
      </c>
    </row>
    <row r="598" spans="2:14" x14ac:dyDescent="0.15">
      <c r="B598" s="15">
        <f>B596</f>
        <v>0</v>
      </c>
      <c r="C598" s="15">
        <f>J622</f>
        <v>0</v>
      </c>
      <c r="D598" s="15">
        <f>D596</f>
        <v>0</v>
      </c>
      <c r="E598" s="15">
        <f>E596</f>
        <v>0</v>
      </c>
      <c r="F598" s="15">
        <f>F596</f>
        <v>0</v>
      </c>
      <c r="G598" s="15">
        <f>G596</f>
        <v>0</v>
      </c>
      <c r="H598" s="15">
        <v>200</v>
      </c>
      <c r="I598">
        <f>'RAOB input'!A200</f>
        <v>0</v>
      </c>
      <c r="J598">
        <f>'RAOB input'!B200</f>
        <v>0</v>
      </c>
      <c r="K598">
        <f>'RAOB input'!C200</f>
        <v>0</v>
      </c>
      <c r="L598">
        <f>'RAOB input'!D200</f>
        <v>0</v>
      </c>
      <c r="M598">
        <f>'RAOB input'!E200</f>
        <v>0</v>
      </c>
      <c r="N598">
        <f>'RAOB input'!F200</f>
        <v>0</v>
      </c>
    </row>
    <row r="599" spans="2:14" x14ac:dyDescent="0.15">
      <c r="B599" s="15">
        <f>I601</f>
        <v>0</v>
      </c>
      <c r="C599" s="15">
        <f>C598+((C601-C598)/3)</f>
        <v>0</v>
      </c>
      <c r="D599" s="15">
        <f>K601</f>
        <v>0</v>
      </c>
      <c r="E599" s="15">
        <f>L601</f>
        <v>0</v>
      </c>
      <c r="F599" s="15">
        <f>M601</f>
        <v>0</v>
      </c>
      <c r="G599" s="15">
        <f>N601</f>
        <v>0</v>
      </c>
    </row>
    <row r="600" spans="2:14" x14ac:dyDescent="0.15">
      <c r="B600" s="15">
        <f>B599</f>
        <v>0</v>
      </c>
      <c r="C600" s="15">
        <f>C598+(2*(C599-C598))</f>
        <v>0</v>
      </c>
      <c r="D600" s="15">
        <f>D599</f>
        <v>0</v>
      </c>
      <c r="E600" s="15">
        <f>E599</f>
        <v>0</v>
      </c>
      <c r="F600" s="15">
        <f>F599</f>
        <v>0</v>
      </c>
      <c r="G600" s="15">
        <f>G599</f>
        <v>0</v>
      </c>
    </row>
    <row r="601" spans="2:14" x14ac:dyDescent="0.15">
      <c r="B601" s="15"/>
      <c r="C601" s="15"/>
      <c r="D601" s="15"/>
      <c r="E601" s="15"/>
      <c r="F601" s="15"/>
      <c r="G601" s="15"/>
    </row>
    <row r="602" spans="2:14" x14ac:dyDescent="0.15">
      <c r="B602" s="15"/>
      <c r="C602" s="15"/>
      <c r="D602" s="15"/>
      <c r="E602" s="15"/>
      <c r="F602" s="15"/>
      <c r="G602" s="15"/>
    </row>
    <row r="603" spans="2:14" x14ac:dyDescent="0.15">
      <c r="B603" s="15"/>
      <c r="C603" s="15"/>
      <c r="D603" s="15"/>
      <c r="E603" s="15"/>
      <c r="F603" s="15"/>
      <c r="G603" s="15"/>
    </row>
    <row r="604" spans="2:14" x14ac:dyDescent="0.15">
      <c r="B604" s="15"/>
      <c r="C604" s="15"/>
      <c r="D604" s="15"/>
      <c r="E604" s="15"/>
      <c r="F604" s="15"/>
      <c r="G604" s="15"/>
    </row>
    <row r="605" spans="2:14" x14ac:dyDescent="0.15">
      <c r="B605" s="15"/>
      <c r="C605" s="15"/>
      <c r="D605" s="15"/>
      <c r="E605" s="15"/>
      <c r="F605" s="15"/>
      <c r="G605" s="15"/>
    </row>
    <row r="606" spans="2:14" x14ac:dyDescent="0.15">
      <c r="B606" s="15"/>
      <c r="C606" s="15"/>
      <c r="D606" s="15"/>
      <c r="E606" s="15"/>
      <c r="F606" s="15"/>
      <c r="G606" s="15"/>
    </row>
    <row r="607" spans="2:14" x14ac:dyDescent="0.15">
      <c r="B607" s="15"/>
      <c r="C607" s="15"/>
      <c r="D607" s="15"/>
      <c r="E607" s="15"/>
      <c r="F607" s="15"/>
      <c r="G607" s="15"/>
    </row>
    <row r="608" spans="2:14" x14ac:dyDescent="0.15">
      <c r="B608" s="15"/>
      <c r="C608" s="15"/>
      <c r="D608" s="15"/>
      <c r="E608" s="15"/>
      <c r="F608" s="15"/>
      <c r="G608" s="15"/>
    </row>
    <row r="609" spans="2:7" x14ac:dyDescent="0.15">
      <c r="B609" s="15"/>
      <c r="C609" s="15"/>
      <c r="D609" s="15"/>
      <c r="E609" s="15"/>
      <c r="F609" s="15"/>
      <c r="G609" s="15"/>
    </row>
    <row r="610" spans="2:7" x14ac:dyDescent="0.15">
      <c r="B610" s="15"/>
      <c r="C610" s="15"/>
      <c r="D610" s="15"/>
      <c r="E610" s="15"/>
      <c r="F610" s="15"/>
      <c r="G610" s="15"/>
    </row>
    <row r="611" spans="2:7" x14ac:dyDescent="0.15">
      <c r="B611" s="15"/>
      <c r="C611" s="15"/>
      <c r="D611" s="15"/>
      <c r="E611" s="15"/>
      <c r="F611" s="15"/>
      <c r="G611" s="15"/>
    </row>
    <row r="612" spans="2:7" x14ac:dyDescent="0.15">
      <c r="B612" s="15"/>
      <c r="C612" s="15"/>
      <c r="D612" s="15"/>
      <c r="E612" s="15"/>
      <c r="F612" s="15"/>
      <c r="G612" s="15"/>
    </row>
    <row r="613" spans="2:7" x14ac:dyDescent="0.15">
      <c r="B613" s="15"/>
      <c r="C613" s="15"/>
      <c r="D613" s="15"/>
      <c r="E613" s="15"/>
      <c r="F613" s="15"/>
      <c r="G613" s="15"/>
    </row>
    <row r="614" spans="2:7" x14ac:dyDescent="0.15">
      <c r="B614" s="15"/>
      <c r="C614" s="15"/>
      <c r="D614" s="15"/>
      <c r="E614" s="15"/>
      <c r="F614" s="15"/>
      <c r="G614" s="15"/>
    </row>
    <row r="615" spans="2:7" x14ac:dyDescent="0.15">
      <c r="B615" s="15"/>
      <c r="C615" s="15"/>
      <c r="D615" s="15"/>
      <c r="E615" s="15"/>
      <c r="F615" s="15"/>
      <c r="G615" s="15"/>
    </row>
    <row r="616" spans="2:7" x14ac:dyDescent="0.15">
      <c r="B616" s="15"/>
      <c r="C616" s="15"/>
      <c r="D616" s="15"/>
      <c r="E616" s="15"/>
      <c r="F616" s="15"/>
      <c r="G616" s="15"/>
    </row>
    <row r="617" spans="2:7" x14ac:dyDescent="0.15">
      <c r="B617" s="15"/>
      <c r="C617" s="15"/>
      <c r="D617" s="15"/>
      <c r="E617" s="15"/>
      <c r="F617" s="15"/>
      <c r="G617" s="15"/>
    </row>
    <row r="618" spans="2:7" x14ac:dyDescent="0.15">
      <c r="B618" s="15"/>
      <c r="C618" s="15"/>
      <c r="D618" s="15"/>
      <c r="E618" s="15"/>
      <c r="F618" s="15"/>
      <c r="G618" s="15"/>
    </row>
    <row r="619" spans="2:7" x14ac:dyDescent="0.15">
      <c r="B619" s="15"/>
      <c r="C619" s="15"/>
      <c r="D619" s="15"/>
      <c r="E619" s="15"/>
      <c r="F619" s="15"/>
      <c r="G619" s="15"/>
    </row>
    <row r="620" spans="2:7" x14ac:dyDescent="0.15">
      <c r="B620" s="15"/>
      <c r="C620" s="15"/>
      <c r="D620" s="15"/>
      <c r="E620" s="15"/>
      <c r="F620" s="15"/>
      <c r="G620" s="15"/>
    </row>
    <row r="621" spans="2:7" x14ac:dyDescent="0.15">
      <c r="B621" s="15"/>
      <c r="C621" s="15"/>
      <c r="D621" s="15"/>
      <c r="E621" s="15"/>
      <c r="F621" s="15"/>
      <c r="G621" s="15"/>
    </row>
    <row r="622" spans="2:7" x14ac:dyDescent="0.15">
      <c r="B622" s="15"/>
      <c r="C622" s="15"/>
      <c r="D622" s="15"/>
      <c r="E622" s="15"/>
      <c r="F622" s="15"/>
      <c r="G622" s="15"/>
    </row>
    <row r="623" spans="2:7" x14ac:dyDescent="0.15">
      <c r="B623" s="15"/>
      <c r="C623" s="15"/>
      <c r="D623" s="15"/>
      <c r="E623" s="15"/>
      <c r="F623" s="15"/>
      <c r="G623" s="15"/>
    </row>
    <row r="624" spans="2:7" x14ac:dyDescent="0.15">
      <c r="B624" s="15"/>
      <c r="C624" s="15"/>
      <c r="D624" s="15"/>
      <c r="E624" s="15"/>
      <c r="F624" s="15"/>
      <c r="G624" s="15"/>
    </row>
    <row r="625" spans="2:7" x14ac:dyDescent="0.15">
      <c r="B625" s="15"/>
      <c r="C625" s="15"/>
      <c r="D625" s="15"/>
      <c r="E625" s="15"/>
      <c r="F625" s="15"/>
      <c r="G625" s="15"/>
    </row>
    <row r="626" spans="2:7" x14ac:dyDescent="0.15">
      <c r="B626" s="15"/>
      <c r="C626" s="15"/>
      <c r="D626" s="15"/>
      <c r="E626" s="15"/>
      <c r="F626" s="15"/>
      <c r="G626" s="15"/>
    </row>
    <row r="627" spans="2:7" x14ac:dyDescent="0.15">
      <c r="B627" s="15"/>
      <c r="C627" s="15"/>
      <c r="D627" s="15"/>
      <c r="E627" s="15"/>
      <c r="F627" s="15"/>
      <c r="G627" s="15"/>
    </row>
    <row r="628" spans="2:7" x14ac:dyDescent="0.15">
      <c r="B628" s="15"/>
      <c r="C628" s="15"/>
      <c r="D628" s="15"/>
      <c r="E628" s="15"/>
      <c r="F628" s="15"/>
      <c r="G628" s="15"/>
    </row>
    <row r="629" spans="2:7" x14ac:dyDescent="0.15">
      <c r="B629" s="15"/>
      <c r="C629" s="15"/>
      <c r="D629" s="15"/>
      <c r="E629" s="15"/>
      <c r="F629" s="15"/>
      <c r="G629" s="15"/>
    </row>
    <row r="630" spans="2:7" x14ac:dyDescent="0.15">
      <c r="B630" s="15"/>
      <c r="C630" s="15"/>
      <c r="D630" s="15"/>
      <c r="E630" s="15"/>
      <c r="F630" s="15"/>
      <c r="G630" s="15"/>
    </row>
    <row r="631" spans="2:7" x14ac:dyDescent="0.15">
      <c r="B631" s="15"/>
      <c r="C631" s="15"/>
      <c r="D631" s="15"/>
      <c r="E631" s="15"/>
      <c r="F631" s="15"/>
      <c r="G631" s="15"/>
    </row>
    <row r="632" spans="2:7" x14ac:dyDescent="0.15">
      <c r="B632" s="15"/>
      <c r="C632" s="15"/>
      <c r="D632" s="15"/>
      <c r="E632" s="15"/>
      <c r="F632" s="15"/>
      <c r="G632" s="15"/>
    </row>
    <row r="633" spans="2:7" x14ac:dyDescent="0.15">
      <c r="B633" s="15"/>
      <c r="C633" s="15"/>
      <c r="D633" s="15"/>
      <c r="E633" s="15"/>
      <c r="F633" s="15"/>
      <c r="G633" s="15"/>
    </row>
    <row r="634" spans="2:7" x14ac:dyDescent="0.15">
      <c r="B634" s="15"/>
      <c r="C634" s="15"/>
      <c r="D634" s="15"/>
      <c r="E634" s="15"/>
      <c r="F634" s="15"/>
      <c r="G634" s="15"/>
    </row>
    <row r="635" spans="2:7" x14ac:dyDescent="0.15">
      <c r="B635" s="15"/>
      <c r="C635" s="15"/>
      <c r="D635" s="15"/>
      <c r="E635" s="15"/>
      <c r="F635" s="15"/>
      <c r="G635" s="15"/>
    </row>
    <row r="636" spans="2:7" x14ac:dyDescent="0.15">
      <c r="B636" s="15"/>
      <c r="C636" s="15"/>
      <c r="D636" s="15"/>
      <c r="E636" s="15"/>
      <c r="F636" s="15"/>
      <c r="G636" s="15"/>
    </row>
    <row r="637" spans="2:7" x14ac:dyDescent="0.15">
      <c r="B637" s="15"/>
      <c r="C637" s="15"/>
      <c r="D637" s="15"/>
      <c r="E637" s="15"/>
      <c r="F637" s="15"/>
      <c r="G637" s="15"/>
    </row>
    <row r="638" spans="2:7" x14ac:dyDescent="0.15">
      <c r="B638" s="15"/>
      <c r="C638" s="15"/>
      <c r="D638" s="15"/>
      <c r="E638" s="15"/>
      <c r="F638" s="15"/>
      <c r="G638" s="15"/>
    </row>
    <row r="639" spans="2:7" x14ac:dyDescent="0.15">
      <c r="B639" s="15"/>
      <c r="C639" s="15"/>
      <c r="D639" s="15"/>
      <c r="E639" s="15"/>
      <c r="F639" s="15"/>
      <c r="G639" s="15"/>
    </row>
    <row r="640" spans="2:7" x14ac:dyDescent="0.15">
      <c r="B640" s="15"/>
      <c r="C640" s="15"/>
      <c r="D640" s="15"/>
      <c r="E640" s="15"/>
      <c r="F640" s="15"/>
      <c r="G640" s="15"/>
    </row>
    <row r="641" spans="2:7" x14ac:dyDescent="0.15">
      <c r="B641" s="15"/>
      <c r="C641" s="15"/>
      <c r="D641" s="15"/>
      <c r="E641" s="15"/>
      <c r="F641" s="15"/>
      <c r="G641" s="15"/>
    </row>
    <row r="642" spans="2:7" x14ac:dyDescent="0.15">
      <c r="B642" s="15"/>
      <c r="C642" s="15"/>
      <c r="D642" s="15"/>
      <c r="E642" s="15"/>
      <c r="F642" s="15"/>
      <c r="G642" s="15"/>
    </row>
    <row r="643" spans="2:7" x14ac:dyDescent="0.15">
      <c r="B643" s="15"/>
      <c r="C643" s="15"/>
      <c r="D643" s="15"/>
      <c r="E643" s="15"/>
      <c r="F643" s="15"/>
      <c r="G643" s="15"/>
    </row>
    <row r="644" spans="2:7" x14ac:dyDescent="0.15">
      <c r="B644" s="15"/>
      <c r="C644" s="15"/>
      <c r="D644" s="15"/>
      <c r="E644" s="15"/>
      <c r="F644" s="15"/>
      <c r="G644" s="15"/>
    </row>
    <row r="645" spans="2:7" x14ac:dyDescent="0.15">
      <c r="B645" s="15"/>
      <c r="C645" s="15"/>
      <c r="D645" s="15"/>
      <c r="E645" s="15"/>
      <c r="F645" s="15"/>
      <c r="G645" s="15"/>
    </row>
    <row r="646" spans="2:7" x14ac:dyDescent="0.15">
      <c r="B646" s="15"/>
      <c r="C646" s="15"/>
      <c r="D646" s="15"/>
      <c r="E646" s="15"/>
      <c r="F646" s="15"/>
      <c r="G646" s="15"/>
    </row>
    <row r="647" spans="2:7" x14ac:dyDescent="0.15">
      <c r="B647" s="15"/>
      <c r="C647" s="15"/>
      <c r="D647" s="15"/>
      <c r="E647" s="15"/>
      <c r="F647" s="15"/>
      <c r="G647" s="15"/>
    </row>
    <row r="648" spans="2:7" x14ac:dyDescent="0.15">
      <c r="B648" s="15"/>
      <c r="C648" s="15"/>
      <c r="D648" s="15"/>
      <c r="E648" s="15"/>
      <c r="F648" s="15"/>
      <c r="G648" s="15"/>
    </row>
  </sheetData>
  <sheetProtection sheet="1" objects="1" scenarios="1"/>
  <pageMargins left="0.75" right="0.75" top="1" bottom="1" header="0.5" footer="0.5"/>
  <pageSetup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600"/>
  <sheetViews>
    <sheetView topLeftCell="A268" workbookViewId="0">
      <selection activeCell="G295" sqref="G295"/>
    </sheetView>
  </sheetViews>
  <sheetFormatPr baseColWidth="10" defaultColWidth="11" defaultRowHeight="13" x14ac:dyDescent="0.15"/>
  <cols>
    <col min="2" max="7" width="11" style="18"/>
    <col min="8" max="8" width="29.5" customWidth="1"/>
    <col min="9" max="9" width="18" bestFit="1" customWidth="1"/>
    <col min="10" max="10" width="11" style="18"/>
    <col min="12" max="12" width="3.5" customWidth="1"/>
    <col min="14" max="14" width="4.6640625" customWidth="1"/>
    <col min="15" max="15" width="3.33203125" customWidth="1"/>
    <col min="16" max="16" width="10.83203125" customWidth="1"/>
    <col min="17" max="17" width="8" style="15" customWidth="1"/>
    <col min="18" max="18" width="16.5" customWidth="1"/>
    <col min="19" max="19" width="8" style="15" customWidth="1"/>
    <col min="20" max="20" width="15.5" customWidth="1"/>
    <col min="21" max="21" width="10.83203125" style="18" customWidth="1"/>
  </cols>
  <sheetData>
    <row r="1" spans="2:21" x14ac:dyDescent="0.15">
      <c r="B1" s="15">
        <v>988</v>
      </c>
      <c r="C1" s="15">
        <v>229</v>
      </c>
      <c r="D1" s="15">
        <v>132</v>
      </c>
      <c r="E1" s="15">
        <v>-2.8</v>
      </c>
      <c r="F1" s="15">
        <v>330</v>
      </c>
      <c r="G1" s="15">
        <v>66.877200000000002</v>
      </c>
      <c r="H1" s="14" t="s">
        <v>37</v>
      </c>
      <c r="I1" t="s">
        <v>235</v>
      </c>
      <c r="J1" s="18">
        <f>J2</f>
        <v>25.333333333333343</v>
      </c>
      <c r="K1" t="s">
        <v>39</v>
      </c>
      <c r="L1">
        <f>(IF(C2&gt;0,1,0))+(IF(C3&gt;0,-1,0))</f>
        <v>0</v>
      </c>
      <c r="M1" t="s">
        <v>39</v>
      </c>
      <c r="N1">
        <f>IF(C2&gt;0,1,0)</f>
        <v>1</v>
      </c>
      <c r="P1" t="s">
        <v>40</v>
      </c>
      <c r="Q1" s="15">
        <f t="shared" ref="Q1:Q32" si="0">IF(C1=0, C1/0, C1)</f>
        <v>229</v>
      </c>
      <c r="R1" t="s">
        <v>41</v>
      </c>
      <c r="S1" s="15">
        <f t="shared" ref="S1:S32" si="1">IF(F1=0, F1/0, F1)</f>
        <v>330</v>
      </c>
      <c r="T1" t="s">
        <v>42</v>
      </c>
      <c r="U1" s="18">
        <f t="shared" ref="U1:U32" si="2">IF(G1=0, G1/0, G1/10)</f>
        <v>6.6877200000000006</v>
      </c>
    </row>
    <row r="2" spans="2:21" x14ac:dyDescent="0.15">
      <c r="B2" s="15">
        <v>979</v>
      </c>
      <c r="C2" s="15">
        <v>254.33333333333334</v>
      </c>
      <c r="D2" s="15">
        <v>125</v>
      </c>
      <c r="E2" s="15">
        <v>-3.1</v>
      </c>
      <c r="F2" s="15">
        <v>330</v>
      </c>
      <c r="G2" s="15">
        <v>66.877200000000002</v>
      </c>
      <c r="H2" s="14" t="s">
        <v>43</v>
      </c>
      <c r="I2">
        <f t="shared" ref="I2:I65" si="3">IF((J2&gt;500),1111111,0)</f>
        <v>0</v>
      </c>
      <c r="J2" s="18">
        <f t="shared" ref="J2:J33" si="4">C2-C1</f>
        <v>25.333333333333343</v>
      </c>
      <c r="L2">
        <f t="shared" ref="L2:L33" si="5">(IF(C2&gt;0,1,0))+(IF(C3&gt;0,-1,0))</f>
        <v>0</v>
      </c>
      <c r="N2">
        <f t="shared" ref="N2:N33" si="6">IF(C2&gt;0,1,0)</f>
        <v>1</v>
      </c>
      <c r="Q2" s="15">
        <f t="shared" si="0"/>
        <v>254.33333333333334</v>
      </c>
      <c r="S2" s="15">
        <f t="shared" si="1"/>
        <v>330</v>
      </c>
      <c r="U2" s="18">
        <f t="shared" si="2"/>
        <v>6.6877200000000006</v>
      </c>
    </row>
    <row r="3" spans="2:21" x14ac:dyDescent="0.15">
      <c r="B3" s="15">
        <v>979</v>
      </c>
      <c r="C3" s="15">
        <v>279.66666666666669</v>
      </c>
      <c r="D3" s="15">
        <v>125</v>
      </c>
      <c r="E3" s="15">
        <v>-3.1</v>
      </c>
      <c r="F3" s="15">
        <v>330</v>
      </c>
      <c r="G3" s="15">
        <v>66.877200000000002</v>
      </c>
      <c r="H3" s="14" t="s">
        <v>44</v>
      </c>
      <c r="I3">
        <f t="shared" si="3"/>
        <v>0</v>
      </c>
      <c r="J3" s="18">
        <f t="shared" si="4"/>
        <v>25.333333333333343</v>
      </c>
      <c r="L3">
        <f t="shared" si="5"/>
        <v>0</v>
      </c>
      <c r="N3">
        <f t="shared" si="6"/>
        <v>1</v>
      </c>
      <c r="Q3" s="15">
        <f t="shared" si="0"/>
        <v>279.66666666666669</v>
      </c>
      <c r="S3" s="15">
        <f t="shared" si="1"/>
        <v>330</v>
      </c>
      <c r="U3" s="18">
        <f t="shared" si="2"/>
        <v>6.6877200000000006</v>
      </c>
    </row>
    <row r="4" spans="2:21" x14ac:dyDescent="0.15">
      <c r="B4" s="15">
        <v>979</v>
      </c>
      <c r="C4" s="15">
        <v>305</v>
      </c>
      <c r="D4" s="15">
        <v>125</v>
      </c>
      <c r="E4" s="15">
        <v>-3.1</v>
      </c>
      <c r="F4" s="15">
        <v>330</v>
      </c>
      <c r="G4" s="15">
        <v>66.877200000000002</v>
      </c>
      <c r="H4" s="14" t="s">
        <v>45</v>
      </c>
      <c r="I4">
        <f t="shared" si="3"/>
        <v>0</v>
      </c>
      <c r="J4" s="18">
        <f t="shared" si="4"/>
        <v>25.333333333333314</v>
      </c>
      <c r="L4">
        <f t="shared" si="5"/>
        <v>0</v>
      </c>
      <c r="N4">
        <f t="shared" si="6"/>
        <v>1</v>
      </c>
      <c r="Q4" s="15">
        <f t="shared" si="0"/>
        <v>305</v>
      </c>
      <c r="S4" s="15">
        <f t="shared" si="1"/>
        <v>330</v>
      </c>
      <c r="U4" s="18">
        <f t="shared" si="2"/>
        <v>6.6877200000000006</v>
      </c>
    </row>
    <row r="5" spans="2:21" x14ac:dyDescent="0.15">
      <c r="B5" s="15">
        <v>943.7</v>
      </c>
      <c r="C5" s="15">
        <v>406.66666666666669</v>
      </c>
      <c r="D5" s="15">
        <v>97</v>
      </c>
      <c r="E5" s="15">
        <v>-4.2</v>
      </c>
      <c r="F5" s="15">
        <v>320</v>
      </c>
      <c r="G5" s="15">
        <v>77.165999999999997</v>
      </c>
      <c r="I5">
        <f t="shared" si="3"/>
        <v>0</v>
      </c>
      <c r="J5" s="18">
        <f t="shared" si="4"/>
        <v>101.66666666666669</v>
      </c>
      <c r="L5">
        <f t="shared" si="5"/>
        <v>0</v>
      </c>
      <c r="N5">
        <f t="shared" si="6"/>
        <v>1</v>
      </c>
      <c r="Q5" s="15">
        <f t="shared" si="0"/>
        <v>406.66666666666669</v>
      </c>
      <c r="S5" s="15">
        <f t="shared" si="1"/>
        <v>320</v>
      </c>
      <c r="U5" s="18">
        <f t="shared" si="2"/>
        <v>7.7165999999999997</v>
      </c>
    </row>
    <row r="6" spans="2:21" x14ac:dyDescent="0.15">
      <c r="B6" s="15">
        <v>943.7</v>
      </c>
      <c r="C6" s="15">
        <v>508.33333333333337</v>
      </c>
      <c r="D6" s="15">
        <v>97</v>
      </c>
      <c r="E6" s="15">
        <v>-4.2</v>
      </c>
      <c r="F6" s="15">
        <v>320</v>
      </c>
      <c r="G6" s="15">
        <v>77.165999999999997</v>
      </c>
      <c r="I6">
        <f t="shared" si="3"/>
        <v>0</v>
      </c>
      <c r="J6" s="18">
        <f t="shared" si="4"/>
        <v>101.66666666666669</v>
      </c>
      <c r="L6">
        <f t="shared" si="5"/>
        <v>0</v>
      </c>
      <c r="N6">
        <f t="shared" si="6"/>
        <v>1</v>
      </c>
      <c r="Q6" s="15">
        <f t="shared" si="0"/>
        <v>508.33333333333337</v>
      </c>
      <c r="S6" s="15">
        <f t="shared" si="1"/>
        <v>320</v>
      </c>
      <c r="U6" s="18">
        <f t="shared" si="2"/>
        <v>7.7165999999999997</v>
      </c>
    </row>
    <row r="7" spans="2:21" x14ac:dyDescent="0.15">
      <c r="B7" s="15">
        <v>943.7</v>
      </c>
      <c r="C7" s="15">
        <v>610</v>
      </c>
      <c r="D7" s="15">
        <v>97</v>
      </c>
      <c r="E7" s="15">
        <v>-4.2</v>
      </c>
      <c r="F7" s="15">
        <v>320</v>
      </c>
      <c r="G7" s="15">
        <v>77.165999999999997</v>
      </c>
      <c r="H7" t="s">
        <v>46</v>
      </c>
      <c r="I7">
        <f t="shared" si="3"/>
        <v>0</v>
      </c>
      <c r="J7" s="18">
        <f t="shared" si="4"/>
        <v>101.66666666666663</v>
      </c>
      <c r="L7">
        <f t="shared" si="5"/>
        <v>0</v>
      </c>
      <c r="N7">
        <f t="shared" si="6"/>
        <v>1</v>
      </c>
      <c r="Q7" s="15">
        <f t="shared" si="0"/>
        <v>610</v>
      </c>
      <c r="S7" s="15">
        <f t="shared" si="1"/>
        <v>320</v>
      </c>
      <c r="U7" s="18">
        <f t="shared" si="2"/>
        <v>7.7165999999999997</v>
      </c>
    </row>
    <row r="8" spans="2:21" x14ac:dyDescent="0.15">
      <c r="B8" s="15">
        <v>925</v>
      </c>
      <c r="C8" s="15">
        <v>665.33333333333337</v>
      </c>
      <c r="D8" s="15">
        <v>82</v>
      </c>
      <c r="E8" s="15">
        <v>-4.8</v>
      </c>
      <c r="F8" s="15">
        <v>315</v>
      </c>
      <c r="G8" s="15">
        <v>77.165999999999997</v>
      </c>
      <c r="H8" t="s">
        <v>47</v>
      </c>
      <c r="I8">
        <f t="shared" si="3"/>
        <v>0</v>
      </c>
      <c r="J8" s="18">
        <f t="shared" si="4"/>
        <v>55.333333333333371</v>
      </c>
      <c r="L8">
        <f t="shared" si="5"/>
        <v>0</v>
      </c>
      <c r="N8">
        <f t="shared" si="6"/>
        <v>1</v>
      </c>
      <c r="Q8" s="15">
        <f t="shared" si="0"/>
        <v>665.33333333333337</v>
      </c>
      <c r="S8" s="15">
        <f t="shared" si="1"/>
        <v>315</v>
      </c>
      <c r="U8" s="18">
        <f t="shared" si="2"/>
        <v>7.7165999999999997</v>
      </c>
    </row>
    <row r="9" spans="2:21" x14ac:dyDescent="0.15">
      <c r="B9" s="15">
        <v>925</v>
      </c>
      <c r="C9" s="15">
        <v>720.66666666666674</v>
      </c>
      <c r="D9" s="15">
        <v>82</v>
      </c>
      <c r="E9" s="15">
        <v>-4.8</v>
      </c>
      <c r="F9" s="15">
        <v>315</v>
      </c>
      <c r="G9" s="15">
        <v>77.165999999999997</v>
      </c>
      <c r="H9" t="s">
        <v>48</v>
      </c>
      <c r="I9">
        <f t="shared" si="3"/>
        <v>0</v>
      </c>
      <c r="J9" s="18">
        <f t="shared" si="4"/>
        <v>55.333333333333371</v>
      </c>
      <c r="L9">
        <f t="shared" si="5"/>
        <v>0</v>
      </c>
      <c r="N9">
        <f t="shared" si="6"/>
        <v>1</v>
      </c>
      <c r="Q9" s="15">
        <f t="shared" si="0"/>
        <v>720.66666666666674</v>
      </c>
      <c r="S9" s="15">
        <f t="shared" si="1"/>
        <v>315</v>
      </c>
      <c r="U9" s="18">
        <f t="shared" si="2"/>
        <v>7.7165999999999997</v>
      </c>
    </row>
    <row r="10" spans="2:21" x14ac:dyDescent="0.15">
      <c r="B10" s="15">
        <v>925</v>
      </c>
      <c r="C10" s="15">
        <v>776</v>
      </c>
      <c r="D10" s="15">
        <v>82</v>
      </c>
      <c r="E10" s="15">
        <v>-4.8</v>
      </c>
      <c r="F10" s="15">
        <v>315</v>
      </c>
      <c r="G10" s="15">
        <v>77.165999999999997</v>
      </c>
      <c r="H10" t="s">
        <v>49</v>
      </c>
      <c r="I10">
        <f t="shared" si="3"/>
        <v>0</v>
      </c>
      <c r="J10" s="18">
        <f t="shared" si="4"/>
        <v>55.333333333333258</v>
      </c>
      <c r="L10">
        <f t="shared" si="5"/>
        <v>0</v>
      </c>
      <c r="N10">
        <f t="shared" si="6"/>
        <v>1</v>
      </c>
      <c r="Q10" s="15">
        <f t="shared" si="0"/>
        <v>776</v>
      </c>
      <c r="S10" s="15">
        <f t="shared" si="1"/>
        <v>315</v>
      </c>
      <c r="U10" s="18">
        <f t="shared" si="2"/>
        <v>7.7165999999999997</v>
      </c>
    </row>
    <row r="11" spans="2:21" x14ac:dyDescent="0.15">
      <c r="B11" s="15">
        <v>909.5</v>
      </c>
      <c r="C11" s="15">
        <v>822</v>
      </c>
      <c r="D11" s="15">
        <v>68</v>
      </c>
      <c r="E11" s="15">
        <v>-5.2</v>
      </c>
      <c r="F11" s="15">
        <v>310</v>
      </c>
      <c r="G11" s="15">
        <v>77.165999999999997</v>
      </c>
      <c r="H11" t="s">
        <v>50</v>
      </c>
      <c r="I11">
        <f t="shared" si="3"/>
        <v>0</v>
      </c>
      <c r="J11" s="18">
        <f t="shared" si="4"/>
        <v>46</v>
      </c>
      <c r="L11">
        <f t="shared" si="5"/>
        <v>0</v>
      </c>
      <c r="N11">
        <f t="shared" si="6"/>
        <v>1</v>
      </c>
      <c r="Q11" s="15">
        <f t="shared" si="0"/>
        <v>822</v>
      </c>
      <c r="S11" s="15">
        <f t="shared" si="1"/>
        <v>310</v>
      </c>
      <c r="U11" s="18">
        <f t="shared" si="2"/>
        <v>7.7165999999999997</v>
      </c>
    </row>
    <row r="12" spans="2:21" x14ac:dyDescent="0.15">
      <c r="B12" s="15">
        <v>909.5</v>
      </c>
      <c r="C12" s="15">
        <v>868</v>
      </c>
      <c r="D12" s="15">
        <v>68</v>
      </c>
      <c r="E12" s="15">
        <v>-5.2</v>
      </c>
      <c r="F12" s="15">
        <v>310</v>
      </c>
      <c r="G12" s="15">
        <v>77.165999999999997</v>
      </c>
      <c r="H12" t="s">
        <v>51</v>
      </c>
      <c r="I12">
        <f t="shared" si="3"/>
        <v>0</v>
      </c>
      <c r="J12" s="18">
        <f t="shared" si="4"/>
        <v>46</v>
      </c>
      <c r="L12">
        <f t="shared" si="5"/>
        <v>0</v>
      </c>
      <c r="N12">
        <f t="shared" si="6"/>
        <v>1</v>
      </c>
      <c r="Q12" s="15">
        <f t="shared" si="0"/>
        <v>868</v>
      </c>
      <c r="S12" s="15">
        <f t="shared" si="1"/>
        <v>310</v>
      </c>
      <c r="U12" s="18">
        <f t="shared" si="2"/>
        <v>7.7165999999999997</v>
      </c>
    </row>
    <row r="13" spans="2:21" x14ac:dyDescent="0.15">
      <c r="B13" s="15">
        <v>909.5</v>
      </c>
      <c r="C13" s="15">
        <v>914</v>
      </c>
      <c r="D13" s="15">
        <v>68</v>
      </c>
      <c r="E13" s="15">
        <v>-5.2</v>
      </c>
      <c r="F13" s="15">
        <v>310</v>
      </c>
      <c r="G13" s="15">
        <v>77.165999999999997</v>
      </c>
      <c r="H13" t="s">
        <v>52</v>
      </c>
      <c r="I13">
        <f t="shared" si="3"/>
        <v>0</v>
      </c>
      <c r="J13" s="18">
        <f t="shared" si="4"/>
        <v>46</v>
      </c>
      <c r="L13">
        <f t="shared" si="5"/>
        <v>0</v>
      </c>
      <c r="N13">
        <f t="shared" si="6"/>
        <v>1</v>
      </c>
      <c r="Q13" s="15">
        <f t="shared" si="0"/>
        <v>914</v>
      </c>
      <c r="S13" s="15">
        <f t="shared" si="1"/>
        <v>310</v>
      </c>
      <c r="U13" s="18">
        <f t="shared" si="2"/>
        <v>7.7165999999999997</v>
      </c>
    </row>
    <row r="14" spans="2:21" x14ac:dyDescent="0.15">
      <c r="B14" s="15">
        <v>876</v>
      </c>
      <c r="C14" s="15">
        <v>1015.6666666666666</v>
      </c>
      <c r="D14" s="15">
        <v>37</v>
      </c>
      <c r="E14" s="15">
        <v>-6.1</v>
      </c>
      <c r="F14" s="15">
        <v>305</v>
      </c>
      <c r="G14" s="15">
        <v>72.021600000000007</v>
      </c>
      <c r="H14" t="s">
        <v>53</v>
      </c>
      <c r="I14">
        <f t="shared" si="3"/>
        <v>0</v>
      </c>
      <c r="J14" s="18">
        <f t="shared" si="4"/>
        <v>101.66666666666663</v>
      </c>
      <c r="L14">
        <f t="shared" si="5"/>
        <v>0</v>
      </c>
      <c r="N14">
        <f t="shared" si="6"/>
        <v>1</v>
      </c>
      <c r="Q14" s="15">
        <f t="shared" si="0"/>
        <v>1015.6666666666666</v>
      </c>
      <c r="S14" s="15">
        <f t="shared" si="1"/>
        <v>305</v>
      </c>
      <c r="U14" s="18">
        <f t="shared" si="2"/>
        <v>7.202160000000001</v>
      </c>
    </row>
    <row r="15" spans="2:21" x14ac:dyDescent="0.15">
      <c r="B15" s="15">
        <v>876</v>
      </c>
      <c r="C15" s="15">
        <v>1117.3333333333333</v>
      </c>
      <c r="D15" s="15">
        <v>37</v>
      </c>
      <c r="E15" s="15">
        <v>-6.1</v>
      </c>
      <c r="F15" s="15">
        <v>305</v>
      </c>
      <c r="G15" s="15">
        <v>72.021600000000007</v>
      </c>
      <c r="I15">
        <f t="shared" si="3"/>
        <v>0</v>
      </c>
      <c r="J15" s="18">
        <f t="shared" si="4"/>
        <v>101.66666666666663</v>
      </c>
      <c r="L15">
        <f t="shared" si="5"/>
        <v>0</v>
      </c>
      <c r="N15">
        <f t="shared" si="6"/>
        <v>1</v>
      </c>
      <c r="Q15" s="15">
        <f t="shared" si="0"/>
        <v>1117.3333333333333</v>
      </c>
      <c r="S15" s="15">
        <f t="shared" si="1"/>
        <v>305</v>
      </c>
      <c r="U15" s="18">
        <f t="shared" si="2"/>
        <v>7.202160000000001</v>
      </c>
    </row>
    <row r="16" spans="2:21" x14ac:dyDescent="0.15">
      <c r="B16" s="15">
        <v>876</v>
      </c>
      <c r="C16" s="15">
        <v>1219</v>
      </c>
      <c r="D16" s="15">
        <v>37</v>
      </c>
      <c r="E16" s="15">
        <v>-6.1</v>
      </c>
      <c r="F16" s="15">
        <v>305</v>
      </c>
      <c r="G16" s="15">
        <v>72.021600000000007</v>
      </c>
      <c r="I16">
        <f t="shared" si="3"/>
        <v>0</v>
      </c>
      <c r="J16" s="18">
        <f t="shared" si="4"/>
        <v>101.66666666666674</v>
      </c>
      <c r="L16">
        <f t="shared" si="5"/>
        <v>0</v>
      </c>
      <c r="N16">
        <f t="shared" si="6"/>
        <v>1</v>
      </c>
      <c r="Q16" s="15">
        <f t="shared" si="0"/>
        <v>1219</v>
      </c>
      <c r="S16" s="15">
        <f t="shared" si="1"/>
        <v>305</v>
      </c>
      <c r="U16" s="18">
        <f t="shared" si="2"/>
        <v>7.202160000000001</v>
      </c>
    </row>
    <row r="17" spans="2:21" x14ac:dyDescent="0.15">
      <c r="B17" s="15">
        <v>850</v>
      </c>
      <c r="C17" s="15">
        <v>1301</v>
      </c>
      <c r="D17" s="15">
        <v>12</v>
      </c>
      <c r="E17" s="15">
        <v>-6.8</v>
      </c>
      <c r="F17" s="15">
        <v>305</v>
      </c>
      <c r="G17" s="15">
        <v>72.021600000000007</v>
      </c>
      <c r="I17">
        <f t="shared" si="3"/>
        <v>0</v>
      </c>
      <c r="J17" s="18">
        <f t="shared" si="4"/>
        <v>82</v>
      </c>
      <c r="L17">
        <f t="shared" si="5"/>
        <v>0</v>
      </c>
      <c r="N17">
        <f t="shared" si="6"/>
        <v>1</v>
      </c>
      <c r="Q17" s="15">
        <f t="shared" si="0"/>
        <v>1301</v>
      </c>
      <c r="S17" s="15">
        <f t="shared" si="1"/>
        <v>305</v>
      </c>
      <c r="U17" s="18">
        <f t="shared" si="2"/>
        <v>7.202160000000001</v>
      </c>
    </row>
    <row r="18" spans="2:21" x14ac:dyDescent="0.15">
      <c r="B18" s="15">
        <v>850</v>
      </c>
      <c r="C18" s="15">
        <v>1383</v>
      </c>
      <c r="D18" s="15">
        <v>12</v>
      </c>
      <c r="E18" s="15">
        <v>-6.8</v>
      </c>
      <c r="F18" s="15">
        <v>305</v>
      </c>
      <c r="G18" s="15">
        <v>72.021600000000007</v>
      </c>
      <c r="I18">
        <f t="shared" si="3"/>
        <v>0</v>
      </c>
      <c r="J18" s="18">
        <f t="shared" si="4"/>
        <v>82</v>
      </c>
      <c r="L18">
        <f t="shared" si="5"/>
        <v>0</v>
      </c>
      <c r="N18">
        <f t="shared" si="6"/>
        <v>1</v>
      </c>
      <c r="Q18" s="15">
        <f t="shared" si="0"/>
        <v>1383</v>
      </c>
      <c r="S18" s="15">
        <f t="shared" si="1"/>
        <v>305</v>
      </c>
      <c r="U18" s="18">
        <f t="shared" si="2"/>
        <v>7.202160000000001</v>
      </c>
    </row>
    <row r="19" spans="2:21" x14ac:dyDescent="0.15">
      <c r="B19" s="15">
        <v>850</v>
      </c>
      <c r="C19" s="15">
        <v>1465</v>
      </c>
      <c r="D19" s="15">
        <v>12</v>
      </c>
      <c r="E19" s="15">
        <v>-6.8</v>
      </c>
      <c r="F19" s="15">
        <v>305</v>
      </c>
      <c r="G19" s="15">
        <v>72.021600000000007</v>
      </c>
      <c r="I19">
        <f t="shared" si="3"/>
        <v>0</v>
      </c>
      <c r="J19" s="18">
        <f t="shared" si="4"/>
        <v>82</v>
      </c>
      <c r="L19">
        <f t="shared" si="5"/>
        <v>0</v>
      </c>
      <c r="N19">
        <f t="shared" si="6"/>
        <v>1</v>
      </c>
      <c r="Q19" s="15">
        <f t="shared" si="0"/>
        <v>1465</v>
      </c>
      <c r="S19" s="15">
        <f t="shared" si="1"/>
        <v>305</v>
      </c>
      <c r="U19" s="18">
        <f t="shared" si="2"/>
        <v>7.202160000000001</v>
      </c>
    </row>
    <row r="20" spans="2:21" x14ac:dyDescent="0.15">
      <c r="B20" s="15">
        <v>843.8</v>
      </c>
      <c r="C20" s="15">
        <v>1484.6666666666667</v>
      </c>
      <c r="D20" s="15">
        <v>8</v>
      </c>
      <c r="E20" s="15">
        <v>-6.8</v>
      </c>
      <c r="F20" s="15">
        <v>305</v>
      </c>
      <c r="G20" s="15">
        <v>72.021600000000007</v>
      </c>
      <c r="I20">
        <f t="shared" si="3"/>
        <v>0</v>
      </c>
      <c r="J20" s="18">
        <f t="shared" si="4"/>
        <v>19.666666666666742</v>
      </c>
      <c r="L20">
        <f t="shared" si="5"/>
        <v>0</v>
      </c>
      <c r="N20">
        <f t="shared" si="6"/>
        <v>1</v>
      </c>
      <c r="Q20" s="15">
        <f t="shared" si="0"/>
        <v>1484.6666666666667</v>
      </c>
      <c r="S20" s="15">
        <f t="shared" si="1"/>
        <v>305</v>
      </c>
      <c r="U20" s="18">
        <f t="shared" si="2"/>
        <v>7.202160000000001</v>
      </c>
    </row>
    <row r="21" spans="2:21" x14ac:dyDescent="0.15">
      <c r="B21" s="15">
        <v>843.8</v>
      </c>
      <c r="C21" s="15">
        <v>1504.3333333333335</v>
      </c>
      <c r="D21" s="15">
        <v>8</v>
      </c>
      <c r="E21" s="15">
        <v>-6.8</v>
      </c>
      <c r="F21" s="15">
        <v>305</v>
      </c>
      <c r="G21" s="15">
        <v>72.021600000000007</v>
      </c>
      <c r="I21">
        <f t="shared" si="3"/>
        <v>0</v>
      </c>
      <c r="J21" s="18">
        <f t="shared" si="4"/>
        <v>19.666666666666742</v>
      </c>
      <c r="L21">
        <f t="shared" si="5"/>
        <v>0</v>
      </c>
      <c r="N21">
        <f t="shared" si="6"/>
        <v>1</v>
      </c>
      <c r="Q21" s="15">
        <f t="shared" si="0"/>
        <v>1504.3333333333335</v>
      </c>
      <c r="S21" s="15">
        <f t="shared" si="1"/>
        <v>305</v>
      </c>
      <c r="U21" s="18">
        <f t="shared" si="2"/>
        <v>7.202160000000001</v>
      </c>
    </row>
    <row r="22" spans="2:21" x14ac:dyDescent="0.15">
      <c r="B22" s="15">
        <v>843.8</v>
      </c>
      <c r="C22" s="15">
        <v>1524</v>
      </c>
      <c r="D22" s="15">
        <v>8</v>
      </c>
      <c r="E22" s="15">
        <v>-6.8</v>
      </c>
      <c r="F22" s="15">
        <v>305</v>
      </c>
      <c r="G22" s="15">
        <v>72.021600000000007</v>
      </c>
      <c r="I22">
        <f t="shared" si="3"/>
        <v>0</v>
      </c>
      <c r="J22" s="18">
        <f t="shared" si="4"/>
        <v>19.666666666666515</v>
      </c>
      <c r="L22">
        <f t="shared" si="5"/>
        <v>0</v>
      </c>
      <c r="N22">
        <f t="shared" si="6"/>
        <v>1</v>
      </c>
      <c r="Q22" s="15">
        <f t="shared" si="0"/>
        <v>1524</v>
      </c>
      <c r="S22" s="15">
        <f t="shared" si="1"/>
        <v>305</v>
      </c>
      <c r="U22" s="18">
        <f t="shared" si="2"/>
        <v>7.202160000000001</v>
      </c>
    </row>
    <row r="23" spans="2:21" x14ac:dyDescent="0.15">
      <c r="B23" s="15">
        <v>812.2</v>
      </c>
      <c r="C23" s="15">
        <v>1625.6666666666667</v>
      </c>
      <c r="D23" s="15">
        <v>-16</v>
      </c>
      <c r="E23" s="15">
        <v>-6.8</v>
      </c>
      <c r="F23" s="15">
        <v>310</v>
      </c>
      <c r="G23" s="15">
        <v>92.59920000000001</v>
      </c>
      <c r="I23">
        <f t="shared" si="3"/>
        <v>0</v>
      </c>
      <c r="J23" s="18">
        <f t="shared" si="4"/>
        <v>101.66666666666674</v>
      </c>
      <c r="L23">
        <f t="shared" si="5"/>
        <v>0</v>
      </c>
      <c r="N23">
        <f t="shared" si="6"/>
        <v>1</v>
      </c>
      <c r="Q23" s="15">
        <f t="shared" si="0"/>
        <v>1625.6666666666667</v>
      </c>
      <c r="S23" s="15">
        <f t="shared" si="1"/>
        <v>310</v>
      </c>
      <c r="U23" s="18">
        <f t="shared" si="2"/>
        <v>9.259920000000001</v>
      </c>
    </row>
    <row r="24" spans="2:21" x14ac:dyDescent="0.15">
      <c r="B24" s="15">
        <v>812.2</v>
      </c>
      <c r="C24" s="15">
        <v>1727.3333333333335</v>
      </c>
      <c r="D24" s="15">
        <v>-16</v>
      </c>
      <c r="E24" s="15">
        <v>-6.8</v>
      </c>
      <c r="F24" s="15">
        <v>310</v>
      </c>
      <c r="G24" s="15">
        <v>92.59920000000001</v>
      </c>
      <c r="I24">
        <f t="shared" si="3"/>
        <v>0</v>
      </c>
      <c r="J24" s="18">
        <f t="shared" si="4"/>
        <v>101.66666666666674</v>
      </c>
      <c r="L24">
        <f t="shared" si="5"/>
        <v>0</v>
      </c>
      <c r="N24">
        <f t="shared" si="6"/>
        <v>1</v>
      </c>
      <c r="Q24" s="15">
        <f t="shared" si="0"/>
        <v>1727.3333333333335</v>
      </c>
      <c r="S24" s="15">
        <f t="shared" si="1"/>
        <v>310</v>
      </c>
      <c r="U24" s="18">
        <f t="shared" si="2"/>
        <v>9.259920000000001</v>
      </c>
    </row>
    <row r="25" spans="2:21" x14ac:dyDescent="0.15">
      <c r="B25" s="15">
        <v>812.2</v>
      </c>
      <c r="C25" s="15">
        <v>1829</v>
      </c>
      <c r="D25" s="15">
        <v>-16</v>
      </c>
      <c r="E25" s="15">
        <v>-6.8</v>
      </c>
      <c r="F25" s="15">
        <v>310</v>
      </c>
      <c r="G25" s="15">
        <v>92.59920000000001</v>
      </c>
      <c r="I25">
        <f t="shared" si="3"/>
        <v>0</v>
      </c>
      <c r="J25" s="18">
        <f t="shared" si="4"/>
        <v>101.66666666666652</v>
      </c>
      <c r="L25">
        <f t="shared" si="5"/>
        <v>0</v>
      </c>
      <c r="N25">
        <f t="shared" si="6"/>
        <v>1</v>
      </c>
      <c r="Q25" s="15">
        <f t="shared" si="0"/>
        <v>1829</v>
      </c>
      <c r="S25" s="15">
        <f t="shared" si="1"/>
        <v>310</v>
      </c>
      <c r="U25" s="18">
        <f t="shared" si="2"/>
        <v>9.259920000000001</v>
      </c>
    </row>
    <row r="26" spans="2:21" x14ac:dyDescent="0.15">
      <c r="B26" s="15">
        <v>803</v>
      </c>
      <c r="C26" s="15">
        <v>1859.3333333333333</v>
      </c>
      <c r="D26" s="15">
        <v>-23</v>
      </c>
      <c r="E26" s="15">
        <v>-6.8</v>
      </c>
      <c r="F26" s="15">
        <v>311</v>
      </c>
      <c r="G26" s="15">
        <v>102.88800000000001</v>
      </c>
      <c r="I26">
        <f t="shared" si="3"/>
        <v>0</v>
      </c>
      <c r="J26" s="18">
        <f t="shared" si="4"/>
        <v>30.333333333333258</v>
      </c>
      <c r="L26">
        <f t="shared" si="5"/>
        <v>0</v>
      </c>
      <c r="N26">
        <f t="shared" si="6"/>
        <v>1</v>
      </c>
      <c r="Q26" s="15">
        <f t="shared" si="0"/>
        <v>1859.3333333333333</v>
      </c>
      <c r="S26" s="15">
        <f t="shared" si="1"/>
        <v>311</v>
      </c>
      <c r="U26" s="18">
        <f t="shared" si="2"/>
        <v>10.2888</v>
      </c>
    </row>
    <row r="27" spans="2:21" x14ac:dyDescent="0.15">
      <c r="B27" s="15">
        <v>803</v>
      </c>
      <c r="C27" s="15">
        <v>1889.6666666666665</v>
      </c>
      <c r="D27" s="15">
        <v>-23</v>
      </c>
      <c r="E27" s="15">
        <v>-6.8</v>
      </c>
      <c r="F27" s="15">
        <v>311</v>
      </c>
      <c r="G27" s="15">
        <v>102.88800000000001</v>
      </c>
      <c r="I27">
        <f t="shared" si="3"/>
        <v>0</v>
      </c>
      <c r="J27" s="18">
        <f t="shared" si="4"/>
        <v>30.333333333333258</v>
      </c>
      <c r="L27">
        <f t="shared" si="5"/>
        <v>0</v>
      </c>
      <c r="N27">
        <f t="shared" si="6"/>
        <v>1</v>
      </c>
      <c r="Q27" s="15">
        <f t="shared" si="0"/>
        <v>1889.6666666666665</v>
      </c>
      <c r="S27" s="15">
        <f t="shared" si="1"/>
        <v>311</v>
      </c>
      <c r="U27" s="18">
        <f t="shared" si="2"/>
        <v>10.2888</v>
      </c>
    </row>
    <row r="28" spans="2:21" x14ac:dyDescent="0.15">
      <c r="B28" s="15">
        <v>803</v>
      </c>
      <c r="C28" s="15">
        <v>1920</v>
      </c>
      <c r="D28" s="15">
        <v>-23</v>
      </c>
      <c r="E28" s="15">
        <v>-6.8</v>
      </c>
      <c r="F28" s="15">
        <v>311</v>
      </c>
      <c r="G28" s="15">
        <v>102.88800000000001</v>
      </c>
      <c r="I28">
        <f t="shared" si="3"/>
        <v>0</v>
      </c>
      <c r="J28" s="18">
        <f t="shared" si="4"/>
        <v>30.333333333333485</v>
      </c>
      <c r="L28">
        <f t="shared" si="5"/>
        <v>0</v>
      </c>
      <c r="N28">
        <f t="shared" si="6"/>
        <v>1</v>
      </c>
      <c r="Q28" s="15">
        <f t="shared" si="0"/>
        <v>1920</v>
      </c>
      <c r="S28" s="15">
        <f t="shared" si="1"/>
        <v>311</v>
      </c>
      <c r="U28" s="18">
        <f t="shared" si="2"/>
        <v>10.2888</v>
      </c>
    </row>
    <row r="29" spans="2:21" x14ac:dyDescent="0.15">
      <c r="B29" s="15">
        <v>800</v>
      </c>
      <c r="C29" s="15">
        <v>1930</v>
      </c>
      <c r="D29" s="15">
        <v>-23</v>
      </c>
      <c r="E29" s="15">
        <v>-17.3</v>
      </c>
      <c r="F29" s="15">
        <v>312</v>
      </c>
      <c r="G29" s="15">
        <v>108.03240000000001</v>
      </c>
      <c r="I29">
        <f t="shared" si="3"/>
        <v>0</v>
      </c>
      <c r="J29" s="18">
        <f t="shared" si="4"/>
        <v>10</v>
      </c>
      <c r="L29">
        <f t="shared" si="5"/>
        <v>0</v>
      </c>
      <c r="N29">
        <f t="shared" si="6"/>
        <v>1</v>
      </c>
      <c r="Q29" s="15">
        <f t="shared" si="0"/>
        <v>1930</v>
      </c>
      <c r="S29" s="15">
        <f t="shared" si="1"/>
        <v>312</v>
      </c>
      <c r="U29" s="18">
        <f t="shared" si="2"/>
        <v>10.803240000000001</v>
      </c>
    </row>
    <row r="30" spans="2:21" x14ac:dyDescent="0.15">
      <c r="B30" s="15">
        <v>800</v>
      </c>
      <c r="C30" s="15">
        <v>1940</v>
      </c>
      <c r="D30" s="15">
        <v>-23</v>
      </c>
      <c r="E30" s="15">
        <v>-17.3</v>
      </c>
      <c r="F30" s="15">
        <v>312</v>
      </c>
      <c r="G30" s="15">
        <v>108.03240000000001</v>
      </c>
      <c r="I30">
        <f t="shared" si="3"/>
        <v>0</v>
      </c>
      <c r="J30" s="18">
        <f t="shared" si="4"/>
        <v>10</v>
      </c>
      <c r="L30">
        <f t="shared" si="5"/>
        <v>0</v>
      </c>
      <c r="N30">
        <f t="shared" si="6"/>
        <v>1</v>
      </c>
      <c r="Q30" s="15">
        <f t="shared" si="0"/>
        <v>1940</v>
      </c>
      <c r="S30" s="15">
        <f t="shared" si="1"/>
        <v>312</v>
      </c>
      <c r="U30" s="18">
        <f t="shared" si="2"/>
        <v>10.803240000000001</v>
      </c>
    </row>
    <row r="31" spans="2:21" x14ac:dyDescent="0.15">
      <c r="B31" s="15">
        <v>800</v>
      </c>
      <c r="C31" s="15">
        <v>1950</v>
      </c>
      <c r="D31" s="15">
        <v>-23</v>
      </c>
      <c r="E31" s="15">
        <v>-17.3</v>
      </c>
      <c r="F31" s="15">
        <v>312</v>
      </c>
      <c r="G31" s="15">
        <v>108.03240000000001</v>
      </c>
      <c r="I31">
        <f t="shared" si="3"/>
        <v>0</v>
      </c>
      <c r="J31" s="18">
        <f t="shared" si="4"/>
        <v>10</v>
      </c>
      <c r="L31">
        <f t="shared" si="5"/>
        <v>0</v>
      </c>
      <c r="N31">
        <f t="shared" si="6"/>
        <v>1</v>
      </c>
      <c r="Q31" s="15">
        <f t="shared" si="0"/>
        <v>1950</v>
      </c>
      <c r="S31" s="15">
        <f t="shared" si="1"/>
        <v>312</v>
      </c>
      <c r="U31" s="18">
        <f t="shared" si="2"/>
        <v>10.803240000000001</v>
      </c>
    </row>
    <row r="32" spans="2:21" x14ac:dyDescent="0.15">
      <c r="B32" s="15">
        <v>790</v>
      </c>
      <c r="C32" s="15">
        <v>1983</v>
      </c>
      <c r="D32" s="15">
        <v>-27</v>
      </c>
      <c r="E32" s="15">
        <v>-32.700000000000003</v>
      </c>
      <c r="F32" s="15">
        <v>314</v>
      </c>
      <c r="G32" s="15">
        <v>118.3212</v>
      </c>
      <c r="I32">
        <f t="shared" si="3"/>
        <v>0</v>
      </c>
      <c r="J32" s="18">
        <f t="shared" si="4"/>
        <v>33</v>
      </c>
      <c r="L32">
        <f t="shared" si="5"/>
        <v>0</v>
      </c>
      <c r="N32">
        <f t="shared" si="6"/>
        <v>1</v>
      </c>
      <c r="Q32" s="15">
        <f t="shared" si="0"/>
        <v>1983</v>
      </c>
      <c r="S32" s="15">
        <f t="shared" si="1"/>
        <v>314</v>
      </c>
      <c r="U32" s="18">
        <f t="shared" si="2"/>
        <v>11.83212</v>
      </c>
    </row>
    <row r="33" spans="2:21" x14ac:dyDescent="0.15">
      <c r="B33" s="15">
        <v>790</v>
      </c>
      <c r="C33" s="15">
        <v>2016</v>
      </c>
      <c r="D33" s="15">
        <v>-27</v>
      </c>
      <c r="E33" s="15">
        <v>-32.700000000000003</v>
      </c>
      <c r="F33" s="15">
        <v>314</v>
      </c>
      <c r="G33" s="15">
        <v>118.3212</v>
      </c>
      <c r="I33">
        <f t="shared" si="3"/>
        <v>0</v>
      </c>
      <c r="J33" s="18">
        <f t="shared" si="4"/>
        <v>33</v>
      </c>
      <c r="L33">
        <f t="shared" si="5"/>
        <v>0</v>
      </c>
      <c r="N33">
        <f t="shared" si="6"/>
        <v>1</v>
      </c>
      <c r="Q33" s="15">
        <f t="shared" ref="Q33:Q64" si="7">IF(C33=0, C33/0, C33)</f>
        <v>2016</v>
      </c>
      <c r="S33" s="15">
        <f t="shared" ref="S33:S64" si="8">IF(F33=0, F33/0, F33)</f>
        <v>314</v>
      </c>
      <c r="U33" s="18">
        <f t="shared" ref="U33:U64" si="9">IF(G33=0, G33/0, G33/10)</f>
        <v>11.83212</v>
      </c>
    </row>
    <row r="34" spans="2:21" x14ac:dyDescent="0.15">
      <c r="B34" s="15">
        <v>790</v>
      </c>
      <c r="C34" s="15">
        <v>2049</v>
      </c>
      <c r="D34" s="15">
        <v>-27</v>
      </c>
      <c r="E34" s="15">
        <v>-32.700000000000003</v>
      </c>
      <c r="F34" s="15">
        <v>314</v>
      </c>
      <c r="G34" s="15">
        <v>118.3212</v>
      </c>
      <c r="I34">
        <f t="shared" si="3"/>
        <v>0</v>
      </c>
      <c r="J34" s="18">
        <f t="shared" ref="J34:J65" si="10">C34-C33</f>
        <v>33</v>
      </c>
      <c r="L34">
        <f t="shared" ref="L34:L65" si="11">(IF(C34&gt;0,1,0))+(IF(C35&gt;0,-1,0))</f>
        <v>0</v>
      </c>
      <c r="N34">
        <f t="shared" ref="N34:N65" si="12">IF(C34&gt;0,1,0)</f>
        <v>1</v>
      </c>
      <c r="Q34" s="15">
        <f t="shared" si="7"/>
        <v>2049</v>
      </c>
      <c r="S34" s="15">
        <f t="shared" si="8"/>
        <v>314</v>
      </c>
      <c r="U34" s="18">
        <f t="shared" si="9"/>
        <v>11.83212</v>
      </c>
    </row>
    <row r="35" spans="2:21" x14ac:dyDescent="0.15">
      <c r="B35" s="15">
        <v>781.5</v>
      </c>
      <c r="C35" s="15">
        <v>2077.3333333333335</v>
      </c>
      <c r="D35" s="15">
        <v>-34</v>
      </c>
      <c r="E35" s="15">
        <v>-33.1</v>
      </c>
      <c r="F35" s="15">
        <v>315</v>
      </c>
      <c r="G35" s="15">
        <v>128.61000000000001</v>
      </c>
      <c r="I35">
        <f t="shared" si="3"/>
        <v>0</v>
      </c>
      <c r="J35" s="18">
        <f t="shared" si="10"/>
        <v>28.333333333333485</v>
      </c>
      <c r="L35">
        <f t="shared" si="11"/>
        <v>0</v>
      </c>
      <c r="N35">
        <f t="shared" si="12"/>
        <v>1</v>
      </c>
      <c r="Q35" s="15">
        <f t="shared" si="7"/>
        <v>2077.3333333333335</v>
      </c>
      <c r="S35" s="15">
        <f t="shared" si="8"/>
        <v>315</v>
      </c>
      <c r="U35" s="18">
        <f t="shared" si="9"/>
        <v>12.861000000000001</v>
      </c>
    </row>
    <row r="36" spans="2:21" x14ac:dyDescent="0.15">
      <c r="B36" s="15">
        <v>781.5</v>
      </c>
      <c r="C36" s="15">
        <v>2105.666666666667</v>
      </c>
      <c r="D36" s="15">
        <v>-34</v>
      </c>
      <c r="E36" s="15">
        <v>-33.1</v>
      </c>
      <c r="F36" s="15">
        <v>315</v>
      </c>
      <c r="G36" s="15">
        <v>128.61000000000001</v>
      </c>
      <c r="I36">
        <f t="shared" si="3"/>
        <v>0</v>
      </c>
      <c r="J36" s="18">
        <f t="shared" si="10"/>
        <v>28.333333333333485</v>
      </c>
      <c r="L36">
        <f t="shared" si="11"/>
        <v>0</v>
      </c>
      <c r="N36">
        <f t="shared" si="12"/>
        <v>1</v>
      </c>
      <c r="Q36" s="15">
        <f t="shared" si="7"/>
        <v>2105.666666666667</v>
      </c>
      <c r="S36" s="15">
        <f t="shared" si="8"/>
        <v>315</v>
      </c>
      <c r="U36" s="18">
        <f t="shared" si="9"/>
        <v>12.861000000000001</v>
      </c>
    </row>
    <row r="37" spans="2:21" x14ac:dyDescent="0.15">
      <c r="B37" s="15">
        <v>781.5</v>
      </c>
      <c r="C37" s="15">
        <v>2134</v>
      </c>
      <c r="D37" s="15">
        <v>-34</v>
      </c>
      <c r="E37" s="15">
        <v>-33.1</v>
      </c>
      <c r="F37" s="15">
        <v>315</v>
      </c>
      <c r="G37" s="15">
        <v>128.61000000000001</v>
      </c>
      <c r="I37">
        <f t="shared" si="3"/>
        <v>0</v>
      </c>
      <c r="J37" s="18">
        <f t="shared" si="10"/>
        <v>28.33333333333303</v>
      </c>
      <c r="L37">
        <f t="shared" si="11"/>
        <v>0</v>
      </c>
      <c r="N37">
        <f t="shared" si="12"/>
        <v>1</v>
      </c>
      <c r="Q37" s="15">
        <f t="shared" si="7"/>
        <v>2134</v>
      </c>
      <c r="S37" s="15">
        <f t="shared" si="8"/>
        <v>315</v>
      </c>
      <c r="U37" s="18">
        <f t="shared" si="9"/>
        <v>12.861000000000001</v>
      </c>
    </row>
    <row r="38" spans="2:21" x14ac:dyDescent="0.15">
      <c r="B38" s="15">
        <v>751.6</v>
      </c>
      <c r="C38" s="15">
        <v>2235.3333333333335</v>
      </c>
      <c r="D38" s="15">
        <v>-60</v>
      </c>
      <c r="E38" s="15">
        <v>-34.799999999999997</v>
      </c>
      <c r="F38" s="15">
        <v>320</v>
      </c>
      <c r="G38" s="15">
        <v>138.89879999999999</v>
      </c>
      <c r="I38">
        <f t="shared" si="3"/>
        <v>0</v>
      </c>
      <c r="J38" s="18">
        <f t="shared" si="10"/>
        <v>101.33333333333348</v>
      </c>
      <c r="L38">
        <f t="shared" si="11"/>
        <v>0</v>
      </c>
      <c r="N38">
        <f t="shared" si="12"/>
        <v>1</v>
      </c>
      <c r="Q38" s="15">
        <f t="shared" si="7"/>
        <v>2235.3333333333335</v>
      </c>
      <c r="S38" s="15">
        <f t="shared" si="8"/>
        <v>320</v>
      </c>
      <c r="U38" s="18">
        <f t="shared" si="9"/>
        <v>13.88988</v>
      </c>
    </row>
    <row r="39" spans="2:21" x14ac:dyDescent="0.15">
      <c r="B39" s="15">
        <v>751.6</v>
      </c>
      <c r="C39" s="15">
        <v>2336.666666666667</v>
      </c>
      <c r="D39" s="15">
        <v>-60</v>
      </c>
      <c r="E39" s="15">
        <v>-34.799999999999997</v>
      </c>
      <c r="F39" s="15">
        <v>320</v>
      </c>
      <c r="G39" s="15">
        <v>138.89879999999999</v>
      </c>
      <c r="I39">
        <f t="shared" si="3"/>
        <v>0</v>
      </c>
      <c r="J39" s="18">
        <f t="shared" si="10"/>
        <v>101.33333333333348</v>
      </c>
      <c r="L39">
        <f t="shared" si="11"/>
        <v>0</v>
      </c>
      <c r="N39">
        <f t="shared" si="12"/>
        <v>1</v>
      </c>
      <c r="Q39" s="15">
        <f t="shared" si="7"/>
        <v>2336.666666666667</v>
      </c>
      <c r="S39" s="15">
        <f t="shared" si="8"/>
        <v>320</v>
      </c>
      <c r="U39" s="18">
        <f t="shared" si="9"/>
        <v>13.88988</v>
      </c>
    </row>
    <row r="40" spans="2:21" x14ac:dyDescent="0.15">
      <c r="B40" s="15">
        <v>751.6</v>
      </c>
      <c r="C40" s="15">
        <v>2438</v>
      </c>
      <c r="D40" s="15">
        <v>-60</v>
      </c>
      <c r="E40" s="15">
        <v>-34.799999999999997</v>
      </c>
      <c r="F40" s="15">
        <v>320</v>
      </c>
      <c r="G40" s="15">
        <v>138.89879999999999</v>
      </c>
      <c r="I40">
        <f t="shared" si="3"/>
        <v>0</v>
      </c>
      <c r="J40" s="18">
        <f t="shared" si="10"/>
        <v>101.33333333333303</v>
      </c>
      <c r="L40">
        <f t="shared" si="11"/>
        <v>0</v>
      </c>
      <c r="N40">
        <f t="shared" si="12"/>
        <v>1</v>
      </c>
      <c r="Q40" s="15">
        <f t="shared" si="7"/>
        <v>2438</v>
      </c>
      <c r="S40" s="15">
        <f t="shared" si="8"/>
        <v>320</v>
      </c>
      <c r="U40" s="18">
        <f t="shared" si="9"/>
        <v>13.88988</v>
      </c>
    </row>
    <row r="41" spans="2:21" x14ac:dyDescent="0.15">
      <c r="B41" s="15">
        <v>722.8</v>
      </c>
      <c r="C41" s="15">
        <v>2539.6666666666665</v>
      </c>
      <c r="D41" s="15">
        <v>-86</v>
      </c>
      <c r="E41" s="15">
        <v>-36.4</v>
      </c>
      <c r="F41" s="15">
        <v>315</v>
      </c>
      <c r="G41" s="15">
        <v>128.61000000000001</v>
      </c>
      <c r="I41">
        <f t="shared" si="3"/>
        <v>0</v>
      </c>
      <c r="J41" s="18">
        <f t="shared" si="10"/>
        <v>101.66666666666652</v>
      </c>
      <c r="L41">
        <f t="shared" si="11"/>
        <v>0</v>
      </c>
      <c r="N41">
        <f t="shared" si="12"/>
        <v>1</v>
      </c>
      <c r="Q41" s="15">
        <f t="shared" si="7"/>
        <v>2539.6666666666665</v>
      </c>
      <c r="S41" s="15">
        <f t="shared" si="8"/>
        <v>315</v>
      </c>
      <c r="U41" s="18">
        <f t="shared" si="9"/>
        <v>12.861000000000001</v>
      </c>
    </row>
    <row r="42" spans="2:21" x14ac:dyDescent="0.15">
      <c r="B42" s="15">
        <v>722.8</v>
      </c>
      <c r="C42" s="15">
        <v>2641.333333333333</v>
      </c>
      <c r="D42" s="15">
        <v>-86</v>
      </c>
      <c r="E42" s="15">
        <v>-36.4</v>
      </c>
      <c r="F42" s="15">
        <v>315</v>
      </c>
      <c r="G42" s="15">
        <v>128.61000000000001</v>
      </c>
      <c r="I42">
        <f t="shared" si="3"/>
        <v>0</v>
      </c>
      <c r="J42" s="18">
        <f t="shared" si="10"/>
        <v>101.66666666666652</v>
      </c>
      <c r="L42">
        <f t="shared" si="11"/>
        <v>0</v>
      </c>
      <c r="N42">
        <f t="shared" si="12"/>
        <v>1</v>
      </c>
      <c r="Q42" s="15">
        <f t="shared" si="7"/>
        <v>2641.333333333333</v>
      </c>
      <c r="S42" s="15">
        <f t="shared" si="8"/>
        <v>315</v>
      </c>
      <c r="U42" s="18">
        <f t="shared" si="9"/>
        <v>12.861000000000001</v>
      </c>
    </row>
    <row r="43" spans="2:21" x14ac:dyDescent="0.15">
      <c r="B43" s="15">
        <v>722.8</v>
      </c>
      <c r="C43" s="15">
        <v>2743</v>
      </c>
      <c r="D43" s="15">
        <v>-86</v>
      </c>
      <c r="E43" s="15">
        <v>-36.4</v>
      </c>
      <c r="F43" s="15">
        <v>315</v>
      </c>
      <c r="G43" s="15">
        <v>128.61000000000001</v>
      </c>
      <c r="I43">
        <f t="shared" si="3"/>
        <v>0</v>
      </c>
      <c r="J43" s="18">
        <f t="shared" si="10"/>
        <v>101.66666666666697</v>
      </c>
      <c r="L43">
        <f t="shared" si="11"/>
        <v>0</v>
      </c>
      <c r="N43">
        <f t="shared" si="12"/>
        <v>1</v>
      </c>
      <c r="Q43" s="15">
        <f t="shared" si="7"/>
        <v>2743</v>
      </c>
      <c r="S43" s="15">
        <f t="shared" si="8"/>
        <v>315</v>
      </c>
      <c r="U43" s="18">
        <f t="shared" si="9"/>
        <v>12.861000000000001</v>
      </c>
    </row>
    <row r="44" spans="2:21" x14ac:dyDescent="0.15">
      <c r="B44" s="15">
        <v>700</v>
      </c>
      <c r="C44" s="15">
        <v>2826.3333333333335</v>
      </c>
      <c r="D44" s="15">
        <v>-107</v>
      </c>
      <c r="E44" s="15">
        <v>-37.700000000000003</v>
      </c>
      <c r="F44" s="15">
        <v>305</v>
      </c>
      <c r="G44" s="15">
        <v>113.17679999999999</v>
      </c>
      <c r="I44">
        <f t="shared" si="3"/>
        <v>0</v>
      </c>
      <c r="J44" s="18">
        <f t="shared" si="10"/>
        <v>83.333333333333485</v>
      </c>
      <c r="L44">
        <f t="shared" si="11"/>
        <v>0</v>
      </c>
      <c r="N44">
        <f t="shared" si="12"/>
        <v>1</v>
      </c>
      <c r="Q44" s="15">
        <f t="shared" si="7"/>
        <v>2826.3333333333335</v>
      </c>
      <c r="S44" s="15">
        <f t="shared" si="8"/>
        <v>305</v>
      </c>
      <c r="U44" s="18">
        <f t="shared" si="9"/>
        <v>11.317679999999999</v>
      </c>
    </row>
    <row r="45" spans="2:21" x14ac:dyDescent="0.15">
      <c r="B45" s="15">
        <v>700</v>
      </c>
      <c r="C45" s="15">
        <v>2909.666666666667</v>
      </c>
      <c r="D45" s="15">
        <v>-107</v>
      </c>
      <c r="E45" s="15">
        <v>-37.700000000000003</v>
      </c>
      <c r="F45" s="15">
        <v>305</v>
      </c>
      <c r="G45" s="15">
        <v>113.17679999999999</v>
      </c>
      <c r="I45">
        <f t="shared" si="3"/>
        <v>0</v>
      </c>
      <c r="J45" s="18">
        <f t="shared" si="10"/>
        <v>83.333333333333485</v>
      </c>
      <c r="L45">
        <f t="shared" si="11"/>
        <v>0</v>
      </c>
      <c r="N45">
        <f t="shared" si="12"/>
        <v>1</v>
      </c>
      <c r="Q45" s="15">
        <f t="shared" si="7"/>
        <v>2909.666666666667</v>
      </c>
      <c r="S45" s="15">
        <f t="shared" si="8"/>
        <v>305</v>
      </c>
      <c r="U45" s="18">
        <f t="shared" si="9"/>
        <v>11.317679999999999</v>
      </c>
    </row>
    <row r="46" spans="2:21" x14ac:dyDescent="0.15">
      <c r="B46" s="15">
        <v>700</v>
      </c>
      <c r="C46" s="15">
        <v>2993</v>
      </c>
      <c r="D46" s="15">
        <v>-107</v>
      </c>
      <c r="E46" s="15">
        <v>-37.700000000000003</v>
      </c>
      <c r="F46" s="15">
        <v>305</v>
      </c>
      <c r="G46" s="15">
        <v>113.17679999999999</v>
      </c>
      <c r="I46">
        <f t="shared" si="3"/>
        <v>0</v>
      </c>
      <c r="J46" s="18">
        <f t="shared" si="10"/>
        <v>83.33333333333303</v>
      </c>
      <c r="L46">
        <f t="shared" si="11"/>
        <v>0</v>
      </c>
      <c r="N46">
        <f t="shared" si="12"/>
        <v>1</v>
      </c>
      <c r="Q46" s="15">
        <f t="shared" si="7"/>
        <v>2993</v>
      </c>
      <c r="S46" s="15">
        <f t="shared" si="8"/>
        <v>305</v>
      </c>
      <c r="U46" s="18">
        <f t="shared" si="9"/>
        <v>11.317679999999999</v>
      </c>
    </row>
    <row r="47" spans="2:21" x14ac:dyDescent="0.15">
      <c r="B47" s="15">
        <v>695</v>
      </c>
      <c r="C47" s="15">
        <v>3011.3333333333335</v>
      </c>
      <c r="D47" s="15">
        <v>-112</v>
      </c>
      <c r="E47" s="15">
        <v>-37.9</v>
      </c>
      <c r="F47" s="15">
        <v>295</v>
      </c>
      <c r="G47" s="15">
        <v>118.3212</v>
      </c>
      <c r="I47">
        <f t="shared" si="3"/>
        <v>0</v>
      </c>
      <c r="J47" s="18">
        <f t="shared" si="10"/>
        <v>18.333333333333485</v>
      </c>
      <c r="L47">
        <f t="shared" si="11"/>
        <v>0</v>
      </c>
      <c r="N47">
        <f t="shared" si="12"/>
        <v>1</v>
      </c>
      <c r="Q47" s="15">
        <f t="shared" si="7"/>
        <v>3011.3333333333335</v>
      </c>
      <c r="S47" s="15">
        <f t="shared" si="8"/>
        <v>295</v>
      </c>
      <c r="U47" s="18">
        <f t="shared" si="9"/>
        <v>11.83212</v>
      </c>
    </row>
    <row r="48" spans="2:21" x14ac:dyDescent="0.15">
      <c r="B48" s="15">
        <v>695</v>
      </c>
      <c r="C48" s="15">
        <v>3029.666666666667</v>
      </c>
      <c r="D48" s="15">
        <v>-112</v>
      </c>
      <c r="E48" s="15">
        <v>-37.9</v>
      </c>
      <c r="F48" s="15">
        <v>295</v>
      </c>
      <c r="G48" s="15">
        <v>118.3212</v>
      </c>
      <c r="I48">
        <f t="shared" si="3"/>
        <v>0</v>
      </c>
      <c r="J48" s="18">
        <f t="shared" si="10"/>
        <v>18.333333333333485</v>
      </c>
      <c r="L48">
        <f t="shared" si="11"/>
        <v>0</v>
      </c>
      <c r="N48">
        <f t="shared" si="12"/>
        <v>1</v>
      </c>
      <c r="Q48" s="15">
        <f t="shared" si="7"/>
        <v>3029.666666666667</v>
      </c>
      <c r="S48" s="15">
        <f t="shared" si="8"/>
        <v>295</v>
      </c>
      <c r="U48" s="18">
        <f t="shared" si="9"/>
        <v>11.83212</v>
      </c>
    </row>
    <row r="49" spans="2:21" x14ac:dyDescent="0.15">
      <c r="B49" s="15">
        <v>695</v>
      </c>
      <c r="C49" s="15">
        <v>3048</v>
      </c>
      <c r="D49" s="15">
        <v>-112</v>
      </c>
      <c r="E49" s="15">
        <v>-37.9</v>
      </c>
      <c r="F49" s="15">
        <v>295</v>
      </c>
      <c r="G49" s="15">
        <v>118.3212</v>
      </c>
      <c r="I49">
        <f t="shared" si="3"/>
        <v>0</v>
      </c>
      <c r="J49" s="18">
        <f t="shared" si="10"/>
        <v>18.33333333333303</v>
      </c>
      <c r="L49">
        <f t="shared" si="11"/>
        <v>0</v>
      </c>
      <c r="N49">
        <f t="shared" si="12"/>
        <v>1</v>
      </c>
      <c r="Q49" s="15">
        <f t="shared" si="7"/>
        <v>3048</v>
      </c>
      <c r="S49" s="15">
        <f t="shared" si="8"/>
        <v>295</v>
      </c>
      <c r="U49" s="18">
        <f t="shared" si="9"/>
        <v>11.83212</v>
      </c>
    </row>
    <row r="50" spans="2:21" x14ac:dyDescent="0.15">
      <c r="B50" s="15">
        <v>663</v>
      </c>
      <c r="C50" s="15">
        <v>3168</v>
      </c>
      <c r="D50" s="15">
        <v>-143</v>
      </c>
      <c r="E50" s="15">
        <v>-39.299999999999997</v>
      </c>
      <c r="F50" s="15">
        <v>292</v>
      </c>
      <c r="G50" s="15">
        <v>133.7544</v>
      </c>
      <c r="I50">
        <f t="shared" si="3"/>
        <v>0</v>
      </c>
      <c r="J50" s="18">
        <f t="shared" si="10"/>
        <v>120</v>
      </c>
      <c r="L50">
        <f t="shared" si="11"/>
        <v>0</v>
      </c>
      <c r="N50">
        <f t="shared" si="12"/>
        <v>1</v>
      </c>
      <c r="Q50" s="15">
        <f t="shared" si="7"/>
        <v>3168</v>
      </c>
      <c r="S50" s="15">
        <f t="shared" si="8"/>
        <v>292</v>
      </c>
      <c r="U50" s="18">
        <f t="shared" si="9"/>
        <v>13.375440000000001</v>
      </c>
    </row>
    <row r="51" spans="2:21" x14ac:dyDescent="0.15">
      <c r="B51" s="15">
        <v>663</v>
      </c>
      <c r="C51" s="15">
        <v>3288</v>
      </c>
      <c r="D51" s="15">
        <v>-143</v>
      </c>
      <c r="E51" s="15">
        <v>-39.299999999999997</v>
      </c>
      <c r="F51" s="15">
        <v>292</v>
      </c>
      <c r="G51" s="15">
        <v>133.7544</v>
      </c>
      <c r="I51">
        <f t="shared" si="3"/>
        <v>0</v>
      </c>
      <c r="J51" s="18">
        <f t="shared" si="10"/>
        <v>120</v>
      </c>
      <c r="L51">
        <f t="shared" si="11"/>
        <v>0</v>
      </c>
      <c r="N51">
        <f t="shared" si="12"/>
        <v>1</v>
      </c>
      <c r="Q51" s="15">
        <f t="shared" si="7"/>
        <v>3288</v>
      </c>
      <c r="S51" s="15">
        <f t="shared" si="8"/>
        <v>292</v>
      </c>
      <c r="U51" s="18">
        <f t="shared" si="9"/>
        <v>13.375440000000001</v>
      </c>
    </row>
    <row r="52" spans="2:21" x14ac:dyDescent="0.15">
      <c r="B52" s="15">
        <v>663</v>
      </c>
      <c r="C52" s="15">
        <v>3408</v>
      </c>
      <c r="D52" s="15">
        <v>-143</v>
      </c>
      <c r="E52" s="15">
        <v>-39.299999999999997</v>
      </c>
      <c r="F52" s="15">
        <v>292</v>
      </c>
      <c r="G52" s="15">
        <v>133.7544</v>
      </c>
      <c r="I52">
        <f t="shared" si="3"/>
        <v>0</v>
      </c>
      <c r="J52" s="18">
        <f t="shared" si="10"/>
        <v>120</v>
      </c>
      <c r="L52">
        <f t="shared" si="11"/>
        <v>0</v>
      </c>
      <c r="N52">
        <f t="shared" si="12"/>
        <v>1</v>
      </c>
      <c r="Q52" s="15">
        <f t="shared" si="7"/>
        <v>3408</v>
      </c>
      <c r="S52" s="15">
        <f t="shared" si="8"/>
        <v>292</v>
      </c>
      <c r="U52" s="18">
        <f t="shared" si="9"/>
        <v>13.375440000000001</v>
      </c>
    </row>
    <row r="53" spans="2:21" x14ac:dyDescent="0.15">
      <c r="B53" s="15">
        <v>641.5</v>
      </c>
      <c r="C53" s="15">
        <v>3491.3333333333335</v>
      </c>
      <c r="D53" s="15">
        <v>-155</v>
      </c>
      <c r="E53" s="15">
        <v>-35.6</v>
      </c>
      <c r="F53" s="15">
        <v>290</v>
      </c>
      <c r="G53" s="15">
        <v>144.04320000000001</v>
      </c>
      <c r="I53">
        <f t="shared" si="3"/>
        <v>0</v>
      </c>
      <c r="J53" s="18">
        <f t="shared" si="10"/>
        <v>83.333333333333485</v>
      </c>
      <c r="L53">
        <f t="shared" si="11"/>
        <v>0</v>
      </c>
      <c r="N53">
        <f t="shared" si="12"/>
        <v>1</v>
      </c>
      <c r="Q53" s="15">
        <f t="shared" si="7"/>
        <v>3491.3333333333335</v>
      </c>
      <c r="S53" s="15">
        <f t="shared" si="8"/>
        <v>290</v>
      </c>
      <c r="U53" s="18">
        <f t="shared" si="9"/>
        <v>14.404320000000002</v>
      </c>
    </row>
    <row r="54" spans="2:21" x14ac:dyDescent="0.15">
      <c r="B54" s="15">
        <v>641.5</v>
      </c>
      <c r="C54" s="15">
        <v>3574.666666666667</v>
      </c>
      <c r="D54" s="15">
        <v>-155</v>
      </c>
      <c r="E54" s="15">
        <v>-35.6</v>
      </c>
      <c r="F54" s="15">
        <v>290</v>
      </c>
      <c r="G54" s="15">
        <v>144.04320000000001</v>
      </c>
      <c r="I54">
        <f t="shared" si="3"/>
        <v>0</v>
      </c>
      <c r="J54" s="18">
        <f t="shared" si="10"/>
        <v>83.333333333333485</v>
      </c>
      <c r="L54">
        <f t="shared" si="11"/>
        <v>0</v>
      </c>
      <c r="N54">
        <f t="shared" si="12"/>
        <v>1</v>
      </c>
      <c r="Q54" s="15">
        <f t="shared" si="7"/>
        <v>3574.666666666667</v>
      </c>
      <c r="S54" s="15">
        <f t="shared" si="8"/>
        <v>290</v>
      </c>
      <c r="U54" s="18">
        <f t="shared" si="9"/>
        <v>14.404320000000002</v>
      </c>
    </row>
    <row r="55" spans="2:21" x14ac:dyDescent="0.15">
      <c r="B55" s="15">
        <v>641.5</v>
      </c>
      <c r="C55" s="15">
        <v>3658</v>
      </c>
      <c r="D55" s="15">
        <v>-155</v>
      </c>
      <c r="E55" s="15">
        <v>-35.6</v>
      </c>
      <c r="F55" s="15">
        <v>290</v>
      </c>
      <c r="G55" s="15">
        <v>144.04320000000001</v>
      </c>
      <c r="I55">
        <f t="shared" si="3"/>
        <v>0</v>
      </c>
      <c r="J55" s="18">
        <f t="shared" si="10"/>
        <v>83.33333333333303</v>
      </c>
      <c r="L55">
        <f t="shared" si="11"/>
        <v>0</v>
      </c>
      <c r="N55">
        <f t="shared" si="12"/>
        <v>1</v>
      </c>
      <c r="Q55" s="15">
        <f t="shared" si="7"/>
        <v>3658</v>
      </c>
      <c r="S55" s="15">
        <f t="shared" si="8"/>
        <v>290</v>
      </c>
      <c r="U55" s="18">
        <f t="shared" si="9"/>
        <v>14.404320000000002</v>
      </c>
    </row>
    <row r="56" spans="2:21" x14ac:dyDescent="0.15">
      <c r="B56" s="15">
        <v>641</v>
      </c>
      <c r="C56" s="15">
        <v>3660</v>
      </c>
      <c r="D56" s="15">
        <v>-155</v>
      </c>
      <c r="E56" s="15">
        <v>-35.5</v>
      </c>
      <c r="F56" s="15">
        <v>290</v>
      </c>
      <c r="G56" s="15">
        <v>144.04320000000001</v>
      </c>
      <c r="I56">
        <f t="shared" si="3"/>
        <v>0</v>
      </c>
      <c r="J56" s="18">
        <f t="shared" si="10"/>
        <v>2</v>
      </c>
      <c r="L56">
        <f t="shared" si="11"/>
        <v>0</v>
      </c>
      <c r="N56">
        <f t="shared" si="12"/>
        <v>1</v>
      </c>
      <c r="Q56" s="15">
        <f t="shared" si="7"/>
        <v>3660</v>
      </c>
      <c r="S56" s="15">
        <f t="shared" si="8"/>
        <v>290</v>
      </c>
      <c r="U56" s="18">
        <f t="shared" si="9"/>
        <v>14.404320000000002</v>
      </c>
    </row>
    <row r="57" spans="2:21" x14ac:dyDescent="0.15">
      <c r="B57" s="15">
        <v>641</v>
      </c>
      <c r="C57" s="15">
        <v>3662</v>
      </c>
      <c r="D57" s="15">
        <v>-155</v>
      </c>
      <c r="E57" s="15">
        <v>-35.5</v>
      </c>
      <c r="F57" s="15">
        <v>290</v>
      </c>
      <c r="G57" s="15">
        <v>144.04320000000001</v>
      </c>
      <c r="I57">
        <f t="shared" si="3"/>
        <v>0</v>
      </c>
      <c r="J57" s="18">
        <f t="shared" si="10"/>
        <v>2</v>
      </c>
      <c r="L57">
        <f t="shared" si="11"/>
        <v>0</v>
      </c>
      <c r="N57">
        <f t="shared" si="12"/>
        <v>1</v>
      </c>
      <c r="Q57" s="15">
        <f t="shared" si="7"/>
        <v>3662</v>
      </c>
      <c r="S57" s="15">
        <f t="shared" si="8"/>
        <v>290</v>
      </c>
      <c r="U57" s="18">
        <f t="shared" si="9"/>
        <v>14.404320000000002</v>
      </c>
    </row>
    <row r="58" spans="2:21" x14ac:dyDescent="0.15">
      <c r="B58" s="15">
        <v>641</v>
      </c>
      <c r="C58" s="15">
        <v>3664</v>
      </c>
      <c r="D58" s="15">
        <v>-155</v>
      </c>
      <c r="E58" s="15">
        <v>-35.5</v>
      </c>
      <c r="F58" s="15">
        <v>290</v>
      </c>
      <c r="G58" s="15">
        <v>144.04320000000001</v>
      </c>
      <c r="I58">
        <f t="shared" si="3"/>
        <v>0</v>
      </c>
      <c r="J58" s="18">
        <f t="shared" si="10"/>
        <v>2</v>
      </c>
      <c r="L58">
        <f t="shared" si="11"/>
        <v>0</v>
      </c>
      <c r="N58">
        <f t="shared" si="12"/>
        <v>1</v>
      </c>
      <c r="Q58" s="15">
        <f t="shared" si="7"/>
        <v>3664</v>
      </c>
      <c r="S58" s="15">
        <f t="shared" si="8"/>
        <v>290</v>
      </c>
      <c r="U58" s="18">
        <f t="shared" si="9"/>
        <v>14.404320000000002</v>
      </c>
    </row>
    <row r="59" spans="2:21" x14ac:dyDescent="0.15">
      <c r="B59" s="15">
        <v>626</v>
      </c>
      <c r="C59" s="15">
        <v>3723.6666666666665</v>
      </c>
      <c r="D59" s="15">
        <v>-137</v>
      </c>
      <c r="E59" s="15">
        <v>-50.7</v>
      </c>
      <c r="F59" s="15">
        <v>289</v>
      </c>
      <c r="G59" s="15">
        <v>154.33199999999999</v>
      </c>
      <c r="I59">
        <f t="shared" si="3"/>
        <v>0</v>
      </c>
      <c r="J59" s="18">
        <f t="shared" si="10"/>
        <v>59.666666666666515</v>
      </c>
      <c r="L59">
        <f t="shared" si="11"/>
        <v>0</v>
      </c>
      <c r="N59">
        <f t="shared" si="12"/>
        <v>1</v>
      </c>
      <c r="Q59" s="15">
        <f t="shared" si="7"/>
        <v>3723.6666666666665</v>
      </c>
      <c r="S59" s="15">
        <f t="shared" si="8"/>
        <v>289</v>
      </c>
      <c r="U59" s="18">
        <f t="shared" si="9"/>
        <v>15.433199999999999</v>
      </c>
    </row>
    <row r="60" spans="2:21" x14ac:dyDescent="0.15">
      <c r="B60" s="15">
        <v>626</v>
      </c>
      <c r="C60" s="15">
        <v>3783.333333333333</v>
      </c>
      <c r="D60" s="15">
        <v>-137</v>
      </c>
      <c r="E60" s="15">
        <v>-50.7</v>
      </c>
      <c r="F60" s="15">
        <v>289</v>
      </c>
      <c r="G60" s="15">
        <v>154.33199999999999</v>
      </c>
      <c r="I60">
        <f t="shared" si="3"/>
        <v>0</v>
      </c>
      <c r="J60" s="18">
        <f t="shared" si="10"/>
        <v>59.666666666666515</v>
      </c>
      <c r="L60">
        <f t="shared" si="11"/>
        <v>0</v>
      </c>
      <c r="N60">
        <f t="shared" si="12"/>
        <v>1</v>
      </c>
      <c r="Q60" s="15">
        <f t="shared" si="7"/>
        <v>3783.333333333333</v>
      </c>
      <c r="S60" s="15">
        <f t="shared" si="8"/>
        <v>289</v>
      </c>
      <c r="U60" s="18">
        <f t="shared" si="9"/>
        <v>15.433199999999999</v>
      </c>
    </row>
    <row r="61" spans="2:21" x14ac:dyDescent="0.15">
      <c r="B61" s="15">
        <v>626</v>
      </c>
      <c r="C61" s="15">
        <v>3843</v>
      </c>
      <c r="D61" s="15">
        <v>-137</v>
      </c>
      <c r="E61" s="15">
        <v>-50.7</v>
      </c>
      <c r="F61" s="15">
        <v>289</v>
      </c>
      <c r="G61" s="15">
        <v>154.33199999999999</v>
      </c>
      <c r="I61">
        <f t="shared" si="3"/>
        <v>0</v>
      </c>
      <c r="J61" s="18">
        <f t="shared" si="10"/>
        <v>59.66666666666697</v>
      </c>
      <c r="L61">
        <f t="shared" si="11"/>
        <v>0</v>
      </c>
      <c r="N61">
        <f t="shared" si="12"/>
        <v>1</v>
      </c>
      <c r="Q61" s="15">
        <f t="shared" si="7"/>
        <v>3843</v>
      </c>
      <c r="S61" s="15">
        <f t="shared" si="8"/>
        <v>289</v>
      </c>
      <c r="U61" s="18">
        <f t="shared" si="9"/>
        <v>15.433199999999999</v>
      </c>
    </row>
    <row r="62" spans="2:21" x14ac:dyDescent="0.15">
      <c r="B62" s="15">
        <v>591.5</v>
      </c>
      <c r="C62" s="15">
        <v>3984.3333333333335</v>
      </c>
      <c r="D62" s="15">
        <v>-171</v>
      </c>
      <c r="E62" s="15">
        <v>-45.7</v>
      </c>
      <c r="F62" s="15">
        <v>285</v>
      </c>
      <c r="G62" s="15">
        <v>169.76519999999999</v>
      </c>
      <c r="I62">
        <f t="shared" si="3"/>
        <v>0</v>
      </c>
      <c r="J62" s="18">
        <f t="shared" si="10"/>
        <v>141.33333333333348</v>
      </c>
      <c r="L62">
        <f t="shared" si="11"/>
        <v>0</v>
      </c>
      <c r="N62">
        <f t="shared" si="12"/>
        <v>1</v>
      </c>
      <c r="Q62" s="15">
        <f t="shared" si="7"/>
        <v>3984.3333333333335</v>
      </c>
      <c r="S62" s="15">
        <f t="shared" si="8"/>
        <v>285</v>
      </c>
      <c r="U62" s="18">
        <f t="shared" si="9"/>
        <v>16.976520000000001</v>
      </c>
    </row>
    <row r="63" spans="2:21" x14ac:dyDescent="0.15">
      <c r="B63" s="15">
        <v>591.5</v>
      </c>
      <c r="C63" s="15">
        <v>4125.666666666667</v>
      </c>
      <c r="D63" s="15">
        <v>-171</v>
      </c>
      <c r="E63" s="15">
        <v>-45.7</v>
      </c>
      <c r="F63" s="15">
        <v>285</v>
      </c>
      <c r="G63" s="15">
        <v>169.76519999999999</v>
      </c>
      <c r="I63">
        <f t="shared" si="3"/>
        <v>0</v>
      </c>
      <c r="J63" s="18">
        <f t="shared" si="10"/>
        <v>141.33333333333348</v>
      </c>
      <c r="L63">
        <f t="shared" si="11"/>
        <v>0</v>
      </c>
      <c r="N63">
        <f t="shared" si="12"/>
        <v>1</v>
      </c>
      <c r="Q63" s="15">
        <f t="shared" si="7"/>
        <v>4125.666666666667</v>
      </c>
      <c r="S63" s="15">
        <f t="shared" si="8"/>
        <v>285</v>
      </c>
      <c r="U63" s="18">
        <f t="shared" si="9"/>
        <v>16.976520000000001</v>
      </c>
    </row>
    <row r="64" spans="2:21" x14ac:dyDescent="0.15">
      <c r="B64" s="15">
        <v>591.5</v>
      </c>
      <c r="C64" s="15">
        <v>4267</v>
      </c>
      <c r="D64" s="15">
        <v>-171</v>
      </c>
      <c r="E64" s="15">
        <v>-45.7</v>
      </c>
      <c r="F64" s="15">
        <v>285</v>
      </c>
      <c r="G64" s="15">
        <v>169.76519999999999</v>
      </c>
      <c r="I64">
        <f t="shared" si="3"/>
        <v>0</v>
      </c>
      <c r="J64" s="18">
        <f t="shared" si="10"/>
        <v>141.33333333333303</v>
      </c>
      <c r="L64">
        <f t="shared" si="11"/>
        <v>0</v>
      </c>
      <c r="N64">
        <f t="shared" si="12"/>
        <v>1</v>
      </c>
      <c r="Q64" s="15">
        <f t="shared" si="7"/>
        <v>4267</v>
      </c>
      <c r="S64" s="15">
        <f t="shared" si="8"/>
        <v>285</v>
      </c>
      <c r="U64" s="18">
        <f t="shared" si="9"/>
        <v>16.976520000000001</v>
      </c>
    </row>
    <row r="65" spans="2:21" x14ac:dyDescent="0.15">
      <c r="B65" s="15">
        <v>567.79999999999995</v>
      </c>
      <c r="C65" s="15">
        <v>4368.666666666667</v>
      </c>
      <c r="D65" s="15">
        <v>-196</v>
      </c>
      <c r="E65" s="15">
        <v>-42.1</v>
      </c>
      <c r="F65" s="15">
        <v>280</v>
      </c>
      <c r="G65" s="15">
        <v>180.05400000000003</v>
      </c>
      <c r="I65">
        <f t="shared" si="3"/>
        <v>0</v>
      </c>
      <c r="J65" s="18">
        <f t="shared" si="10"/>
        <v>101.66666666666697</v>
      </c>
      <c r="L65">
        <f t="shared" si="11"/>
        <v>0</v>
      </c>
      <c r="N65">
        <f t="shared" si="12"/>
        <v>1</v>
      </c>
      <c r="Q65" s="15">
        <f t="shared" ref="Q65:Q96" si="13">IF(C65=0, C65/0, C65)</f>
        <v>4368.666666666667</v>
      </c>
      <c r="S65" s="15">
        <f t="shared" ref="S65:S96" si="14">IF(F65=0, F65/0, F65)</f>
        <v>280</v>
      </c>
      <c r="U65" s="18">
        <f t="shared" ref="U65:U96" si="15">IF(G65=0, G65/0, G65/10)</f>
        <v>18.005400000000002</v>
      </c>
    </row>
    <row r="66" spans="2:21" x14ac:dyDescent="0.15">
      <c r="B66" s="15">
        <v>567.79999999999995</v>
      </c>
      <c r="C66" s="15">
        <v>4470.3333333333339</v>
      </c>
      <c r="D66" s="15">
        <v>-196</v>
      </c>
      <c r="E66" s="15">
        <v>-42.1</v>
      </c>
      <c r="F66" s="15">
        <v>280</v>
      </c>
      <c r="G66" s="15">
        <v>180.05400000000003</v>
      </c>
      <c r="I66">
        <f t="shared" ref="I66:I129" si="16">IF((J66&gt;500),1111111,0)</f>
        <v>0</v>
      </c>
      <c r="J66" s="18">
        <f t="shared" ref="J66:J97" si="17">C66-C65</f>
        <v>101.66666666666697</v>
      </c>
      <c r="L66">
        <f t="shared" ref="L66:L97" si="18">(IF(C66&gt;0,1,0))+(IF(C67&gt;0,-1,0))</f>
        <v>0</v>
      </c>
      <c r="N66">
        <f t="shared" ref="N66:N97" si="19">IF(C66&gt;0,1,0)</f>
        <v>1</v>
      </c>
      <c r="Q66" s="15">
        <f t="shared" si="13"/>
        <v>4470.3333333333339</v>
      </c>
      <c r="S66" s="15">
        <f t="shared" si="14"/>
        <v>280</v>
      </c>
      <c r="U66" s="18">
        <f t="shared" si="15"/>
        <v>18.005400000000002</v>
      </c>
    </row>
    <row r="67" spans="2:21" x14ac:dyDescent="0.15">
      <c r="B67" s="15">
        <v>567.79999999999995</v>
      </c>
      <c r="C67" s="15">
        <v>4572</v>
      </c>
      <c r="D67" s="15">
        <v>-196</v>
      </c>
      <c r="E67" s="15">
        <v>-42.1</v>
      </c>
      <c r="F67" s="15">
        <v>280</v>
      </c>
      <c r="G67" s="15">
        <v>180.05400000000003</v>
      </c>
      <c r="I67">
        <f t="shared" si="16"/>
        <v>0</v>
      </c>
      <c r="J67" s="18">
        <f t="shared" si="17"/>
        <v>101.66666666666606</v>
      </c>
      <c r="L67">
        <f t="shared" si="18"/>
        <v>0</v>
      </c>
      <c r="N67">
        <f t="shared" si="19"/>
        <v>1</v>
      </c>
      <c r="Q67" s="15">
        <f t="shared" si="13"/>
        <v>4572</v>
      </c>
      <c r="S67" s="15">
        <f t="shared" si="14"/>
        <v>280</v>
      </c>
      <c r="U67" s="18">
        <f t="shared" si="15"/>
        <v>18.005400000000002</v>
      </c>
    </row>
    <row r="68" spans="2:21" x14ac:dyDescent="0.15">
      <c r="B68" s="15">
        <v>545.1</v>
      </c>
      <c r="C68" s="15">
        <v>4673.666666666667</v>
      </c>
      <c r="D68" s="15">
        <v>-221</v>
      </c>
      <c r="E68" s="15">
        <v>-38.5</v>
      </c>
      <c r="F68" s="15">
        <v>275</v>
      </c>
      <c r="G68" s="15">
        <v>190.34279999999998</v>
      </c>
      <c r="I68">
        <f t="shared" si="16"/>
        <v>0</v>
      </c>
      <c r="J68" s="18">
        <f t="shared" si="17"/>
        <v>101.66666666666697</v>
      </c>
      <c r="L68">
        <f t="shared" si="18"/>
        <v>0</v>
      </c>
      <c r="N68">
        <f t="shared" si="19"/>
        <v>1</v>
      </c>
      <c r="Q68" s="15">
        <f t="shared" si="13"/>
        <v>4673.666666666667</v>
      </c>
      <c r="S68" s="15">
        <f t="shared" si="14"/>
        <v>275</v>
      </c>
      <c r="U68" s="18">
        <f t="shared" si="15"/>
        <v>19.034279999999999</v>
      </c>
    </row>
    <row r="69" spans="2:21" x14ac:dyDescent="0.15">
      <c r="B69" s="15">
        <v>545.1</v>
      </c>
      <c r="C69" s="15">
        <v>4775.3333333333339</v>
      </c>
      <c r="D69" s="15">
        <v>-221</v>
      </c>
      <c r="E69" s="15">
        <v>-38.5</v>
      </c>
      <c r="F69" s="15">
        <v>275</v>
      </c>
      <c r="G69" s="15">
        <v>190.34279999999998</v>
      </c>
      <c r="I69">
        <f t="shared" si="16"/>
        <v>0</v>
      </c>
      <c r="J69" s="18">
        <f t="shared" si="17"/>
        <v>101.66666666666697</v>
      </c>
      <c r="L69">
        <f t="shared" si="18"/>
        <v>0</v>
      </c>
      <c r="N69">
        <f t="shared" si="19"/>
        <v>1</v>
      </c>
      <c r="Q69" s="15">
        <f t="shared" si="13"/>
        <v>4775.3333333333339</v>
      </c>
      <c r="S69" s="15">
        <f t="shared" si="14"/>
        <v>275</v>
      </c>
      <c r="U69" s="18">
        <f t="shared" si="15"/>
        <v>19.034279999999999</v>
      </c>
    </row>
    <row r="70" spans="2:21" x14ac:dyDescent="0.15">
      <c r="B70" s="15">
        <v>545.1</v>
      </c>
      <c r="C70" s="15">
        <v>4877</v>
      </c>
      <c r="D70" s="15">
        <v>-221</v>
      </c>
      <c r="E70" s="15">
        <v>-38.5</v>
      </c>
      <c r="F70" s="15">
        <v>275</v>
      </c>
      <c r="G70" s="15">
        <v>190.34279999999998</v>
      </c>
      <c r="I70">
        <f t="shared" si="16"/>
        <v>0</v>
      </c>
      <c r="J70" s="18">
        <f t="shared" si="17"/>
        <v>101.66666666666606</v>
      </c>
      <c r="L70">
        <f t="shared" si="18"/>
        <v>0</v>
      </c>
      <c r="N70">
        <f t="shared" si="19"/>
        <v>1</v>
      </c>
      <c r="Q70" s="15">
        <f t="shared" si="13"/>
        <v>4877</v>
      </c>
      <c r="S70" s="15">
        <f t="shared" si="14"/>
        <v>275</v>
      </c>
      <c r="U70" s="18">
        <f t="shared" si="15"/>
        <v>19.034279999999999</v>
      </c>
    </row>
    <row r="71" spans="2:21" x14ac:dyDescent="0.15">
      <c r="B71" s="15">
        <v>540</v>
      </c>
      <c r="C71" s="15">
        <v>4900.666666666667</v>
      </c>
      <c r="D71" s="15">
        <v>-227</v>
      </c>
      <c r="E71" s="15">
        <v>-37.700000000000003</v>
      </c>
      <c r="F71" s="15">
        <v>273</v>
      </c>
      <c r="G71" s="15">
        <v>200.63159999999999</v>
      </c>
      <c r="I71">
        <f t="shared" si="16"/>
        <v>0</v>
      </c>
      <c r="J71" s="18">
        <f t="shared" si="17"/>
        <v>23.66666666666697</v>
      </c>
      <c r="L71">
        <f t="shared" si="18"/>
        <v>0</v>
      </c>
      <c r="N71">
        <f t="shared" si="19"/>
        <v>1</v>
      </c>
      <c r="Q71" s="15">
        <f t="shared" si="13"/>
        <v>4900.666666666667</v>
      </c>
      <c r="S71" s="15">
        <f t="shared" si="14"/>
        <v>273</v>
      </c>
      <c r="U71" s="18">
        <f t="shared" si="15"/>
        <v>20.06316</v>
      </c>
    </row>
    <row r="72" spans="2:21" x14ac:dyDescent="0.15">
      <c r="B72" s="15">
        <v>540</v>
      </c>
      <c r="C72" s="15">
        <v>4924.3333333333339</v>
      </c>
      <c r="D72" s="15">
        <v>-227</v>
      </c>
      <c r="E72" s="15">
        <v>-37.700000000000003</v>
      </c>
      <c r="F72" s="15">
        <v>273</v>
      </c>
      <c r="G72" s="15">
        <v>200.63159999999999</v>
      </c>
      <c r="I72">
        <f t="shared" si="16"/>
        <v>0</v>
      </c>
      <c r="J72" s="18">
        <f t="shared" si="17"/>
        <v>23.66666666666697</v>
      </c>
      <c r="L72">
        <f t="shared" si="18"/>
        <v>0</v>
      </c>
      <c r="N72">
        <f t="shared" si="19"/>
        <v>1</v>
      </c>
      <c r="Q72" s="15">
        <f t="shared" si="13"/>
        <v>4924.3333333333339</v>
      </c>
      <c r="S72" s="15">
        <f t="shared" si="14"/>
        <v>273</v>
      </c>
      <c r="U72" s="18">
        <f t="shared" si="15"/>
        <v>20.06316</v>
      </c>
    </row>
    <row r="73" spans="2:21" x14ac:dyDescent="0.15">
      <c r="B73" s="15">
        <v>540</v>
      </c>
      <c r="C73" s="15">
        <v>4948</v>
      </c>
      <c r="D73" s="15">
        <v>-227</v>
      </c>
      <c r="E73" s="15">
        <v>-37.700000000000003</v>
      </c>
      <c r="F73" s="15">
        <v>273</v>
      </c>
      <c r="G73" s="15">
        <v>200.63159999999999</v>
      </c>
      <c r="I73">
        <f t="shared" si="16"/>
        <v>0</v>
      </c>
      <c r="J73" s="18">
        <f t="shared" si="17"/>
        <v>23.66666666666606</v>
      </c>
      <c r="L73">
        <f t="shared" si="18"/>
        <v>0</v>
      </c>
      <c r="N73">
        <f t="shared" si="19"/>
        <v>1</v>
      </c>
      <c r="Q73" s="15">
        <f t="shared" si="13"/>
        <v>4948</v>
      </c>
      <c r="S73" s="15">
        <f t="shared" si="14"/>
        <v>273</v>
      </c>
      <c r="U73" s="18">
        <f t="shared" si="15"/>
        <v>20.06316</v>
      </c>
    </row>
    <row r="74" spans="2:21" x14ac:dyDescent="0.15">
      <c r="B74" s="15">
        <v>514</v>
      </c>
      <c r="C74" s="15">
        <v>5068.333333333333</v>
      </c>
      <c r="D74" s="15">
        <v>-243</v>
      </c>
      <c r="E74" s="15">
        <v>-52.3</v>
      </c>
      <c r="F74" s="15">
        <v>265</v>
      </c>
      <c r="G74" s="15">
        <v>241.7868</v>
      </c>
      <c r="I74">
        <f t="shared" si="16"/>
        <v>0</v>
      </c>
      <c r="J74" s="18">
        <f t="shared" si="17"/>
        <v>120.33333333333303</v>
      </c>
      <c r="L74">
        <f t="shared" si="18"/>
        <v>0</v>
      </c>
      <c r="N74">
        <f t="shared" si="19"/>
        <v>1</v>
      </c>
      <c r="Q74" s="15">
        <f t="shared" si="13"/>
        <v>5068.333333333333</v>
      </c>
      <c r="S74" s="15">
        <f t="shared" si="14"/>
        <v>265</v>
      </c>
      <c r="U74" s="18">
        <f t="shared" si="15"/>
        <v>24.17868</v>
      </c>
    </row>
    <row r="75" spans="2:21" x14ac:dyDescent="0.15">
      <c r="B75" s="15">
        <v>514</v>
      </c>
      <c r="C75" s="15">
        <v>5188.6666666666661</v>
      </c>
      <c r="D75" s="15">
        <v>-243</v>
      </c>
      <c r="E75" s="15">
        <v>-52.3</v>
      </c>
      <c r="F75" s="15">
        <v>265</v>
      </c>
      <c r="G75" s="15">
        <v>241.7868</v>
      </c>
      <c r="I75">
        <f t="shared" si="16"/>
        <v>0</v>
      </c>
      <c r="J75" s="18">
        <f t="shared" si="17"/>
        <v>120.33333333333303</v>
      </c>
      <c r="L75">
        <f t="shared" si="18"/>
        <v>0</v>
      </c>
      <c r="N75">
        <f t="shared" si="19"/>
        <v>1</v>
      </c>
      <c r="Q75" s="15">
        <f t="shared" si="13"/>
        <v>5188.6666666666661</v>
      </c>
      <c r="S75" s="15">
        <f t="shared" si="14"/>
        <v>265</v>
      </c>
      <c r="U75" s="18">
        <f t="shared" si="15"/>
        <v>24.17868</v>
      </c>
    </row>
    <row r="76" spans="2:21" x14ac:dyDescent="0.15">
      <c r="B76" s="15">
        <v>514</v>
      </c>
      <c r="C76" s="15">
        <v>5309</v>
      </c>
      <c r="D76" s="15">
        <v>-243</v>
      </c>
      <c r="E76" s="15">
        <v>-52.3</v>
      </c>
      <c r="F76" s="15">
        <v>265</v>
      </c>
      <c r="G76" s="15">
        <v>241.7868</v>
      </c>
      <c r="I76">
        <f t="shared" si="16"/>
        <v>0</v>
      </c>
      <c r="J76" s="18">
        <f t="shared" si="17"/>
        <v>120.33333333333394</v>
      </c>
      <c r="L76">
        <f t="shared" si="18"/>
        <v>0</v>
      </c>
      <c r="N76">
        <f t="shared" si="19"/>
        <v>1</v>
      </c>
      <c r="Q76" s="15">
        <f t="shared" si="13"/>
        <v>5309</v>
      </c>
      <c r="S76" s="15">
        <f t="shared" si="14"/>
        <v>265</v>
      </c>
      <c r="U76" s="18">
        <f t="shared" si="15"/>
        <v>24.17868</v>
      </c>
    </row>
    <row r="77" spans="2:21" x14ac:dyDescent="0.15">
      <c r="B77" s="15">
        <v>500</v>
      </c>
      <c r="C77" s="15">
        <v>5376</v>
      </c>
      <c r="D77" s="15">
        <v>-253</v>
      </c>
      <c r="E77" s="15">
        <v>-55.3</v>
      </c>
      <c r="F77" s="15">
        <v>260</v>
      </c>
      <c r="G77" s="15">
        <v>267.50880000000001</v>
      </c>
      <c r="I77">
        <f t="shared" si="16"/>
        <v>0</v>
      </c>
      <c r="J77" s="18">
        <f t="shared" si="17"/>
        <v>67</v>
      </c>
      <c r="L77">
        <f t="shared" si="18"/>
        <v>0</v>
      </c>
      <c r="N77">
        <f t="shared" si="19"/>
        <v>1</v>
      </c>
      <c r="Q77" s="15">
        <f t="shared" si="13"/>
        <v>5376</v>
      </c>
      <c r="S77" s="15">
        <f t="shared" si="14"/>
        <v>260</v>
      </c>
      <c r="U77" s="18">
        <f t="shared" si="15"/>
        <v>26.750880000000002</v>
      </c>
    </row>
    <row r="78" spans="2:21" x14ac:dyDescent="0.15">
      <c r="B78" s="15">
        <v>500</v>
      </c>
      <c r="C78" s="15">
        <v>5443</v>
      </c>
      <c r="D78" s="15">
        <v>-253</v>
      </c>
      <c r="E78" s="15">
        <v>-55.3</v>
      </c>
      <c r="F78" s="15">
        <v>260</v>
      </c>
      <c r="G78" s="15">
        <v>267.50880000000001</v>
      </c>
      <c r="I78">
        <f t="shared" si="16"/>
        <v>0</v>
      </c>
      <c r="J78" s="18">
        <f t="shared" si="17"/>
        <v>67</v>
      </c>
      <c r="L78">
        <f t="shared" si="18"/>
        <v>0</v>
      </c>
      <c r="N78">
        <f t="shared" si="19"/>
        <v>1</v>
      </c>
      <c r="Q78" s="15">
        <f t="shared" si="13"/>
        <v>5443</v>
      </c>
      <c r="S78" s="15">
        <f t="shared" si="14"/>
        <v>260</v>
      </c>
      <c r="U78" s="18">
        <f t="shared" si="15"/>
        <v>26.750880000000002</v>
      </c>
    </row>
    <row r="79" spans="2:21" x14ac:dyDescent="0.15">
      <c r="B79" s="15">
        <v>500</v>
      </c>
      <c r="C79" s="15">
        <v>5510</v>
      </c>
      <c r="D79" s="15">
        <v>-253</v>
      </c>
      <c r="E79" s="15">
        <v>-55.3</v>
      </c>
      <c r="F79" s="15">
        <v>260</v>
      </c>
      <c r="G79" s="15">
        <v>267.50880000000001</v>
      </c>
      <c r="I79">
        <f t="shared" si="16"/>
        <v>0</v>
      </c>
      <c r="J79" s="18">
        <f t="shared" si="17"/>
        <v>67</v>
      </c>
      <c r="L79">
        <f t="shared" si="18"/>
        <v>0</v>
      </c>
      <c r="N79">
        <f t="shared" si="19"/>
        <v>1</v>
      </c>
      <c r="Q79" s="15">
        <f t="shared" si="13"/>
        <v>5510</v>
      </c>
      <c r="S79" s="15">
        <f t="shared" si="14"/>
        <v>260</v>
      </c>
      <c r="U79" s="18">
        <f t="shared" si="15"/>
        <v>26.750880000000002</v>
      </c>
    </row>
    <row r="80" spans="2:21" x14ac:dyDescent="0.15">
      <c r="B80" s="15">
        <v>467</v>
      </c>
      <c r="C80" s="15">
        <v>5674.666666666667</v>
      </c>
      <c r="D80" s="15">
        <v>-275</v>
      </c>
      <c r="E80" s="15">
        <v>-56.5</v>
      </c>
      <c r="F80" s="15">
        <v>247</v>
      </c>
      <c r="G80" s="15">
        <v>293.23079999999999</v>
      </c>
      <c r="I80">
        <f t="shared" si="16"/>
        <v>0</v>
      </c>
      <c r="J80" s="18">
        <f t="shared" si="17"/>
        <v>164.66666666666697</v>
      </c>
      <c r="L80">
        <f t="shared" si="18"/>
        <v>0</v>
      </c>
      <c r="N80">
        <f t="shared" si="19"/>
        <v>1</v>
      </c>
      <c r="Q80" s="15">
        <f t="shared" si="13"/>
        <v>5674.666666666667</v>
      </c>
      <c r="S80" s="15">
        <f t="shared" si="14"/>
        <v>247</v>
      </c>
      <c r="U80" s="18">
        <f t="shared" si="15"/>
        <v>29.323079999999997</v>
      </c>
    </row>
    <row r="81" spans="2:21" x14ac:dyDescent="0.15">
      <c r="B81" s="15">
        <v>467</v>
      </c>
      <c r="C81" s="15">
        <v>5839.3333333333339</v>
      </c>
      <c r="D81" s="15">
        <v>-275</v>
      </c>
      <c r="E81" s="15">
        <v>-56.5</v>
      </c>
      <c r="F81" s="15">
        <v>247</v>
      </c>
      <c r="G81" s="15">
        <v>293.23079999999999</v>
      </c>
      <c r="I81">
        <f t="shared" si="16"/>
        <v>0</v>
      </c>
      <c r="J81" s="18">
        <f t="shared" si="17"/>
        <v>164.66666666666697</v>
      </c>
      <c r="L81">
        <f t="shared" si="18"/>
        <v>0</v>
      </c>
      <c r="N81">
        <f t="shared" si="19"/>
        <v>1</v>
      </c>
      <c r="Q81" s="15">
        <f t="shared" si="13"/>
        <v>5839.3333333333339</v>
      </c>
      <c r="S81" s="15">
        <f t="shared" si="14"/>
        <v>247</v>
      </c>
      <c r="U81" s="18">
        <f t="shared" si="15"/>
        <v>29.323079999999997</v>
      </c>
    </row>
    <row r="82" spans="2:21" x14ac:dyDescent="0.15">
      <c r="B82" s="15">
        <v>467</v>
      </c>
      <c r="C82" s="15">
        <v>6004</v>
      </c>
      <c r="D82" s="15">
        <v>-275</v>
      </c>
      <c r="E82" s="15">
        <v>-56.5</v>
      </c>
      <c r="F82" s="15">
        <v>247</v>
      </c>
      <c r="G82" s="15">
        <v>293.23079999999999</v>
      </c>
      <c r="I82">
        <f t="shared" si="16"/>
        <v>0</v>
      </c>
      <c r="J82" s="18">
        <f t="shared" si="17"/>
        <v>164.66666666666606</v>
      </c>
      <c r="L82">
        <f t="shared" si="18"/>
        <v>0</v>
      </c>
      <c r="N82">
        <f t="shared" si="19"/>
        <v>1</v>
      </c>
      <c r="Q82" s="15">
        <f t="shared" si="13"/>
        <v>6004</v>
      </c>
      <c r="S82" s="15">
        <f t="shared" si="14"/>
        <v>247</v>
      </c>
      <c r="U82" s="18">
        <f t="shared" si="15"/>
        <v>29.323079999999997</v>
      </c>
    </row>
    <row r="83" spans="2:21" x14ac:dyDescent="0.15">
      <c r="B83" s="15">
        <v>460.9</v>
      </c>
      <c r="C83" s="15">
        <v>6034.666666666667</v>
      </c>
      <c r="D83" s="15">
        <v>-282</v>
      </c>
      <c r="E83" s="15">
        <v>-57</v>
      </c>
      <c r="F83" s="15">
        <v>245</v>
      </c>
      <c r="G83" s="15">
        <v>298.37520000000001</v>
      </c>
      <c r="I83">
        <f t="shared" si="16"/>
        <v>0</v>
      </c>
      <c r="J83" s="18">
        <f t="shared" si="17"/>
        <v>30.66666666666697</v>
      </c>
      <c r="L83">
        <f t="shared" si="18"/>
        <v>0</v>
      </c>
      <c r="N83">
        <f t="shared" si="19"/>
        <v>1</v>
      </c>
      <c r="Q83" s="15">
        <f t="shared" si="13"/>
        <v>6034.666666666667</v>
      </c>
      <c r="S83" s="15">
        <f t="shared" si="14"/>
        <v>245</v>
      </c>
      <c r="U83" s="18">
        <f t="shared" si="15"/>
        <v>29.837520000000001</v>
      </c>
    </row>
    <row r="84" spans="2:21" x14ac:dyDescent="0.15">
      <c r="B84" s="15">
        <v>460.9</v>
      </c>
      <c r="C84" s="15">
        <v>6065.3333333333339</v>
      </c>
      <c r="D84" s="15">
        <v>-282</v>
      </c>
      <c r="E84" s="15">
        <v>-57</v>
      </c>
      <c r="F84" s="15">
        <v>245</v>
      </c>
      <c r="G84" s="15">
        <v>298.37520000000001</v>
      </c>
      <c r="I84">
        <f t="shared" si="16"/>
        <v>0</v>
      </c>
      <c r="J84" s="18">
        <f t="shared" si="17"/>
        <v>30.66666666666697</v>
      </c>
      <c r="L84">
        <f t="shared" si="18"/>
        <v>0</v>
      </c>
      <c r="N84">
        <f t="shared" si="19"/>
        <v>1</v>
      </c>
      <c r="Q84" s="15">
        <f t="shared" si="13"/>
        <v>6065.3333333333339</v>
      </c>
      <c r="S84" s="15">
        <f t="shared" si="14"/>
        <v>245</v>
      </c>
      <c r="U84" s="18">
        <f t="shared" si="15"/>
        <v>29.837520000000001</v>
      </c>
    </row>
    <row r="85" spans="2:21" x14ac:dyDescent="0.15">
      <c r="B85" s="15">
        <v>460.9</v>
      </c>
      <c r="C85" s="15">
        <v>6096</v>
      </c>
      <c r="D85" s="15">
        <v>-282</v>
      </c>
      <c r="E85" s="15">
        <v>-57</v>
      </c>
      <c r="F85" s="15">
        <v>245</v>
      </c>
      <c r="G85" s="15">
        <v>298.37520000000001</v>
      </c>
      <c r="I85">
        <f t="shared" si="16"/>
        <v>0</v>
      </c>
      <c r="J85" s="18">
        <f t="shared" si="17"/>
        <v>30.66666666666606</v>
      </c>
      <c r="L85">
        <f t="shared" si="18"/>
        <v>0</v>
      </c>
      <c r="N85">
        <f t="shared" si="19"/>
        <v>1</v>
      </c>
      <c r="Q85" s="15">
        <f t="shared" si="13"/>
        <v>6096</v>
      </c>
      <c r="S85" s="15">
        <f t="shared" si="14"/>
        <v>245</v>
      </c>
      <c r="U85" s="18">
        <f t="shared" si="15"/>
        <v>29.837520000000001</v>
      </c>
    </row>
    <row r="86" spans="2:21" x14ac:dyDescent="0.15">
      <c r="B86" s="15">
        <v>460.9</v>
      </c>
      <c r="C86" s="15">
        <v>6196</v>
      </c>
      <c r="D86" s="15">
        <v>-282</v>
      </c>
      <c r="E86" s="15">
        <v>-57</v>
      </c>
      <c r="F86" s="15">
        <v>245</v>
      </c>
      <c r="G86" s="15">
        <v>298.37520000000001</v>
      </c>
      <c r="I86">
        <f t="shared" si="16"/>
        <v>0</v>
      </c>
      <c r="J86" s="18">
        <f t="shared" si="17"/>
        <v>100</v>
      </c>
      <c r="L86">
        <f t="shared" si="18"/>
        <v>0</v>
      </c>
      <c r="N86">
        <f t="shared" si="19"/>
        <v>1</v>
      </c>
      <c r="Q86" s="15">
        <f t="shared" si="13"/>
        <v>6196</v>
      </c>
      <c r="S86" s="15">
        <f t="shared" si="14"/>
        <v>245</v>
      </c>
      <c r="U86" s="18">
        <f t="shared" si="15"/>
        <v>29.837520000000001</v>
      </c>
    </row>
    <row r="87" spans="2:21" x14ac:dyDescent="0.15">
      <c r="B87" s="15">
        <v>460.9</v>
      </c>
      <c r="C87" s="15">
        <v>6296</v>
      </c>
      <c r="D87" s="15">
        <v>-282</v>
      </c>
      <c r="E87" s="15">
        <v>-57</v>
      </c>
      <c r="F87" s="15">
        <v>245</v>
      </c>
      <c r="G87" s="15">
        <v>298.37520000000001</v>
      </c>
      <c r="I87">
        <f t="shared" si="16"/>
        <v>0</v>
      </c>
      <c r="J87" s="18">
        <f t="shared" si="17"/>
        <v>100</v>
      </c>
      <c r="L87">
        <f t="shared" si="18"/>
        <v>0</v>
      </c>
      <c r="N87">
        <f t="shared" si="19"/>
        <v>1</v>
      </c>
      <c r="Q87" s="15">
        <f t="shared" si="13"/>
        <v>6296</v>
      </c>
      <c r="S87" s="15">
        <f t="shared" si="14"/>
        <v>245</v>
      </c>
      <c r="U87" s="18">
        <f t="shared" si="15"/>
        <v>29.837520000000001</v>
      </c>
    </row>
    <row r="88" spans="2:21" x14ac:dyDescent="0.15">
      <c r="B88" s="15">
        <v>460.9</v>
      </c>
      <c r="C88" s="15">
        <v>6396</v>
      </c>
      <c r="D88" s="15">
        <v>-282</v>
      </c>
      <c r="E88" s="15">
        <v>-57</v>
      </c>
      <c r="F88" s="15">
        <v>245</v>
      </c>
      <c r="G88" s="15">
        <v>298.37520000000001</v>
      </c>
      <c r="I88">
        <f t="shared" si="16"/>
        <v>0</v>
      </c>
      <c r="J88" s="18">
        <f t="shared" si="17"/>
        <v>100</v>
      </c>
      <c r="L88">
        <f t="shared" si="18"/>
        <v>0</v>
      </c>
      <c r="N88">
        <f t="shared" si="19"/>
        <v>1</v>
      </c>
      <c r="Q88" s="15">
        <f t="shared" si="13"/>
        <v>6396</v>
      </c>
      <c r="S88" s="15">
        <f t="shared" si="14"/>
        <v>245</v>
      </c>
      <c r="U88" s="18">
        <f t="shared" si="15"/>
        <v>29.837520000000001</v>
      </c>
    </row>
    <row r="89" spans="2:21" x14ac:dyDescent="0.15">
      <c r="B89" s="15">
        <v>400</v>
      </c>
      <c r="C89" s="15">
        <v>6496</v>
      </c>
      <c r="D89" s="15">
        <v>-355</v>
      </c>
      <c r="E89" s="15">
        <v>-62.5</v>
      </c>
      <c r="F89" s="15">
        <v>240</v>
      </c>
      <c r="G89" s="15">
        <v>360.10800000000006</v>
      </c>
      <c r="I89">
        <f t="shared" si="16"/>
        <v>0</v>
      </c>
      <c r="J89" s="18">
        <f t="shared" si="17"/>
        <v>100</v>
      </c>
      <c r="L89">
        <f t="shared" si="18"/>
        <v>0</v>
      </c>
      <c r="N89">
        <f t="shared" si="19"/>
        <v>1</v>
      </c>
      <c r="Q89" s="15">
        <f t="shared" si="13"/>
        <v>6496</v>
      </c>
      <c r="S89" s="15">
        <f t="shared" si="14"/>
        <v>240</v>
      </c>
      <c r="U89" s="18">
        <f t="shared" si="15"/>
        <v>36.010800000000003</v>
      </c>
    </row>
    <row r="90" spans="2:21" x14ac:dyDescent="0.15">
      <c r="B90" s="15">
        <v>400</v>
      </c>
      <c r="C90" s="15">
        <v>6596</v>
      </c>
      <c r="D90" s="15">
        <v>-355</v>
      </c>
      <c r="E90" s="15">
        <v>-62.5</v>
      </c>
      <c r="F90" s="15">
        <v>240</v>
      </c>
      <c r="G90" s="15">
        <v>360.10800000000006</v>
      </c>
      <c r="I90">
        <f t="shared" si="16"/>
        <v>0</v>
      </c>
      <c r="J90" s="18">
        <f t="shared" si="17"/>
        <v>100</v>
      </c>
      <c r="L90">
        <f t="shared" si="18"/>
        <v>0</v>
      </c>
      <c r="N90">
        <f t="shared" si="19"/>
        <v>1</v>
      </c>
      <c r="Q90" s="15">
        <f t="shared" si="13"/>
        <v>6596</v>
      </c>
      <c r="S90" s="15">
        <f t="shared" si="14"/>
        <v>240</v>
      </c>
      <c r="U90" s="18">
        <f t="shared" si="15"/>
        <v>36.010800000000003</v>
      </c>
    </row>
    <row r="91" spans="2:21" x14ac:dyDescent="0.15">
      <c r="B91" s="15">
        <v>400</v>
      </c>
      <c r="C91" s="15">
        <v>6696</v>
      </c>
      <c r="D91" s="15">
        <v>-355</v>
      </c>
      <c r="E91" s="15">
        <v>-62.5</v>
      </c>
      <c r="F91" s="15">
        <v>240</v>
      </c>
      <c r="G91" s="15">
        <v>360.10800000000006</v>
      </c>
      <c r="I91">
        <f t="shared" si="16"/>
        <v>0</v>
      </c>
      <c r="J91" s="18">
        <f t="shared" si="17"/>
        <v>100</v>
      </c>
      <c r="L91">
        <f t="shared" si="18"/>
        <v>0</v>
      </c>
      <c r="N91">
        <f t="shared" si="19"/>
        <v>1</v>
      </c>
      <c r="Q91" s="15">
        <f t="shared" si="13"/>
        <v>6696</v>
      </c>
      <c r="S91" s="15">
        <f t="shared" si="14"/>
        <v>240</v>
      </c>
      <c r="U91" s="18">
        <f t="shared" si="15"/>
        <v>36.010800000000003</v>
      </c>
    </row>
    <row r="92" spans="2:21" x14ac:dyDescent="0.15">
      <c r="B92" s="15">
        <v>400</v>
      </c>
      <c r="C92" s="15">
        <v>6830.666666666667</v>
      </c>
      <c r="D92" s="15">
        <v>-355</v>
      </c>
      <c r="E92" s="15">
        <v>-62.5</v>
      </c>
      <c r="F92" s="15">
        <v>240</v>
      </c>
      <c r="G92" s="15">
        <v>360.10800000000006</v>
      </c>
      <c r="I92">
        <f t="shared" si="16"/>
        <v>0</v>
      </c>
      <c r="J92" s="18">
        <f t="shared" si="17"/>
        <v>134.66666666666697</v>
      </c>
      <c r="L92">
        <f t="shared" si="18"/>
        <v>0</v>
      </c>
      <c r="N92">
        <f t="shared" si="19"/>
        <v>1</v>
      </c>
      <c r="Q92" s="15">
        <f t="shared" si="13"/>
        <v>6830.666666666667</v>
      </c>
      <c r="S92" s="15">
        <f t="shared" si="14"/>
        <v>240</v>
      </c>
      <c r="U92" s="18">
        <f t="shared" si="15"/>
        <v>36.010800000000003</v>
      </c>
    </row>
    <row r="93" spans="2:21" x14ac:dyDescent="0.15">
      <c r="B93" s="15">
        <v>400</v>
      </c>
      <c r="C93" s="15">
        <v>6965.3333333333339</v>
      </c>
      <c r="D93" s="15">
        <v>-355</v>
      </c>
      <c r="E93" s="15">
        <v>-62.5</v>
      </c>
      <c r="F93" s="15">
        <v>240</v>
      </c>
      <c r="G93" s="15">
        <v>360.10800000000006</v>
      </c>
      <c r="I93">
        <f t="shared" si="16"/>
        <v>0</v>
      </c>
      <c r="J93" s="18">
        <f t="shared" si="17"/>
        <v>134.66666666666697</v>
      </c>
      <c r="L93">
        <f t="shared" si="18"/>
        <v>0</v>
      </c>
      <c r="N93">
        <f t="shared" si="19"/>
        <v>1</v>
      </c>
      <c r="Q93" s="15">
        <f t="shared" si="13"/>
        <v>6965.3333333333339</v>
      </c>
      <c r="S93" s="15">
        <f t="shared" si="14"/>
        <v>240</v>
      </c>
      <c r="U93" s="18">
        <f t="shared" si="15"/>
        <v>36.010800000000003</v>
      </c>
    </row>
    <row r="94" spans="2:21" x14ac:dyDescent="0.15">
      <c r="B94" s="15">
        <v>400</v>
      </c>
      <c r="C94" s="15">
        <v>7100</v>
      </c>
      <c r="D94" s="15">
        <v>-355</v>
      </c>
      <c r="E94" s="15">
        <v>-62.5</v>
      </c>
      <c r="F94" s="15">
        <v>240</v>
      </c>
      <c r="G94" s="15">
        <v>360.10800000000006</v>
      </c>
      <c r="I94">
        <f t="shared" si="16"/>
        <v>0</v>
      </c>
      <c r="J94" s="18">
        <f t="shared" si="17"/>
        <v>134.66666666666606</v>
      </c>
      <c r="L94">
        <f t="shared" si="18"/>
        <v>0</v>
      </c>
      <c r="N94">
        <f t="shared" si="19"/>
        <v>1</v>
      </c>
      <c r="Q94" s="15">
        <f t="shared" si="13"/>
        <v>7100</v>
      </c>
      <c r="S94" s="15">
        <f t="shared" si="14"/>
        <v>240</v>
      </c>
      <c r="U94" s="18">
        <f t="shared" si="15"/>
        <v>36.010800000000003</v>
      </c>
    </row>
    <row r="95" spans="2:21" x14ac:dyDescent="0.15">
      <c r="B95" s="15">
        <v>370.5</v>
      </c>
      <c r="C95" s="15">
        <v>7200</v>
      </c>
      <c r="D95" s="15">
        <v>-392</v>
      </c>
      <c r="E95" s="15">
        <v>-61.7</v>
      </c>
      <c r="F95" s="15">
        <v>235</v>
      </c>
      <c r="G95" s="15">
        <v>421.8408</v>
      </c>
      <c r="I95">
        <f t="shared" si="16"/>
        <v>0</v>
      </c>
      <c r="J95" s="18">
        <f t="shared" si="17"/>
        <v>100</v>
      </c>
      <c r="L95">
        <f t="shared" si="18"/>
        <v>0</v>
      </c>
      <c r="N95">
        <f t="shared" si="19"/>
        <v>1</v>
      </c>
      <c r="Q95" s="15">
        <f t="shared" si="13"/>
        <v>7200</v>
      </c>
      <c r="S95" s="15">
        <f t="shared" si="14"/>
        <v>235</v>
      </c>
      <c r="U95" s="18">
        <f t="shared" si="15"/>
        <v>42.184080000000002</v>
      </c>
    </row>
    <row r="96" spans="2:21" x14ac:dyDescent="0.15">
      <c r="B96" s="15">
        <v>370.5</v>
      </c>
      <c r="C96" s="15">
        <v>7300</v>
      </c>
      <c r="D96" s="15">
        <v>-392</v>
      </c>
      <c r="E96" s="15">
        <v>-61.7</v>
      </c>
      <c r="F96" s="15">
        <v>235</v>
      </c>
      <c r="G96" s="15">
        <v>421.8408</v>
      </c>
      <c r="I96">
        <f t="shared" si="16"/>
        <v>0</v>
      </c>
      <c r="J96" s="18">
        <f t="shared" si="17"/>
        <v>100</v>
      </c>
      <c r="L96">
        <f t="shared" si="18"/>
        <v>0</v>
      </c>
      <c r="N96">
        <f t="shared" si="19"/>
        <v>1</v>
      </c>
      <c r="Q96" s="15">
        <f t="shared" si="13"/>
        <v>7300</v>
      </c>
      <c r="S96" s="15">
        <f t="shared" si="14"/>
        <v>235</v>
      </c>
      <c r="U96" s="18">
        <f t="shared" si="15"/>
        <v>42.184080000000002</v>
      </c>
    </row>
    <row r="97" spans="2:21" x14ac:dyDescent="0.15">
      <c r="B97" s="15">
        <v>370.5</v>
      </c>
      <c r="C97" s="15">
        <v>7400</v>
      </c>
      <c r="D97" s="15">
        <v>-392</v>
      </c>
      <c r="E97" s="15">
        <v>-61.7</v>
      </c>
      <c r="F97" s="15">
        <v>235</v>
      </c>
      <c r="G97" s="15">
        <v>421.8408</v>
      </c>
      <c r="I97">
        <f t="shared" si="16"/>
        <v>0</v>
      </c>
      <c r="J97" s="18">
        <f t="shared" si="17"/>
        <v>100</v>
      </c>
      <c r="L97">
        <f t="shared" si="18"/>
        <v>0</v>
      </c>
      <c r="N97">
        <f t="shared" si="19"/>
        <v>1</v>
      </c>
      <c r="Q97" s="15">
        <f t="shared" ref="Q97:Q128" si="20">IF(C97=0, C97/0, C97)</f>
        <v>7400</v>
      </c>
      <c r="S97" s="15">
        <f t="shared" ref="S97:S128" si="21">IF(F97=0, F97/0, F97)</f>
        <v>235</v>
      </c>
      <c r="U97" s="18">
        <f t="shared" ref="U97:U128" si="22">IF(G97=0, G97/0, G97/10)</f>
        <v>42.184080000000002</v>
      </c>
    </row>
    <row r="98" spans="2:21" x14ac:dyDescent="0.15">
      <c r="B98" s="15">
        <v>370.5</v>
      </c>
      <c r="C98" s="15">
        <v>7473.333333333333</v>
      </c>
      <c r="D98" s="15">
        <v>-392</v>
      </c>
      <c r="E98" s="15">
        <v>-61.7</v>
      </c>
      <c r="F98" s="15">
        <v>235</v>
      </c>
      <c r="G98" s="15">
        <v>421.8408</v>
      </c>
      <c r="I98">
        <f t="shared" si="16"/>
        <v>0</v>
      </c>
      <c r="J98" s="18">
        <f t="shared" ref="J98:J129" si="23">C98-C97</f>
        <v>73.33333333333303</v>
      </c>
      <c r="L98">
        <f t="shared" ref="L98:L129" si="24">(IF(C98&gt;0,1,0))+(IF(C99&gt;0,-1,0))</f>
        <v>0</v>
      </c>
      <c r="N98">
        <f t="shared" ref="N98:N129" si="25">IF(C98&gt;0,1,0)</f>
        <v>1</v>
      </c>
      <c r="Q98" s="15">
        <f t="shared" si="20"/>
        <v>7473.333333333333</v>
      </c>
      <c r="S98" s="15">
        <f t="shared" si="21"/>
        <v>235</v>
      </c>
      <c r="U98" s="18">
        <f t="shared" si="22"/>
        <v>42.184080000000002</v>
      </c>
    </row>
    <row r="99" spans="2:21" x14ac:dyDescent="0.15">
      <c r="B99" s="15">
        <v>370.5</v>
      </c>
      <c r="C99" s="15">
        <v>7546.6666666666661</v>
      </c>
      <c r="D99" s="15">
        <v>-392</v>
      </c>
      <c r="E99" s="15">
        <v>-61.7</v>
      </c>
      <c r="F99" s="15">
        <v>235</v>
      </c>
      <c r="G99" s="15">
        <v>421.8408</v>
      </c>
      <c r="I99">
        <f t="shared" si="16"/>
        <v>0</v>
      </c>
      <c r="J99" s="18">
        <f t="shared" si="23"/>
        <v>73.33333333333303</v>
      </c>
      <c r="L99">
        <f t="shared" si="24"/>
        <v>0</v>
      </c>
      <c r="N99">
        <f t="shared" si="25"/>
        <v>1</v>
      </c>
      <c r="Q99" s="15">
        <f t="shared" si="20"/>
        <v>7546.6666666666661</v>
      </c>
      <c r="S99" s="15">
        <f t="shared" si="21"/>
        <v>235</v>
      </c>
      <c r="U99" s="18">
        <f t="shared" si="22"/>
        <v>42.184080000000002</v>
      </c>
    </row>
    <row r="100" spans="2:21" x14ac:dyDescent="0.15">
      <c r="B100" s="15">
        <v>370.5</v>
      </c>
      <c r="C100" s="15">
        <v>7620</v>
      </c>
      <c r="D100" s="15">
        <v>-392</v>
      </c>
      <c r="E100" s="15">
        <v>-61.7</v>
      </c>
      <c r="F100" s="15">
        <v>235</v>
      </c>
      <c r="G100" s="15">
        <v>421.8408</v>
      </c>
      <c r="I100">
        <f t="shared" si="16"/>
        <v>0</v>
      </c>
      <c r="J100" s="18">
        <f t="shared" si="23"/>
        <v>73.33333333333394</v>
      </c>
      <c r="L100">
        <f t="shared" si="24"/>
        <v>0</v>
      </c>
      <c r="N100">
        <f t="shared" si="25"/>
        <v>1</v>
      </c>
      <c r="Q100" s="15">
        <f t="shared" si="20"/>
        <v>7620</v>
      </c>
      <c r="S100" s="15">
        <f t="shared" si="21"/>
        <v>235</v>
      </c>
      <c r="U100" s="18">
        <f t="shared" si="22"/>
        <v>42.184080000000002</v>
      </c>
    </row>
    <row r="101" spans="2:21" x14ac:dyDescent="0.15">
      <c r="B101" s="15">
        <v>338.6</v>
      </c>
      <c r="C101" s="15">
        <v>7720</v>
      </c>
      <c r="D101" s="15">
        <v>-435</v>
      </c>
      <c r="E101" s="15">
        <v>-60.7</v>
      </c>
      <c r="F101" s="15">
        <v>230</v>
      </c>
      <c r="G101" s="15">
        <v>478.42919999999998</v>
      </c>
      <c r="I101">
        <f t="shared" si="16"/>
        <v>0</v>
      </c>
      <c r="J101" s="18">
        <f t="shared" si="23"/>
        <v>100</v>
      </c>
      <c r="L101">
        <f t="shared" si="24"/>
        <v>0</v>
      </c>
      <c r="N101">
        <f t="shared" si="25"/>
        <v>1</v>
      </c>
      <c r="Q101" s="15">
        <f t="shared" si="20"/>
        <v>7720</v>
      </c>
      <c r="S101" s="15">
        <f t="shared" si="21"/>
        <v>230</v>
      </c>
      <c r="U101" s="18">
        <f t="shared" si="22"/>
        <v>47.842919999999999</v>
      </c>
    </row>
    <row r="102" spans="2:21" x14ac:dyDescent="0.15">
      <c r="B102" s="15">
        <v>338.6</v>
      </c>
      <c r="C102" s="15">
        <v>7820</v>
      </c>
      <c r="D102" s="15">
        <v>-435</v>
      </c>
      <c r="E102" s="15">
        <v>-60.7</v>
      </c>
      <c r="F102" s="15">
        <v>230</v>
      </c>
      <c r="G102" s="15">
        <v>478.42919999999998</v>
      </c>
      <c r="I102">
        <f t="shared" si="16"/>
        <v>0</v>
      </c>
      <c r="J102" s="18">
        <f t="shared" si="23"/>
        <v>100</v>
      </c>
      <c r="L102">
        <f t="shared" si="24"/>
        <v>0</v>
      </c>
      <c r="N102">
        <f t="shared" si="25"/>
        <v>1</v>
      </c>
      <c r="Q102" s="15">
        <f t="shared" si="20"/>
        <v>7820</v>
      </c>
      <c r="S102" s="15">
        <f t="shared" si="21"/>
        <v>230</v>
      </c>
      <c r="U102" s="18">
        <f t="shared" si="22"/>
        <v>47.842919999999999</v>
      </c>
    </row>
    <row r="103" spans="2:21" x14ac:dyDescent="0.15">
      <c r="B103" s="15">
        <v>338.6</v>
      </c>
      <c r="C103" s="15">
        <v>7920</v>
      </c>
      <c r="D103" s="15">
        <v>-435</v>
      </c>
      <c r="E103" s="15">
        <v>-60.7</v>
      </c>
      <c r="F103" s="15">
        <v>230</v>
      </c>
      <c r="G103" s="15">
        <v>478.42919999999998</v>
      </c>
      <c r="I103">
        <f t="shared" si="16"/>
        <v>0</v>
      </c>
      <c r="J103" s="18">
        <f t="shared" si="23"/>
        <v>100</v>
      </c>
      <c r="L103">
        <f t="shared" si="24"/>
        <v>0</v>
      </c>
      <c r="N103">
        <f t="shared" si="25"/>
        <v>1</v>
      </c>
      <c r="Q103" s="15">
        <f t="shared" si="20"/>
        <v>7920</v>
      </c>
      <c r="S103" s="15">
        <f t="shared" si="21"/>
        <v>230</v>
      </c>
      <c r="U103" s="18">
        <f t="shared" si="22"/>
        <v>47.842919999999999</v>
      </c>
    </row>
    <row r="104" spans="2:21" x14ac:dyDescent="0.15">
      <c r="B104" s="15">
        <v>338.6</v>
      </c>
      <c r="C104" s="15">
        <v>8023.333333333333</v>
      </c>
      <c r="D104" s="15">
        <v>-435</v>
      </c>
      <c r="E104" s="15">
        <v>-60.7</v>
      </c>
      <c r="F104" s="15">
        <v>230</v>
      </c>
      <c r="G104" s="15">
        <v>478.42919999999998</v>
      </c>
      <c r="I104">
        <f t="shared" si="16"/>
        <v>0</v>
      </c>
      <c r="J104" s="18">
        <f t="shared" si="23"/>
        <v>103.33333333333303</v>
      </c>
      <c r="L104">
        <f t="shared" si="24"/>
        <v>0</v>
      </c>
      <c r="N104">
        <f t="shared" si="25"/>
        <v>1</v>
      </c>
      <c r="Q104" s="15">
        <f t="shared" si="20"/>
        <v>8023.333333333333</v>
      </c>
      <c r="S104" s="15">
        <f t="shared" si="21"/>
        <v>230</v>
      </c>
      <c r="U104" s="18">
        <f t="shared" si="22"/>
        <v>47.842919999999999</v>
      </c>
    </row>
    <row r="105" spans="2:21" x14ac:dyDescent="0.15">
      <c r="B105" s="15">
        <v>338.6</v>
      </c>
      <c r="C105" s="15">
        <v>8126.6666666666661</v>
      </c>
      <c r="D105" s="15">
        <v>-435</v>
      </c>
      <c r="E105" s="15">
        <v>-60.7</v>
      </c>
      <c r="F105" s="15">
        <v>230</v>
      </c>
      <c r="G105" s="15">
        <v>478.42919999999998</v>
      </c>
      <c r="I105">
        <f t="shared" si="16"/>
        <v>0</v>
      </c>
      <c r="J105" s="18">
        <f t="shared" si="23"/>
        <v>103.33333333333303</v>
      </c>
      <c r="L105">
        <f t="shared" si="24"/>
        <v>0</v>
      </c>
      <c r="N105">
        <f t="shared" si="25"/>
        <v>1</v>
      </c>
      <c r="Q105" s="15">
        <f t="shared" si="20"/>
        <v>8126.6666666666661</v>
      </c>
      <c r="S105" s="15">
        <f t="shared" si="21"/>
        <v>230</v>
      </c>
      <c r="U105" s="18">
        <f t="shared" si="22"/>
        <v>47.842919999999999</v>
      </c>
    </row>
    <row r="106" spans="2:21" x14ac:dyDescent="0.15">
      <c r="B106" s="15">
        <v>338.6</v>
      </c>
      <c r="C106" s="15">
        <v>8230</v>
      </c>
      <c r="D106" s="15">
        <v>-435</v>
      </c>
      <c r="E106" s="15">
        <v>-60.7</v>
      </c>
      <c r="F106" s="15">
        <v>230</v>
      </c>
      <c r="G106" s="15">
        <v>478.42919999999998</v>
      </c>
      <c r="I106">
        <f t="shared" si="16"/>
        <v>0</v>
      </c>
      <c r="J106" s="18">
        <f t="shared" si="23"/>
        <v>103.33333333333394</v>
      </c>
      <c r="L106">
        <f t="shared" si="24"/>
        <v>0</v>
      </c>
      <c r="N106">
        <f t="shared" si="25"/>
        <v>1</v>
      </c>
      <c r="Q106" s="15">
        <f t="shared" si="20"/>
        <v>8230</v>
      </c>
      <c r="S106" s="15">
        <f t="shared" si="21"/>
        <v>230</v>
      </c>
      <c r="U106" s="18">
        <f t="shared" si="22"/>
        <v>47.842919999999999</v>
      </c>
    </row>
    <row r="107" spans="2:21" x14ac:dyDescent="0.15">
      <c r="B107" s="15">
        <v>315</v>
      </c>
      <c r="C107" s="15">
        <v>8393</v>
      </c>
      <c r="D107" s="15">
        <v>-469</v>
      </c>
      <c r="E107" s="15">
        <v>-59.9</v>
      </c>
      <c r="F107" s="15">
        <v>235</v>
      </c>
      <c r="G107" s="15">
        <v>493.86239999999998</v>
      </c>
      <c r="I107">
        <f t="shared" si="16"/>
        <v>0</v>
      </c>
      <c r="J107" s="18">
        <f t="shared" si="23"/>
        <v>163</v>
      </c>
      <c r="L107">
        <f t="shared" si="24"/>
        <v>0</v>
      </c>
      <c r="N107">
        <f t="shared" si="25"/>
        <v>1</v>
      </c>
      <c r="Q107" s="15">
        <f t="shared" si="20"/>
        <v>8393</v>
      </c>
      <c r="S107" s="15">
        <f t="shared" si="21"/>
        <v>235</v>
      </c>
      <c r="U107" s="18">
        <f t="shared" si="22"/>
        <v>49.386240000000001</v>
      </c>
    </row>
    <row r="108" spans="2:21" x14ac:dyDescent="0.15">
      <c r="B108" s="15">
        <v>315</v>
      </c>
      <c r="C108" s="15">
        <v>8556</v>
      </c>
      <c r="D108" s="15">
        <v>-469</v>
      </c>
      <c r="E108" s="15">
        <v>-59.9</v>
      </c>
      <c r="F108" s="15">
        <v>235</v>
      </c>
      <c r="G108" s="15">
        <v>493.86239999999998</v>
      </c>
      <c r="I108">
        <f t="shared" si="16"/>
        <v>0</v>
      </c>
      <c r="J108" s="18">
        <f t="shared" si="23"/>
        <v>163</v>
      </c>
      <c r="L108">
        <f t="shared" si="24"/>
        <v>0</v>
      </c>
      <c r="N108">
        <f t="shared" si="25"/>
        <v>1</v>
      </c>
      <c r="Q108" s="15">
        <f t="shared" si="20"/>
        <v>8556</v>
      </c>
      <c r="S108" s="15">
        <f t="shared" si="21"/>
        <v>235</v>
      </c>
      <c r="U108" s="18">
        <f t="shared" si="22"/>
        <v>49.386240000000001</v>
      </c>
    </row>
    <row r="109" spans="2:21" x14ac:dyDescent="0.15">
      <c r="B109" s="15">
        <v>315</v>
      </c>
      <c r="C109" s="15">
        <v>8719</v>
      </c>
      <c r="D109" s="15">
        <v>-469</v>
      </c>
      <c r="E109" s="15">
        <v>-59.9</v>
      </c>
      <c r="F109" s="15">
        <v>235</v>
      </c>
      <c r="G109" s="15">
        <v>493.86239999999998</v>
      </c>
      <c r="I109">
        <f t="shared" si="16"/>
        <v>0</v>
      </c>
      <c r="J109" s="18">
        <f t="shared" si="23"/>
        <v>163</v>
      </c>
      <c r="L109">
        <f t="shared" si="24"/>
        <v>0</v>
      </c>
      <c r="N109">
        <f t="shared" si="25"/>
        <v>1</v>
      </c>
      <c r="Q109" s="15">
        <f t="shared" si="20"/>
        <v>8719</v>
      </c>
      <c r="S109" s="15">
        <f t="shared" si="21"/>
        <v>235</v>
      </c>
      <c r="U109" s="18">
        <f t="shared" si="22"/>
        <v>49.386240000000001</v>
      </c>
    </row>
    <row r="110" spans="2:21" x14ac:dyDescent="0.15">
      <c r="B110" s="15">
        <v>309.3</v>
      </c>
      <c r="C110" s="15">
        <v>8759</v>
      </c>
      <c r="D110" s="15">
        <v>-477</v>
      </c>
      <c r="E110" s="15">
        <v>-60.7</v>
      </c>
      <c r="F110" s="15">
        <v>235</v>
      </c>
      <c r="G110" s="15">
        <v>473.28480000000002</v>
      </c>
      <c r="I110">
        <f t="shared" si="16"/>
        <v>0</v>
      </c>
      <c r="J110" s="18">
        <f t="shared" si="23"/>
        <v>40</v>
      </c>
      <c r="L110">
        <f t="shared" si="24"/>
        <v>0</v>
      </c>
      <c r="N110">
        <f t="shared" si="25"/>
        <v>1</v>
      </c>
      <c r="Q110" s="15">
        <f t="shared" si="20"/>
        <v>8759</v>
      </c>
      <c r="S110" s="15">
        <f t="shared" si="21"/>
        <v>235</v>
      </c>
      <c r="U110" s="18">
        <f t="shared" si="22"/>
        <v>47.328479999999999</v>
      </c>
    </row>
    <row r="111" spans="2:21" x14ac:dyDescent="0.15">
      <c r="B111" s="15">
        <v>309.3</v>
      </c>
      <c r="C111" s="15">
        <v>8799</v>
      </c>
      <c r="D111" s="15">
        <v>-477</v>
      </c>
      <c r="E111" s="15">
        <v>-60.7</v>
      </c>
      <c r="F111" s="15">
        <v>235</v>
      </c>
      <c r="G111" s="15">
        <v>473.28480000000002</v>
      </c>
      <c r="I111">
        <f t="shared" si="16"/>
        <v>0</v>
      </c>
      <c r="J111" s="18">
        <f t="shared" si="23"/>
        <v>40</v>
      </c>
      <c r="L111">
        <f t="shared" si="24"/>
        <v>0</v>
      </c>
      <c r="N111">
        <f t="shared" si="25"/>
        <v>1</v>
      </c>
      <c r="Q111" s="15">
        <f t="shared" si="20"/>
        <v>8799</v>
      </c>
      <c r="S111" s="15">
        <f t="shared" si="21"/>
        <v>235</v>
      </c>
      <c r="U111" s="18">
        <f t="shared" si="22"/>
        <v>47.328479999999999</v>
      </c>
    </row>
    <row r="112" spans="2:21" x14ac:dyDescent="0.15">
      <c r="B112" s="15">
        <v>309.3</v>
      </c>
      <c r="C112" s="15">
        <v>8839</v>
      </c>
      <c r="D112" s="15">
        <v>-477</v>
      </c>
      <c r="E112" s="15">
        <v>-60.7</v>
      </c>
      <c r="F112" s="15">
        <v>235</v>
      </c>
      <c r="G112" s="15">
        <v>473.28480000000002</v>
      </c>
      <c r="I112">
        <f t="shared" si="16"/>
        <v>0</v>
      </c>
      <c r="J112" s="18">
        <f t="shared" si="23"/>
        <v>40</v>
      </c>
      <c r="L112">
        <f t="shared" si="24"/>
        <v>0</v>
      </c>
      <c r="N112">
        <f t="shared" si="25"/>
        <v>1</v>
      </c>
      <c r="Q112" s="15">
        <f t="shared" si="20"/>
        <v>8839</v>
      </c>
      <c r="S112" s="15">
        <f t="shared" si="21"/>
        <v>235</v>
      </c>
      <c r="U112" s="18">
        <f t="shared" si="22"/>
        <v>47.328479999999999</v>
      </c>
    </row>
    <row r="113" spans="2:21" x14ac:dyDescent="0.15">
      <c r="B113" s="15">
        <v>300</v>
      </c>
      <c r="C113" s="15">
        <v>8906</v>
      </c>
      <c r="D113" s="15">
        <v>-491</v>
      </c>
      <c r="E113" s="15">
        <v>-62.1</v>
      </c>
      <c r="F113" s="15">
        <v>235</v>
      </c>
      <c r="G113" s="15">
        <v>473.28480000000002</v>
      </c>
      <c r="I113">
        <f t="shared" si="16"/>
        <v>0</v>
      </c>
      <c r="J113" s="18">
        <f t="shared" si="23"/>
        <v>67</v>
      </c>
      <c r="L113">
        <f t="shared" si="24"/>
        <v>0</v>
      </c>
      <c r="N113">
        <f t="shared" si="25"/>
        <v>1</v>
      </c>
      <c r="Q113" s="15">
        <f t="shared" si="20"/>
        <v>8906</v>
      </c>
      <c r="S113" s="15">
        <f t="shared" si="21"/>
        <v>235</v>
      </c>
      <c r="U113" s="18">
        <f t="shared" si="22"/>
        <v>47.328479999999999</v>
      </c>
    </row>
    <row r="114" spans="2:21" x14ac:dyDescent="0.15">
      <c r="B114" s="15">
        <v>300</v>
      </c>
      <c r="C114" s="15">
        <v>8973</v>
      </c>
      <c r="D114" s="15">
        <v>-491</v>
      </c>
      <c r="E114" s="15">
        <v>-62.1</v>
      </c>
      <c r="F114" s="15">
        <v>235</v>
      </c>
      <c r="G114" s="15">
        <v>473.28480000000002</v>
      </c>
      <c r="I114">
        <f t="shared" si="16"/>
        <v>0</v>
      </c>
      <c r="J114" s="18">
        <f t="shared" si="23"/>
        <v>67</v>
      </c>
      <c r="L114">
        <f t="shared" si="24"/>
        <v>0</v>
      </c>
      <c r="N114">
        <f t="shared" si="25"/>
        <v>1</v>
      </c>
      <c r="Q114" s="15">
        <f t="shared" si="20"/>
        <v>8973</v>
      </c>
      <c r="S114" s="15">
        <f t="shared" si="21"/>
        <v>235</v>
      </c>
      <c r="U114" s="18">
        <f t="shared" si="22"/>
        <v>47.328479999999999</v>
      </c>
    </row>
    <row r="115" spans="2:21" x14ac:dyDescent="0.15">
      <c r="B115" s="15">
        <v>300</v>
      </c>
      <c r="C115" s="15">
        <v>9040</v>
      </c>
      <c r="D115" s="15">
        <v>-491</v>
      </c>
      <c r="E115" s="15">
        <v>-62.1</v>
      </c>
      <c r="F115" s="15">
        <v>235</v>
      </c>
      <c r="G115" s="15">
        <v>473.28480000000002</v>
      </c>
      <c r="I115">
        <f t="shared" si="16"/>
        <v>0</v>
      </c>
      <c r="J115" s="18">
        <f t="shared" si="23"/>
        <v>67</v>
      </c>
      <c r="L115">
        <f t="shared" si="24"/>
        <v>0</v>
      </c>
      <c r="N115">
        <f t="shared" si="25"/>
        <v>1</v>
      </c>
      <c r="Q115" s="15">
        <f t="shared" si="20"/>
        <v>9040</v>
      </c>
      <c r="S115" s="15">
        <f t="shared" si="21"/>
        <v>235</v>
      </c>
      <c r="U115" s="18">
        <f t="shared" si="22"/>
        <v>47.328479999999999</v>
      </c>
    </row>
    <row r="116" spans="2:21" x14ac:dyDescent="0.15">
      <c r="B116" s="15">
        <v>295.2</v>
      </c>
      <c r="C116" s="15">
        <v>9074.6666666666661</v>
      </c>
      <c r="D116" s="15">
        <v>-498</v>
      </c>
      <c r="E116" s="15">
        <v>-62.8</v>
      </c>
      <c r="F116" s="15">
        <v>235</v>
      </c>
      <c r="G116" s="15">
        <v>468.1404</v>
      </c>
      <c r="I116">
        <f t="shared" si="16"/>
        <v>0</v>
      </c>
      <c r="J116" s="18">
        <f t="shared" si="23"/>
        <v>34.66666666666606</v>
      </c>
      <c r="L116">
        <f t="shared" si="24"/>
        <v>0</v>
      </c>
      <c r="N116">
        <f t="shared" si="25"/>
        <v>1</v>
      </c>
      <c r="Q116" s="15">
        <f t="shared" si="20"/>
        <v>9074.6666666666661</v>
      </c>
      <c r="S116" s="15">
        <f t="shared" si="21"/>
        <v>235</v>
      </c>
      <c r="U116" s="18">
        <f t="shared" si="22"/>
        <v>46.814039999999999</v>
      </c>
    </row>
    <row r="117" spans="2:21" x14ac:dyDescent="0.15">
      <c r="B117" s="15">
        <v>295.2</v>
      </c>
      <c r="C117" s="15">
        <v>9109.3333333333321</v>
      </c>
      <c r="D117" s="15">
        <v>-498</v>
      </c>
      <c r="E117" s="15">
        <v>-62.8</v>
      </c>
      <c r="F117" s="15">
        <v>235</v>
      </c>
      <c r="G117" s="15">
        <v>468.1404</v>
      </c>
      <c r="I117">
        <f t="shared" si="16"/>
        <v>0</v>
      </c>
      <c r="J117" s="18">
        <f t="shared" si="23"/>
        <v>34.66666666666606</v>
      </c>
      <c r="L117">
        <f t="shared" si="24"/>
        <v>0</v>
      </c>
      <c r="N117">
        <f t="shared" si="25"/>
        <v>1</v>
      </c>
      <c r="Q117" s="15">
        <f t="shared" si="20"/>
        <v>9109.3333333333321</v>
      </c>
      <c r="S117" s="15">
        <f t="shared" si="21"/>
        <v>235</v>
      </c>
      <c r="U117" s="18">
        <f t="shared" si="22"/>
        <v>46.814039999999999</v>
      </c>
    </row>
    <row r="118" spans="2:21" x14ac:dyDescent="0.15">
      <c r="B118" s="15">
        <v>295.2</v>
      </c>
      <c r="C118" s="15">
        <v>9144</v>
      </c>
      <c r="D118" s="15">
        <v>-498</v>
      </c>
      <c r="E118" s="15">
        <v>-62.8</v>
      </c>
      <c r="F118" s="15">
        <v>235</v>
      </c>
      <c r="G118" s="15">
        <v>468.1404</v>
      </c>
      <c r="I118">
        <f t="shared" si="16"/>
        <v>0</v>
      </c>
      <c r="J118" s="18">
        <f t="shared" si="23"/>
        <v>34.666666666667879</v>
      </c>
      <c r="L118">
        <f t="shared" si="24"/>
        <v>0</v>
      </c>
      <c r="N118">
        <f t="shared" si="25"/>
        <v>1</v>
      </c>
      <c r="Q118" s="15">
        <f t="shared" si="20"/>
        <v>9144</v>
      </c>
      <c r="S118" s="15">
        <f t="shared" si="21"/>
        <v>235</v>
      </c>
      <c r="U118" s="18">
        <f t="shared" si="22"/>
        <v>46.814039999999999</v>
      </c>
    </row>
    <row r="119" spans="2:21" x14ac:dyDescent="0.15">
      <c r="B119" s="15">
        <v>256.3</v>
      </c>
      <c r="C119" s="15">
        <v>9244</v>
      </c>
      <c r="D119" s="15">
        <v>-555</v>
      </c>
      <c r="E119" s="15">
        <v>-69.3</v>
      </c>
      <c r="F119" s="15">
        <v>235</v>
      </c>
      <c r="G119" s="15">
        <v>447.56280000000004</v>
      </c>
      <c r="I119">
        <f t="shared" si="16"/>
        <v>0</v>
      </c>
      <c r="J119" s="18">
        <f t="shared" si="23"/>
        <v>100</v>
      </c>
      <c r="L119">
        <f t="shared" si="24"/>
        <v>0</v>
      </c>
      <c r="N119">
        <f t="shared" si="25"/>
        <v>1</v>
      </c>
      <c r="Q119" s="15">
        <f t="shared" si="20"/>
        <v>9244</v>
      </c>
      <c r="S119" s="15">
        <f t="shared" si="21"/>
        <v>235</v>
      </c>
      <c r="U119" s="18">
        <f t="shared" si="22"/>
        <v>44.756280000000004</v>
      </c>
    </row>
    <row r="120" spans="2:21" x14ac:dyDescent="0.15">
      <c r="B120" s="15">
        <v>256.3</v>
      </c>
      <c r="C120" s="15">
        <v>9344</v>
      </c>
      <c r="D120" s="15">
        <v>-555</v>
      </c>
      <c r="E120" s="15">
        <v>-69.3</v>
      </c>
      <c r="F120" s="15">
        <v>235</v>
      </c>
      <c r="G120" s="15">
        <v>447.56280000000004</v>
      </c>
      <c r="I120">
        <f t="shared" si="16"/>
        <v>0</v>
      </c>
      <c r="J120" s="18">
        <f t="shared" si="23"/>
        <v>100</v>
      </c>
      <c r="L120">
        <f t="shared" si="24"/>
        <v>0</v>
      </c>
      <c r="N120">
        <f t="shared" si="25"/>
        <v>1</v>
      </c>
      <c r="Q120" s="15">
        <f t="shared" si="20"/>
        <v>9344</v>
      </c>
      <c r="S120" s="15">
        <f t="shared" si="21"/>
        <v>235</v>
      </c>
      <c r="U120" s="18">
        <f t="shared" si="22"/>
        <v>44.756280000000004</v>
      </c>
    </row>
    <row r="121" spans="2:21" x14ac:dyDescent="0.15">
      <c r="B121" s="15">
        <v>256.3</v>
      </c>
      <c r="C121" s="15">
        <v>9444</v>
      </c>
      <c r="D121" s="15">
        <v>-555</v>
      </c>
      <c r="E121" s="15">
        <v>-69.3</v>
      </c>
      <c r="F121" s="15">
        <v>235</v>
      </c>
      <c r="G121" s="15">
        <v>447.56280000000004</v>
      </c>
      <c r="I121">
        <f t="shared" si="16"/>
        <v>0</v>
      </c>
      <c r="J121" s="18">
        <f t="shared" si="23"/>
        <v>100</v>
      </c>
      <c r="L121">
        <f t="shared" si="24"/>
        <v>0</v>
      </c>
      <c r="N121">
        <f t="shared" si="25"/>
        <v>1</v>
      </c>
      <c r="Q121" s="15">
        <f t="shared" si="20"/>
        <v>9444</v>
      </c>
      <c r="S121" s="15">
        <f t="shared" si="21"/>
        <v>235</v>
      </c>
      <c r="U121" s="18">
        <f t="shared" si="22"/>
        <v>44.756280000000004</v>
      </c>
    </row>
    <row r="122" spans="2:21" x14ac:dyDescent="0.15">
      <c r="B122" s="15">
        <v>256.3</v>
      </c>
      <c r="C122" s="15">
        <v>9544</v>
      </c>
      <c r="D122" s="15">
        <v>-555</v>
      </c>
      <c r="E122" s="15">
        <v>-69.3</v>
      </c>
      <c r="F122" s="15">
        <v>235</v>
      </c>
      <c r="G122" s="15">
        <v>447.56280000000004</v>
      </c>
      <c r="I122">
        <f t="shared" si="16"/>
        <v>0</v>
      </c>
      <c r="J122" s="18">
        <f t="shared" si="23"/>
        <v>100</v>
      </c>
      <c r="L122">
        <f t="shared" si="24"/>
        <v>0</v>
      </c>
      <c r="N122">
        <f t="shared" si="25"/>
        <v>1</v>
      </c>
      <c r="Q122" s="15">
        <f t="shared" si="20"/>
        <v>9544</v>
      </c>
      <c r="S122" s="15">
        <f t="shared" si="21"/>
        <v>235</v>
      </c>
      <c r="U122" s="18">
        <f t="shared" si="22"/>
        <v>44.756280000000004</v>
      </c>
    </row>
    <row r="123" spans="2:21" x14ac:dyDescent="0.15">
      <c r="B123" s="15">
        <v>256.3</v>
      </c>
      <c r="C123" s="15">
        <v>9644</v>
      </c>
      <c r="D123" s="15">
        <v>-555</v>
      </c>
      <c r="E123" s="15">
        <v>-69.3</v>
      </c>
      <c r="F123" s="15">
        <v>235</v>
      </c>
      <c r="G123" s="15">
        <v>447.56280000000004</v>
      </c>
      <c r="I123">
        <f t="shared" si="16"/>
        <v>0</v>
      </c>
      <c r="J123" s="18">
        <f t="shared" si="23"/>
        <v>100</v>
      </c>
      <c r="L123">
        <f t="shared" si="24"/>
        <v>0</v>
      </c>
      <c r="N123">
        <f t="shared" si="25"/>
        <v>1</v>
      </c>
      <c r="Q123" s="15">
        <f t="shared" si="20"/>
        <v>9644</v>
      </c>
      <c r="S123" s="15">
        <f t="shared" si="21"/>
        <v>235</v>
      </c>
      <c r="U123" s="18">
        <f t="shared" si="22"/>
        <v>44.756280000000004</v>
      </c>
    </row>
    <row r="124" spans="2:21" x14ac:dyDescent="0.15">
      <c r="B124" s="15">
        <v>256.3</v>
      </c>
      <c r="C124" s="15">
        <v>9744</v>
      </c>
      <c r="D124" s="15">
        <v>-555</v>
      </c>
      <c r="E124" s="15">
        <v>-69.3</v>
      </c>
      <c r="F124" s="15">
        <v>235</v>
      </c>
      <c r="G124" s="15">
        <v>447.56280000000004</v>
      </c>
      <c r="I124">
        <f t="shared" si="16"/>
        <v>0</v>
      </c>
      <c r="J124" s="18">
        <f t="shared" si="23"/>
        <v>100</v>
      </c>
      <c r="L124">
        <f t="shared" si="24"/>
        <v>0</v>
      </c>
      <c r="N124">
        <f t="shared" si="25"/>
        <v>1</v>
      </c>
      <c r="Q124" s="15">
        <f t="shared" si="20"/>
        <v>9744</v>
      </c>
      <c r="S124" s="15">
        <f t="shared" si="21"/>
        <v>235</v>
      </c>
      <c r="U124" s="18">
        <f t="shared" si="22"/>
        <v>44.756280000000004</v>
      </c>
    </row>
    <row r="125" spans="2:21" x14ac:dyDescent="0.15">
      <c r="B125" s="15">
        <v>256.3</v>
      </c>
      <c r="C125" s="15">
        <v>9848.6666666666661</v>
      </c>
      <c r="D125" s="15">
        <v>-555</v>
      </c>
      <c r="E125" s="15">
        <v>-69.3</v>
      </c>
      <c r="F125" s="15">
        <v>235</v>
      </c>
      <c r="G125" s="15">
        <v>447.56280000000004</v>
      </c>
      <c r="I125">
        <f t="shared" si="16"/>
        <v>0</v>
      </c>
      <c r="J125" s="18">
        <f t="shared" si="23"/>
        <v>104.66666666666606</v>
      </c>
      <c r="L125">
        <f t="shared" si="24"/>
        <v>0</v>
      </c>
      <c r="N125">
        <f t="shared" si="25"/>
        <v>1</v>
      </c>
      <c r="Q125" s="15">
        <f t="shared" si="20"/>
        <v>9848.6666666666661</v>
      </c>
      <c r="S125" s="15">
        <f t="shared" si="21"/>
        <v>235</v>
      </c>
      <c r="U125" s="18">
        <f t="shared" si="22"/>
        <v>44.756280000000004</v>
      </c>
    </row>
    <row r="126" spans="2:21" x14ac:dyDescent="0.15">
      <c r="B126" s="15">
        <v>256.3</v>
      </c>
      <c r="C126" s="15">
        <v>9953.3333333333321</v>
      </c>
      <c r="D126" s="15">
        <v>-555</v>
      </c>
      <c r="E126" s="15">
        <v>-69.3</v>
      </c>
      <c r="F126" s="15">
        <v>235</v>
      </c>
      <c r="G126" s="15">
        <v>447.56280000000004</v>
      </c>
      <c r="I126">
        <f t="shared" si="16"/>
        <v>0</v>
      </c>
      <c r="J126" s="18">
        <f t="shared" si="23"/>
        <v>104.66666666666606</v>
      </c>
      <c r="L126">
        <f t="shared" si="24"/>
        <v>0</v>
      </c>
      <c r="N126">
        <f t="shared" si="25"/>
        <v>1</v>
      </c>
      <c r="Q126" s="15">
        <f t="shared" si="20"/>
        <v>9953.3333333333321</v>
      </c>
      <c r="S126" s="15">
        <f t="shared" si="21"/>
        <v>235</v>
      </c>
      <c r="U126" s="18">
        <f t="shared" si="22"/>
        <v>44.756280000000004</v>
      </c>
    </row>
    <row r="127" spans="2:21" x14ac:dyDescent="0.15">
      <c r="B127" s="15">
        <v>256.3</v>
      </c>
      <c r="C127" s="15">
        <v>10058</v>
      </c>
      <c r="D127" s="15">
        <v>-555</v>
      </c>
      <c r="E127" s="15">
        <v>-69.3</v>
      </c>
      <c r="F127" s="15">
        <v>235</v>
      </c>
      <c r="G127" s="15">
        <v>447.56280000000004</v>
      </c>
      <c r="I127">
        <f t="shared" si="16"/>
        <v>0</v>
      </c>
      <c r="J127" s="18">
        <f t="shared" si="23"/>
        <v>104.66666666666788</v>
      </c>
      <c r="L127">
        <f t="shared" si="24"/>
        <v>0</v>
      </c>
      <c r="N127">
        <f t="shared" si="25"/>
        <v>1</v>
      </c>
      <c r="Q127" s="15">
        <f t="shared" si="20"/>
        <v>10058</v>
      </c>
      <c r="S127" s="15">
        <f t="shared" si="21"/>
        <v>235</v>
      </c>
      <c r="U127" s="18">
        <f t="shared" si="22"/>
        <v>44.756280000000004</v>
      </c>
    </row>
    <row r="128" spans="2:21" x14ac:dyDescent="0.15">
      <c r="B128" s="15">
        <v>250</v>
      </c>
      <c r="C128" s="15">
        <v>10112</v>
      </c>
      <c r="D128" s="15">
        <v>-565</v>
      </c>
      <c r="E128" s="15">
        <v>-70.5</v>
      </c>
      <c r="F128" s="15">
        <v>235</v>
      </c>
      <c r="G128" s="15">
        <v>437.274</v>
      </c>
      <c r="I128">
        <f t="shared" si="16"/>
        <v>0</v>
      </c>
      <c r="J128" s="18">
        <f t="shared" si="23"/>
        <v>54</v>
      </c>
      <c r="L128">
        <f t="shared" si="24"/>
        <v>0</v>
      </c>
      <c r="N128">
        <f t="shared" si="25"/>
        <v>1</v>
      </c>
      <c r="Q128" s="15">
        <f t="shared" si="20"/>
        <v>10112</v>
      </c>
      <c r="S128" s="15">
        <f t="shared" si="21"/>
        <v>235</v>
      </c>
      <c r="U128" s="18">
        <f t="shared" si="22"/>
        <v>43.727400000000003</v>
      </c>
    </row>
    <row r="129" spans="2:21" x14ac:dyDescent="0.15">
      <c r="B129" s="15">
        <v>250</v>
      </c>
      <c r="C129" s="15">
        <v>10166</v>
      </c>
      <c r="D129" s="15">
        <v>-565</v>
      </c>
      <c r="E129" s="15">
        <v>-70.5</v>
      </c>
      <c r="F129" s="15">
        <v>235</v>
      </c>
      <c r="G129" s="15">
        <v>437.274</v>
      </c>
      <c r="I129">
        <f t="shared" si="16"/>
        <v>0</v>
      </c>
      <c r="J129" s="18">
        <f t="shared" si="23"/>
        <v>54</v>
      </c>
      <c r="L129">
        <f t="shared" si="24"/>
        <v>0</v>
      </c>
      <c r="N129">
        <f t="shared" si="25"/>
        <v>1</v>
      </c>
      <c r="Q129" s="15">
        <f t="shared" ref="Q129:Q160" si="26">IF(C129=0, C129/0, C129)</f>
        <v>10166</v>
      </c>
      <c r="S129" s="15">
        <f t="shared" ref="S129:S160" si="27">IF(F129=0, F129/0, F129)</f>
        <v>235</v>
      </c>
      <c r="U129" s="18">
        <f t="shared" ref="U129:U160" si="28">IF(G129=0, G129/0, G129/10)</f>
        <v>43.727400000000003</v>
      </c>
    </row>
    <row r="130" spans="2:21" x14ac:dyDescent="0.15">
      <c r="B130" s="15">
        <v>250</v>
      </c>
      <c r="C130" s="15">
        <v>10220</v>
      </c>
      <c r="D130" s="15">
        <v>-565</v>
      </c>
      <c r="E130" s="15">
        <v>-70.5</v>
      </c>
      <c r="F130" s="15">
        <v>235</v>
      </c>
      <c r="G130" s="15">
        <v>437.274</v>
      </c>
      <c r="I130">
        <f t="shared" ref="I130:I193" si="29">IF((J130&gt;500),1111111,0)</f>
        <v>0</v>
      </c>
      <c r="J130" s="18">
        <f t="shared" ref="J130:J161" si="30">C130-C129</f>
        <v>54</v>
      </c>
      <c r="L130">
        <f t="shared" ref="L130:L161" si="31">(IF(C130&gt;0,1,0))+(IF(C131&gt;0,-1,0))</f>
        <v>0</v>
      </c>
      <c r="N130">
        <f t="shared" ref="N130:N161" si="32">IF(C130&gt;0,1,0)</f>
        <v>1</v>
      </c>
      <c r="Q130" s="15">
        <f t="shared" si="26"/>
        <v>10220</v>
      </c>
      <c r="S130" s="15">
        <f t="shared" si="27"/>
        <v>235</v>
      </c>
      <c r="U130" s="18">
        <f t="shared" si="28"/>
        <v>43.727400000000003</v>
      </c>
    </row>
    <row r="131" spans="2:21" x14ac:dyDescent="0.15">
      <c r="B131" s="15">
        <v>239</v>
      </c>
      <c r="C131" s="15">
        <v>10315</v>
      </c>
      <c r="D131" s="15">
        <v>-583</v>
      </c>
      <c r="E131" s="15">
        <v>-72.3</v>
      </c>
      <c r="F131" s="15">
        <v>240</v>
      </c>
      <c r="G131" s="15">
        <v>406.4076</v>
      </c>
      <c r="I131">
        <f t="shared" si="29"/>
        <v>0</v>
      </c>
      <c r="J131" s="18">
        <f t="shared" si="30"/>
        <v>95</v>
      </c>
      <c r="L131">
        <f t="shared" si="31"/>
        <v>0</v>
      </c>
      <c r="N131">
        <f t="shared" si="32"/>
        <v>1</v>
      </c>
      <c r="Q131" s="15">
        <f t="shared" si="26"/>
        <v>10315</v>
      </c>
      <c r="S131" s="15">
        <f t="shared" si="27"/>
        <v>240</v>
      </c>
      <c r="U131" s="18">
        <f t="shared" si="28"/>
        <v>40.64076</v>
      </c>
    </row>
    <row r="132" spans="2:21" x14ac:dyDescent="0.15">
      <c r="B132" s="15">
        <v>239</v>
      </c>
      <c r="C132" s="15">
        <v>10410</v>
      </c>
      <c r="D132" s="15">
        <v>-583</v>
      </c>
      <c r="E132" s="15">
        <v>-72.3</v>
      </c>
      <c r="F132" s="15">
        <v>240</v>
      </c>
      <c r="G132" s="15">
        <v>406.4076</v>
      </c>
      <c r="I132">
        <f t="shared" si="29"/>
        <v>0</v>
      </c>
      <c r="J132" s="18">
        <f t="shared" si="30"/>
        <v>95</v>
      </c>
      <c r="L132">
        <f t="shared" si="31"/>
        <v>0</v>
      </c>
      <c r="N132">
        <f t="shared" si="32"/>
        <v>1</v>
      </c>
      <c r="Q132" s="15">
        <f t="shared" si="26"/>
        <v>10410</v>
      </c>
      <c r="S132" s="15">
        <f t="shared" si="27"/>
        <v>240</v>
      </c>
      <c r="U132" s="18">
        <f t="shared" si="28"/>
        <v>40.64076</v>
      </c>
    </row>
    <row r="133" spans="2:21" x14ac:dyDescent="0.15">
      <c r="B133" s="15">
        <v>239</v>
      </c>
      <c r="C133" s="15">
        <v>10505</v>
      </c>
      <c r="D133" s="15">
        <v>-583</v>
      </c>
      <c r="E133" s="15">
        <v>-72.3</v>
      </c>
      <c r="F133" s="15">
        <v>240</v>
      </c>
      <c r="G133" s="15">
        <v>406.4076</v>
      </c>
      <c r="I133">
        <f t="shared" si="29"/>
        <v>0</v>
      </c>
      <c r="J133" s="18">
        <f t="shared" si="30"/>
        <v>95</v>
      </c>
      <c r="L133">
        <f t="shared" si="31"/>
        <v>0</v>
      </c>
      <c r="N133">
        <f t="shared" si="32"/>
        <v>1</v>
      </c>
      <c r="Q133" s="15">
        <f t="shared" si="26"/>
        <v>10505</v>
      </c>
      <c r="S133" s="15">
        <f t="shared" si="27"/>
        <v>240</v>
      </c>
      <c r="U133" s="18">
        <f t="shared" si="28"/>
        <v>40.64076</v>
      </c>
    </row>
    <row r="134" spans="2:21" x14ac:dyDescent="0.15">
      <c r="B134" s="15">
        <v>233</v>
      </c>
      <c r="C134" s="15">
        <v>10559.333333333334</v>
      </c>
      <c r="D134" s="15">
        <v>-576</v>
      </c>
      <c r="E134" s="15">
        <v>-72.599999999999994</v>
      </c>
      <c r="F134" s="15">
        <v>240</v>
      </c>
      <c r="G134" s="15">
        <v>396.11879999999996</v>
      </c>
      <c r="I134">
        <f t="shared" si="29"/>
        <v>0</v>
      </c>
      <c r="J134" s="18">
        <f t="shared" si="30"/>
        <v>54.33333333333394</v>
      </c>
      <c r="L134">
        <f t="shared" si="31"/>
        <v>0</v>
      </c>
      <c r="N134">
        <f t="shared" si="32"/>
        <v>1</v>
      </c>
      <c r="Q134" s="15">
        <f t="shared" si="26"/>
        <v>10559.333333333334</v>
      </c>
      <c r="S134" s="15">
        <f t="shared" si="27"/>
        <v>240</v>
      </c>
      <c r="U134" s="18">
        <f t="shared" si="28"/>
        <v>39.611879999999999</v>
      </c>
    </row>
    <row r="135" spans="2:21" x14ac:dyDescent="0.15">
      <c r="B135" s="15">
        <v>233</v>
      </c>
      <c r="C135" s="15">
        <v>10613.666666666668</v>
      </c>
      <c r="D135" s="15">
        <v>-576</v>
      </c>
      <c r="E135" s="15">
        <v>-72.599999999999994</v>
      </c>
      <c r="F135" s="15">
        <v>240</v>
      </c>
      <c r="G135" s="15">
        <v>396.11879999999996</v>
      </c>
      <c r="I135">
        <f t="shared" si="29"/>
        <v>0</v>
      </c>
      <c r="J135" s="18">
        <f t="shared" si="30"/>
        <v>54.33333333333394</v>
      </c>
      <c r="L135">
        <f t="shared" si="31"/>
        <v>0</v>
      </c>
      <c r="N135">
        <f t="shared" si="32"/>
        <v>1</v>
      </c>
      <c r="Q135" s="15">
        <f t="shared" si="26"/>
        <v>10613.666666666668</v>
      </c>
      <c r="S135" s="15">
        <f t="shared" si="27"/>
        <v>240</v>
      </c>
      <c r="U135" s="18">
        <f t="shared" si="28"/>
        <v>39.611879999999999</v>
      </c>
    </row>
    <row r="136" spans="2:21" x14ac:dyDescent="0.15">
      <c r="B136" s="15">
        <v>233</v>
      </c>
      <c r="C136" s="15">
        <v>10668</v>
      </c>
      <c r="D136" s="15">
        <v>-576</v>
      </c>
      <c r="E136" s="15">
        <v>-72.599999999999994</v>
      </c>
      <c r="F136" s="15">
        <v>240</v>
      </c>
      <c r="G136" s="15">
        <v>396.11879999999996</v>
      </c>
      <c r="I136">
        <f t="shared" si="29"/>
        <v>0</v>
      </c>
      <c r="J136" s="18">
        <f t="shared" si="30"/>
        <v>54.333333333332121</v>
      </c>
      <c r="L136">
        <f t="shared" si="31"/>
        <v>0</v>
      </c>
      <c r="N136">
        <f t="shared" si="32"/>
        <v>1</v>
      </c>
      <c r="Q136" s="15">
        <f t="shared" si="26"/>
        <v>10668</v>
      </c>
      <c r="S136" s="15">
        <f t="shared" si="27"/>
        <v>240</v>
      </c>
      <c r="U136" s="18">
        <f t="shared" si="28"/>
        <v>39.611879999999999</v>
      </c>
    </row>
    <row r="137" spans="2:21" x14ac:dyDescent="0.15">
      <c r="B137" s="15">
        <v>201.8</v>
      </c>
      <c r="C137" s="15">
        <v>10768</v>
      </c>
      <c r="D137" s="15">
        <v>-538</v>
      </c>
      <c r="E137" s="15">
        <v>-74.400000000000006</v>
      </c>
      <c r="F137" s="15">
        <v>255</v>
      </c>
      <c r="G137" s="15">
        <v>282.94200000000001</v>
      </c>
      <c r="I137">
        <f t="shared" si="29"/>
        <v>0</v>
      </c>
      <c r="J137" s="18">
        <f t="shared" si="30"/>
        <v>100</v>
      </c>
      <c r="L137">
        <f t="shared" si="31"/>
        <v>0</v>
      </c>
      <c r="N137">
        <f t="shared" si="32"/>
        <v>1</v>
      </c>
      <c r="Q137" s="15">
        <f t="shared" si="26"/>
        <v>10768</v>
      </c>
      <c r="S137" s="15">
        <f t="shared" si="27"/>
        <v>255</v>
      </c>
      <c r="U137" s="18">
        <f t="shared" si="28"/>
        <v>28.2942</v>
      </c>
    </row>
    <row r="138" spans="2:21" x14ac:dyDescent="0.15">
      <c r="B138" s="15">
        <v>201.8</v>
      </c>
      <c r="C138" s="15">
        <v>10868</v>
      </c>
      <c r="D138" s="15">
        <v>-538</v>
      </c>
      <c r="E138" s="15">
        <v>-74.400000000000006</v>
      </c>
      <c r="F138" s="15">
        <v>255</v>
      </c>
      <c r="G138" s="15">
        <v>282.94200000000001</v>
      </c>
      <c r="I138">
        <f t="shared" si="29"/>
        <v>0</v>
      </c>
      <c r="J138" s="18">
        <f t="shared" si="30"/>
        <v>100</v>
      </c>
      <c r="L138">
        <f t="shared" si="31"/>
        <v>0</v>
      </c>
      <c r="N138">
        <f t="shared" si="32"/>
        <v>1</v>
      </c>
      <c r="Q138" s="15">
        <f t="shared" si="26"/>
        <v>10868</v>
      </c>
      <c r="S138" s="15">
        <f t="shared" si="27"/>
        <v>255</v>
      </c>
      <c r="U138" s="18">
        <f t="shared" si="28"/>
        <v>28.2942</v>
      </c>
    </row>
    <row r="139" spans="2:21" x14ac:dyDescent="0.15">
      <c r="B139" s="15">
        <v>201.8</v>
      </c>
      <c r="C139" s="15">
        <v>10968</v>
      </c>
      <c r="D139" s="15">
        <v>-538</v>
      </c>
      <c r="E139" s="15">
        <v>-74.400000000000006</v>
      </c>
      <c r="F139" s="15">
        <v>255</v>
      </c>
      <c r="G139" s="15">
        <v>282.94200000000001</v>
      </c>
      <c r="I139">
        <f t="shared" si="29"/>
        <v>0</v>
      </c>
      <c r="J139" s="18">
        <f t="shared" si="30"/>
        <v>100</v>
      </c>
      <c r="L139">
        <f t="shared" si="31"/>
        <v>0</v>
      </c>
      <c r="N139">
        <f t="shared" si="32"/>
        <v>1</v>
      </c>
      <c r="Q139" s="15">
        <f t="shared" si="26"/>
        <v>10968</v>
      </c>
      <c r="S139" s="15">
        <f t="shared" si="27"/>
        <v>255</v>
      </c>
      <c r="U139" s="18">
        <f t="shared" si="28"/>
        <v>28.2942</v>
      </c>
    </row>
    <row r="140" spans="2:21" x14ac:dyDescent="0.15">
      <c r="B140" s="15">
        <v>201.8</v>
      </c>
      <c r="C140" s="15">
        <v>11068</v>
      </c>
      <c r="D140" s="15">
        <v>-538</v>
      </c>
      <c r="E140" s="15">
        <v>-74.400000000000006</v>
      </c>
      <c r="F140" s="15">
        <v>255</v>
      </c>
      <c r="G140" s="15">
        <v>282.94200000000001</v>
      </c>
      <c r="I140">
        <f t="shared" si="29"/>
        <v>0</v>
      </c>
      <c r="J140" s="18">
        <f t="shared" si="30"/>
        <v>100</v>
      </c>
      <c r="L140">
        <f t="shared" si="31"/>
        <v>0</v>
      </c>
      <c r="N140">
        <f t="shared" si="32"/>
        <v>1</v>
      </c>
      <c r="Q140" s="15">
        <f t="shared" si="26"/>
        <v>11068</v>
      </c>
      <c r="S140" s="15">
        <f t="shared" si="27"/>
        <v>255</v>
      </c>
      <c r="U140" s="18">
        <f t="shared" si="28"/>
        <v>28.2942</v>
      </c>
    </row>
    <row r="141" spans="2:21" x14ac:dyDescent="0.15">
      <c r="B141" s="15">
        <v>201.8</v>
      </c>
      <c r="C141" s="15">
        <v>11168</v>
      </c>
      <c r="D141" s="15">
        <v>-538</v>
      </c>
      <c r="E141" s="15">
        <v>-74.400000000000006</v>
      </c>
      <c r="F141" s="15">
        <v>255</v>
      </c>
      <c r="G141" s="15">
        <v>282.94200000000001</v>
      </c>
      <c r="I141">
        <f t="shared" si="29"/>
        <v>0</v>
      </c>
      <c r="J141" s="18">
        <f t="shared" si="30"/>
        <v>100</v>
      </c>
      <c r="L141">
        <f t="shared" si="31"/>
        <v>0</v>
      </c>
      <c r="N141">
        <f t="shared" si="32"/>
        <v>1</v>
      </c>
      <c r="Q141" s="15">
        <f t="shared" si="26"/>
        <v>11168</v>
      </c>
      <c r="S141" s="15">
        <f t="shared" si="27"/>
        <v>255</v>
      </c>
      <c r="U141" s="18">
        <f t="shared" si="28"/>
        <v>28.2942</v>
      </c>
    </row>
    <row r="142" spans="2:21" x14ac:dyDescent="0.15">
      <c r="B142" s="15">
        <v>201.8</v>
      </c>
      <c r="C142" s="15">
        <v>11268</v>
      </c>
      <c r="D142" s="15">
        <v>-538</v>
      </c>
      <c r="E142" s="15">
        <v>-74.400000000000006</v>
      </c>
      <c r="F142" s="15">
        <v>255</v>
      </c>
      <c r="G142" s="15">
        <v>282.94200000000001</v>
      </c>
      <c r="I142">
        <f t="shared" si="29"/>
        <v>0</v>
      </c>
      <c r="J142" s="18">
        <f t="shared" si="30"/>
        <v>100</v>
      </c>
      <c r="L142">
        <f t="shared" si="31"/>
        <v>0</v>
      </c>
      <c r="N142">
        <f t="shared" si="32"/>
        <v>1</v>
      </c>
      <c r="Q142" s="15">
        <f t="shared" si="26"/>
        <v>11268</v>
      </c>
      <c r="S142" s="15">
        <f t="shared" si="27"/>
        <v>255</v>
      </c>
      <c r="U142" s="18">
        <f t="shared" si="28"/>
        <v>28.2942</v>
      </c>
    </row>
    <row r="143" spans="2:21" x14ac:dyDescent="0.15">
      <c r="B143" s="15">
        <v>201.8</v>
      </c>
      <c r="C143" s="15">
        <v>11372.666666666666</v>
      </c>
      <c r="D143" s="15">
        <v>-538</v>
      </c>
      <c r="E143" s="15">
        <v>-74.400000000000006</v>
      </c>
      <c r="F143" s="15">
        <v>255</v>
      </c>
      <c r="G143" s="15">
        <v>282.94200000000001</v>
      </c>
      <c r="I143">
        <f t="shared" si="29"/>
        <v>0</v>
      </c>
      <c r="J143" s="18">
        <f t="shared" si="30"/>
        <v>104.66666666666606</v>
      </c>
      <c r="L143">
        <f t="shared" si="31"/>
        <v>0</v>
      </c>
      <c r="N143">
        <f t="shared" si="32"/>
        <v>1</v>
      </c>
      <c r="Q143" s="15">
        <f t="shared" si="26"/>
        <v>11372.666666666666</v>
      </c>
      <c r="S143" s="15">
        <f t="shared" si="27"/>
        <v>255</v>
      </c>
      <c r="U143" s="18">
        <f t="shared" si="28"/>
        <v>28.2942</v>
      </c>
    </row>
    <row r="144" spans="2:21" x14ac:dyDescent="0.15">
      <c r="B144" s="15">
        <v>201.8</v>
      </c>
      <c r="C144" s="15">
        <v>11477.333333333332</v>
      </c>
      <c r="D144" s="15">
        <v>-538</v>
      </c>
      <c r="E144" s="15">
        <v>-74.400000000000006</v>
      </c>
      <c r="F144" s="15">
        <v>255</v>
      </c>
      <c r="G144" s="15">
        <v>282.94200000000001</v>
      </c>
      <c r="I144">
        <f t="shared" si="29"/>
        <v>0</v>
      </c>
      <c r="J144" s="18">
        <f t="shared" si="30"/>
        <v>104.66666666666606</v>
      </c>
      <c r="L144">
        <f t="shared" si="31"/>
        <v>0</v>
      </c>
      <c r="N144">
        <f t="shared" si="32"/>
        <v>1</v>
      </c>
      <c r="Q144" s="15">
        <f t="shared" si="26"/>
        <v>11477.333333333332</v>
      </c>
      <c r="S144" s="15">
        <f t="shared" si="27"/>
        <v>255</v>
      </c>
      <c r="U144" s="18">
        <f t="shared" si="28"/>
        <v>28.2942</v>
      </c>
    </row>
    <row r="145" spans="2:21" x14ac:dyDescent="0.15">
      <c r="B145" s="15">
        <v>201.8</v>
      </c>
      <c r="C145" s="15">
        <v>11582</v>
      </c>
      <c r="D145" s="15">
        <v>-538</v>
      </c>
      <c r="E145" s="15">
        <v>-74.400000000000006</v>
      </c>
      <c r="F145" s="15">
        <v>255</v>
      </c>
      <c r="G145" s="15">
        <v>282.94200000000001</v>
      </c>
      <c r="I145">
        <f t="shared" si="29"/>
        <v>0</v>
      </c>
      <c r="J145" s="18">
        <f t="shared" si="30"/>
        <v>104.66666666666788</v>
      </c>
      <c r="L145">
        <f t="shared" si="31"/>
        <v>0</v>
      </c>
      <c r="N145">
        <f t="shared" si="32"/>
        <v>1</v>
      </c>
      <c r="Q145" s="15">
        <f t="shared" si="26"/>
        <v>11582</v>
      </c>
      <c r="S145" s="15">
        <f t="shared" si="27"/>
        <v>255</v>
      </c>
      <c r="U145" s="18">
        <f t="shared" si="28"/>
        <v>28.2942</v>
      </c>
    </row>
    <row r="146" spans="2:21" x14ac:dyDescent="0.15">
      <c r="B146" s="15">
        <v>200</v>
      </c>
      <c r="C146" s="15">
        <v>11601.333333333334</v>
      </c>
      <c r="D146" s="15">
        <v>-535</v>
      </c>
      <c r="E146" s="15">
        <v>-74.5</v>
      </c>
      <c r="F146" s="15">
        <v>255</v>
      </c>
      <c r="G146" s="15">
        <v>277.79759999999999</v>
      </c>
      <c r="I146">
        <f t="shared" si="29"/>
        <v>0</v>
      </c>
      <c r="J146" s="18">
        <f t="shared" si="30"/>
        <v>19.33333333333394</v>
      </c>
      <c r="L146">
        <f t="shared" si="31"/>
        <v>0</v>
      </c>
      <c r="N146">
        <f t="shared" si="32"/>
        <v>1</v>
      </c>
      <c r="Q146" s="15">
        <f t="shared" si="26"/>
        <v>11601.333333333334</v>
      </c>
      <c r="S146" s="15">
        <f t="shared" si="27"/>
        <v>255</v>
      </c>
      <c r="U146" s="18">
        <f t="shared" si="28"/>
        <v>27.77976</v>
      </c>
    </row>
    <row r="147" spans="2:21" x14ac:dyDescent="0.15">
      <c r="B147" s="15">
        <v>200</v>
      </c>
      <c r="C147" s="15">
        <v>11620.666666666668</v>
      </c>
      <c r="D147" s="15">
        <v>-535</v>
      </c>
      <c r="E147" s="15">
        <v>-74.5</v>
      </c>
      <c r="F147" s="15">
        <v>255</v>
      </c>
      <c r="G147" s="15">
        <v>277.79759999999999</v>
      </c>
      <c r="I147">
        <f t="shared" si="29"/>
        <v>0</v>
      </c>
      <c r="J147" s="18">
        <f t="shared" si="30"/>
        <v>19.33333333333394</v>
      </c>
      <c r="L147">
        <f t="shared" si="31"/>
        <v>0</v>
      </c>
      <c r="N147">
        <f t="shared" si="32"/>
        <v>1</v>
      </c>
      <c r="Q147" s="15">
        <f t="shared" si="26"/>
        <v>11620.666666666668</v>
      </c>
      <c r="S147" s="15">
        <f t="shared" si="27"/>
        <v>255</v>
      </c>
      <c r="U147" s="18">
        <f t="shared" si="28"/>
        <v>27.77976</v>
      </c>
    </row>
    <row r="148" spans="2:21" x14ac:dyDescent="0.15">
      <c r="B148" s="15">
        <v>200</v>
      </c>
      <c r="C148" s="15">
        <v>11640</v>
      </c>
      <c r="D148" s="15">
        <v>-535</v>
      </c>
      <c r="E148" s="15">
        <v>-74.5</v>
      </c>
      <c r="F148" s="15">
        <v>255</v>
      </c>
      <c r="G148" s="15">
        <v>277.79759999999999</v>
      </c>
      <c r="I148">
        <f t="shared" si="29"/>
        <v>0</v>
      </c>
      <c r="J148" s="18">
        <f t="shared" si="30"/>
        <v>19.333333333332121</v>
      </c>
      <c r="L148">
        <f t="shared" si="31"/>
        <v>0</v>
      </c>
      <c r="N148">
        <f t="shared" si="32"/>
        <v>1</v>
      </c>
      <c r="Q148" s="15">
        <f t="shared" si="26"/>
        <v>11640</v>
      </c>
      <c r="S148" s="15">
        <f t="shared" si="27"/>
        <v>255</v>
      </c>
      <c r="U148" s="18">
        <f t="shared" si="28"/>
        <v>27.77976</v>
      </c>
    </row>
    <row r="149" spans="2:21" x14ac:dyDescent="0.15">
      <c r="B149" s="15">
        <v>189</v>
      </c>
      <c r="C149" s="15">
        <v>11761.333333333334</v>
      </c>
      <c r="D149" s="15">
        <v>-511</v>
      </c>
      <c r="E149" s="15">
        <v>-75.099999999999994</v>
      </c>
      <c r="F149" s="15">
        <v>256</v>
      </c>
      <c r="G149" s="15">
        <v>272.65319999999997</v>
      </c>
      <c r="I149">
        <f t="shared" si="29"/>
        <v>0</v>
      </c>
      <c r="J149" s="18">
        <f t="shared" si="30"/>
        <v>121.33333333333394</v>
      </c>
      <c r="L149">
        <f t="shared" si="31"/>
        <v>0</v>
      </c>
      <c r="N149">
        <f t="shared" si="32"/>
        <v>1</v>
      </c>
      <c r="Q149" s="15">
        <f t="shared" si="26"/>
        <v>11761.333333333334</v>
      </c>
      <c r="S149" s="15">
        <f t="shared" si="27"/>
        <v>256</v>
      </c>
      <c r="U149" s="18">
        <f t="shared" si="28"/>
        <v>27.265319999999996</v>
      </c>
    </row>
    <row r="150" spans="2:21" x14ac:dyDescent="0.15">
      <c r="B150" s="15">
        <v>189</v>
      </c>
      <c r="C150" s="15">
        <v>11882.666666666668</v>
      </c>
      <c r="D150" s="15">
        <v>-511</v>
      </c>
      <c r="E150" s="15">
        <v>-75.099999999999994</v>
      </c>
      <c r="F150" s="15">
        <v>256</v>
      </c>
      <c r="G150" s="15">
        <v>272.65319999999997</v>
      </c>
      <c r="I150">
        <f t="shared" si="29"/>
        <v>0</v>
      </c>
      <c r="J150" s="18">
        <f t="shared" si="30"/>
        <v>121.33333333333394</v>
      </c>
      <c r="L150">
        <f t="shared" si="31"/>
        <v>0</v>
      </c>
      <c r="N150">
        <f t="shared" si="32"/>
        <v>1</v>
      </c>
      <c r="Q150" s="15">
        <f t="shared" si="26"/>
        <v>11882.666666666668</v>
      </c>
      <c r="S150" s="15">
        <f t="shared" si="27"/>
        <v>256</v>
      </c>
      <c r="U150" s="18">
        <f t="shared" si="28"/>
        <v>27.265319999999996</v>
      </c>
    </row>
    <row r="151" spans="2:21" x14ac:dyDescent="0.15">
      <c r="B151" s="15">
        <v>189</v>
      </c>
      <c r="C151" s="15">
        <v>12004</v>
      </c>
      <c r="D151" s="15">
        <v>-511</v>
      </c>
      <c r="E151" s="15">
        <v>-75.099999999999994</v>
      </c>
      <c r="F151" s="15">
        <v>256</v>
      </c>
      <c r="G151" s="15">
        <v>272.65319999999997</v>
      </c>
      <c r="I151">
        <f t="shared" si="29"/>
        <v>0</v>
      </c>
      <c r="J151" s="18">
        <f t="shared" si="30"/>
        <v>121.33333333333212</v>
      </c>
      <c r="L151">
        <f t="shared" si="31"/>
        <v>0</v>
      </c>
      <c r="N151">
        <f t="shared" si="32"/>
        <v>1</v>
      </c>
      <c r="Q151" s="15">
        <f t="shared" si="26"/>
        <v>12004</v>
      </c>
      <c r="S151" s="15">
        <f t="shared" si="27"/>
        <v>256</v>
      </c>
      <c r="U151" s="18">
        <f t="shared" si="28"/>
        <v>27.265319999999996</v>
      </c>
    </row>
    <row r="152" spans="2:21" x14ac:dyDescent="0.15">
      <c r="B152" s="15">
        <v>150</v>
      </c>
      <c r="C152" s="15">
        <v>12104</v>
      </c>
      <c r="D152" s="15">
        <v>-543</v>
      </c>
      <c r="E152" s="15">
        <v>-78.3</v>
      </c>
      <c r="F152" s="15">
        <v>260</v>
      </c>
      <c r="G152" s="15">
        <v>241.7868</v>
      </c>
      <c r="I152">
        <f t="shared" si="29"/>
        <v>0</v>
      </c>
      <c r="J152" s="18">
        <f t="shared" si="30"/>
        <v>100</v>
      </c>
      <c r="L152">
        <f t="shared" si="31"/>
        <v>0</v>
      </c>
      <c r="N152">
        <f t="shared" si="32"/>
        <v>1</v>
      </c>
      <c r="Q152" s="15">
        <f t="shared" si="26"/>
        <v>12104</v>
      </c>
      <c r="S152" s="15">
        <f t="shared" si="27"/>
        <v>260</v>
      </c>
      <c r="U152" s="18">
        <f t="shared" si="28"/>
        <v>24.17868</v>
      </c>
    </row>
    <row r="153" spans="2:21" x14ac:dyDescent="0.15">
      <c r="B153" s="15">
        <v>150</v>
      </c>
      <c r="C153" s="15">
        <v>12204</v>
      </c>
      <c r="D153" s="15">
        <v>-543</v>
      </c>
      <c r="E153" s="15">
        <v>-78.3</v>
      </c>
      <c r="F153" s="15">
        <v>260</v>
      </c>
      <c r="G153" s="15">
        <v>241.7868</v>
      </c>
      <c r="I153">
        <f t="shared" si="29"/>
        <v>0</v>
      </c>
      <c r="J153" s="18">
        <f t="shared" si="30"/>
        <v>100</v>
      </c>
      <c r="L153">
        <f t="shared" si="31"/>
        <v>0</v>
      </c>
      <c r="N153">
        <f t="shared" si="32"/>
        <v>1</v>
      </c>
      <c r="Q153" s="15">
        <f t="shared" si="26"/>
        <v>12204</v>
      </c>
      <c r="S153" s="15">
        <f t="shared" si="27"/>
        <v>260</v>
      </c>
      <c r="U153" s="18">
        <f t="shared" si="28"/>
        <v>24.17868</v>
      </c>
    </row>
    <row r="154" spans="2:21" x14ac:dyDescent="0.15">
      <c r="B154" s="15">
        <v>150</v>
      </c>
      <c r="C154" s="15">
        <v>12304</v>
      </c>
      <c r="D154" s="15">
        <v>-543</v>
      </c>
      <c r="E154" s="15">
        <v>-78.3</v>
      </c>
      <c r="F154" s="15">
        <v>260</v>
      </c>
      <c r="G154" s="15">
        <v>241.7868</v>
      </c>
      <c r="I154">
        <f t="shared" si="29"/>
        <v>0</v>
      </c>
      <c r="J154" s="18">
        <f t="shared" si="30"/>
        <v>100</v>
      </c>
      <c r="L154">
        <f t="shared" si="31"/>
        <v>0</v>
      </c>
      <c r="N154">
        <f t="shared" si="32"/>
        <v>1</v>
      </c>
      <c r="Q154" s="15">
        <f t="shared" si="26"/>
        <v>12304</v>
      </c>
      <c r="S154" s="15">
        <f t="shared" si="27"/>
        <v>260</v>
      </c>
      <c r="U154" s="18">
        <f t="shared" si="28"/>
        <v>24.17868</v>
      </c>
    </row>
    <row r="155" spans="2:21" x14ac:dyDescent="0.15">
      <c r="B155" s="15">
        <v>150</v>
      </c>
      <c r="C155" s="15">
        <v>12404</v>
      </c>
      <c r="D155" s="15">
        <v>-543</v>
      </c>
      <c r="E155" s="15">
        <v>-78.3</v>
      </c>
      <c r="F155" s="15">
        <v>260</v>
      </c>
      <c r="G155" s="15">
        <v>241.7868</v>
      </c>
      <c r="I155">
        <f t="shared" si="29"/>
        <v>0</v>
      </c>
      <c r="J155" s="18">
        <f t="shared" si="30"/>
        <v>100</v>
      </c>
      <c r="L155">
        <f t="shared" si="31"/>
        <v>0</v>
      </c>
      <c r="N155">
        <f t="shared" si="32"/>
        <v>1</v>
      </c>
      <c r="Q155" s="15">
        <f t="shared" si="26"/>
        <v>12404</v>
      </c>
      <c r="S155" s="15">
        <f t="shared" si="27"/>
        <v>260</v>
      </c>
      <c r="U155" s="18">
        <f t="shared" si="28"/>
        <v>24.17868</v>
      </c>
    </row>
    <row r="156" spans="2:21" x14ac:dyDescent="0.15">
      <c r="B156" s="15">
        <v>150</v>
      </c>
      <c r="C156" s="15">
        <v>12504</v>
      </c>
      <c r="D156" s="15">
        <v>-543</v>
      </c>
      <c r="E156" s="15">
        <v>-78.3</v>
      </c>
      <c r="F156" s="15">
        <v>260</v>
      </c>
      <c r="G156" s="15">
        <v>241.7868</v>
      </c>
      <c r="I156">
        <f t="shared" si="29"/>
        <v>0</v>
      </c>
      <c r="J156" s="18">
        <f t="shared" si="30"/>
        <v>100</v>
      </c>
      <c r="L156">
        <f t="shared" si="31"/>
        <v>0</v>
      </c>
      <c r="N156">
        <f t="shared" si="32"/>
        <v>1</v>
      </c>
      <c r="Q156" s="15">
        <f t="shared" si="26"/>
        <v>12504</v>
      </c>
      <c r="S156" s="15">
        <f t="shared" si="27"/>
        <v>260</v>
      </c>
      <c r="U156" s="18">
        <f t="shared" si="28"/>
        <v>24.17868</v>
      </c>
    </row>
    <row r="157" spans="2:21" x14ac:dyDescent="0.15">
      <c r="B157" s="15">
        <v>150</v>
      </c>
      <c r="C157" s="15">
        <v>12604</v>
      </c>
      <c r="D157" s="15">
        <v>-543</v>
      </c>
      <c r="E157" s="15">
        <v>-78.3</v>
      </c>
      <c r="F157" s="15">
        <v>260</v>
      </c>
      <c r="G157" s="15">
        <v>241.7868</v>
      </c>
      <c r="I157">
        <f t="shared" si="29"/>
        <v>0</v>
      </c>
      <c r="J157" s="18">
        <f t="shared" si="30"/>
        <v>100</v>
      </c>
      <c r="L157">
        <f t="shared" si="31"/>
        <v>0</v>
      </c>
      <c r="N157">
        <f t="shared" si="32"/>
        <v>1</v>
      </c>
      <c r="Q157" s="15">
        <f t="shared" si="26"/>
        <v>12604</v>
      </c>
      <c r="S157" s="15">
        <f t="shared" si="27"/>
        <v>260</v>
      </c>
      <c r="U157" s="18">
        <f t="shared" si="28"/>
        <v>24.17868</v>
      </c>
    </row>
    <row r="158" spans="2:21" x14ac:dyDescent="0.15">
      <c r="B158" s="15">
        <v>150</v>
      </c>
      <c r="C158" s="15">
        <v>12704</v>
      </c>
      <c r="D158" s="15">
        <v>-543</v>
      </c>
      <c r="E158" s="15">
        <v>-78.3</v>
      </c>
      <c r="F158" s="15">
        <v>260</v>
      </c>
      <c r="G158" s="15">
        <v>241.7868</v>
      </c>
      <c r="I158">
        <f t="shared" si="29"/>
        <v>0</v>
      </c>
      <c r="J158" s="18">
        <f t="shared" si="30"/>
        <v>100</v>
      </c>
      <c r="L158">
        <f t="shared" si="31"/>
        <v>0</v>
      </c>
      <c r="N158">
        <f t="shared" si="32"/>
        <v>1</v>
      </c>
      <c r="Q158" s="15">
        <f t="shared" si="26"/>
        <v>12704</v>
      </c>
      <c r="S158" s="15">
        <f t="shared" si="27"/>
        <v>260</v>
      </c>
      <c r="U158" s="18">
        <f t="shared" si="28"/>
        <v>24.17868</v>
      </c>
    </row>
    <row r="159" spans="2:21" x14ac:dyDescent="0.15">
      <c r="B159" s="15">
        <v>150</v>
      </c>
      <c r="C159" s="15">
        <v>12804</v>
      </c>
      <c r="D159" s="15">
        <v>-543</v>
      </c>
      <c r="E159" s="15">
        <v>-78.3</v>
      </c>
      <c r="F159" s="15">
        <v>260</v>
      </c>
      <c r="G159" s="15">
        <v>241.7868</v>
      </c>
      <c r="I159">
        <f t="shared" si="29"/>
        <v>0</v>
      </c>
      <c r="J159" s="18">
        <f t="shared" si="30"/>
        <v>100</v>
      </c>
      <c r="L159">
        <f t="shared" si="31"/>
        <v>0</v>
      </c>
      <c r="N159">
        <f t="shared" si="32"/>
        <v>1</v>
      </c>
      <c r="Q159" s="15">
        <f t="shared" si="26"/>
        <v>12804</v>
      </c>
      <c r="S159" s="15">
        <f t="shared" si="27"/>
        <v>260</v>
      </c>
      <c r="U159" s="18">
        <f t="shared" si="28"/>
        <v>24.17868</v>
      </c>
    </row>
    <row r="160" spans="2:21" x14ac:dyDescent="0.15">
      <c r="B160" s="15">
        <v>150</v>
      </c>
      <c r="C160" s="15">
        <v>12904</v>
      </c>
      <c r="D160" s="15">
        <v>-543</v>
      </c>
      <c r="E160" s="15">
        <v>-78.3</v>
      </c>
      <c r="F160" s="15">
        <v>260</v>
      </c>
      <c r="G160" s="15">
        <v>241.7868</v>
      </c>
      <c r="I160">
        <f t="shared" si="29"/>
        <v>0</v>
      </c>
      <c r="J160" s="18">
        <f t="shared" si="30"/>
        <v>100</v>
      </c>
      <c r="L160">
        <f t="shared" si="31"/>
        <v>0</v>
      </c>
      <c r="N160">
        <f t="shared" si="32"/>
        <v>1</v>
      </c>
      <c r="Q160" s="15">
        <f t="shared" si="26"/>
        <v>12904</v>
      </c>
      <c r="S160" s="15">
        <f t="shared" si="27"/>
        <v>260</v>
      </c>
      <c r="U160" s="18">
        <f t="shared" si="28"/>
        <v>24.17868</v>
      </c>
    </row>
    <row r="161" spans="2:21" x14ac:dyDescent="0.15">
      <c r="B161" s="15">
        <v>150</v>
      </c>
      <c r="C161" s="15">
        <v>13004</v>
      </c>
      <c r="D161" s="15">
        <v>-543</v>
      </c>
      <c r="E161" s="15">
        <v>-78.3</v>
      </c>
      <c r="F161" s="15">
        <v>260</v>
      </c>
      <c r="G161" s="15">
        <v>241.7868</v>
      </c>
      <c r="I161">
        <f t="shared" si="29"/>
        <v>0</v>
      </c>
      <c r="J161" s="18">
        <f t="shared" si="30"/>
        <v>100</v>
      </c>
      <c r="L161">
        <f t="shared" si="31"/>
        <v>0</v>
      </c>
      <c r="N161">
        <f t="shared" si="32"/>
        <v>1</v>
      </c>
      <c r="Q161" s="15">
        <f t="shared" ref="Q161:Q192" si="33">IF(C161=0, C161/0, C161)</f>
        <v>13004</v>
      </c>
      <c r="S161" s="15">
        <f t="shared" ref="S161:S192" si="34">IF(F161=0, F161/0, F161)</f>
        <v>260</v>
      </c>
      <c r="U161" s="18">
        <f t="shared" ref="U161:U192" si="35">IF(G161=0, G161/0, G161/10)</f>
        <v>24.17868</v>
      </c>
    </row>
    <row r="162" spans="2:21" x14ac:dyDescent="0.15">
      <c r="B162" s="15">
        <v>150</v>
      </c>
      <c r="C162" s="15">
        <v>13104</v>
      </c>
      <c r="D162" s="15">
        <v>-543</v>
      </c>
      <c r="E162" s="15">
        <v>-78.3</v>
      </c>
      <c r="F162" s="15">
        <v>260</v>
      </c>
      <c r="G162" s="15">
        <v>241.7868</v>
      </c>
      <c r="I162">
        <f t="shared" si="29"/>
        <v>0</v>
      </c>
      <c r="J162" s="18">
        <f t="shared" ref="J162:J193" si="36">C162-C161</f>
        <v>100</v>
      </c>
      <c r="L162">
        <f t="shared" ref="L162:L193" si="37">(IF(C162&gt;0,1,0))+(IF(C163&gt;0,-1,0))</f>
        <v>0</v>
      </c>
      <c r="N162">
        <f t="shared" ref="N162:N193" si="38">IF(C162&gt;0,1,0)</f>
        <v>1</v>
      </c>
      <c r="Q162" s="15">
        <f t="shared" si="33"/>
        <v>13104</v>
      </c>
      <c r="S162" s="15">
        <f t="shared" si="34"/>
        <v>260</v>
      </c>
      <c r="U162" s="18">
        <f t="shared" si="35"/>
        <v>24.17868</v>
      </c>
    </row>
    <row r="163" spans="2:21" x14ac:dyDescent="0.15">
      <c r="B163" s="15">
        <v>150</v>
      </c>
      <c r="C163" s="15">
        <v>13204</v>
      </c>
      <c r="D163" s="15">
        <v>-543</v>
      </c>
      <c r="E163" s="15">
        <v>-78.3</v>
      </c>
      <c r="F163" s="15">
        <v>260</v>
      </c>
      <c r="G163" s="15">
        <v>241.7868</v>
      </c>
      <c r="I163">
        <f t="shared" si="29"/>
        <v>0</v>
      </c>
      <c r="J163" s="18">
        <f t="shared" si="36"/>
        <v>100</v>
      </c>
      <c r="L163">
        <f t="shared" si="37"/>
        <v>0</v>
      </c>
      <c r="N163">
        <f t="shared" si="38"/>
        <v>1</v>
      </c>
      <c r="Q163" s="15">
        <f t="shared" si="33"/>
        <v>13204</v>
      </c>
      <c r="S163" s="15">
        <f t="shared" si="34"/>
        <v>260</v>
      </c>
      <c r="U163" s="18">
        <f t="shared" si="35"/>
        <v>24.17868</v>
      </c>
    </row>
    <row r="164" spans="2:21" x14ac:dyDescent="0.15">
      <c r="B164" s="15">
        <v>150</v>
      </c>
      <c r="C164" s="15">
        <v>13299.333333333334</v>
      </c>
      <c r="D164" s="15">
        <v>-543</v>
      </c>
      <c r="E164" s="15">
        <v>-78.3</v>
      </c>
      <c r="F164" s="15">
        <v>260</v>
      </c>
      <c r="G164" s="15">
        <v>241.7868</v>
      </c>
      <c r="I164">
        <f t="shared" si="29"/>
        <v>0</v>
      </c>
      <c r="J164" s="18">
        <f t="shared" si="36"/>
        <v>95.33333333333394</v>
      </c>
      <c r="L164">
        <f t="shared" si="37"/>
        <v>0</v>
      </c>
      <c r="N164">
        <f t="shared" si="38"/>
        <v>1</v>
      </c>
      <c r="Q164" s="15">
        <f t="shared" si="33"/>
        <v>13299.333333333334</v>
      </c>
      <c r="S164" s="15">
        <f t="shared" si="34"/>
        <v>260</v>
      </c>
      <c r="U164" s="18">
        <f t="shared" si="35"/>
        <v>24.17868</v>
      </c>
    </row>
    <row r="165" spans="2:21" x14ac:dyDescent="0.15">
      <c r="B165" s="15">
        <v>150</v>
      </c>
      <c r="C165" s="15">
        <v>13394.666666666668</v>
      </c>
      <c r="D165" s="15">
        <v>-543</v>
      </c>
      <c r="E165" s="15">
        <v>-78.3</v>
      </c>
      <c r="F165" s="15">
        <v>260</v>
      </c>
      <c r="G165" s="15">
        <v>241.7868</v>
      </c>
      <c r="I165">
        <f t="shared" si="29"/>
        <v>0</v>
      </c>
      <c r="J165" s="18">
        <f t="shared" si="36"/>
        <v>95.33333333333394</v>
      </c>
      <c r="L165">
        <f t="shared" si="37"/>
        <v>0</v>
      </c>
      <c r="N165">
        <f t="shared" si="38"/>
        <v>1</v>
      </c>
      <c r="Q165" s="15">
        <f t="shared" si="33"/>
        <v>13394.666666666668</v>
      </c>
      <c r="S165" s="15">
        <f t="shared" si="34"/>
        <v>260</v>
      </c>
      <c r="U165" s="18">
        <f t="shared" si="35"/>
        <v>24.17868</v>
      </c>
    </row>
    <row r="166" spans="2:21" x14ac:dyDescent="0.15">
      <c r="B166" s="15">
        <v>150</v>
      </c>
      <c r="C166" s="15">
        <v>13490</v>
      </c>
      <c r="D166" s="15">
        <v>-543</v>
      </c>
      <c r="E166" s="15">
        <v>-78.3</v>
      </c>
      <c r="F166" s="15">
        <v>260</v>
      </c>
      <c r="G166" s="15">
        <v>241.7868</v>
      </c>
      <c r="I166">
        <f t="shared" si="29"/>
        <v>0</v>
      </c>
      <c r="J166" s="18">
        <f t="shared" si="36"/>
        <v>95.333333333332121</v>
      </c>
      <c r="L166">
        <f t="shared" si="37"/>
        <v>0</v>
      </c>
      <c r="N166">
        <f t="shared" si="38"/>
        <v>1</v>
      </c>
      <c r="Q166" s="15">
        <f t="shared" si="33"/>
        <v>13490</v>
      </c>
      <c r="S166" s="15">
        <f t="shared" si="34"/>
        <v>260</v>
      </c>
      <c r="U166" s="18">
        <f t="shared" si="35"/>
        <v>24.17868</v>
      </c>
    </row>
    <row r="167" spans="2:21" x14ac:dyDescent="0.15">
      <c r="B167" s="15">
        <v>131.6</v>
      </c>
      <c r="C167" s="15">
        <v>13623.333333333334</v>
      </c>
      <c r="D167" s="15">
        <v>-559</v>
      </c>
      <c r="E167" s="15">
        <v>-80.900000000000006</v>
      </c>
      <c r="F167" s="15">
        <v>260</v>
      </c>
      <c r="G167" s="15">
        <v>231.49799999999999</v>
      </c>
      <c r="I167">
        <f t="shared" si="29"/>
        <v>0</v>
      </c>
      <c r="J167" s="18">
        <f t="shared" si="36"/>
        <v>133.33333333333394</v>
      </c>
      <c r="L167">
        <f t="shared" si="37"/>
        <v>0</v>
      </c>
      <c r="N167">
        <f t="shared" si="38"/>
        <v>1</v>
      </c>
      <c r="Q167" s="15">
        <f t="shared" si="33"/>
        <v>13623.333333333334</v>
      </c>
      <c r="S167" s="15">
        <f t="shared" si="34"/>
        <v>260</v>
      </c>
      <c r="U167" s="18">
        <f t="shared" si="35"/>
        <v>23.149799999999999</v>
      </c>
    </row>
    <row r="168" spans="2:21" x14ac:dyDescent="0.15">
      <c r="B168" s="15">
        <v>131.6</v>
      </c>
      <c r="C168" s="15">
        <v>13756.666666666668</v>
      </c>
      <c r="D168" s="15">
        <v>-559</v>
      </c>
      <c r="E168" s="15">
        <v>-80.900000000000006</v>
      </c>
      <c r="F168" s="15">
        <v>260</v>
      </c>
      <c r="G168" s="15">
        <v>231.49799999999999</v>
      </c>
      <c r="I168">
        <f t="shared" si="29"/>
        <v>0</v>
      </c>
      <c r="J168" s="18">
        <f t="shared" si="36"/>
        <v>133.33333333333394</v>
      </c>
      <c r="L168">
        <f t="shared" si="37"/>
        <v>0</v>
      </c>
      <c r="N168">
        <f t="shared" si="38"/>
        <v>1</v>
      </c>
      <c r="Q168" s="15">
        <f t="shared" si="33"/>
        <v>13756.666666666668</v>
      </c>
      <c r="S168" s="15">
        <f t="shared" si="34"/>
        <v>260</v>
      </c>
      <c r="U168" s="18">
        <f t="shared" si="35"/>
        <v>23.149799999999999</v>
      </c>
    </row>
    <row r="169" spans="2:21" x14ac:dyDescent="0.15">
      <c r="B169" s="15">
        <v>131.6</v>
      </c>
      <c r="C169" s="15">
        <v>13890</v>
      </c>
      <c r="D169" s="15">
        <v>-559</v>
      </c>
      <c r="E169" s="15">
        <v>-80.900000000000006</v>
      </c>
      <c r="F169" s="15">
        <v>260</v>
      </c>
      <c r="G169" s="15">
        <v>231.49799999999999</v>
      </c>
      <c r="I169">
        <f t="shared" si="29"/>
        <v>0</v>
      </c>
      <c r="J169" s="18">
        <f t="shared" si="36"/>
        <v>133.33333333333212</v>
      </c>
      <c r="L169">
        <f t="shared" si="37"/>
        <v>0</v>
      </c>
      <c r="N169">
        <f t="shared" si="38"/>
        <v>1</v>
      </c>
      <c r="Q169" s="15">
        <f t="shared" si="33"/>
        <v>13890</v>
      </c>
      <c r="S169" s="15">
        <f t="shared" si="34"/>
        <v>260</v>
      </c>
      <c r="U169" s="18">
        <f t="shared" si="35"/>
        <v>23.149799999999999</v>
      </c>
    </row>
    <row r="170" spans="2:21" x14ac:dyDescent="0.15">
      <c r="B170" s="15">
        <v>131.6</v>
      </c>
      <c r="C170" s="15">
        <v>14035.333333333334</v>
      </c>
      <c r="D170" s="15">
        <v>-559</v>
      </c>
      <c r="E170" s="15">
        <v>-80.900000000000006</v>
      </c>
      <c r="F170" s="15">
        <v>260</v>
      </c>
      <c r="G170" s="15">
        <v>231.49799999999999</v>
      </c>
      <c r="I170">
        <f t="shared" si="29"/>
        <v>0</v>
      </c>
      <c r="J170" s="18">
        <f t="shared" si="36"/>
        <v>145.33333333333394</v>
      </c>
      <c r="L170">
        <f t="shared" si="37"/>
        <v>0</v>
      </c>
      <c r="N170">
        <f t="shared" si="38"/>
        <v>1</v>
      </c>
      <c r="Q170" s="15">
        <f t="shared" si="33"/>
        <v>14035.333333333334</v>
      </c>
      <c r="S170" s="15">
        <f t="shared" si="34"/>
        <v>260</v>
      </c>
      <c r="U170" s="18">
        <f t="shared" si="35"/>
        <v>23.149799999999999</v>
      </c>
    </row>
    <row r="171" spans="2:21" x14ac:dyDescent="0.15">
      <c r="B171" s="15">
        <v>131.6</v>
      </c>
      <c r="C171" s="15">
        <v>14180.666666666668</v>
      </c>
      <c r="D171" s="15">
        <v>-559</v>
      </c>
      <c r="E171" s="15">
        <v>-80.900000000000006</v>
      </c>
      <c r="F171" s="15">
        <v>260</v>
      </c>
      <c r="G171" s="15">
        <v>231.49799999999999</v>
      </c>
      <c r="I171">
        <f t="shared" si="29"/>
        <v>0</v>
      </c>
      <c r="J171" s="18">
        <f t="shared" si="36"/>
        <v>145.33333333333394</v>
      </c>
      <c r="L171">
        <f t="shared" si="37"/>
        <v>0</v>
      </c>
      <c r="N171">
        <f t="shared" si="38"/>
        <v>1</v>
      </c>
      <c r="Q171" s="15">
        <f t="shared" si="33"/>
        <v>14180.666666666668</v>
      </c>
      <c r="S171" s="15">
        <f t="shared" si="34"/>
        <v>260</v>
      </c>
      <c r="U171" s="18">
        <f t="shared" si="35"/>
        <v>23.149799999999999</v>
      </c>
    </row>
    <row r="172" spans="2:21" x14ac:dyDescent="0.15">
      <c r="B172" s="15">
        <v>131.6</v>
      </c>
      <c r="C172" s="15">
        <v>14326</v>
      </c>
      <c r="D172" s="15">
        <v>-559</v>
      </c>
      <c r="E172" s="15">
        <v>-80.900000000000006</v>
      </c>
      <c r="F172" s="15">
        <v>260</v>
      </c>
      <c r="G172" s="15">
        <v>231.49799999999999</v>
      </c>
      <c r="I172">
        <f t="shared" si="29"/>
        <v>0</v>
      </c>
      <c r="J172" s="18">
        <f t="shared" si="36"/>
        <v>145.33333333333212</v>
      </c>
      <c r="L172">
        <f t="shared" si="37"/>
        <v>0</v>
      </c>
      <c r="N172">
        <f t="shared" si="38"/>
        <v>1</v>
      </c>
      <c r="Q172" s="15">
        <f t="shared" si="33"/>
        <v>14326</v>
      </c>
      <c r="S172" s="15">
        <f t="shared" si="34"/>
        <v>260</v>
      </c>
      <c r="U172" s="18">
        <f t="shared" si="35"/>
        <v>23.149799999999999</v>
      </c>
    </row>
    <row r="173" spans="2:21" x14ac:dyDescent="0.15">
      <c r="B173" s="15">
        <v>130</v>
      </c>
      <c r="C173" s="15">
        <v>14352.666666666666</v>
      </c>
      <c r="D173" s="15">
        <v>-561</v>
      </c>
      <c r="E173" s="15">
        <v>-81.099999999999994</v>
      </c>
      <c r="F173" s="15">
        <v>261</v>
      </c>
      <c r="G173" s="15">
        <v>226.35359999999997</v>
      </c>
      <c r="I173">
        <f t="shared" si="29"/>
        <v>0</v>
      </c>
      <c r="J173" s="18">
        <f t="shared" si="36"/>
        <v>26.66666666666606</v>
      </c>
      <c r="L173">
        <f t="shared" si="37"/>
        <v>0</v>
      </c>
      <c r="N173">
        <f t="shared" si="38"/>
        <v>1</v>
      </c>
      <c r="Q173" s="15">
        <f t="shared" si="33"/>
        <v>14352.666666666666</v>
      </c>
      <c r="S173" s="15">
        <f t="shared" si="34"/>
        <v>261</v>
      </c>
      <c r="U173" s="18">
        <f t="shared" si="35"/>
        <v>22.635359999999999</v>
      </c>
    </row>
    <row r="174" spans="2:21" x14ac:dyDescent="0.15">
      <c r="B174" s="15">
        <v>130</v>
      </c>
      <c r="C174" s="15">
        <v>14379.333333333332</v>
      </c>
      <c r="D174" s="15">
        <v>-561</v>
      </c>
      <c r="E174" s="15">
        <v>-81.099999999999994</v>
      </c>
      <c r="F174" s="15">
        <v>261</v>
      </c>
      <c r="G174" s="15">
        <v>226.35359999999997</v>
      </c>
      <c r="I174">
        <f t="shared" si="29"/>
        <v>0</v>
      </c>
      <c r="J174" s="18">
        <f t="shared" si="36"/>
        <v>26.66666666666606</v>
      </c>
      <c r="L174">
        <f t="shared" si="37"/>
        <v>0</v>
      </c>
      <c r="N174">
        <f t="shared" si="38"/>
        <v>1</v>
      </c>
      <c r="Q174" s="15">
        <f t="shared" si="33"/>
        <v>14379.333333333332</v>
      </c>
      <c r="S174" s="15">
        <f t="shared" si="34"/>
        <v>261</v>
      </c>
      <c r="U174" s="18">
        <f t="shared" si="35"/>
        <v>22.635359999999999</v>
      </c>
    </row>
    <row r="175" spans="2:21" x14ac:dyDescent="0.15">
      <c r="B175" s="15">
        <v>130</v>
      </c>
      <c r="C175" s="15">
        <v>14406</v>
      </c>
      <c r="D175" s="15">
        <v>-561</v>
      </c>
      <c r="E175" s="15">
        <v>-81.099999999999994</v>
      </c>
      <c r="F175" s="15">
        <v>261</v>
      </c>
      <c r="G175" s="15">
        <v>226.35359999999997</v>
      </c>
      <c r="I175">
        <f t="shared" si="29"/>
        <v>0</v>
      </c>
      <c r="J175" s="18">
        <f t="shared" si="36"/>
        <v>26.666666666667879</v>
      </c>
      <c r="L175">
        <f t="shared" si="37"/>
        <v>0</v>
      </c>
      <c r="N175">
        <f t="shared" si="38"/>
        <v>1</v>
      </c>
      <c r="Q175" s="15">
        <f t="shared" si="33"/>
        <v>14406</v>
      </c>
      <c r="S175" s="15">
        <f t="shared" si="34"/>
        <v>261</v>
      </c>
      <c r="U175" s="18">
        <f t="shared" si="35"/>
        <v>22.635359999999999</v>
      </c>
    </row>
    <row r="176" spans="2:21" x14ac:dyDescent="0.15">
      <c r="B176" s="15">
        <v>115</v>
      </c>
      <c r="C176" s="15">
        <v>14539.333333333334</v>
      </c>
      <c r="D176" s="15">
        <v>-533</v>
      </c>
      <c r="E176" s="15">
        <v>-79.3</v>
      </c>
      <c r="F176" s="15">
        <v>274</v>
      </c>
      <c r="G176" s="15">
        <v>180.05400000000003</v>
      </c>
      <c r="I176">
        <f t="shared" si="29"/>
        <v>0</v>
      </c>
      <c r="J176" s="18">
        <f t="shared" si="36"/>
        <v>133.33333333333394</v>
      </c>
      <c r="L176">
        <f t="shared" si="37"/>
        <v>0</v>
      </c>
      <c r="N176">
        <f t="shared" si="38"/>
        <v>1</v>
      </c>
      <c r="Q176" s="15">
        <f t="shared" si="33"/>
        <v>14539.333333333334</v>
      </c>
      <c r="S176" s="15">
        <f t="shared" si="34"/>
        <v>274</v>
      </c>
      <c r="U176" s="18">
        <f t="shared" si="35"/>
        <v>18.005400000000002</v>
      </c>
    </row>
    <row r="177" spans="2:21" x14ac:dyDescent="0.15">
      <c r="B177" s="15">
        <v>115</v>
      </c>
      <c r="C177" s="15">
        <v>14672.666666666668</v>
      </c>
      <c r="D177" s="15">
        <v>-533</v>
      </c>
      <c r="E177" s="15">
        <v>-79.3</v>
      </c>
      <c r="F177" s="15">
        <v>274</v>
      </c>
      <c r="G177" s="15">
        <v>180.05400000000003</v>
      </c>
      <c r="I177">
        <f t="shared" si="29"/>
        <v>0</v>
      </c>
      <c r="J177" s="18">
        <f t="shared" si="36"/>
        <v>133.33333333333394</v>
      </c>
      <c r="L177">
        <f t="shared" si="37"/>
        <v>0</v>
      </c>
      <c r="N177">
        <f t="shared" si="38"/>
        <v>1</v>
      </c>
      <c r="Q177" s="15">
        <f t="shared" si="33"/>
        <v>14672.666666666668</v>
      </c>
      <c r="S177" s="15">
        <f t="shared" si="34"/>
        <v>274</v>
      </c>
      <c r="U177" s="18">
        <f t="shared" si="35"/>
        <v>18.005400000000002</v>
      </c>
    </row>
    <row r="178" spans="2:21" x14ac:dyDescent="0.15">
      <c r="B178" s="15">
        <v>115</v>
      </c>
      <c r="C178" s="15">
        <v>14806</v>
      </c>
      <c r="D178" s="15">
        <v>-533</v>
      </c>
      <c r="E178" s="15">
        <v>-79.3</v>
      </c>
      <c r="F178" s="15">
        <v>274</v>
      </c>
      <c r="G178" s="15">
        <v>180.05400000000003</v>
      </c>
      <c r="I178">
        <f t="shared" si="29"/>
        <v>0</v>
      </c>
      <c r="J178" s="18">
        <f t="shared" si="36"/>
        <v>133.33333333333212</v>
      </c>
      <c r="L178">
        <f t="shared" si="37"/>
        <v>0</v>
      </c>
      <c r="N178">
        <f t="shared" si="38"/>
        <v>1</v>
      </c>
      <c r="Q178" s="15">
        <f t="shared" si="33"/>
        <v>14806</v>
      </c>
      <c r="S178" s="15">
        <f t="shared" si="34"/>
        <v>274</v>
      </c>
      <c r="U178" s="18">
        <f t="shared" si="35"/>
        <v>18.005400000000002</v>
      </c>
    </row>
    <row r="179" spans="2:21" x14ac:dyDescent="0.15">
      <c r="B179" s="15">
        <v>115</v>
      </c>
      <c r="C179" s="15">
        <v>14934.666666666666</v>
      </c>
      <c r="D179" s="15">
        <v>-533</v>
      </c>
      <c r="E179" s="15">
        <v>-79.3</v>
      </c>
      <c r="F179" s="15">
        <v>274</v>
      </c>
      <c r="G179" s="15">
        <v>180.05400000000003</v>
      </c>
      <c r="I179">
        <f t="shared" si="29"/>
        <v>0</v>
      </c>
      <c r="J179" s="18">
        <f t="shared" si="36"/>
        <v>128.66666666666606</v>
      </c>
      <c r="L179">
        <f t="shared" si="37"/>
        <v>0</v>
      </c>
      <c r="N179">
        <f t="shared" si="38"/>
        <v>1</v>
      </c>
      <c r="Q179" s="15">
        <f t="shared" si="33"/>
        <v>14934.666666666666</v>
      </c>
      <c r="S179" s="15">
        <f t="shared" si="34"/>
        <v>274</v>
      </c>
      <c r="U179" s="18">
        <f t="shared" si="35"/>
        <v>18.005400000000002</v>
      </c>
    </row>
    <row r="180" spans="2:21" x14ac:dyDescent="0.15">
      <c r="B180" s="15">
        <v>115</v>
      </c>
      <c r="C180" s="15">
        <v>15063.333333333332</v>
      </c>
      <c r="D180" s="15">
        <v>-533</v>
      </c>
      <c r="E180" s="15">
        <v>-79.3</v>
      </c>
      <c r="F180" s="15">
        <v>274</v>
      </c>
      <c r="G180" s="15">
        <v>180.05400000000003</v>
      </c>
      <c r="I180">
        <f t="shared" si="29"/>
        <v>0</v>
      </c>
      <c r="J180" s="18">
        <f t="shared" si="36"/>
        <v>128.66666666666606</v>
      </c>
      <c r="L180">
        <f t="shared" si="37"/>
        <v>0</v>
      </c>
      <c r="N180">
        <f t="shared" si="38"/>
        <v>1</v>
      </c>
      <c r="Q180" s="15">
        <f t="shared" si="33"/>
        <v>15063.333333333332</v>
      </c>
      <c r="S180" s="15">
        <f t="shared" si="34"/>
        <v>274</v>
      </c>
      <c r="U180" s="18">
        <f t="shared" si="35"/>
        <v>18.005400000000002</v>
      </c>
    </row>
    <row r="181" spans="2:21" x14ac:dyDescent="0.15">
      <c r="B181" s="15">
        <v>115</v>
      </c>
      <c r="C181" s="15">
        <v>15192</v>
      </c>
      <c r="D181" s="15">
        <v>-533</v>
      </c>
      <c r="E181" s="15">
        <v>-79.3</v>
      </c>
      <c r="F181" s="15">
        <v>274</v>
      </c>
      <c r="G181" s="15">
        <v>180.05400000000003</v>
      </c>
      <c r="I181">
        <f t="shared" si="29"/>
        <v>0</v>
      </c>
      <c r="J181" s="18">
        <f t="shared" si="36"/>
        <v>128.66666666666788</v>
      </c>
      <c r="L181">
        <f t="shared" si="37"/>
        <v>0</v>
      </c>
      <c r="N181">
        <f t="shared" si="38"/>
        <v>1</v>
      </c>
      <c r="Q181" s="15">
        <f t="shared" si="33"/>
        <v>15192</v>
      </c>
      <c r="S181" s="15">
        <f t="shared" si="34"/>
        <v>274</v>
      </c>
      <c r="U181" s="18">
        <f t="shared" si="35"/>
        <v>18.005400000000002</v>
      </c>
    </row>
    <row r="182" spans="2:21" x14ac:dyDescent="0.15">
      <c r="B182" s="15">
        <v>114.1</v>
      </c>
      <c r="C182" s="15">
        <v>15208</v>
      </c>
      <c r="D182" s="15">
        <v>-534</v>
      </c>
      <c r="E182" s="15">
        <v>-79.400000000000006</v>
      </c>
      <c r="F182" s="15">
        <v>275</v>
      </c>
      <c r="G182" s="15">
        <v>174.90960000000001</v>
      </c>
      <c r="I182">
        <f t="shared" si="29"/>
        <v>0</v>
      </c>
      <c r="J182" s="18">
        <f t="shared" si="36"/>
        <v>16</v>
      </c>
      <c r="L182">
        <f t="shared" si="37"/>
        <v>0</v>
      </c>
      <c r="N182">
        <f t="shared" si="38"/>
        <v>1</v>
      </c>
      <c r="Q182" s="15">
        <f t="shared" si="33"/>
        <v>15208</v>
      </c>
      <c r="S182" s="15">
        <f t="shared" si="34"/>
        <v>275</v>
      </c>
      <c r="U182" s="18">
        <f t="shared" si="35"/>
        <v>17.490960000000001</v>
      </c>
    </row>
    <row r="183" spans="2:21" x14ac:dyDescent="0.15">
      <c r="B183" s="15">
        <v>114.1</v>
      </c>
      <c r="C183" s="15">
        <v>15224</v>
      </c>
      <c r="D183" s="15">
        <v>-534</v>
      </c>
      <c r="E183" s="15">
        <v>-79.400000000000006</v>
      </c>
      <c r="F183" s="15">
        <v>275</v>
      </c>
      <c r="G183" s="15">
        <v>174.90960000000001</v>
      </c>
      <c r="I183">
        <f t="shared" si="29"/>
        <v>0</v>
      </c>
      <c r="J183" s="18">
        <f t="shared" si="36"/>
        <v>16</v>
      </c>
      <c r="L183">
        <f t="shared" si="37"/>
        <v>0</v>
      </c>
      <c r="N183">
        <f t="shared" si="38"/>
        <v>1</v>
      </c>
      <c r="Q183" s="15">
        <f t="shared" si="33"/>
        <v>15224</v>
      </c>
      <c r="S183" s="15">
        <f t="shared" si="34"/>
        <v>275</v>
      </c>
      <c r="U183" s="18">
        <f t="shared" si="35"/>
        <v>17.490960000000001</v>
      </c>
    </row>
    <row r="184" spans="2:21" x14ac:dyDescent="0.15">
      <c r="B184" s="15">
        <v>114.1</v>
      </c>
      <c r="C184" s="15">
        <v>15240</v>
      </c>
      <c r="D184" s="15">
        <v>-534</v>
      </c>
      <c r="E184" s="15">
        <v>-79.400000000000006</v>
      </c>
      <c r="F184" s="15">
        <v>275</v>
      </c>
      <c r="G184" s="15">
        <v>174.90960000000001</v>
      </c>
      <c r="I184">
        <f t="shared" si="29"/>
        <v>0</v>
      </c>
      <c r="J184" s="18">
        <f t="shared" si="36"/>
        <v>16</v>
      </c>
      <c r="L184">
        <f t="shared" si="37"/>
        <v>0</v>
      </c>
      <c r="N184">
        <f t="shared" si="38"/>
        <v>1</v>
      </c>
      <c r="Q184" s="15">
        <f t="shared" si="33"/>
        <v>15240</v>
      </c>
      <c r="S184" s="15">
        <f t="shared" si="34"/>
        <v>275</v>
      </c>
      <c r="U184" s="18">
        <f t="shared" si="35"/>
        <v>17.490960000000001</v>
      </c>
    </row>
    <row r="185" spans="2:21" x14ac:dyDescent="0.15">
      <c r="B185" s="15">
        <v>103.8</v>
      </c>
      <c r="C185" s="15">
        <v>15340</v>
      </c>
      <c r="D185" s="15">
        <v>-546</v>
      </c>
      <c r="E185" s="15">
        <v>-80.599999999999994</v>
      </c>
      <c r="F185" s="15">
        <v>275</v>
      </c>
      <c r="G185" s="15">
        <v>108.03240000000001</v>
      </c>
      <c r="I185">
        <f t="shared" si="29"/>
        <v>0</v>
      </c>
      <c r="J185" s="18">
        <f t="shared" si="36"/>
        <v>100</v>
      </c>
      <c r="L185">
        <f t="shared" si="37"/>
        <v>0</v>
      </c>
      <c r="N185">
        <f t="shared" si="38"/>
        <v>1</v>
      </c>
      <c r="Q185" s="15">
        <f t="shared" si="33"/>
        <v>15340</v>
      </c>
      <c r="S185" s="15">
        <f t="shared" si="34"/>
        <v>275</v>
      </c>
      <c r="U185" s="18">
        <f t="shared" si="35"/>
        <v>10.803240000000001</v>
      </c>
    </row>
    <row r="186" spans="2:21" x14ac:dyDescent="0.15">
      <c r="B186" s="15">
        <v>103.8</v>
      </c>
      <c r="C186" s="15">
        <v>15440</v>
      </c>
      <c r="D186" s="15">
        <v>-546</v>
      </c>
      <c r="E186" s="15">
        <v>-80.599999999999994</v>
      </c>
      <c r="F186" s="15">
        <v>275</v>
      </c>
      <c r="G186" s="15">
        <v>108.03240000000001</v>
      </c>
      <c r="I186">
        <f t="shared" si="29"/>
        <v>0</v>
      </c>
      <c r="J186" s="18">
        <f t="shared" si="36"/>
        <v>100</v>
      </c>
      <c r="L186">
        <f t="shared" si="37"/>
        <v>0</v>
      </c>
      <c r="N186">
        <f t="shared" si="38"/>
        <v>1</v>
      </c>
      <c r="Q186" s="15">
        <f t="shared" si="33"/>
        <v>15440</v>
      </c>
      <c r="S186" s="15">
        <f t="shared" si="34"/>
        <v>275</v>
      </c>
      <c r="U186" s="18">
        <f t="shared" si="35"/>
        <v>10.803240000000001</v>
      </c>
    </row>
    <row r="187" spans="2:21" x14ac:dyDescent="0.15">
      <c r="B187" s="15">
        <v>103.8</v>
      </c>
      <c r="C187" s="15">
        <v>15540</v>
      </c>
      <c r="D187" s="15">
        <v>-546</v>
      </c>
      <c r="E187" s="15">
        <v>-80.599999999999994</v>
      </c>
      <c r="F187" s="15">
        <v>275</v>
      </c>
      <c r="G187" s="15">
        <v>108.03240000000001</v>
      </c>
      <c r="I187">
        <f t="shared" si="29"/>
        <v>0</v>
      </c>
      <c r="J187" s="18">
        <f t="shared" si="36"/>
        <v>100</v>
      </c>
      <c r="L187">
        <f t="shared" si="37"/>
        <v>0</v>
      </c>
      <c r="N187">
        <f t="shared" si="38"/>
        <v>1</v>
      </c>
      <c r="Q187" s="15">
        <f t="shared" si="33"/>
        <v>15540</v>
      </c>
      <c r="S187" s="15">
        <f t="shared" si="34"/>
        <v>275</v>
      </c>
      <c r="U187" s="18">
        <f t="shared" si="35"/>
        <v>10.803240000000001</v>
      </c>
    </row>
    <row r="188" spans="2:21" x14ac:dyDescent="0.15">
      <c r="B188" s="15">
        <v>103.8</v>
      </c>
      <c r="C188" s="15">
        <v>15643.333333333334</v>
      </c>
      <c r="D188" s="15">
        <v>-546</v>
      </c>
      <c r="E188" s="15">
        <v>-80.599999999999994</v>
      </c>
      <c r="F188" s="15">
        <v>275</v>
      </c>
      <c r="G188" s="15">
        <v>108.03240000000001</v>
      </c>
      <c r="I188">
        <f t="shared" si="29"/>
        <v>0</v>
      </c>
      <c r="J188" s="18">
        <f t="shared" si="36"/>
        <v>103.33333333333394</v>
      </c>
      <c r="L188">
        <f t="shared" si="37"/>
        <v>0</v>
      </c>
      <c r="N188">
        <f t="shared" si="38"/>
        <v>1</v>
      </c>
      <c r="Q188" s="15">
        <f t="shared" si="33"/>
        <v>15643.333333333334</v>
      </c>
      <c r="S188" s="15">
        <f t="shared" si="34"/>
        <v>275</v>
      </c>
      <c r="U188" s="18">
        <f t="shared" si="35"/>
        <v>10.803240000000001</v>
      </c>
    </row>
    <row r="189" spans="2:21" x14ac:dyDescent="0.15">
      <c r="B189" s="15">
        <v>103.8</v>
      </c>
      <c r="C189" s="15">
        <v>15746.666666666668</v>
      </c>
      <c r="D189" s="15">
        <v>-546</v>
      </c>
      <c r="E189" s="15">
        <v>-80.599999999999994</v>
      </c>
      <c r="F189" s="15">
        <v>275</v>
      </c>
      <c r="G189" s="15">
        <v>108.03240000000001</v>
      </c>
      <c r="I189">
        <f t="shared" si="29"/>
        <v>0</v>
      </c>
      <c r="J189" s="18">
        <f t="shared" si="36"/>
        <v>103.33333333333394</v>
      </c>
      <c r="L189">
        <f t="shared" si="37"/>
        <v>0</v>
      </c>
      <c r="N189">
        <f t="shared" si="38"/>
        <v>1</v>
      </c>
      <c r="Q189" s="15">
        <f t="shared" si="33"/>
        <v>15746.666666666668</v>
      </c>
      <c r="S189" s="15">
        <f t="shared" si="34"/>
        <v>275</v>
      </c>
      <c r="U189" s="18">
        <f t="shared" si="35"/>
        <v>10.803240000000001</v>
      </c>
    </row>
    <row r="190" spans="2:21" x14ac:dyDescent="0.15">
      <c r="B190" s="15">
        <v>103.8</v>
      </c>
      <c r="C190" s="15">
        <v>15850</v>
      </c>
      <c r="D190" s="15">
        <v>-546</v>
      </c>
      <c r="E190" s="15">
        <v>-80.599999999999994</v>
      </c>
      <c r="F190" s="15">
        <v>275</v>
      </c>
      <c r="G190" s="15">
        <v>108.03240000000001</v>
      </c>
      <c r="I190">
        <f t="shared" si="29"/>
        <v>0</v>
      </c>
      <c r="J190" s="18">
        <f t="shared" si="36"/>
        <v>103.33333333333212</v>
      </c>
      <c r="L190">
        <f t="shared" si="37"/>
        <v>0</v>
      </c>
      <c r="N190">
        <f t="shared" si="38"/>
        <v>1</v>
      </c>
      <c r="Q190" s="15">
        <f t="shared" si="33"/>
        <v>15850</v>
      </c>
      <c r="S190" s="15">
        <f t="shared" si="34"/>
        <v>275</v>
      </c>
      <c r="U190" s="18">
        <f t="shared" si="35"/>
        <v>10.803240000000001</v>
      </c>
    </row>
    <row r="191" spans="2:21" x14ac:dyDescent="0.15">
      <c r="B191" s="15">
        <v>100</v>
      </c>
      <c r="C191" s="15">
        <v>15930</v>
      </c>
      <c r="D191" s="15">
        <v>-551</v>
      </c>
      <c r="E191" s="15">
        <v>-81.099999999999994</v>
      </c>
      <c r="F191" s="15">
        <v>275</v>
      </c>
      <c r="G191" s="15">
        <v>102.88800000000001</v>
      </c>
      <c r="I191">
        <f t="shared" si="29"/>
        <v>0</v>
      </c>
      <c r="J191" s="18">
        <f t="shared" si="36"/>
        <v>80</v>
      </c>
      <c r="L191">
        <f t="shared" si="37"/>
        <v>0</v>
      </c>
      <c r="N191">
        <f t="shared" si="38"/>
        <v>1</v>
      </c>
      <c r="Q191" s="15">
        <f t="shared" si="33"/>
        <v>15930</v>
      </c>
      <c r="S191" s="15">
        <f t="shared" si="34"/>
        <v>275</v>
      </c>
      <c r="U191" s="18">
        <f t="shared" si="35"/>
        <v>10.2888</v>
      </c>
    </row>
    <row r="192" spans="2:21" x14ac:dyDescent="0.15">
      <c r="B192" s="15">
        <v>100</v>
      </c>
      <c r="C192" s="15">
        <v>16010</v>
      </c>
      <c r="D192" s="15">
        <v>-551</v>
      </c>
      <c r="E192" s="15">
        <v>-81.099999999999994</v>
      </c>
      <c r="F192" s="15">
        <v>275</v>
      </c>
      <c r="G192" s="15">
        <v>102.88800000000001</v>
      </c>
      <c r="I192">
        <f t="shared" si="29"/>
        <v>0</v>
      </c>
      <c r="J192" s="18">
        <f t="shared" si="36"/>
        <v>80</v>
      </c>
      <c r="L192">
        <f t="shared" si="37"/>
        <v>0</v>
      </c>
      <c r="N192">
        <f t="shared" si="38"/>
        <v>1</v>
      </c>
      <c r="Q192" s="15">
        <f t="shared" si="33"/>
        <v>16010</v>
      </c>
      <c r="S192" s="15">
        <f t="shared" si="34"/>
        <v>275</v>
      </c>
      <c r="U192" s="18">
        <f t="shared" si="35"/>
        <v>10.2888</v>
      </c>
    </row>
    <row r="193" spans="2:21" x14ac:dyDescent="0.15">
      <c r="B193" s="15">
        <v>100</v>
      </c>
      <c r="C193" s="15">
        <v>16090</v>
      </c>
      <c r="D193" s="15">
        <v>-551</v>
      </c>
      <c r="E193" s="15">
        <v>-81.099999999999994</v>
      </c>
      <c r="F193" s="15">
        <v>275</v>
      </c>
      <c r="G193" s="15">
        <v>102.88800000000001</v>
      </c>
      <c r="I193">
        <f t="shared" si="29"/>
        <v>0</v>
      </c>
      <c r="J193" s="18">
        <f t="shared" si="36"/>
        <v>80</v>
      </c>
      <c r="L193">
        <f t="shared" si="37"/>
        <v>0</v>
      </c>
      <c r="N193">
        <f t="shared" si="38"/>
        <v>1</v>
      </c>
      <c r="Q193" s="15">
        <f t="shared" ref="Q193:Q200" si="39">IF(C193=0, C193/0, C193)</f>
        <v>16090</v>
      </c>
      <c r="S193" s="15">
        <f t="shared" ref="S193:S200" si="40">IF(F193=0, F193/0, F193)</f>
        <v>275</v>
      </c>
      <c r="U193" s="18">
        <f t="shared" ref="U193:U200" si="41">IF(G193=0, G193/0, G193/10)</f>
        <v>10.2888</v>
      </c>
    </row>
    <row r="194" spans="2:21" x14ac:dyDescent="0.15">
      <c r="B194" s="15">
        <v>99</v>
      </c>
      <c r="C194" s="15">
        <v>16111.333333333334</v>
      </c>
      <c r="D194" s="15">
        <v>-552</v>
      </c>
      <c r="E194" s="15">
        <v>-81.099999999999994</v>
      </c>
      <c r="F194" s="15">
        <v>270</v>
      </c>
      <c r="G194" s="15">
        <v>102.88800000000001</v>
      </c>
      <c r="I194">
        <f t="shared" ref="I194:I257" si="42">IF((J194&gt;500),1111111,0)</f>
        <v>0</v>
      </c>
      <c r="J194" s="18">
        <f t="shared" ref="J194:J200" si="43">C194-C193</f>
        <v>21.33333333333394</v>
      </c>
      <c r="L194">
        <f t="shared" ref="L194:L200" si="44">(IF(C194&gt;0,1,0))+(IF(C195&gt;0,-1,0))</f>
        <v>0</v>
      </c>
      <c r="N194">
        <f t="shared" ref="N194:N200" si="45">IF(C194&gt;0,1,0)</f>
        <v>1</v>
      </c>
      <c r="Q194" s="15">
        <f t="shared" si="39"/>
        <v>16111.333333333334</v>
      </c>
      <c r="S194" s="15">
        <f t="shared" si="40"/>
        <v>270</v>
      </c>
      <c r="U194" s="18">
        <f t="shared" si="41"/>
        <v>10.2888</v>
      </c>
    </row>
    <row r="195" spans="2:21" x14ac:dyDescent="0.15">
      <c r="B195" s="15">
        <v>99</v>
      </c>
      <c r="C195" s="15">
        <v>16132.666666666668</v>
      </c>
      <c r="D195" s="15">
        <v>-552</v>
      </c>
      <c r="E195" s="15">
        <v>-81.099999999999994</v>
      </c>
      <c r="F195" s="15">
        <v>270</v>
      </c>
      <c r="G195" s="15">
        <v>102.88800000000001</v>
      </c>
      <c r="I195">
        <f t="shared" si="42"/>
        <v>0</v>
      </c>
      <c r="J195" s="18">
        <f t="shared" si="43"/>
        <v>21.33333333333394</v>
      </c>
      <c r="L195">
        <f t="shared" si="44"/>
        <v>0</v>
      </c>
      <c r="N195">
        <f t="shared" si="45"/>
        <v>1</v>
      </c>
      <c r="Q195" s="15">
        <f t="shared" si="39"/>
        <v>16132.666666666668</v>
      </c>
      <c r="S195" s="15">
        <f t="shared" si="40"/>
        <v>270</v>
      </c>
      <c r="U195" s="18">
        <f t="shared" si="41"/>
        <v>10.2888</v>
      </c>
    </row>
    <row r="196" spans="2:21" x14ac:dyDescent="0.15">
      <c r="B196" s="15">
        <v>99</v>
      </c>
      <c r="C196" s="15">
        <v>16154</v>
      </c>
      <c r="D196" s="15">
        <v>-552</v>
      </c>
      <c r="E196" s="15">
        <v>-81.099999999999994</v>
      </c>
      <c r="F196" s="15">
        <v>270</v>
      </c>
      <c r="G196" s="15">
        <v>102.88800000000001</v>
      </c>
      <c r="I196">
        <f t="shared" si="42"/>
        <v>0</v>
      </c>
      <c r="J196" s="18">
        <f t="shared" si="43"/>
        <v>21.333333333332121</v>
      </c>
      <c r="L196">
        <f t="shared" si="44"/>
        <v>0</v>
      </c>
      <c r="N196">
        <f t="shared" si="45"/>
        <v>1</v>
      </c>
      <c r="Q196" s="15">
        <f t="shared" si="39"/>
        <v>16154</v>
      </c>
      <c r="S196" s="15">
        <f t="shared" si="40"/>
        <v>270</v>
      </c>
      <c r="U196" s="18">
        <f t="shared" si="41"/>
        <v>10.2888</v>
      </c>
    </row>
    <row r="197" spans="2:21" x14ac:dyDescent="0.15">
      <c r="B197" s="15">
        <v>93.3</v>
      </c>
      <c r="C197" s="15">
        <v>16280</v>
      </c>
      <c r="D197" s="15">
        <v>-561</v>
      </c>
      <c r="E197" s="15">
        <v>-81.099999999999994</v>
      </c>
      <c r="F197" s="15">
        <v>264</v>
      </c>
      <c r="G197" s="15">
        <v>102.88800000000001</v>
      </c>
      <c r="I197">
        <f t="shared" si="42"/>
        <v>0</v>
      </c>
      <c r="J197" s="18">
        <f t="shared" si="43"/>
        <v>126</v>
      </c>
      <c r="L197">
        <f t="shared" si="44"/>
        <v>0</v>
      </c>
      <c r="N197">
        <f t="shared" si="45"/>
        <v>1</v>
      </c>
      <c r="Q197" s="15">
        <f t="shared" si="39"/>
        <v>16280</v>
      </c>
      <c r="S197" s="15">
        <f t="shared" si="40"/>
        <v>264</v>
      </c>
      <c r="U197" s="18">
        <f t="shared" si="41"/>
        <v>10.2888</v>
      </c>
    </row>
    <row r="198" spans="2:21" x14ac:dyDescent="0.15">
      <c r="B198" s="15">
        <v>93.3</v>
      </c>
      <c r="C198" s="15">
        <v>16406</v>
      </c>
      <c r="D198" s="15">
        <v>-561</v>
      </c>
      <c r="E198" s="15">
        <v>-81.099999999999994</v>
      </c>
      <c r="F198" s="15">
        <v>264</v>
      </c>
      <c r="G198" s="15">
        <v>102.88800000000001</v>
      </c>
      <c r="I198">
        <f t="shared" si="42"/>
        <v>0</v>
      </c>
      <c r="J198" s="18">
        <f t="shared" si="43"/>
        <v>126</v>
      </c>
      <c r="L198">
        <f t="shared" si="44"/>
        <v>0</v>
      </c>
      <c r="N198">
        <f t="shared" si="45"/>
        <v>1</v>
      </c>
      <c r="Q198" s="15">
        <f t="shared" si="39"/>
        <v>16406</v>
      </c>
      <c r="S198" s="15">
        <f t="shared" si="40"/>
        <v>264</v>
      </c>
      <c r="U198" s="18">
        <f t="shared" si="41"/>
        <v>10.2888</v>
      </c>
    </row>
    <row r="199" spans="2:21" x14ac:dyDescent="0.15">
      <c r="B199" s="15">
        <v>93.3</v>
      </c>
      <c r="C199" s="15">
        <v>16532</v>
      </c>
      <c r="D199" s="15">
        <v>-561</v>
      </c>
      <c r="E199" s="15">
        <v>-81.099999999999994</v>
      </c>
      <c r="F199" s="15">
        <v>264</v>
      </c>
      <c r="G199" s="15">
        <v>102.88800000000001</v>
      </c>
      <c r="I199">
        <f t="shared" si="42"/>
        <v>0</v>
      </c>
      <c r="J199" s="18">
        <f t="shared" si="43"/>
        <v>126</v>
      </c>
      <c r="L199">
        <f t="shared" si="44"/>
        <v>0</v>
      </c>
      <c r="N199">
        <f t="shared" si="45"/>
        <v>1</v>
      </c>
      <c r="Q199" s="15">
        <f t="shared" si="39"/>
        <v>16532</v>
      </c>
      <c r="S199" s="15">
        <f t="shared" si="40"/>
        <v>264</v>
      </c>
      <c r="U199" s="18">
        <f t="shared" si="41"/>
        <v>10.2888</v>
      </c>
    </row>
    <row r="200" spans="2:21" x14ac:dyDescent="0.15">
      <c r="B200" s="15">
        <v>81.7</v>
      </c>
      <c r="C200" s="15">
        <v>16665.333333333332</v>
      </c>
      <c r="D200" s="15">
        <v>-568</v>
      </c>
      <c r="E200" s="15">
        <v>-81.8</v>
      </c>
      <c r="F200" s="15">
        <v>250</v>
      </c>
      <c r="G200" s="15">
        <v>108.03240000000001</v>
      </c>
      <c r="I200">
        <f t="shared" si="42"/>
        <v>0</v>
      </c>
      <c r="J200" s="18">
        <f t="shared" si="43"/>
        <v>133.33333333333212</v>
      </c>
      <c r="L200">
        <f t="shared" si="44"/>
        <v>0</v>
      </c>
      <c r="N200">
        <f t="shared" si="45"/>
        <v>1</v>
      </c>
      <c r="Q200" s="15">
        <f t="shared" si="39"/>
        <v>16665.333333333332</v>
      </c>
      <c r="S200" s="15">
        <f t="shared" si="40"/>
        <v>250</v>
      </c>
      <c r="U200" s="18">
        <f t="shared" si="41"/>
        <v>10.803240000000001</v>
      </c>
    </row>
    <row r="201" spans="2:21" x14ac:dyDescent="0.15">
      <c r="B201" s="15">
        <v>81.7</v>
      </c>
      <c r="C201" s="15">
        <v>16798.666666666664</v>
      </c>
      <c r="D201" s="15">
        <v>-568</v>
      </c>
      <c r="E201" s="15">
        <v>-81.8</v>
      </c>
      <c r="F201" s="15">
        <v>250</v>
      </c>
      <c r="G201" s="15">
        <v>108.03240000000001</v>
      </c>
      <c r="I201">
        <f t="shared" si="42"/>
        <v>0</v>
      </c>
      <c r="J201" s="18">
        <f t="shared" ref="J201:J264" si="46">C201-C200</f>
        <v>133.33333333333212</v>
      </c>
      <c r="L201">
        <f t="shared" ref="L201:L264" si="47">(IF(C201&gt;0,1,0))+(IF(C202&gt;0,-1,0))</f>
        <v>0</v>
      </c>
      <c r="N201">
        <f t="shared" ref="N201:N264" si="48">IF(C201&gt;0,1,0)</f>
        <v>1</v>
      </c>
      <c r="Q201" s="15">
        <f t="shared" ref="Q201:Q264" si="49">IF(C201=0, C201/0, C201)</f>
        <v>16798.666666666664</v>
      </c>
      <c r="S201" s="15">
        <f t="shared" ref="S201:S264" si="50">IF(F201=0, F201/0, F201)</f>
        <v>250</v>
      </c>
      <c r="U201" s="18">
        <f t="shared" ref="U201:U264" si="51">IF(G201=0, G201/0, G201/10)</f>
        <v>10.803240000000001</v>
      </c>
    </row>
    <row r="202" spans="2:21" x14ac:dyDescent="0.15">
      <c r="B202" s="15">
        <v>81.7</v>
      </c>
      <c r="C202" s="15">
        <v>16932</v>
      </c>
      <c r="D202" s="15">
        <v>-568</v>
      </c>
      <c r="E202" s="15">
        <v>-81.8</v>
      </c>
      <c r="F202" s="15">
        <v>250</v>
      </c>
      <c r="G202" s="15">
        <v>108.03240000000001</v>
      </c>
      <c r="I202">
        <f t="shared" si="42"/>
        <v>0</v>
      </c>
      <c r="J202" s="18">
        <f t="shared" si="46"/>
        <v>133.33333333333576</v>
      </c>
      <c r="L202">
        <f t="shared" si="47"/>
        <v>0</v>
      </c>
      <c r="N202">
        <f t="shared" si="48"/>
        <v>1</v>
      </c>
      <c r="Q202" s="15">
        <f t="shared" si="49"/>
        <v>16932</v>
      </c>
      <c r="S202" s="15">
        <f t="shared" si="50"/>
        <v>250</v>
      </c>
      <c r="U202" s="18">
        <f t="shared" si="51"/>
        <v>10.803240000000001</v>
      </c>
    </row>
    <row r="203" spans="2:21" x14ac:dyDescent="0.15">
      <c r="B203" s="15">
        <v>81.7</v>
      </c>
      <c r="C203" s="15">
        <v>17079.333333333332</v>
      </c>
      <c r="D203" s="15">
        <v>-568</v>
      </c>
      <c r="E203" s="15">
        <v>-81.8</v>
      </c>
      <c r="F203" s="15">
        <v>250</v>
      </c>
      <c r="G203" s="15">
        <v>108.03240000000001</v>
      </c>
      <c r="I203">
        <f t="shared" si="42"/>
        <v>0</v>
      </c>
      <c r="J203" s="18">
        <f t="shared" si="46"/>
        <v>147.33333333333212</v>
      </c>
      <c r="L203">
        <f t="shared" si="47"/>
        <v>0</v>
      </c>
      <c r="N203">
        <f t="shared" si="48"/>
        <v>1</v>
      </c>
      <c r="Q203" s="15">
        <f t="shared" si="49"/>
        <v>17079.333333333332</v>
      </c>
      <c r="S203" s="15">
        <f t="shared" si="50"/>
        <v>250</v>
      </c>
      <c r="U203" s="18">
        <f t="shared" si="51"/>
        <v>10.803240000000001</v>
      </c>
    </row>
    <row r="204" spans="2:21" x14ac:dyDescent="0.15">
      <c r="B204" s="15">
        <v>81.7</v>
      </c>
      <c r="C204" s="15">
        <v>17226.666666666664</v>
      </c>
      <c r="D204" s="15">
        <v>-568</v>
      </c>
      <c r="E204" s="15">
        <v>-81.8</v>
      </c>
      <c r="F204" s="15">
        <v>250</v>
      </c>
      <c r="G204" s="15">
        <v>108.03240000000001</v>
      </c>
      <c r="I204">
        <f t="shared" si="42"/>
        <v>0</v>
      </c>
      <c r="J204" s="18">
        <f t="shared" si="46"/>
        <v>147.33333333333212</v>
      </c>
      <c r="L204">
        <f t="shared" si="47"/>
        <v>0</v>
      </c>
      <c r="N204">
        <f t="shared" si="48"/>
        <v>1</v>
      </c>
      <c r="Q204" s="15">
        <f t="shared" si="49"/>
        <v>17226.666666666664</v>
      </c>
      <c r="S204" s="15">
        <f t="shared" si="50"/>
        <v>250</v>
      </c>
      <c r="U204" s="18">
        <f t="shared" si="51"/>
        <v>10.803240000000001</v>
      </c>
    </row>
    <row r="205" spans="2:21" x14ac:dyDescent="0.15">
      <c r="B205" s="15">
        <v>81.7</v>
      </c>
      <c r="C205" s="15">
        <v>17374</v>
      </c>
      <c r="D205" s="15">
        <v>-568</v>
      </c>
      <c r="E205" s="15">
        <v>-81.8</v>
      </c>
      <c r="F205" s="15">
        <v>250</v>
      </c>
      <c r="G205" s="15">
        <v>108.03240000000001</v>
      </c>
      <c r="I205">
        <f t="shared" si="42"/>
        <v>0</v>
      </c>
      <c r="J205" s="18">
        <f t="shared" si="46"/>
        <v>147.33333333333576</v>
      </c>
      <c r="L205">
        <f t="shared" si="47"/>
        <v>0</v>
      </c>
      <c r="N205">
        <f t="shared" si="48"/>
        <v>1</v>
      </c>
      <c r="Q205" s="15">
        <f t="shared" si="49"/>
        <v>17374</v>
      </c>
      <c r="S205" s="15">
        <f t="shared" si="50"/>
        <v>250</v>
      </c>
      <c r="U205" s="18">
        <f t="shared" si="51"/>
        <v>10.803240000000001</v>
      </c>
    </row>
    <row r="206" spans="2:21" x14ac:dyDescent="0.15">
      <c r="B206" s="15">
        <v>70</v>
      </c>
      <c r="C206" s="15">
        <v>17537.333333333332</v>
      </c>
      <c r="D206" s="15">
        <v>-577</v>
      </c>
      <c r="E206" s="15">
        <v>-82.7</v>
      </c>
      <c r="F206" s="15">
        <v>265</v>
      </c>
      <c r="G206" s="15">
        <v>133.7544</v>
      </c>
      <c r="I206">
        <f t="shared" si="42"/>
        <v>0</v>
      </c>
      <c r="J206" s="18">
        <f t="shared" si="46"/>
        <v>163.33333333333212</v>
      </c>
      <c r="L206">
        <f t="shared" si="47"/>
        <v>0</v>
      </c>
      <c r="N206">
        <f t="shared" si="48"/>
        <v>1</v>
      </c>
      <c r="Q206" s="15">
        <f t="shared" si="49"/>
        <v>17537.333333333332</v>
      </c>
      <c r="S206" s="15">
        <f t="shared" si="50"/>
        <v>265</v>
      </c>
      <c r="U206" s="18">
        <f t="shared" si="51"/>
        <v>13.375440000000001</v>
      </c>
    </row>
    <row r="207" spans="2:21" x14ac:dyDescent="0.15">
      <c r="B207" s="15">
        <v>70</v>
      </c>
      <c r="C207" s="15">
        <v>17700.666666666664</v>
      </c>
      <c r="D207" s="15">
        <v>-577</v>
      </c>
      <c r="E207" s="15">
        <v>-82.7</v>
      </c>
      <c r="F207" s="15">
        <v>265</v>
      </c>
      <c r="G207" s="15">
        <v>133.7544</v>
      </c>
      <c r="I207">
        <f t="shared" si="42"/>
        <v>0</v>
      </c>
      <c r="J207" s="18">
        <f t="shared" si="46"/>
        <v>163.33333333333212</v>
      </c>
      <c r="L207">
        <f t="shared" si="47"/>
        <v>0</v>
      </c>
      <c r="N207">
        <f t="shared" si="48"/>
        <v>1</v>
      </c>
      <c r="Q207" s="15">
        <f t="shared" si="49"/>
        <v>17700.666666666664</v>
      </c>
      <c r="S207" s="15">
        <f t="shared" si="50"/>
        <v>265</v>
      </c>
      <c r="U207" s="18">
        <f t="shared" si="51"/>
        <v>13.375440000000001</v>
      </c>
    </row>
    <row r="208" spans="2:21" x14ac:dyDescent="0.15">
      <c r="B208" s="15">
        <v>70</v>
      </c>
      <c r="C208" s="15">
        <v>17864</v>
      </c>
      <c r="D208" s="15">
        <v>-577</v>
      </c>
      <c r="E208" s="15">
        <v>-82.7</v>
      </c>
      <c r="F208" s="15">
        <v>265</v>
      </c>
      <c r="G208" s="15">
        <v>133.7544</v>
      </c>
      <c r="I208">
        <f t="shared" si="42"/>
        <v>0</v>
      </c>
      <c r="J208" s="18">
        <f t="shared" si="46"/>
        <v>163.33333333333576</v>
      </c>
      <c r="L208">
        <f t="shared" si="47"/>
        <v>0</v>
      </c>
      <c r="N208">
        <f t="shared" si="48"/>
        <v>1</v>
      </c>
      <c r="Q208" s="15">
        <f t="shared" si="49"/>
        <v>17864</v>
      </c>
      <c r="S208" s="15">
        <f t="shared" si="50"/>
        <v>265</v>
      </c>
      <c r="U208" s="18">
        <f t="shared" si="51"/>
        <v>13.375440000000001</v>
      </c>
    </row>
    <row r="209" spans="2:21" x14ac:dyDescent="0.15">
      <c r="B209" s="15">
        <v>70</v>
      </c>
      <c r="C209" s="15">
        <v>18026</v>
      </c>
      <c r="D209" s="15">
        <v>-577</v>
      </c>
      <c r="E209" s="15">
        <v>-82.7</v>
      </c>
      <c r="F209" s="15">
        <v>265</v>
      </c>
      <c r="G209" s="15">
        <v>133.7544</v>
      </c>
      <c r="I209">
        <f t="shared" si="42"/>
        <v>0</v>
      </c>
      <c r="J209" s="18">
        <f t="shared" si="46"/>
        <v>162</v>
      </c>
      <c r="L209">
        <f t="shared" si="47"/>
        <v>0</v>
      </c>
      <c r="N209">
        <f t="shared" si="48"/>
        <v>1</v>
      </c>
      <c r="Q209" s="15">
        <f t="shared" si="49"/>
        <v>18026</v>
      </c>
      <c r="S209" s="15">
        <f t="shared" si="50"/>
        <v>265</v>
      </c>
      <c r="U209" s="18">
        <f t="shared" si="51"/>
        <v>13.375440000000001</v>
      </c>
    </row>
    <row r="210" spans="2:21" x14ac:dyDescent="0.15">
      <c r="B210" s="15">
        <v>70</v>
      </c>
      <c r="C210" s="15">
        <v>18188</v>
      </c>
      <c r="D210" s="15">
        <v>-577</v>
      </c>
      <c r="E210" s="15">
        <v>-82.7</v>
      </c>
      <c r="F210" s="15">
        <v>265</v>
      </c>
      <c r="G210" s="15">
        <v>133.7544</v>
      </c>
      <c r="I210">
        <f t="shared" si="42"/>
        <v>0</v>
      </c>
      <c r="J210" s="18">
        <f t="shared" si="46"/>
        <v>162</v>
      </c>
      <c r="L210">
        <f t="shared" si="47"/>
        <v>0</v>
      </c>
      <c r="N210">
        <f t="shared" si="48"/>
        <v>1</v>
      </c>
      <c r="Q210" s="15">
        <f t="shared" si="49"/>
        <v>18188</v>
      </c>
      <c r="S210" s="15">
        <f t="shared" si="50"/>
        <v>265</v>
      </c>
      <c r="U210" s="18">
        <f t="shared" si="51"/>
        <v>13.375440000000001</v>
      </c>
    </row>
    <row r="211" spans="2:21" x14ac:dyDescent="0.15">
      <c r="B211" s="15">
        <v>70</v>
      </c>
      <c r="C211" s="15">
        <v>18350</v>
      </c>
      <c r="D211" s="15">
        <v>-577</v>
      </c>
      <c r="E211" s="15">
        <v>-82.7</v>
      </c>
      <c r="F211" s="15">
        <v>265</v>
      </c>
      <c r="G211" s="15">
        <v>133.7544</v>
      </c>
      <c r="I211">
        <f t="shared" si="42"/>
        <v>0</v>
      </c>
      <c r="J211" s="18">
        <f t="shared" si="46"/>
        <v>162</v>
      </c>
      <c r="L211">
        <f t="shared" si="47"/>
        <v>0</v>
      </c>
      <c r="N211">
        <f t="shared" si="48"/>
        <v>1</v>
      </c>
      <c r="Q211" s="15">
        <f t="shared" si="49"/>
        <v>18350</v>
      </c>
      <c r="S211" s="15">
        <f t="shared" si="50"/>
        <v>265</v>
      </c>
      <c r="U211" s="18">
        <f t="shared" si="51"/>
        <v>13.375440000000001</v>
      </c>
    </row>
    <row r="212" spans="2:21" x14ac:dyDescent="0.15">
      <c r="B212" s="15">
        <v>61.1</v>
      </c>
      <c r="C212" s="15">
        <v>18483.333333333332</v>
      </c>
      <c r="D212" s="15">
        <v>-580</v>
      </c>
      <c r="E212" s="15">
        <v>-83</v>
      </c>
      <c r="F212" s="15">
        <v>290</v>
      </c>
      <c r="G212" s="15">
        <v>66.877200000000002</v>
      </c>
      <c r="I212">
        <f t="shared" si="42"/>
        <v>0</v>
      </c>
      <c r="J212" s="18">
        <f t="shared" si="46"/>
        <v>133.33333333333212</v>
      </c>
      <c r="L212">
        <f t="shared" si="47"/>
        <v>0</v>
      </c>
      <c r="N212">
        <f t="shared" si="48"/>
        <v>1</v>
      </c>
      <c r="Q212" s="15">
        <f t="shared" si="49"/>
        <v>18483.333333333332</v>
      </c>
      <c r="S212" s="15">
        <f t="shared" si="50"/>
        <v>290</v>
      </c>
      <c r="U212" s="18">
        <f t="shared" si="51"/>
        <v>6.6877200000000006</v>
      </c>
    </row>
    <row r="213" spans="2:21" x14ac:dyDescent="0.15">
      <c r="B213" s="15">
        <v>61.1</v>
      </c>
      <c r="C213" s="15">
        <v>18616.666666666664</v>
      </c>
      <c r="D213" s="15">
        <v>-580</v>
      </c>
      <c r="E213" s="15">
        <v>-83</v>
      </c>
      <c r="F213" s="15">
        <v>290</v>
      </c>
      <c r="G213" s="15">
        <v>66.877200000000002</v>
      </c>
      <c r="I213">
        <f t="shared" si="42"/>
        <v>0</v>
      </c>
      <c r="J213" s="18">
        <f t="shared" si="46"/>
        <v>133.33333333333212</v>
      </c>
      <c r="L213">
        <f t="shared" si="47"/>
        <v>0</v>
      </c>
      <c r="N213">
        <f t="shared" si="48"/>
        <v>1</v>
      </c>
      <c r="Q213" s="15">
        <f t="shared" si="49"/>
        <v>18616.666666666664</v>
      </c>
      <c r="S213" s="15">
        <f t="shared" si="50"/>
        <v>290</v>
      </c>
      <c r="U213" s="18">
        <f t="shared" si="51"/>
        <v>6.6877200000000006</v>
      </c>
    </row>
    <row r="214" spans="2:21" x14ac:dyDescent="0.15">
      <c r="B214" s="15">
        <v>61.1</v>
      </c>
      <c r="C214" s="15">
        <v>18750</v>
      </c>
      <c r="D214" s="15">
        <v>-580</v>
      </c>
      <c r="E214" s="15">
        <v>-83</v>
      </c>
      <c r="F214" s="15">
        <v>290</v>
      </c>
      <c r="G214" s="15">
        <v>66.877200000000002</v>
      </c>
      <c r="I214">
        <f t="shared" si="42"/>
        <v>0</v>
      </c>
      <c r="J214" s="18">
        <f t="shared" si="46"/>
        <v>133.33333333333576</v>
      </c>
      <c r="L214">
        <f t="shared" si="47"/>
        <v>0</v>
      </c>
      <c r="N214">
        <f t="shared" si="48"/>
        <v>1</v>
      </c>
      <c r="Q214" s="15">
        <f t="shared" si="49"/>
        <v>18750</v>
      </c>
      <c r="S214" s="15">
        <f t="shared" si="50"/>
        <v>290</v>
      </c>
      <c r="U214" s="18">
        <f t="shared" si="51"/>
        <v>6.6877200000000006</v>
      </c>
    </row>
    <row r="215" spans="2:21" x14ac:dyDescent="0.15">
      <c r="B215" s="15">
        <v>61.1</v>
      </c>
      <c r="C215" s="15">
        <v>18900.666666666668</v>
      </c>
      <c r="D215" s="15">
        <v>-580</v>
      </c>
      <c r="E215" s="15">
        <v>-83</v>
      </c>
      <c r="F215" s="15">
        <v>290</v>
      </c>
      <c r="G215" s="15">
        <v>66.877200000000002</v>
      </c>
      <c r="I215">
        <f t="shared" si="42"/>
        <v>0</v>
      </c>
      <c r="J215" s="18">
        <f t="shared" si="46"/>
        <v>150.66666666666788</v>
      </c>
      <c r="L215">
        <f t="shared" si="47"/>
        <v>0</v>
      </c>
      <c r="N215">
        <f t="shared" si="48"/>
        <v>1</v>
      </c>
      <c r="Q215" s="15">
        <f t="shared" si="49"/>
        <v>18900.666666666668</v>
      </c>
      <c r="S215" s="15">
        <f t="shared" si="50"/>
        <v>290</v>
      </c>
      <c r="U215" s="18">
        <f t="shared" si="51"/>
        <v>6.6877200000000006</v>
      </c>
    </row>
    <row r="216" spans="2:21" x14ac:dyDescent="0.15">
      <c r="B216" s="15">
        <v>61.1</v>
      </c>
      <c r="C216" s="15">
        <v>19051.333333333336</v>
      </c>
      <c r="D216" s="15">
        <v>-580</v>
      </c>
      <c r="E216" s="15">
        <v>-83</v>
      </c>
      <c r="F216" s="15">
        <v>290</v>
      </c>
      <c r="G216" s="15">
        <v>66.877200000000002</v>
      </c>
      <c r="I216">
        <f t="shared" si="42"/>
        <v>0</v>
      </c>
      <c r="J216" s="18">
        <f t="shared" si="46"/>
        <v>150.66666666666788</v>
      </c>
      <c r="L216">
        <f t="shared" si="47"/>
        <v>0</v>
      </c>
      <c r="N216">
        <f t="shared" si="48"/>
        <v>1</v>
      </c>
      <c r="Q216" s="15">
        <f t="shared" si="49"/>
        <v>19051.333333333336</v>
      </c>
      <c r="S216" s="15">
        <f t="shared" si="50"/>
        <v>290</v>
      </c>
      <c r="U216" s="18">
        <f t="shared" si="51"/>
        <v>6.6877200000000006</v>
      </c>
    </row>
    <row r="217" spans="2:21" x14ac:dyDescent="0.15">
      <c r="B217" s="15">
        <v>61.1</v>
      </c>
      <c r="C217" s="15">
        <v>19202</v>
      </c>
      <c r="D217" s="15">
        <v>-580</v>
      </c>
      <c r="E217" s="15">
        <v>-83</v>
      </c>
      <c r="F217" s="15">
        <v>290</v>
      </c>
      <c r="G217" s="15">
        <v>66.877200000000002</v>
      </c>
      <c r="I217">
        <f t="shared" si="42"/>
        <v>0</v>
      </c>
      <c r="J217" s="18">
        <f t="shared" si="46"/>
        <v>150.66666666666424</v>
      </c>
      <c r="L217">
        <f t="shared" si="47"/>
        <v>0</v>
      </c>
      <c r="N217">
        <f t="shared" si="48"/>
        <v>1</v>
      </c>
      <c r="Q217" s="15">
        <f t="shared" si="49"/>
        <v>19202</v>
      </c>
      <c r="S217" s="15">
        <f t="shared" si="50"/>
        <v>290</v>
      </c>
      <c r="U217" s="18">
        <f t="shared" si="51"/>
        <v>6.6877200000000006</v>
      </c>
    </row>
    <row r="218" spans="2:21" x14ac:dyDescent="0.15">
      <c r="B218" s="15">
        <v>50</v>
      </c>
      <c r="C218" s="15">
        <v>19335.333333333332</v>
      </c>
      <c r="D218" s="15">
        <v>-585</v>
      </c>
      <c r="E218" s="15">
        <v>-83.5</v>
      </c>
      <c r="F218" s="15">
        <v>285</v>
      </c>
      <c r="G218" s="15">
        <v>41.155200000000001</v>
      </c>
      <c r="I218">
        <f t="shared" si="42"/>
        <v>0</v>
      </c>
      <c r="J218" s="18">
        <f t="shared" si="46"/>
        <v>133.33333333333212</v>
      </c>
      <c r="L218">
        <f t="shared" si="47"/>
        <v>0</v>
      </c>
      <c r="N218">
        <f t="shared" si="48"/>
        <v>1</v>
      </c>
      <c r="Q218" s="15">
        <f t="shared" si="49"/>
        <v>19335.333333333332</v>
      </c>
      <c r="S218" s="15">
        <f t="shared" si="50"/>
        <v>285</v>
      </c>
      <c r="U218" s="18">
        <f t="shared" si="51"/>
        <v>4.1155200000000001</v>
      </c>
    </row>
    <row r="219" spans="2:21" x14ac:dyDescent="0.15">
      <c r="B219" s="15">
        <v>50</v>
      </c>
      <c r="C219" s="15">
        <v>19468.666666666664</v>
      </c>
      <c r="D219" s="15">
        <v>-585</v>
      </c>
      <c r="E219" s="15">
        <v>-83.5</v>
      </c>
      <c r="F219" s="15">
        <v>285</v>
      </c>
      <c r="G219" s="15">
        <v>41.155200000000001</v>
      </c>
      <c r="I219">
        <f t="shared" si="42"/>
        <v>0</v>
      </c>
      <c r="J219" s="18">
        <f t="shared" si="46"/>
        <v>133.33333333333212</v>
      </c>
      <c r="L219">
        <f t="shared" si="47"/>
        <v>0</v>
      </c>
      <c r="N219">
        <f t="shared" si="48"/>
        <v>1</v>
      </c>
      <c r="Q219" s="15">
        <f t="shared" si="49"/>
        <v>19468.666666666664</v>
      </c>
      <c r="S219" s="15">
        <f t="shared" si="50"/>
        <v>285</v>
      </c>
      <c r="U219" s="18">
        <f t="shared" si="51"/>
        <v>4.1155200000000001</v>
      </c>
    </row>
    <row r="220" spans="2:21" x14ac:dyDescent="0.15">
      <c r="B220" s="15">
        <v>50</v>
      </c>
      <c r="C220" s="15">
        <v>19602</v>
      </c>
      <c r="D220" s="15">
        <v>-585</v>
      </c>
      <c r="E220" s="15">
        <v>-83.5</v>
      </c>
      <c r="F220" s="15">
        <v>285</v>
      </c>
      <c r="G220" s="15">
        <v>41.155200000000001</v>
      </c>
      <c r="I220">
        <f t="shared" si="42"/>
        <v>0</v>
      </c>
      <c r="J220" s="18">
        <f t="shared" si="46"/>
        <v>133.33333333333576</v>
      </c>
      <c r="L220">
        <f t="shared" si="47"/>
        <v>0</v>
      </c>
      <c r="N220">
        <f t="shared" si="48"/>
        <v>1</v>
      </c>
      <c r="Q220" s="15">
        <f t="shared" si="49"/>
        <v>19602</v>
      </c>
      <c r="S220" s="15">
        <f t="shared" si="50"/>
        <v>285</v>
      </c>
      <c r="U220" s="18">
        <f t="shared" si="51"/>
        <v>4.1155200000000001</v>
      </c>
    </row>
    <row r="221" spans="2:21" x14ac:dyDescent="0.15">
      <c r="B221" s="15">
        <v>50</v>
      </c>
      <c r="C221" s="15">
        <v>19735.333333333332</v>
      </c>
      <c r="D221" s="15">
        <v>-585</v>
      </c>
      <c r="E221" s="15">
        <v>-83.5</v>
      </c>
      <c r="F221" s="15">
        <v>285</v>
      </c>
      <c r="G221" s="15">
        <v>41.155200000000001</v>
      </c>
      <c r="I221">
        <f t="shared" si="42"/>
        <v>0</v>
      </c>
      <c r="J221" s="18">
        <f t="shared" si="46"/>
        <v>133.33333333333212</v>
      </c>
      <c r="L221">
        <f t="shared" si="47"/>
        <v>0</v>
      </c>
      <c r="N221">
        <f t="shared" si="48"/>
        <v>1</v>
      </c>
      <c r="Q221" s="15">
        <f t="shared" si="49"/>
        <v>19735.333333333332</v>
      </c>
      <c r="S221" s="15">
        <f t="shared" si="50"/>
        <v>285</v>
      </c>
      <c r="U221" s="18">
        <f t="shared" si="51"/>
        <v>4.1155200000000001</v>
      </c>
    </row>
    <row r="222" spans="2:21" x14ac:dyDescent="0.15">
      <c r="B222" s="15">
        <v>50</v>
      </c>
      <c r="C222" s="15">
        <v>19868.666666666664</v>
      </c>
      <c r="D222" s="15">
        <v>-585</v>
      </c>
      <c r="E222" s="15">
        <v>-83.5</v>
      </c>
      <c r="F222" s="15">
        <v>285</v>
      </c>
      <c r="G222" s="15">
        <v>41.155200000000001</v>
      </c>
      <c r="I222">
        <f t="shared" si="42"/>
        <v>0</v>
      </c>
      <c r="J222" s="18">
        <f t="shared" si="46"/>
        <v>133.33333333333212</v>
      </c>
      <c r="L222">
        <f t="shared" si="47"/>
        <v>0</v>
      </c>
      <c r="N222">
        <f t="shared" si="48"/>
        <v>1</v>
      </c>
      <c r="Q222" s="15">
        <f t="shared" si="49"/>
        <v>19868.666666666664</v>
      </c>
      <c r="S222" s="15">
        <f t="shared" si="50"/>
        <v>285</v>
      </c>
      <c r="U222" s="18">
        <f t="shared" si="51"/>
        <v>4.1155200000000001</v>
      </c>
    </row>
    <row r="223" spans="2:21" x14ac:dyDescent="0.15">
      <c r="B223" s="15">
        <v>50</v>
      </c>
      <c r="C223" s="15">
        <v>20002</v>
      </c>
      <c r="D223" s="15">
        <v>-585</v>
      </c>
      <c r="E223" s="15">
        <v>-83.5</v>
      </c>
      <c r="F223" s="15">
        <v>285</v>
      </c>
      <c r="G223" s="15">
        <v>41.155200000000001</v>
      </c>
      <c r="I223">
        <f t="shared" si="42"/>
        <v>0</v>
      </c>
      <c r="J223" s="18">
        <f t="shared" si="46"/>
        <v>133.33333333333576</v>
      </c>
      <c r="L223">
        <f t="shared" si="47"/>
        <v>0</v>
      </c>
      <c r="N223">
        <f t="shared" si="48"/>
        <v>1</v>
      </c>
      <c r="Q223" s="15">
        <f t="shared" si="49"/>
        <v>20002</v>
      </c>
      <c r="S223" s="15">
        <f t="shared" si="50"/>
        <v>285</v>
      </c>
      <c r="U223" s="18">
        <f t="shared" si="51"/>
        <v>4.1155200000000001</v>
      </c>
    </row>
    <row r="224" spans="2:21" x14ac:dyDescent="0.15">
      <c r="B224" s="15">
        <v>50</v>
      </c>
      <c r="C224" s="15">
        <v>20158</v>
      </c>
      <c r="D224" s="15">
        <v>-585</v>
      </c>
      <c r="E224" s="15">
        <v>-83.5</v>
      </c>
      <c r="F224" s="15">
        <v>285</v>
      </c>
      <c r="G224" s="15">
        <v>41.155200000000001</v>
      </c>
      <c r="I224">
        <f t="shared" si="42"/>
        <v>0</v>
      </c>
      <c r="J224" s="18">
        <f t="shared" si="46"/>
        <v>156</v>
      </c>
      <c r="L224">
        <f t="shared" si="47"/>
        <v>0</v>
      </c>
      <c r="N224">
        <f t="shared" si="48"/>
        <v>1</v>
      </c>
      <c r="Q224" s="15">
        <f t="shared" si="49"/>
        <v>20158</v>
      </c>
      <c r="S224" s="15">
        <f t="shared" si="50"/>
        <v>285</v>
      </c>
      <c r="U224" s="18">
        <f t="shared" si="51"/>
        <v>4.1155200000000001</v>
      </c>
    </row>
    <row r="225" spans="2:21" x14ac:dyDescent="0.15">
      <c r="B225" s="15">
        <v>50</v>
      </c>
      <c r="C225" s="15">
        <v>20314</v>
      </c>
      <c r="D225" s="15">
        <v>-585</v>
      </c>
      <c r="E225" s="15">
        <v>-83.5</v>
      </c>
      <c r="F225" s="15">
        <v>285</v>
      </c>
      <c r="G225" s="15">
        <v>41.155200000000001</v>
      </c>
      <c r="I225">
        <f t="shared" si="42"/>
        <v>0</v>
      </c>
      <c r="J225" s="18">
        <f t="shared" si="46"/>
        <v>156</v>
      </c>
      <c r="L225">
        <f t="shared" si="47"/>
        <v>0</v>
      </c>
      <c r="N225">
        <f t="shared" si="48"/>
        <v>1</v>
      </c>
      <c r="Q225" s="15">
        <f t="shared" si="49"/>
        <v>20314</v>
      </c>
      <c r="S225" s="15">
        <f t="shared" si="50"/>
        <v>285</v>
      </c>
      <c r="U225" s="18">
        <f t="shared" si="51"/>
        <v>4.1155200000000001</v>
      </c>
    </row>
    <row r="226" spans="2:21" x14ac:dyDescent="0.15">
      <c r="B226" s="15">
        <v>50</v>
      </c>
      <c r="C226" s="15">
        <v>20470</v>
      </c>
      <c r="D226" s="15">
        <v>-585</v>
      </c>
      <c r="E226" s="15">
        <v>-83.5</v>
      </c>
      <c r="F226" s="15">
        <v>285</v>
      </c>
      <c r="G226" s="15">
        <v>41.155200000000001</v>
      </c>
      <c r="I226">
        <f t="shared" si="42"/>
        <v>0</v>
      </c>
      <c r="J226" s="18">
        <f t="shared" si="46"/>
        <v>156</v>
      </c>
      <c r="L226">
        <f t="shared" si="47"/>
        <v>0</v>
      </c>
      <c r="N226">
        <f t="shared" si="48"/>
        <v>1</v>
      </c>
      <c r="Q226" s="15">
        <f t="shared" si="49"/>
        <v>20470</v>
      </c>
      <c r="S226" s="15">
        <f t="shared" si="50"/>
        <v>285</v>
      </c>
      <c r="U226" s="18">
        <f t="shared" si="51"/>
        <v>4.1155200000000001</v>
      </c>
    </row>
    <row r="227" spans="2:21" x14ac:dyDescent="0.15">
      <c r="B227" s="15">
        <v>43.6</v>
      </c>
      <c r="C227" s="15">
        <v>20603.333333333332</v>
      </c>
      <c r="D227" s="15">
        <v>-584</v>
      </c>
      <c r="E227" s="15">
        <v>-83.4</v>
      </c>
      <c r="F227" s="15">
        <v>275</v>
      </c>
      <c r="G227" s="15">
        <v>66.877200000000002</v>
      </c>
      <c r="I227">
        <f t="shared" si="42"/>
        <v>0</v>
      </c>
      <c r="J227" s="18">
        <f t="shared" si="46"/>
        <v>133.33333333333212</v>
      </c>
      <c r="L227">
        <f t="shared" si="47"/>
        <v>0</v>
      </c>
      <c r="N227">
        <f t="shared" si="48"/>
        <v>1</v>
      </c>
      <c r="Q227" s="15">
        <f t="shared" si="49"/>
        <v>20603.333333333332</v>
      </c>
      <c r="S227" s="15">
        <f t="shared" si="50"/>
        <v>275</v>
      </c>
      <c r="U227" s="18">
        <f t="shared" si="51"/>
        <v>6.6877200000000006</v>
      </c>
    </row>
    <row r="228" spans="2:21" x14ac:dyDescent="0.15">
      <c r="B228" s="15">
        <v>43.6</v>
      </c>
      <c r="C228" s="15">
        <v>20736.666666666664</v>
      </c>
      <c r="D228" s="15">
        <v>-584</v>
      </c>
      <c r="E228" s="15">
        <v>-83.4</v>
      </c>
      <c r="F228" s="15">
        <v>275</v>
      </c>
      <c r="G228" s="15">
        <v>66.877200000000002</v>
      </c>
      <c r="I228">
        <f t="shared" si="42"/>
        <v>0</v>
      </c>
      <c r="J228" s="18">
        <f t="shared" si="46"/>
        <v>133.33333333333212</v>
      </c>
      <c r="L228">
        <f t="shared" si="47"/>
        <v>0</v>
      </c>
      <c r="N228">
        <f t="shared" si="48"/>
        <v>1</v>
      </c>
      <c r="Q228" s="15">
        <f t="shared" si="49"/>
        <v>20736.666666666664</v>
      </c>
      <c r="S228" s="15">
        <f t="shared" si="50"/>
        <v>275</v>
      </c>
      <c r="U228" s="18">
        <f t="shared" si="51"/>
        <v>6.6877200000000006</v>
      </c>
    </row>
    <row r="229" spans="2:21" x14ac:dyDescent="0.15">
      <c r="B229" s="15">
        <v>43.6</v>
      </c>
      <c r="C229" s="15">
        <v>20870</v>
      </c>
      <c r="D229" s="15">
        <v>-584</v>
      </c>
      <c r="E229" s="15">
        <v>-83.4</v>
      </c>
      <c r="F229" s="15">
        <v>275</v>
      </c>
      <c r="G229" s="15">
        <v>66.877200000000002</v>
      </c>
      <c r="I229">
        <f t="shared" si="42"/>
        <v>0</v>
      </c>
      <c r="J229" s="18">
        <f t="shared" si="46"/>
        <v>133.33333333333576</v>
      </c>
      <c r="L229">
        <f t="shared" si="47"/>
        <v>0</v>
      </c>
      <c r="N229">
        <f t="shared" si="48"/>
        <v>1</v>
      </c>
      <c r="Q229" s="15">
        <f t="shared" si="49"/>
        <v>20870</v>
      </c>
      <c r="S229" s="15">
        <f t="shared" si="50"/>
        <v>275</v>
      </c>
      <c r="U229" s="18">
        <f t="shared" si="51"/>
        <v>6.6877200000000006</v>
      </c>
    </row>
    <row r="230" spans="2:21" x14ac:dyDescent="0.15">
      <c r="B230" s="15">
        <v>43.6</v>
      </c>
      <c r="C230" s="15">
        <v>21025.333333333332</v>
      </c>
      <c r="D230" s="15">
        <v>-584</v>
      </c>
      <c r="E230" s="15">
        <v>-83.4</v>
      </c>
      <c r="F230" s="15">
        <v>275</v>
      </c>
      <c r="G230" s="15">
        <v>66.877200000000002</v>
      </c>
      <c r="I230">
        <f t="shared" si="42"/>
        <v>0</v>
      </c>
      <c r="J230" s="18">
        <f t="shared" si="46"/>
        <v>155.33333333333212</v>
      </c>
      <c r="L230">
        <f t="shared" si="47"/>
        <v>0</v>
      </c>
      <c r="N230">
        <f t="shared" si="48"/>
        <v>1</v>
      </c>
      <c r="Q230" s="15">
        <f t="shared" si="49"/>
        <v>21025.333333333332</v>
      </c>
      <c r="S230" s="15">
        <f t="shared" si="50"/>
        <v>275</v>
      </c>
      <c r="U230" s="18">
        <f t="shared" si="51"/>
        <v>6.6877200000000006</v>
      </c>
    </row>
    <row r="231" spans="2:21" x14ac:dyDescent="0.15">
      <c r="B231" s="15">
        <v>43.6</v>
      </c>
      <c r="C231" s="15">
        <v>21180.666666666664</v>
      </c>
      <c r="D231" s="15">
        <v>-584</v>
      </c>
      <c r="E231" s="15">
        <v>-83.4</v>
      </c>
      <c r="F231" s="15">
        <v>275</v>
      </c>
      <c r="G231" s="15">
        <v>66.877200000000002</v>
      </c>
      <c r="I231">
        <f t="shared" si="42"/>
        <v>0</v>
      </c>
      <c r="J231" s="18">
        <f t="shared" si="46"/>
        <v>155.33333333333212</v>
      </c>
      <c r="L231">
        <f t="shared" si="47"/>
        <v>0</v>
      </c>
      <c r="N231">
        <f t="shared" si="48"/>
        <v>1</v>
      </c>
      <c r="Q231" s="15">
        <f t="shared" si="49"/>
        <v>21180.666666666664</v>
      </c>
      <c r="S231" s="15">
        <f t="shared" si="50"/>
        <v>275</v>
      </c>
      <c r="U231" s="18">
        <f t="shared" si="51"/>
        <v>6.6877200000000006</v>
      </c>
    </row>
    <row r="232" spans="2:21" x14ac:dyDescent="0.15">
      <c r="B232" s="15">
        <v>43.6</v>
      </c>
      <c r="C232" s="15">
        <v>21336</v>
      </c>
      <c r="D232" s="15">
        <v>-584</v>
      </c>
      <c r="E232" s="15">
        <v>-83.4</v>
      </c>
      <c r="F232" s="15">
        <v>275</v>
      </c>
      <c r="G232" s="15">
        <v>66.877200000000002</v>
      </c>
      <c r="I232">
        <f t="shared" si="42"/>
        <v>0</v>
      </c>
      <c r="J232" s="18">
        <f t="shared" si="46"/>
        <v>155.33333333333576</v>
      </c>
      <c r="L232">
        <f t="shared" si="47"/>
        <v>0</v>
      </c>
      <c r="N232">
        <f t="shared" si="48"/>
        <v>1</v>
      </c>
      <c r="Q232" s="15">
        <f t="shared" si="49"/>
        <v>21336</v>
      </c>
      <c r="S232" s="15">
        <f t="shared" si="50"/>
        <v>275</v>
      </c>
      <c r="U232" s="18">
        <f t="shared" si="51"/>
        <v>6.6877200000000006</v>
      </c>
    </row>
    <row r="233" spans="2:21" x14ac:dyDescent="0.15">
      <c r="B233" s="15">
        <v>30</v>
      </c>
      <c r="C233" s="15">
        <v>21469.333333333332</v>
      </c>
      <c r="D233" s="15">
        <v>-581</v>
      </c>
      <c r="E233" s="15">
        <v>-83.1</v>
      </c>
      <c r="F233" s="15">
        <v>300</v>
      </c>
      <c r="G233" s="15">
        <v>25.722000000000001</v>
      </c>
      <c r="I233">
        <f t="shared" si="42"/>
        <v>0</v>
      </c>
      <c r="J233" s="18">
        <f t="shared" si="46"/>
        <v>133.33333333333212</v>
      </c>
      <c r="L233">
        <f t="shared" si="47"/>
        <v>0</v>
      </c>
      <c r="N233">
        <f t="shared" si="48"/>
        <v>1</v>
      </c>
      <c r="Q233" s="15">
        <f t="shared" si="49"/>
        <v>21469.333333333332</v>
      </c>
      <c r="S233" s="15">
        <f t="shared" si="50"/>
        <v>300</v>
      </c>
      <c r="U233" s="18">
        <f t="shared" si="51"/>
        <v>2.5722</v>
      </c>
    </row>
    <row r="234" spans="2:21" x14ac:dyDescent="0.15">
      <c r="B234" s="15">
        <v>30</v>
      </c>
      <c r="C234" s="15">
        <v>21602.666666666664</v>
      </c>
      <c r="D234" s="15">
        <v>-581</v>
      </c>
      <c r="E234" s="15">
        <v>-83.1</v>
      </c>
      <c r="F234" s="15">
        <v>300</v>
      </c>
      <c r="G234" s="15">
        <v>25.722000000000001</v>
      </c>
      <c r="I234">
        <f t="shared" si="42"/>
        <v>0</v>
      </c>
      <c r="J234" s="18">
        <f t="shared" si="46"/>
        <v>133.33333333333212</v>
      </c>
      <c r="L234">
        <f t="shared" si="47"/>
        <v>0</v>
      </c>
      <c r="N234">
        <f t="shared" si="48"/>
        <v>1</v>
      </c>
      <c r="Q234" s="15">
        <f t="shared" si="49"/>
        <v>21602.666666666664</v>
      </c>
      <c r="S234" s="15">
        <f t="shared" si="50"/>
        <v>300</v>
      </c>
      <c r="U234" s="18">
        <f t="shared" si="51"/>
        <v>2.5722</v>
      </c>
    </row>
    <row r="235" spans="2:21" x14ac:dyDescent="0.15">
      <c r="B235" s="15">
        <v>30</v>
      </c>
      <c r="C235" s="15">
        <v>21736</v>
      </c>
      <c r="D235" s="15">
        <v>-581</v>
      </c>
      <c r="E235" s="15">
        <v>-83.1</v>
      </c>
      <c r="F235" s="15">
        <v>300</v>
      </c>
      <c r="G235" s="15">
        <v>25.722000000000001</v>
      </c>
      <c r="I235">
        <f t="shared" si="42"/>
        <v>0</v>
      </c>
      <c r="J235" s="18">
        <f t="shared" si="46"/>
        <v>133.33333333333576</v>
      </c>
      <c r="L235">
        <f t="shared" si="47"/>
        <v>0</v>
      </c>
      <c r="N235">
        <f t="shared" si="48"/>
        <v>1</v>
      </c>
      <c r="Q235" s="15">
        <f t="shared" si="49"/>
        <v>21736</v>
      </c>
      <c r="S235" s="15">
        <f t="shared" si="50"/>
        <v>300</v>
      </c>
      <c r="U235" s="18">
        <f t="shared" si="51"/>
        <v>2.5722</v>
      </c>
    </row>
    <row r="236" spans="2:21" x14ac:dyDescent="0.15">
      <c r="B236" s="15">
        <v>30</v>
      </c>
      <c r="C236" s="15">
        <v>21869.333333333332</v>
      </c>
      <c r="D236" s="15">
        <v>-581</v>
      </c>
      <c r="E236" s="15">
        <v>-83.1</v>
      </c>
      <c r="F236" s="15">
        <v>300</v>
      </c>
      <c r="G236" s="15">
        <v>25.722000000000001</v>
      </c>
      <c r="I236">
        <f t="shared" si="42"/>
        <v>0</v>
      </c>
      <c r="J236" s="18">
        <f t="shared" si="46"/>
        <v>133.33333333333212</v>
      </c>
      <c r="L236">
        <f t="shared" si="47"/>
        <v>0</v>
      </c>
      <c r="N236">
        <f t="shared" si="48"/>
        <v>1</v>
      </c>
      <c r="Q236" s="15">
        <f t="shared" si="49"/>
        <v>21869.333333333332</v>
      </c>
      <c r="S236" s="15">
        <f t="shared" si="50"/>
        <v>300</v>
      </c>
      <c r="U236" s="18">
        <f t="shared" si="51"/>
        <v>2.5722</v>
      </c>
    </row>
    <row r="237" spans="2:21" x14ac:dyDescent="0.15">
      <c r="B237" s="15">
        <v>30</v>
      </c>
      <c r="C237" s="15">
        <v>22002.666666666664</v>
      </c>
      <c r="D237" s="15">
        <v>-581</v>
      </c>
      <c r="E237" s="15">
        <v>-83.1</v>
      </c>
      <c r="F237" s="15">
        <v>300</v>
      </c>
      <c r="G237" s="15">
        <v>25.722000000000001</v>
      </c>
      <c r="I237">
        <f t="shared" si="42"/>
        <v>0</v>
      </c>
      <c r="J237" s="18">
        <f t="shared" si="46"/>
        <v>133.33333333333212</v>
      </c>
      <c r="L237">
        <f t="shared" si="47"/>
        <v>0</v>
      </c>
      <c r="N237">
        <f t="shared" si="48"/>
        <v>1</v>
      </c>
      <c r="Q237" s="15">
        <f t="shared" si="49"/>
        <v>22002.666666666664</v>
      </c>
      <c r="S237" s="15">
        <f t="shared" si="50"/>
        <v>300</v>
      </c>
      <c r="U237" s="18">
        <f t="shared" si="51"/>
        <v>2.5722</v>
      </c>
    </row>
    <row r="238" spans="2:21" x14ac:dyDescent="0.15">
      <c r="B238" s="15">
        <v>30</v>
      </c>
      <c r="C238" s="15">
        <v>22136</v>
      </c>
      <c r="D238" s="15">
        <v>-581</v>
      </c>
      <c r="E238" s="15">
        <v>-83.1</v>
      </c>
      <c r="F238" s="15">
        <v>300</v>
      </c>
      <c r="G238" s="15">
        <v>25.722000000000001</v>
      </c>
      <c r="I238">
        <f t="shared" si="42"/>
        <v>0</v>
      </c>
      <c r="J238" s="18">
        <f t="shared" si="46"/>
        <v>133.33333333333576</v>
      </c>
      <c r="L238">
        <f t="shared" si="47"/>
        <v>0</v>
      </c>
      <c r="N238">
        <f t="shared" si="48"/>
        <v>1</v>
      </c>
      <c r="Q238" s="15">
        <f t="shared" si="49"/>
        <v>22136</v>
      </c>
      <c r="S238" s="15">
        <f t="shared" si="50"/>
        <v>300</v>
      </c>
      <c r="U238" s="18">
        <f t="shared" si="51"/>
        <v>2.5722</v>
      </c>
    </row>
    <row r="239" spans="2:21" x14ac:dyDescent="0.15">
      <c r="B239" s="15">
        <v>30</v>
      </c>
      <c r="C239" s="15">
        <v>22269.333333333332</v>
      </c>
      <c r="D239" s="15">
        <v>-581</v>
      </c>
      <c r="E239" s="15">
        <v>-83.1</v>
      </c>
      <c r="F239" s="15">
        <v>300</v>
      </c>
      <c r="G239" s="15">
        <v>25.722000000000001</v>
      </c>
      <c r="I239">
        <f t="shared" si="42"/>
        <v>0</v>
      </c>
      <c r="J239" s="18">
        <f t="shared" si="46"/>
        <v>133.33333333333212</v>
      </c>
      <c r="L239">
        <f t="shared" si="47"/>
        <v>0</v>
      </c>
      <c r="N239">
        <f t="shared" si="48"/>
        <v>1</v>
      </c>
      <c r="Q239" s="15">
        <f t="shared" si="49"/>
        <v>22269.333333333332</v>
      </c>
      <c r="S239" s="15">
        <f t="shared" si="50"/>
        <v>300</v>
      </c>
      <c r="U239" s="18">
        <f t="shared" si="51"/>
        <v>2.5722</v>
      </c>
    </row>
    <row r="240" spans="2:21" x14ac:dyDescent="0.15">
      <c r="B240" s="15">
        <v>30</v>
      </c>
      <c r="C240" s="15">
        <v>22402.666666666664</v>
      </c>
      <c r="D240" s="15">
        <v>-581</v>
      </c>
      <c r="E240" s="15">
        <v>-83.1</v>
      </c>
      <c r="F240" s="15">
        <v>300</v>
      </c>
      <c r="G240" s="15">
        <v>25.722000000000001</v>
      </c>
      <c r="I240">
        <f t="shared" si="42"/>
        <v>0</v>
      </c>
      <c r="J240" s="18">
        <f t="shared" si="46"/>
        <v>133.33333333333212</v>
      </c>
      <c r="L240">
        <f t="shared" si="47"/>
        <v>0</v>
      </c>
      <c r="N240">
        <f t="shared" si="48"/>
        <v>1</v>
      </c>
      <c r="Q240" s="15">
        <f t="shared" si="49"/>
        <v>22402.666666666664</v>
      </c>
      <c r="S240" s="15">
        <f t="shared" si="50"/>
        <v>300</v>
      </c>
      <c r="U240" s="18">
        <f t="shared" si="51"/>
        <v>2.5722</v>
      </c>
    </row>
    <row r="241" spans="2:21" x14ac:dyDescent="0.15">
      <c r="B241" s="15">
        <v>30</v>
      </c>
      <c r="C241" s="15">
        <v>22536</v>
      </c>
      <c r="D241" s="15">
        <v>-581</v>
      </c>
      <c r="E241" s="15">
        <v>-83.1</v>
      </c>
      <c r="F241" s="15">
        <v>300</v>
      </c>
      <c r="G241" s="15">
        <v>25.722000000000001</v>
      </c>
      <c r="I241">
        <f t="shared" si="42"/>
        <v>0</v>
      </c>
      <c r="J241" s="18">
        <f t="shared" si="46"/>
        <v>133.33333333333576</v>
      </c>
      <c r="L241">
        <f t="shared" si="47"/>
        <v>0</v>
      </c>
      <c r="N241">
        <f t="shared" si="48"/>
        <v>1</v>
      </c>
      <c r="Q241" s="15">
        <f t="shared" si="49"/>
        <v>22536</v>
      </c>
      <c r="S241" s="15">
        <f t="shared" si="50"/>
        <v>300</v>
      </c>
      <c r="U241" s="18">
        <f t="shared" si="51"/>
        <v>2.5722</v>
      </c>
    </row>
    <row r="242" spans="2:21" x14ac:dyDescent="0.15">
      <c r="B242" s="15">
        <v>30</v>
      </c>
      <c r="C242" s="15">
        <v>22669.333333333332</v>
      </c>
      <c r="D242" s="15">
        <v>-581</v>
      </c>
      <c r="E242" s="15">
        <v>-83.1</v>
      </c>
      <c r="F242" s="15">
        <v>300</v>
      </c>
      <c r="G242" s="15">
        <v>25.722000000000001</v>
      </c>
      <c r="I242">
        <f t="shared" si="42"/>
        <v>0</v>
      </c>
      <c r="J242" s="18">
        <f t="shared" si="46"/>
        <v>133.33333333333212</v>
      </c>
      <c r="L242">
        <f t="shared" si="47"/>
        <v>0</v>
      </c>
      <c r="N242">
        <f t="shared" si="48"/>
        <v>1</v>
      </c>
      <c r="Q242" s="15">
        <f t="shared" si="49"/>
        <v>22669.333333333332</v>
      </c>
      <c r="S242" s="15">
        <f t="shared" si="50"/>
        <v>300</v>
      </c>
      <c r="U242" s="18">
        <f t="shared" si="51"/>
        <v>2.5722</v>
      </c>
    </row>
    <row r="243" spans="2:21" x14ac:dyDescent="0.15">
      <c r="B243" s="15">
        <v>30</v>
      </c>
      <c r="C243" s="15">
        <v>22802.666666666664</v>
      </c>
      <c r="D243" s="15">
        <v>-581</v>
      </c>
      <c r="E243" s="15">
        <v>-83.1</v>
      </c>
      <c r="F243" s="15">
        <v>300</v>
      </c>
      <c r="G243" s="15">
        <v>25.722000000000001</v>
      </c>
      <c r="I243">
        <f t="shared" si="42"/>
        <v>0</v>
      </c>
      <c r="J243" s="18">
        <f t="shared" si="46"/>
        <v>133.33333333333212</v>
      </c>
      <c r="L243">
        <f t="shared" si="47"/>
        <v>0</v>
      </c>
      <c r="N243">
        <f t="shared" si="48"/>
        <v>1</v>
      </c>
      <c r="Q243" s="15">
        <f t="shared" si="49"/>
        <v>22802.666666666664</v>
      </c>
      <c r="S243" s="15">
        <f t="shared" si="50"/>
        <v>300</v>
      </c>
      <c r="U243" s="18">
        <f t="shared" si="51"/>
        <v>2.5722</v>
      </c>
    </row>
    <row r="244" spans="2:21" x14ac:dyDescent="0.15">
      <c r="B244" s="15">
        <v>30</v>
      </c>
      <c r="C244" s="15">
        <v>22936</v>
      </c>
      <c r="D244" s="15">
        <v>-581</v>
      </c>
      <c r="E244" s="15">
        <v>-83.1</v>
      </c>
      <c r="F244" s="15">
        <v>300</v>
      </c>
      <c r="G244" s="15">
        <v>25.722000000000001</v>
      </c>
      <c r="I244">
        <f t="shared" si="42"/>
        <v>0</v>
      </c>
      <c r="J244" s="18">
        <f t="shared" si="46"/>
        <v>133.33333333333576</v>
      </c>
      <c r="L244">
        <f t="shared" si="47"/>
        <v>0</v>
      </c>
      <c r="N244">
        <f t="shared" si="48"/>
        <v>1</v>
      </c>
      <c r="Q244" s="15">
        <f t="shared" si="49"/>
        <v>22936</v>
      </c>
      <c r="S244" s="15">
        <f t="shared" si="50"/>
        <v>300</v>
      </c>
      <c r="U244" s="18">
        <f t="shared" si="51"/>
        <v>2.5722</v>
      </c>
    </row>
    <row r="245" spans="2:21" x14ac:dyDescent="0.15">
      <c r="B245" s="15">
        <v>30</v>
      </c>
      <c r="C245" s="15">
        <v>23069.333333333332</v>
      </c>
      <c r="D245" s="15">
        <v>-581</v>
      </c>
      <c r="E245" s="15">
        <v>-83.1</v>
      </c>
      <c r="F245" s="15">
        <v>300</v>
      </c>
      <c r="G245" s="15">
        <v>25.722000000000001</v>
      </c>
      <c r="I245">
        <f t="shared" si="42"/>
        <v>0</v>
      </c>
      <c r="J245" s="18">
        <f t="shared" si="46"/>
        <v>133.33333333333212</v>
      </c>
      <c r="L245">
        <f t="shared" si="47"/>
        <v>0</v>
      </c>
      <c r="N245">
        <f t="shared" si="48"/>
        <v>1</v>
      </c>
      <c r="Q245" s="15">
        <f t="shared" si="49"/>
        <v>23069.333333333332</v>
      </c>
      <c r="S245" s="15">
        <f t="shared" si="50"/>
        <v>300</v>
      </c>
      <c r="U245" s="18">
        <f t="shared" si="51"/>
        <v>2.5722</v>
      </c>
    </row>
    <row r="246" spans="2:21" x14ac:dyDescent="0.15">
      <c r="B246" s="15">
        <v>30</v>
      </c>
      <c r="C246" s="15">
        <v>23202.666666666664</v>
      </c>
      <c r="D246" s="15">
        <v>-581</v>
      </c>
      <c r="E246" s="15">
        <v>-83.1</v>
      </c>
      <c r="F246" s="15">
        <v>300</v>
      </c>
      <c r="G246" s="15">
        <v>25.722000000000001</v>
      </c>
      <c r="I246">
        <f t="shared" si="42"/>
        <v>0</v>
      </c>
      <c r="J246" s="18">
        <f t="shared" si="46"/>
        <v>133.33333333333212</v>
      </c>
      <c r="L246">
        <f t="shared" si="47"/>
        <v>0</v>
      </c>
      <c r="N246">
        <f t="shared" si="48"/>
        <v>1</v>
      </c>
      <c r="Q246" s="15">
        <f t="shared" si="49"/>
        <v>23202.666666666664</v>
      </c>
      <c r="S246" s="15">
        <f t="shared" si="50"/>
        <v>300</v>
      </c>
      <c r="U246" s="18">
        <f t="shared" si="51"/>
        <v>2.5722</v>
      </c>
    </row>
    <row r="247" spans="2:21" x14ac:dyDescent="0.15">
      <c r="B247" s="15">
        <v>30</v>
      </c>
      <c r="C247" s="15">
        <v>23336</v>
      </c>
      <c r="D247" s="15">
        <v>-581</v>
      </c>
      <c r="E247" s="15">
        <v>-83.1</v>
      </c>
      <c r="F247" s="15">
        <v>300</v>
      </c>
      <c r="G247" s="15">
        <v>25.722000000000001</v>
      </c>
      <c r="I247">
        <f t="shared" si="42"/>
        <v>0</v>
      </c>
      <c r="J247" s="18">
        <f t="shared" si="46"/>
        <v>133.33333333333576</v>
      </c>
      <c r="L247">
        <f t="shared" si="47"/>
        <v>0</v>
      </c>
      <c r="N247">
        <f t="shared" si="48"/>
        <v>1</v>
      </c>
      <c r="Q247" s="15">
        <f t="shared" si="49"/>
        <v>23336</v>
      </c>
      <c r="S247" s="15">
        <f t="shared" si="50"/>
        <v>300</v>
      </c>
      <c r="U247" s="18">
        <f t="shared" si="51"/>
        <v>2.5722</v>
      </c>
    </row>
    <row r="248" spans="2:21" x14ac:dyDescent="0.15">
      <c r="B248" s="15">
        <v>30</v>
      </c>
      <c r="C248" s="15">
        <v>23457.333333333332</v>
      </c>
      <c r="D248" s="15">
        <v>-581</v>
      </c>
      <c r="E248" s="15">
        <v>-83.1</v>
      </c>
      <c r="F248" s="15">
        <v>300</v>
      </c>
      <c r="G248" s="15">
        <v>25.722000000000001</v>
      </c>
      <c r="I248">
        <f t="shared" si="42"/>
        <v>0</v>
      </c>
      <c r="J248" s="18">
        <f t="shared" si="46"/>
        <v>121.33333333333212</v>
      </c>
      <c r="L248">
        <f t="shared" si="47"/>
        <v>0</v>
      </c>
      <c r="N248">
        <f t="shared" si="48"/>
        <v>1</v>
      </c>
      <c r="Q248" s="15">
        <f t="shared" si="49"/>
        <v>23457.333333333332</v>
      </c>
      <c r="S248" s="15">
        <f t="shared" si="50"/>
        <v>300</v>
      </c>
      <c r="U248" s="18">
        <f t="shared" si="51"/>
        <v>2.5722</v>
      </c>
    </row>
    <row r="249" spans="2:21" x14ac:dyDescent="0.15">
      <c r="B249" s="15">
        <v>30</v>
      </c>
      <c r="C249" s="15">
        <v>23578.666666666664</v>
      </c>
      <c r="D249" s="15">
        <v>-581</v>
      </c>
      <c r="E249" s="15">
        <v>-83.1</v>
      </c>
      <c r="F249" s="15">
        <v>300</v>
      </c>
      <c r="G249" s="15">
        <v>25.722000000000001</v>
      </c>
      <c r="I249">
        <f t="shared" si="42"/>
        <v>0</v>
      </c>
      <c r="J249" s="18">
        <f t="shared" si="46"/>
        <v>121.33333333333212</v>
      </c>
      <c r="L249">
        <f t="shared" si="47"/>
        <v>0</v>
      </c>
      <c r="N249">
        <f t="shared" si="48"/>
        <v>1</v>
      </c>
      <c r="Q249" s="15">
        <f t="shared" si="49"/>
        <v>23578.666666666664</v>
      </c>
      <c r="S249" s="15">
        <f t="shared" si="50"/>
        <v>300</v>
      </c>
      <c r="U249" s="18">
        <f t="shared" si="51"/>
        <v>2.5722</v>
      </c>
    </row>
    <row r="250" spans="2:21" x14ac:dyDescent="0.15">
      <c r="B250" s="15">
        <v>30</v>
      </c>
      <c r="C250" s="15">
        <v>23700</v>
      </c>
      <c r="D250" s="15">
        <v>-581</v>
      </c>
      <c r="E250" s="15">
        <v>-83.1</v>
      </c>
      <c r="F250" s="15">
        <v>300</v>
      </c>
      <c r="G250" s="15">
        <v>25.722000000000001</v>
      </c>
      <c r="I250">
        <f t="shared" si="42"/>
        <v>0</v>
      </c>
      <c r="J250" s="18">
        <f t="shared" si="46"/>
        <v>121.33333333333576</v>
      </c>
      <c r="L250">
        <f t="shared" si="47"/>
        <v>0</v>
      </c>
      <c r="N250">
        <f t="shared" si="48"/>
        <v>1</v>
      </c>
      <c r="Q250" s="15">
        <f t="shared" si="49"/>
        <v>23700</v>
      </c>
      <c r="S250" s="15">
        <f t="shared" si="50"/>
        <v>300</v>
      </c>
      <c r="U250" s="18">
        <f t="shared" si="51"/>
        <v>2.5722</v>
      </c>
    </row>
    <row r="251" spans="2:21" x14ac:dyDescent="0.15">
      <c r="B251" s="15">
        <v>22.9</v>
      </c>
      <c r="C251" s="15">
        <v>23833.333333333332</v>
      </c>
      <c r="D251" s="15">
        <v>-591</v>
      </c>
      <c r="E251" s="15">
        <v>-83.1</v>
      </c>
      <c r="F251" s="15">
        <v>337</v>
      </c>
      <c r="G251" s="15">
        <v>20.5776</v>
      </c>
      <c r="I251">
        <f t="shared" si="42"/>
        <v>0</v>
      </c>
      <c r="J251" s="18">
        <f t="shared" si="46"/>
        <v>133.33333333333212</v>
      </c>
      <c r="L251">
        <f t="shared" si="47"/>
        <v>0</v>
      </c>
      <c r="N251">
        <f t="shared" si="48"/>
        <v>1</v>
      </c>
      <c r="Q251" s="15">
        <f t="shared" si="49"/>
        <v>23833.333333333332</v>
      </c>
      <c r="S251" s="15">
        <f t="shared" si="50"/>
        <v>337</v>
      </c>
      <c r="U251" s="18">
        <f t="shared" si="51"/>
        <v>2.05776</v>
      </c>
    </row>
    <row r="252" spans="2:21" x14ac:dyDescent="0.15">
      <c r="B252" s="15">
        <v>22.9</v>
      </c>
      <c r="C252" s="15">
        <v>23966.666666666664</v>
      </c>
      <c r="D252" s="15">
        <v>-591</v>
      </c>
      <c r="E252" s="15">
        <v>-83.1</v>
      </c>
      <c r="F252" s="15">
        <v>337</v>
      </c>
      <c r="G252" s="15">
        <v>20.5776</v>
      </c>
      <c r="I252">
        <f t="shared" si="42"/>
        <v>0</v>
      </c>
      <c r="J252" s="18">
        <f t="shared" si="46"/>
        <v>133.33333333333212</v>
      </c>
      <c r="L252">
        <f t="shared" si="47"/>
        <v>0</v>
      </c>
      <c r="N252">
        <f t="shared" si="48"/>
        <v>1</v>
      </c>
      <c r="Q252" s="15">
        <f t="shared" si="49"/>
        <v>23966.666666666664</v>
      </c>
      <c r="S252" s="15">
        <f t="shared" si="50"/>
        <v>337</v>
      </c>
      <c r="U252" s="18">
        <f t="shared" si="51"/>
        <v>2.05776</v>
      </c>
    </row>
    <row r="253" spans="2:21" x14ac:dyDescent="0.15">
      <c r="B253" s="15">
        <v>22.9</v>
      </c>
      <c r="C253" s="15">
        <v>24100</v>
      </c>
      <c r="D253" s="15">
        <v>-591</v>
      </c>
      <c r="E253" s="15">
        <v>-83.1</v>
      </c>
      <c r="F253" s="15">
        <v>337</v>
      </c>
      <c r="G253" s="15">
        <v>20.5776</v>
      </c>
      <c r="I253">
        <f t="shared" si="42"/>
        <v>0</v>
      </c>
      <c r="J253" s="18">
        <f t="shared" si="46"/>
        <v>133.33333333333576</v>
      </c>
      <c r="L253">
        <f t="shared" si="47"/>
        <v>0</v>
      </c>
      <c r="N253">
        <f t="shared" si="48"/>
        <v>1</v>
      </c>
      <c r="Q253" s="15">
        <f t="shared" si="49"/>
        <v>24100</v>
      </c>
      <c r="S253" s="15">
        <f t="shared" si="50"/>
        <v>337</v>
      </c>
      <c r="U253" s="18">
        <f t="shared" si="51"/>
        <v>2.05776</v>
      </c>
    </row>
    <row r="254" spans="2:21" x14ac:dyDescent="0.15">
      <c r="B254" s="15">
        <v>22.9</v>
      </c>
      <c r="C254" s="15">
        <v>24233.333333333332</v>
      </c>
      <c r="D254" s="15">
        <v>-591</v>
      </c>
      <c r="E254" s="15">
        <v>-83.1</v>
      </c>
      <c r="F254" s="15">
        <v>337</v>
      </c>
      <c r="G254" s="15">
        <v>20.5776</v>
      </c>
      <c r="I254">
        <f t="shared" si="42"/>
        <v>0</v>
      </c>
      <c r="J254" s="18">
        <f t="shared" si="46"/>
        <v>133.33333333333212</v>
      </c>
      <c r="L254">
        <f t="shared" si="47"/>
        <v>0</v>
      </c>
      <c r="N254">
        <f t="shared" si="48"/>
        <v>1</v>
      </c>
      <c r="Q254" s="15">
        <f t="shared" si="49"/>
        <v>24233.333333333332</v>
      </c>
      <c r="S254" s="15">
        <f t="shared" si="50"/>
        <v>337</v>
      </c>
      <c r="U254" s="18">
        <f t="shared" si="51"/>
        <v>2.05776</v>
      </c>
    </row>
    <row r="255" spans="2:21" x14ac:dyDescent="0.15">
      <c r="B255" s="15">
        <v>22.9</v>
      </c>
      <c r="C255" s="15">
        <v>24366.666666666664</v>
      </c>
      <c r="D255" s="15">
        <v>-591</v>
      </c>
      <c r="E255" s="15">
        <v>-83.1</v>
      </c>
      <c r="F255" s="15">
        <v>337</v>
      </c>
      <c r="G255" s="15">
        <v>20.5776</v>
      </c>
      <c r="I255">
        <f t="shared" si="42"/>
        <v>0</v>
      </c>
      <c r="J255" s="18">
        <f t="shared" si="46"/>
        <v>133.33333333333212</v>
      </c>
      <c r="L255">
        <f t="shared" si="47"/>
        <v>0</v>
      </c>
      <c r="N255">
        <f t="shared" si="48"/>
        <v>1</v>
      </c>
      <c r="Q255" s="15">
        <f t="shared" si="49"/>
        <v>24366.666666666664</v>
      </c>
      <c r="S255" s="15">
        <f t="shared" si="50"/>
        <v>337</v>
      </c>
      <c r="U255" s="18">
        <f t="shared" si="51"/>
        <v>2.05776</v>
      </c>
    </row>
    <row r="256" spans="2:21" x14ac:dyDescent="0.15">
      <c r="B256" s="15">
        <v>22.9</v>
      </c>
      <c r="C256" s="15">
        <v>24500</v>
      </c>
      <c r="D256" s="15">
        <v>-591</v>
      </c>
      <c r="E256" s="15">
        <v>-83.1</v>
      </c>
      <c r="F256" s="15">
        <v>337</v>
      </c>
      <c r="G256" s="15">
        <v>20.5776</v>
      </c>
      <c r="I256">
        <f t="shared" si="42"/>
        <v>0</v>
      </c>
      <c r="J256" s="18">
        <f t="shared" si="46"/>
        <v>133.33333333333576</v>
      </c>
      <c r="L256">
        <f t="shared" si="47"/>
        <v>0</v>
      </c>
      <c r="N256">
        <f t="shared" si="48"/>
        <v>1</v>
      </c>
      <c r="Q256" s="15">
        <f t="shared" si="49"/>
        <v>24500</v>
      </c>
      <c r="S256" s="15">
        <f t="shared" si="50"/>
        <v>337</v>
      </c>
      <c r="U256" s="18">
        <f t="shared" si="51"/>
        <v>2.05776</v>
      </c>
    </row>
    <row r="257" spans="2:21" x14ac:dyDescent="0.15">
      <c r="B257" s="15">
        <v>22.9</v>
      </c>
      <c r="C257" s="15">
        <v>24640</v>
      </c>
      <c r="D257" s="15">
        <v>-591</v>
      </c>
      <c r="E257" s="15">
        <v>-83.1</v>
      </c>
      <c r="F257" s="15">
        <v>337</v>
      </c>
      <c r="G257" s="15">
        <v>20.5776</v>
      </c>
      <c r="I257">
        <f t="shared" si="42"/>
        <v>0</v>
      </c>
      <c r="J257" s="18">
        <f t="shared" si="46"/>
        <v>140</v>
      </c>
      <c r="L257">
        <f t="shared" si="47"/>
        <v>0</v>
      </c>
      <c r="N257">
        <f t="shared" si="48"/>
        <v>1</v>
      </c>
      <c r="Q257" s="15">
        <f t="shared" si="49"/>
        <v>24640</v>
      </c>
      <c r="S257" s="15">
        <f t="shared" si="50"/>
        <v>337</v>
      </c>
      <c r="U257" s="18">
        <f t="shared" si="51"/>
        <v>2.05776</v>
      </c>
    </row>
    <row r="258" spans="2:21" x14ac:dyDescent="0.15">
      <c r="B258" s="15">
        <v>22.9</v>
      </c>
      <c r="C258" s="15">
        <v>24780</v>
      </c>
      <c r="D258" s="15">
        <v>-591</v>
      </c>
      <c r="E258" s="15">
        <v>-83.1</v>
      </c>
      <c r="F258" s="15">
        <v>337</v>
      </c>
      <c r="G258" s="15">
        <v>20.5776</v>
      </c>
      <c r="I258">
        <f t="shared" ref="I258:I321" si="52">IF((J258&gt;500),1111111,0)</f>
        <v>0</v>
      </c>
      <c r="J258" s="18">
        <f t="shared" si="46"/>
        <v>140</v>
      </c>
      <c r="L258">
        <f t="shared" si="47"/>
        <v>0</v>
      </c>
      <c r="N258">
        <f t="shared" si="48"/>
        <v>1</v>
      </c>
      <c r="Q258" s="15">
        <f t="shared" si="49"/>
        <v>24780</v>
      </c>
      <c r="S258" s="15">
        <f t="shared" si="50"/>
        <v>337</v>
      </c>
      <c r="U258" s="18">
        <f t="shared" si="51"/>
        <v>2.05776</v>
      </c>
    </row>
    <row r="259" spans="2:21" x14ac:dyDescent="0.15">
      <c r="B259" s="15">
        <v>22.9</v>
      </c>
      <c r="C259" s="15">
        <v>24920</v>
      </c>
      <c r="D259" s="15">
        <v>-591</v>
      </c>
      <c r="E259" s="15">
        <v>-83.1</v>
      </c>
      <c r="F259" s="15">
        <v>337</v>
      </c>
      <c r="G259" s="15">
        <v>20.5776</v>
      </c>
      <c r="I259">
        <f t="shared" si="52"/>
        <v>0</v>
      </c>
      <c r="J259" s="18">
        <f t="shared" si="46"/>
        <v>140</v>
      </c>
      <c r="L259">
        <f t="shared" si="47"/>
        <v>0</v>
      </c>
      <c r="N259">
        <f t="shared" si="48"/>
        <v>1</v>
      </c>
      <c r="Q259" s="15">
        <f t="shared" si="49"/>
        <v>24920</v>
      </c>
      <c r="S259" s="15">
        <f t="shared" si="50"/>
        <v>337</v>
      </c>
      <c r="U259" s="18">
        <f t="shared" si="51"/>
        <v>2.05776</v>
      </c>
    </row>
    <row r="260" spans="2:21" x14ac:dyDescent="0.15">
      <c r="B260" s="15">
        <v>22.9</v>
      </c>
      <c r="C260" s="15">
        <v>25081</v>
      </c>
      <c r="D260" s="15">
        <v>-591</v>
      </c>
      <c r="E260" s="15">
        <v>-83.1</v>
      </c>
      <c r="F260" s="15">
        <v>337</v>
      </c>
      <c r="G260" s="15">
        <v>20.5776</v>
      </c>
      <c r="I260">
        <f t="shared" si="52"/>
        <v>0</v>
      </c>
      <c r="J260" s="18">
        <f t="shared" si="46"/>
        <v>161</v>
      </c>
      <c r="L260">
        <f t="shared" si="47"/>
        <v>0</v>
      </c>
      <c r="N260">
        <f t="shared" si="48"/>
        <v>1</v>
      </c>
      <c r="Q260" s="15">
        <f t="shared" si="49"/>
        <v>25081</v>
      </c>
      <c r="S260" s="15">
        <f t="shared" si="50"/>
        <v>337</v>
      </c>
      <c r="U260" s="18">
        <f t="shared" si="51"/>
        <v>2.05776</v>
      </c>
    </row>
    <row r="261" spans="2:21" x14ac:dyDescent="0.15">
      <c r="B261" s="15">
        <v>22.9</v>
      </c>
      <c r="C261" s="15">
        <v>25242</v>
      </c>
      <c r="D261" s="15">
        <v>-591</v>
      </c>
      <c r="E261" s="15">
        <v>-83.1</v>
      </c>
      <c r="F261" s="15">
        <v>337</v>
      </c>
      <c r="G261" s="15">
        <v>20.5776</v>
      </c>
      <c r="I261">
        <f t="shared" si="52"/>
        <v>0</v>
      </c>
      <c r="J261" s="18">
        <f t="shared" si="46"/>
        <v>161</v>
      </c>
      <c r="L261">
        <f t="shared" si="47"/>
        <v>0</v>
      </c>
      <c r="N261">
        <f t="shared" si="48"/>
        <v>1</v>
      </c>
      <c r="Q261" s="15">
        <f t="shared" si="49"/>
        <v>25242</v>
      </c>
      <c r="S261" s="15">
        <f t="shared" si="50"/>
        <v>337</v>
      </c>
      <c r="U261" s="18">
        <f t="shared" si="51"/>
        <v>2.05776</v>
      </c>
    </row>
    <row r="262" spans="2:21" x14ac:dyDescent="0.15">
      <c r="B262" s="15">
        <v>22.9</v>
      </c>
      <c r="C262" s="15">
        <v>25403</v>
      </c>
      <c r="D262" s="15">
        <v>-591</v>
      </c>
      <c r="E262" s="15">
        <v>-83.1</v>
      </c>
      <c r="F262" s="15">
        <v>337</v>
      </c>
      <c r="G262" s="15">
        <v>20.5776</v>
      </c>
      <c r="I262">
        <f t="shared" si="52"/>
        <v>0</v>
      </c>
      <c r="J262" s="18">
        <f t="shared" si="46"/>
        <v>161</v>
      </c>
      <c r="L262">
        <f t="shared" si="47"/>
        <v>0</v>
      </c>
      <c r="N262">
        <f t="shared" si="48"/>
        <v>1</v>
      </c>
      <c r="Q262" s="15">
        <f t="shared" si="49"/>
        <v>25403</v>
      </c>
      <c r="S262" s="15">
        <f t="shared" si="50"/>
        <v>337</v>
      </c>
      <c r="U262" s="18">
        <f t="shared" si="51"/>
        <v>2.05776</v>
      </c>
    </row>
    <row r="263" spans="2:21" x14ac:dyDescent="0.15">
      <c r="B263" s="15">
        <v>20</v>
      </c>
      <c r="C263" s="15">
        <v>25536.333333333332</v>
      </c>
      <c r="D263" s="15">
        <v>-565</v>
      </c>
      <c r="E263" s="15">
        <v>-81.5</v>
      </c>
      <c r="F263" s="15">
        <v>355</v>
      </c>
      <c r="G263" s="15">
        <v>15.433199999999999</v>
      </c>
      <c r="I263">
        <f t="shared" si="52"/>
        <v>0</v>
      </c>
      <c r="J263" s="18">
        <f t="shared" si="46"/>
        <v>133.33333333333212</v>
      </c>
      <c r="L263">
        <f t="shared" si="47"/>
        <v>0</v>
      </c>
      <c r="N263">
        <f t="shared" si="48"/>
        <v>1</v>
      </c>
      <c r="Q263" s="15">
        <f t="shared" si="49"/>
        <v>25536.333333333332</v>
      </c>
      <c r="S263" s="15">
        <f t="shared" si="50"/>
        <v>355</v>
      </c>
      <c r="U263" s="18">
        <f t="shared" si="51"/>
        <v>1.54332</v>
      </c>
    </row>
    <row r="264" spans="2:21" x14ac:dyDescent="0.15">
      <c r="B264" s="15">
        <v>20</v>
      </c>
      <c r="C264" s="15">
        <v>25669.666666666664</v>
      </c>
      <c r="D264" s="15">
        <v>-565</v>
      </c>
      <c r="E264" s="15">
        <v>-81.5</v>
      </c>
      <c r="F264" s="15">
        <v>355</v>
      </c>
      <c r="G264" s="15">
        <v>15.433199999999999</v>
      </c>
      <c r="I264">
        <f t="shared" si="52"/>
        <v>0</v>
      </c>
      <c r="J264" s="18">
        <f t="shared" si="46"/>
        <v>133.33333333333212</v>
      </c>
      <c r="L264">
        <f t="shared" si="47"/>
        <v>0</v>
      </c>
      <c r="N264">
        <f t="shared" si="48"/>
        <v>1</v>
      </c>
      <c r="Q264" s="15">
        <f t="shared" si="49"/>
        <v>25669.666666666664</v>
      </c>
      <c r="S264" s="15">
        <f t="shared" si="50"/>
        <v>355</v>
      </c>
      <c r="U264" s="18">
        <f t="shared" si="51"/>
        <v>1.54332</v>
      </c>
    </row>
    <row r="265" spans="2:21" x14ac:dyDescent="0.15">
      <c r="B265" s="15">
        <v>20</v>
      </c>
      <c r="C265" s="15">
        <v>25803</v>
      </c>
      <c r="D265" s="15">
        <v>-565</v>
      </c>
      <c r="E265" s="15">
        <v>-81.5</v>
      </c>
      <c r="F265" s="15">
        <v>355</v>
      </c>
      <c r="G265" s="15">
        <v>15.433199999999999</v>
      </c>
      <c r="I265">
        <f t="shared" si="52"/>
        <v>0</v>
      </c>
      <c r="J265" s="18">
        <f t="shared" ref="J265:J328" si="53">C265-C264</f>
        <v>133.33333333333576</v>
      </c>
      <c r="L265">
        <f t="shared" ref="L265:L328" si="54">(IF(C265&gt;0,1,0))+(IF(C266&gt;0,-1,0))</f>
        <v>0</v>
      </c>
      <c r="N265">
        <f t="shared" ref="N265:N328" si="55">IF(C265&gt;0,1,0)</f>
        <v>1</v>
      </c>
      <c r="Q265" s="15">
        <f t="shared" ref="Q265:Q328" si="56">IF(C265=0, C265/0, C265)</f>
        <v>25803</v>
      </c>
      <c r="S265" s="15">
        <f t="shared" ref="S265:S328" si="57">IF(F265=0, F265/0, F265)</f>
        <v>355</v>
      </c>
      <c r="U265" s="18">
        <f t="shared" ref="U265:U328" si="58">IF(G265=0, G265/0, G265/10)</f>
        <v>1.54332</v>
      </c>
    </row>
    <row r="266" spans="2:21" x14ac:dyDescent="0.15">
      <c r="B266" s="15">
        <v>20</v>
      </c>
      <c r="C266" s="15">
        <v>25955.333333333332</v>
      </c>
      <c r="D266" s="15">
        <v>-565</v>
      </c>
      <c r="E266" s="15">
        <v>-81.5</v>
      </c>
      <c r="F266" s="15">
        <v>355</v>
      </c>
      <c r="G266" s="15">
        <v>15.433199999999999</v>
      </c>
      <c r="I266">
        <f t="shared" si="52"/>
        <v>0</v>
      </c>
      <c r="J266" s="18">
        <f t="shared" si="53"/>
        <v>152.33333333333212</v>
      </c>
      <c r="L266">
        <f t="shared" si="54"/>
        <v>0</v>
      </c>
      <c r="N266">
        <f t="shared" si="55"/>
        <v>1</v>
      </c>
      <c r="Q266" s="15">
        <f t="shared" si="56"/>
        <v>25955.333333333332</v>
      </c>
      <c r="S266" s="15">
        <f t="shared" si="57"/>
        <v>355</v>
      </c>
      <c r="U266" s="18">
        <f t="shared" si="58"/>
        <v>1.54332</v>
      </c>
    </row>
    <row r="267" spans="2:21" x14ac:dyDescent="0.15">
      <c r="B267" s="15">
        <v>20</v>
      </c>
      <c r="C267" s="15">
        <v>26107.666666666664</v>
      </c>
      <c r="D267" s="15">
        <v>-565</v>
      </c>
      <c r="E267" s="15">
        <v>-81.5</v>
      </c>
      <c r="F267" s="15">
        <v>355</v>
      </c>
      <c r="G267" s="15">
        <v>15.433199999999999</v>
      </c>
      <c r="I267">
        <f t="shared" si="52"/>
        <v>0</v>
      </c>
      <c r="J267" s="18">
        <f t="shared" si="53"/>
        <v>152.33333333333212</v>
      </c>
      <c r="L267">
        <f t="shared" si="54"/>
        <v>0</v>
      </c>
      <c r="N267">
        <f t="shared" si="55"/>
        <v>1</v>
      </c>
      <c r="Q267" s="15">
        <f t="shared" si="56"/>
        <v>26107.666666666664</v>
      </c>
      <c r="S267" s="15">
        <f t="shared" si="57"/>
        <v>355</v>
      </c>
      <c r="U267" s="18">
        <f t="shared" si="58"/>
        <v>1.54332</v>
      </c>
    </row>
    <row r="268" spans="2:21" x14ac:dyDescent="0.15">
      <c r="B268" s="15">
        <v>20</v>
      </c>
      <c r="C268" s="15">
        <v>26260</v>
      </c>
      <c r="D268" s="15">
        <v>-565</v>
      </c>
      <c r="E268" s="15">
        <v>-81.5</v>
      </c>
      <c r="F268" s="15">
        <v>355</v>
      </c>
      <c r="G268" s="15">
        <v>15.433199999999999</v>
      </c>
      <c r="I268">
        <f t="shared" si="52"/>
        <v>0</v>
      </c>
      <c r="J268" s="18">
        <f t="shared" si="53"/>
        <v>152.33333333333576</v>
      </c>
      <c r="L268">
        <f t="shared" si="54"/>
        <v>0</v>
      </c>
      <c r="N268">
        <f t="shared" si="55"/>
        <v>1</v>
      </c>
      <c r="Q268" s="15">
        <f t="shared" si="56"/>
        <v>26260</v>
      </c>
      <c r="S268" s="15">
        <f t="shared" si="57"/>
        <v>355</v>
      </c>
      <c r="U268" s="18">
        <f t="shared" si="58"/>
        <v>1.54332</v>
      </c>
    </row>
    <row r="269" spans="2:21" x14ac:dyDescent="0.15">
      <c r="B269" s="15">
        <v>16.600000000000001</v>
      </c>
      <c r="C269" s="15">
        <v>26393.333333333332</v>
      </c>
      <c r="D269" s="15">
        <v>-550</v>
      </c>
      <c r="E269" s="15">
        <v>-80.7</v>
      </c>
      <c r="F269" s="15">
        <v>5</v>
      </c>
      <c r="G269" s="15">
        <v>10.2888</v>
      </c>
      <c r="I269">
        <f t="shared" si="52"/>
        <v>0</v>
      </c>
      <c r="J269" s="18">
        <f t="shared" si="53"/>
        <v>133.33333333333212</v>
      </c>
      <c r="L269">
        <f t="shared" si="54"/>
        <v>0</v>
      </c>
      <c r="N269">
        <f t="shared" si="55"/>
        <v>1</v>
      </c>
      <c r="Q269" s="15">
        <f t="shared" si="56"/>
        <v>26393.333333333332</v>
      </c>
      <c r="S269" s="15">
        <f t="shared" si="57"/>
        <v>5</v>
      </c>
      <c r="U269" s="18">
        <f t="shared" si="58"/>
        <v>1.02888</v>
      </c>
    </row>
    <row r="270" spans="2:21" x14ac:dyDescent="0.15">
      <c r="B270" s="15">
        <v>16.600000000000001</v>
      </c>
      <c r="C270" s="15">
        <v>26526.666666666664</v>
      </c>
      <c r="D270" s="15">
        <v>-550</v>
      </c>
      <c r="E270" s="15">
        <v>-80.7</v>
      </c>
      <c r="F270" s="15">
        <v>5</v>
      </c>
      <c r="G270" s="15">
        <v>10.2888</v>
      </c>
      <c r="I270">
        <f t="shared" si="52"/>
        <v>0</v>
      </c>
      <c r="J270" s="18">
        <f t="shared" si="53"/>
        <v>133.33333333333212</v>
      </c>
      <c r="L270">
        <f t="shared" si="54"/>
        <v>0</v>
      </c>
      <c r="N270">
        <f t="shared" si="55"/>
        <v>1</v>
      </c>
      <c r="Q270" s="15">
        <f t="shared" si="56"/>
        <v>26526.666666666664</v>
      </c>
      <c r="S270" s="15">
        <f t="shared" si="57"/>
        <v>5</v>
      </c>
      <c r="U270" s="18">
        <f t="shared" si="58"/>
        <v>1.02888</v>
      </c>
    </row>
    <row r="271" spans="2:21" x14ac:dyDescent="0.15">
      <c r="B271" s="15">
        <v>16.600000000000001</v>
      </c>
      <c r="C271" s="15">
        <v>26660</v>
      </c>
      <c r="D271" s="15">
        <v>-550</v>
      </c>
      <c r="E271" s="15">
        <v>-80.7</v>
      </c>
      <c r="F271" s="15">
        <v>5</v>
      </c>
      <c r="G271" s="15">
        <v>10.2888</v>
      </c>
      <c r="I271">
        <f t="shared" si="52"/>
        <v>0</v>
      </c>
      <c r="J271" s="18">
        <f t="shared" si="53"/>
        <v>133.33333333333576</v>
      </c>
      <c r="L271">
        <f t="shared" si="54"/>
        <v>0</v>
      </c>
      <c r="N271">
        <f t="shared" si="55"/>
        <v>1</v>
      </c>
      <c r="Q271" s="15">
        <f t="shared" si="56"/>
        <v>26660</v>
      </c>
      <c r="S271" s="15">
        <f t="shared" si="57"/>
        <v>5</v>
      </c>
      <c r="U271" s="18">
        <f t="shared" si="58"/>
        <v>1.02888</v>
      </c>
    </row>
    <row r="272" spans="2:21" x14ac:dyDescent="0.15">
      <c r="B272" s="15">
        <v>16.600000000000001</v>
      </c>
      <c r="C272" s="15">
        <v>26810</v>
      </c>
      <c r="D272" s="15">
        <v>-550</v>
      </c>
      <c r="E272" s="15">
        <v>-80.7</v>
      </c>
      <c r="F272" s="15">
        <v>5</v>
      </c>
      <c r="G272" s="15">
        <v>10.2888</v>
      </c>
      <c r="I272">
        <f t="shared" si="52"/>
        <v>0</v>
      </c>
      <c r="J272" s="18">
        <f t="shared" si="53"/>
        <v>150</v>
      </c>
      <c r="L272">
        <f t="shared" si="54"/>
        <v>0</v>
      </c>
      <c r="N272">
        <f t="shared" si="55"/>
        <v>1</v>
      </c>
      <c r="Q272" s="15">
        <f t="shared" si="56"/>
        <v>26810</v>
      </c>
      <c r="S272" s="15">
        <f t="shared" si="57"/>
        <v>5</v>
      </c>
      <c r="U272" s="18">
        <f t="shared" si="58"/>
        <v>1.02888</v>
      </c>
    </row>
    <row r="273" spans="2:21" x14ac:dyDescent="0.15">
      <c r="B273" s="15">
        <v>16.600000000000001</v>
      </c>
      <c r="C273" s="15">
        <v>26960</v>
      </c>
      <c r="D273" s="15">
        <v>-550</v>
      </c>
      <c r="E273" s="15">
        <v>-80.7</v>
      </c>
      <c r="F273" s="15">
        <v>5</v>
      </c>
      <c r="G273" s="15">
        <v>10.2888</v>
      </c>
      <c r="I273">
        <f t="shared" si="52"/>
        <v>0</v>
      </c>
      <c r="J273" s="18">
        <f t="shared" si="53"/>
        <v>150</v>
      </c>
      <c r="L273">
        <f t="shared" si="54"/>
        <v>0</v>
      </c>
      <c r="N273">
        <f t="shared" si="55"/>
        <v>1</v>
      </c>
      <c r="Q273" s="15">
        <f t="shared" si="56"/>
        <v>26960</v>
      </c>
      <c r="S273" s="15">
        <f t="shared" si="57"/>
        <v>5</v>
      </c>
      <c r="U273" s="18">
        <f t="shared" si="58"/>
        <v>1.02888</v>
      </c>
    </row>
    <row r="274" spans="2:21" x14ac:dyDescent="0.15">
      <c r="B274" s="15">
        <v>16.600000000000001</v>
      </c>
      <c r="C274" s="15">
        <v>27110</v>
      </c>
      <c r="D274" s="15">
        <v>-550</v>
      </c>
      <c r="E274" s="15">
        <v>-80.7</v>
      </c>
      <c r="F274" s="15">
        <v>5</v>
      </c>
      <c r="G274" s="15">
        <v>10.2888</v>
      </c>
      <c r="I274">
        <f t="shared" si="52"/>
        <v>0</v>
      </c>
      <c r="J274" s="18">
        <f t="shared" si="53"/>
        <v>150</v>
      </c>
      <c r="L274">
        <f t="shared" si="54"/>
        <v>0</v>
      </c>
      <c r="N274">
        <f t="shared" si="55"/>
        <v>1</v>
      </c>
      <c r="Q274" s="15">
        <f t="shared" si="56"/>
        <v>27110</v>
      </c>
      <c r="S274" s="15">
        <f t="shared" si="57"/>
        <v>5</v>
      </c>
      <c r="U274" s="18">
        <f t="shared" si="58"/>
        <v>1.02888</v>
      </c>
    </row>
    <row r="275" spans="2:21" x14ac:dyDescent="0.15">
      <c r="B275" s="15">
        <v>16.600000000000001</v>
      </c>
      <c r="C275" s="15">
        <v>27260</v>
      </c>
      <c r="D275" s="15">
        <v>-550</v>
      </c>
      <c r="E275" s="15">
        <v>-80.7</v>
      </c>
      <c r="F275" s="15">
        <v>5</v>
      </c>
      <c r="G275" s="15">
        <v>10.2888</v>
      </c>
      <c r="I275">
        <f t="shared" si="52"/>
        <v>0</v>
      </c>
      <c r="J275" s="18">
        <f t="shared" si="53"/>
        <v>150</v>
      </c>
      <c r="L275">
        <f t="shared" si="54"/>
        <v>0</v>
      </c>
      <c r="N275">
        <f t="shared" si="55"/>
        <v>1</v>
      </c>
      <c r="Q275" s="15">
        <f t="shared" si="56"/>
        <v>27260</v>
      </c>
      <c r="S275" s="15">
        <f t="shared" si="57"/>
        <v>5</v>
      </c>
      <c r="U275" s="18">
        <f t="shared" si="58"/>
        <v>1.02888</v>
      </c>
    </row>
    <row r="276" spans="2:21" x14ac:dyDescent="0.15">
      <c r="B276" s="15">
        <v>16.600000000000001</v>
      </c>
      <c r="C276" s="15">
        <v>27410</v>
      </c>
      <c r="D276" s="15">
        <v>-550</v>
      </c>
      <c r="E276" s="15">
        <v>-80.7</v>
      </c>
      <c r="F276" s="15">
        <v>5</v>
      </c>
      <c r="G276" s="15">
        <v>10.2888</v>
      </c>
      <c r="I276">
        <f t="shared" si="52"/>
        <v>0</v>
      </c>
      <c r="J276" s="18">
        <f t="shared" si="53"/>
        <v>150</v>
      </c>
      <c r="L276">
        <f t="shared" si="54"/>
        <v>0</v>
      </c>
      <c r="N276">
        <f t="shared" si="55"/>
        <v>1</v>
      </c>
      <c r="Q276" s="15">
        <f t="shared" si="56"/>
        <v>27410</v>
      </c>
      <c r="S276" s="15">
        <f t="shared" si="57"/>
        <v>5</v>
      </c>
      <c r="U276" s="18">
        <f t="shared" si="58"/>
        <v>1.02888</v>
      </c>
    </row>
    <row r="277" spans="2:21" x14ac:dyDescent="0.15">
      <c r="B277" s="15">
        <v>16.600000000000001</v>
      </c>
      <c r="C277" s="15">
        <v>27560</v>
      </c>
      <c r="D277" s="15">
        <v>-550</v>
      </c>
      <c r="E277" s="15">
        <v>-80.7</v>
      </c>
      <c r="F277" s="15">
        <v>5</v>
      </c>
      <c r="G277" s="15">
        <v>10.2888</v>
      </c>
      <c r="I277">
        <f t="shared" si="52"/>
        <v>0</v>
      </c>
      <c r="J277" s="18">
        <f t="shared" si="53"/>
        <v>150</v>
      </c>
      <c r="L277">
        <f t="shared" si="54"/>
        <v>0</v>
      </c>
      <c r="N277">
        <f t="shared" si="55"/>
        <v>1</v>
      </c>
      <c r="Q277" s="15">
        <f t="shared" si="56"/>
        <v>27560</v>
      </c>
      <c r="S277" s="15">
        <f t="shared" si="57"/>
        <v>5</v>
      </c>
      <c r="U277" s="18">
        <f t="shared" si="58"/>
        <v>1.02888</v>
      </c>
    </row>
    <row r="278" spans="2:21" x14ac:dyDescent="0.15">
      <c r="B278" s="15">
        <v>12.5</v>
      </c>
      <c r="C278" s="15">
        <v>27710</v>
      </c>
      <c r="D278" s="15">
        <v>-528</v>
      </c>
      <c r="E278" s="15">
        <v>-79.5</v>
      </c>
      <c r="F278" s="15">
        <v>5</v>
      </c>
      <c r="G278" s="15">
        <v>41.155200000000001</v>
      </c>
      <c r="I278">
        <f t="shared" si="52"/>
        <v>0</v>
      </c>
      <c r="J278" s="18">
        <f t="shared" si="53"/>
        <v>150</v>
      </c>
      <c r="L278">
        <f t="shared" si="54"/>
        <v>0</v>
      </c>
      <c r="N278">
        <f t="shared" si="55"/>
        <v>1</v>
      </c>
      <c r="Q278" s="15">
        <f t="shared" si="56"/>
        <v>27710</v>
      </c>
      <c r="S278" s="15">
        <f t="shared" si="57"/>
        <v>5</v>
      </c>
      <c r="U278" s="18">
        <f t="shared" si="58"/>
        <v>4.1155200000000001</v>
      </c>
    </row>
    <row r="279" spans="2:21" x14ac:dyDescent="0.15">
      <c r="B279" s="15">
        <v>12.5</v>
      </c>
      <c r="C279" s="15">
        <v>27860</v>
      </c>
      <c r="D279" s="15">
        <v>-528</v>
      </c>
      <c r="E279" s="15">
        <v>-79.5</v>
      </c>
      <c r="F279" s="15">
        <v>5</v>
      </c>
      <c r="G279" s="15">
        <v>41.155200000000001</v>
      </c>
      <c r="I279">
        <f t="shared" si="52"/>
        <v>0</v>
      </c>
      <c r="J279" s="18">
        <f t="shared" si="53"/>
        <v>150</v>
      </c>
      <c r="L279">
        <f t="shared" si="54"/>
        <v>0</v>
      </c>
      <c r="N279">
        <f t="shared" si="55"/>
        <v>1</v>
      </c>
      <c r="Q279" s="15">
        <f t="shared" si="56"/>
        <v>27860</v>
      </c>
      <c r="S279" s="15">
        <f t="shared" si="57"/>
        <v>5</v>
      </c>
      <c r="U279" s="18">
        <f t="shared" si="58"/>
        <v>4.1155200000000001</v>
      </c>
    </row>
    <row r="280" spans="2:21" x14ac:dyDescent="0.15">
      <c r="B280" s="15">
        <v>12.5</v>
      </c>
      <c r="C280" s="15">
        <v>28010</v>
      </c>
      <c r="D280" s="15">
        <v>-528</v>
      </c>
      <c r="E280" s="15">
        <v>-79.5</v>
      </c>
      <c r="F280" s="15">
        <v>5</v>
      </c>
      <c r="G280" s="15">
        <v>41.155200000000001</v>
      </c>
      <c r="I280">
        <f t="shared" si="52"/>
        <v>0</v>
      </c>
      <c r="J280" s="18">
        <f t="shared" si="53"/>
        <v>150</v>
      </c>
      <c r="L280">
        <f t="shared" si="54"/>
        <v>0</v>
      </c>
      <c r="N280">
        <f t="shared" si="55"/>
        <v>1</v>
      </c>
      <c r="Q280" s="15">
        <f t="shared" si="56"/>
        <v>28010</v>
      </c>
      <c r="S280" s="15">
        <f t="shared" si="57"/>
        <v>5</v>
      </c>
      <c r="U280" s="18">
        <f t="shared" si="58"/>
        <v>4.1155200000000001</v>
      </c>
    </row>
    <row r="281" spans="2:21" x14ac:dyDescent="0.15">
      <c r="B281" s="15">
        <v>12.5</v>
      </c>
      <c r="C281" s="15">
        <v>28160</v>
      </c>
      <c r="D281" s="15">
        <v>-528</v>
      </c>
      <c r="E281" s="15">
        <v>-79.5</v>
      </c>
      <c r="F281" s="15">
        <v>5</v>
      </c>
      <c r="G281" s="15">
        <v>41.155200000000001</v>
      </c>
      <c r="I281">
        <f t="shared" si="52"/>
        <v>0</v>
      </c>
      <c r="J281" s="18">
        <f t="shared" si="53"/>
        <v>150</v>
      </c>
      <c r="L281">
        <f t="shared" si="54"/>
        <v>0</v>
      </c>
      <c r="N281">
        <f t="shared" si="55"/>
        <v>1</v>
      </c>
      <c r="Q281" s="15">
        <f t="shared" si="56"/>
        <v>28160</v>
      </c>
      <c r="S281" s="15">
        <f t="shared" si="57"/>
        <v>5</v>
      </c>
      <c r="U281" s="18">
        <f t="shared" si="58"/>
        <v>4.1155200000000001</v>
      </c>
    </row>
    <row r="282" spans="2:21" x14ac:dyDescent="0.15">
      <c r="B282" s="15">
        <v>12.5</v>
      </c>
      <c r="C282" s="15">
        <v>28310</v>
      </c>
      <c r="D282" s="15">
        <v>-528</v>
      </c>
      <c r="E282" s="15">
        <v>-79.5</v>
      </c>
      <c r="F282" s="15">
        <v>5</v>
      </c>
      <c r="G282" s="15">
        <v>41.155200000000001</v>
      </c>
      <c r="I282">
        <f t="shared" si="52"/>
        <v>0</v>
      </c>
      <c r="J282" s="18">
        <f t="shared" si="53"/>
        <v>150</v>
      </c>
      <c r="L282">
        <f t="shared" si="54"/>
        <v>0</v>
      </c>
      <c r="N282">
        <f t="shared" si="55"/>
        <v>1</v>
      </c>
      <c r="Q282" s="15">
        <f t="shared" si="56"/>
        <v>28310</v>
      </c>
      <c r="S282" s="15">
        <f t="shared" si="57"/>
        <v>5</v>
      </c>
      <c r="U282" s="18">
        <f t="shared" si="58"/>
        <v>4.1155200000000001</v>
      </c>
    </row>
    <row r="283" spans="2:21" x14ac:dyDescent="0.15">
      <c r="B283" s="15">
        <v>12.5</v>
      </c>
      <c r="C283" s="15">
        <v>28460</v>
      </c>
      <c r="D283" s="15">
        <v>-528</v>
      </c>
      <c r="E283" s="15">
        <v>-79.5</v>
      </c>
      <c r="F283" s="15">
        <v>5</v>
      </c>
      <c r="G283" s="15">
        <v>41.155200000000001</v>
      </c>
      <c r="I283">
        <f t="shared" si="52"/>
        <v>0</v>
      </c>
      <c r="J283" s="18">
        <f t="shared" si="53"/>
        <v>150</v>
      </c>
      <c r="L283">
        <f t="shared" si="54"/>
        <v>0</v>
      </c>
      <c r="N283">
        <f t="shared" si="55"/>
        <v>1</v>
      </c>
      <c r="Q283" s="15">
        <f t="shared" si="56"/>
        <v>28460</v>
      </c>
      <c r="S283" s="15">
        <f t="shared" si="57"/>
        <v>5</v>
      </c>
      <c r="U283" s="18">
        <f t="shared" si="58"/>
        <v>4.1155200000000001</v>
      </c>
    </row>
    <row r="284" spans="2:21" x14ac:dyDescent="0.15">
      <c r="B284" s="15">
        <v>12.5</v>
      </c>
      <c r="C284" s="15">
        <v>28593.333333333332</v>
      </c>
      <c r="D284" s="15">
        <v>-528</v>
      </c>
      <c r="E284" s="15">
        <v>-79.5</v>
      </c>
      <c r="F284" s="15">
        <v>5</v>
      </c>
      <c r="G284" s="15">
        <v>41.155200000000001</v>
      </c>
      <c r="I284">
        <f t="shared" si="52"/>
        <v>0</v>
      </c>
      <c r="J284" s="18">
        <f t="shared" si="53"/>
        <v>133.33333333333212</v>
      </c>
      <c r="L284">
        <f t="shared" si="54"/>
        <v>0</v>
      </c>
      <c r="N284">
        <f t="shared" si="55"/>
        <v>1</v>
      </c>
      <c r="Q284" s="15">
        <f t="shared" si="56"/>
        <v>28593.333333333332</v>
      </c>
      <c r="S284" s="15">
        <f t="shared" si="57"/>
        <v>5</v>
      </c>
      <c r="U284" s="18">
        <f t="shared" si="58"/>
        <v>4.1155200000000001</v>
      </c>
    </row>
    <row r="285" spans="2:21" x14ac:dyDescent="0.15">
      <c r="B285" s="15">
        <v>12.5</v>
      </c>
      <c r="C285" s="15">
        <v>28726.666666666664</v>
      </c>
      <c r="D285" s="15">
        <v>-528</v>
      </c>
      <c r="E285" s="15">
        <v>-79.5</v>
      </c>
      <c r="F285" s="15">
        <v>5</v>
      </c>
      <c r="G285" s="15">
        <v>41.155200000000001</v>
      </c>
      <c r="I285">
        <f t="shared" si="52"/>
        <v>0</v>
      </c>
      <c r="J285" s="18">
        <f t="shared" si="53"/>
        <v>133.33333333333212</v>
      </c>
      <c r="L285">
        <f t="shared" si="54"/>
        <v>0</v>
      </c>
      <c r="N285">
        <f t="shared" si="55"/>
        <v>1</v>
      </c>
      <c r="Q285" s="15">
        <f t="shared" si="56"/>
        <v>28726.666666666664</v>
      </c>
      <c r="S285" s="15">
        <f t="shared" si="57"/>
        <v>5</v>
      </c>
      <c r="U285" s="18">
        <f t="shared" si="58"/>
        <v>4.1155200000000001</v>
      </c>
    </row>
    <row r="286" spans="2:21" x14ac:dyDescent="0.15">
      <c r="B286" s="15">
        <v>12.5</v>
      </c>
      <c r="C286" s="15">
        <v>28860</v>
      </c>
      <c r="D286" s="15">
        <v>-528</v>
      </c>
      <c r="E286" s="15">
        <v>-79.5</v>
      </c>
      <c r="F286" s="15">
        <v>5</v>
      </c>
      <c r="G286" s="15">
        <v>41.155200000000001</v>
      </c>
      <c r="I286">
        <f t="shared" si="52"/>
        <v>0</v>
      </c>
      <c r="J286" s="18">
        <f t="shared" si="53"/>
        <v>133.33333333333576</v>
      </c>
      <c r="L286">
        <f t="shared" si="54"/>
        <v>0</v>
      </c>
      <c r="N286">
        <f t="shared" si="55"/>
        <v>1</v>
      </c>
      <c r="Q286" s="15">
        <f t="shared" si="56"/>
        <v>28860</v>
      </c>
      <c r="S286" s="15">
        <f t="shared" si="57"/>
        <v>5</v>
      </c>
      <c r="U286" s="18">
        <f t="shared" si="58"/>
        <v>4.1155200000000001</v>
      </c>
    </row>
    <row r="287" spans="2:21" x14ac:dyDescent="0.15">
      <c r="B287" s="15">
        <v>12.5</v>
      </c>
      <c r="C287" s="15">
        <v>28993.666666666668</v>
      </c>
      <c r="D287" s="15">
        <v>-528</v>
      </c>
      <c r="E287" s="15">
        <v>-79.5</v>
      </c>
      <c r="F287" s="15">
        <v>5</v>
      </c>
      <c r="G287" s="15">
        <v>41.155200000000001</v>
      </c>
      <c r="I287">
        <f t="shared" si="52"/>
        <v>0</v>
      </c>
      <c r="J287" s="18">
        <f t="shared" si="53"/>
        <v>133.66666666666788</v>
      </c>
      <c r="L287">
        <f t="shared" si="54"/>
        <v>0</v>
      </c>
      <c r="N287">
        <f t="shared" si="55"/>
        <v>1</v>
      </c>
      <c r="Q287" s="15">
        <f t="shared" si="56"/>
        <v>28993.666666666668</v>
      </c>
      <c r="S287" s="15">
        <f t="shared" si="57"/>
        <v>5</v>
      </c>
      <c r="U287" s="18">
        <f t="shared" si="58"/>
        <v>4.1155200000000001</v>
      </c>
    </row>
    <row r="288" spans="2:21" x14ac:dyDescent="0.15">
      <c r="B288" s="15">
        <v>12.5</v>
      </c>
      <c r="C288" s="15">
        <v>29127.333333333336</v>
      </c>
      <c r="D288" s="15">
        <v>-528</v>
      </c>
      <c r="E288" s="15">
        <v>-79.5</v>
      </c>
      <c r="F288" s="15">
        <v>5</v>
      </c>
      <c r="G288" s="15">
        <v>41.155200000000001</v>
      </c>
      <c r="I288">
        <f t="shared" si="52"/>
        <v>0</v>
      </c>
      <c r="J288" s="18">
        <f t="shared" si="53"/>
        <v>133.66666666666788</v>
      </c>
      <c r="L288">
        <f t="shared" si="54"/>
        <v>0</v>
      </c>
      <c r="N288">
        <f t="shared" si="55"/>
        <v>1</v>
      </c>
      <c r="Q288" s="15">
        <f t="shared" si="56"/>
        <v>29127.333333333336</v>
      </c>
      <c r="S288" s="15">
        <f t="shared" si="57"/>
        <v>5</v>
      </c>
      <c r="U288" s="18">
        <f t="shared" si="58"/>
        <v>4.1155200000000001</v>
      </c>
    </row>
    <row r="289" spans="2:21" x14ac:dyDescent="0.15">
      <c r="B289" s="15">
        <v>12.5</v>
      </c>
      <c r="C289" s="15">
        <v>29261</v>
      </c>
      <c r="D289" s="15">
        <v>-528</v>
      </c>
      <c r="E289" s="15">
        <v>-79.5</v>
      </c>
      <c r="F289" s="15">
        <v>5</v>
      </c>
      <c r="G289" s="15">
        <v>41.155200000000001</v>
      </c>
      <c r="I289">
        <f t="shared" si="52"/>
        <v>0</v>
      </c>
      <c r="J289" s="18">
        <f t="shared" si="53"/>
        <v>133.66666666666424</v>
      </c>
      <c r="L289">
        <f t="shared" si="54"/>
        <v>1</v>
      </c>
      <c r="N289">
        <f t="shared" si="55"/>
        <v>1</v>
      </c>
      <c r="Q289" s="15">
        <f t="shared" si="56"/>
        <v>29261</v>
      </c>
      <c r="S289" s="15">
        <f t="shared" si="57"/>
        <v>5</v>
      </c>
      <c r="U289" s="18">
        <f t="shared" si="58"/>
        <v>4.1155200000000001</v>
      </c>
    </row>
    <row r="290" spans="2:21" x14ac:dyDescent="0.15">
      <c r="B290" s="15"/>
      <c r="C290" s="15"/>
      <c r="D290" s="15"/>
      <c r="E290" s="15"/>
      <c r="F290" s="15"/>
      <c r="G290" s="15"/>
      <c r="I290">
        <f t="shared" si="52"/>
        <v>0</v>
      </c>
      <c r="J290" s="18">
        <f t="shared" si="53"/>
        <v>-29261</v>
      </c>
      <c r="L290">
        <f t="shared" si="54"/>
        <v>0</v>
      </c>
      <c r="N290">
        <f t="shared" si="55"/>
        <v>0</v>
      </c>
      <c r="Q290" s="15" t="e">
        <f t="shared" si="56"/>
        <v>#DIV/0!</v>
      </c>
      <c r="S290" s="15" t="e">
        <f t="shared" si="57"/>
        <v>#DIV/0!</v>
      </c>
      <c r="U290" s="18" t="e">
        <f t="shared" si="58"/>
        <v>#DIV/0!</v>
      </c>
    </row>
    <row r="291" spans="2:21" x14ac:dyDescent="0.15">
      <c r="B291" s="15"/>
      <c r="C291" s="15"/>
      <c r="D291" s="15"/>
      <c r="E291" s="15"/>
      <c r="F291" s="15"/>
      <c r="G291" s="15"/>
      <c r="I291">
        <f t="shared" si="52"/>
        <v>0</v>
      </c>
      <c r="J291" s="18">
        <f t="shared" si="53"/>
        <v>0</v>
      </c>
      <c r="L291">
        <f t="shared" si="54"/>
        <v>0</v>
      </c>
      <c r="N291">
        <f t="shared" si="55"/>
        <v>0</v>
      </c>
      <c r="Q291" s="15" t="e">
        <f t="shared" si="56"/>
        <v>#DIV/0!</v>
      </c>
      <c r="S291" s="15" t="e">
        <f t="shared" si="57"/>
        <v>#DIV/0!</v>
      </c>
      <c r="U291" s="18" t="e">
        <f t="shared" si="58"/>
        <v>#DIV/0!</v>
      </c>
    </row>
    <row r="292" spans="2:21" x14ac:dyDescent="0.15">
      <c r="B292" s="15"/>
      <c r="C292" s="15"/>
      <c r="D292" s="15"/>
      <c r="E292" s="15"/>
      <c r="F292" s="15"/>
      <c r="G292" s="15"/>
      <c r="I292">
        <f t="shared" si="52"/>
        <v>0</v>
      </c>
      <c r="J292" s="18">
        <f t="shared" si="53"/>
        <v>0</v>
      </c>
      <c r="L292">
        <f t="shared" si="54"/>
        <v>0</v>
      </c>
      <c r="N292">
        <f t="shared" si="55"/>
        <v>0</v>
      </c>
      <c r="Q292" s="15" t="e">
        <f t="shared" si="56"/>
        <v>#DIV/0!</v>
      </c>
      <c r="S292" s="15" t="e">
        <f t="shared" si="57"/>
        <v>#DIV/0!</v>
      </c>
      <c r="U292" s="18" t="e">
        <f t="shared" si="58"/>
        <v>#DIV/0!</v>
      </c>
    </row>
    <row r="293" spans="2:21" x14ac:dyDescent="0.15">
      <c r="B293" s="15"/>
      <c r="C293" s="15"/>
      <c r="D293" s="15"/>
      <c r="E293" s="15"/>
      <c r="F293" s="15"/>
      <c r="G293" s="15"/>
      <c r="I293">
        <f t="shared" si="52"/>
        <v>0</v>
      </c>
      <c r="J293" s="18">
        <f t="shared" si="53"/>
        <v>0</v>
      </c>
      <c r="L293">
        <f t="shared" si="54"/>
        <v>0</v>
      </c>
      <c r="N293">
        <f t="shared" si="55"/>
        <v>0</v>
      </c>
      <c r="Q293" s="15" t="e">
        <f t="shared" si="56"/>
        <v>#DIV/0!</v>
      </c>
      <c r="S293" s="15" t="e">
        <f t="shared" si="57"/>
        <v>#DIV/0!</v>
      </c>
      <c r="U293" s="18" t="e">
        <f t="shared" si="58"/>
        <v>#DIV/0!</v>
      </c>
    </row>
    <row r="294" spans="2:21" x14ac:dyDescent="0.15">
      <c r="B294" s="15"/>
      <c r="C294" s="15"/>
      <c r="D294" s="15"/>
      <c r="E294" s="15"/>
      <c r="F294" s="15"/>
      <c r="G294" s="15"/>
      <c r="I294">
        <f t="shared" si="52"/>
        <v>0</v>
      </c>
      <c r="J294" s="18">
        <f t="shared" si="53"/>
        <v>0</v>
      </c>
      <c r="L294">
        <f t="shared" si="54"/>
        <v>0</v>
      </c>
      <c r="N294">
        <f t="shared" si="55"/>
        <v>0</v>
      </c>
      <c r="Q294" s="15" t="e">
        <f t="shared" si="56"/>
        <v>#DIV/0!</v>
      </c>
      <c r="S294" s="15" t="e">
        <f t="shared" si="57"/>
        <v>#DIV/0!</v>
      </c>
      <c r="U294" s="18" t="e">
        <f t="shared" si="58"/>
        <v>#DIV/0!</v>
      </c>
    </row>
    <row r="295" spans="2:21" x14ac:dyDescent="0.15">
      <c r="B295" s="15"/>
      <c r="C295" s="15"/>
      <c r="D295" s="15"/>
      <c r="E295" s="15"/>
      <c r="F295" s="15"/>
      <c r="G295" s="15"/>
      <c r="I295">
        <f t="shared" si="52"/>
        <v>0</v>
      </c>
      <c r="J295" s="18">
        <f t="shared" si="53"/>
        <v>0</v>
      </c>
      <c r="L295">
        <f t="shared" si="54"/>
        <v>0</v>
      </c>
      <c r="N295">
        <f t="shared" si="55"/>
        <v>0</v>
      </c>
      <c r="Q295" s="15" t="e">
        <f t="shared" si="56"/>
        <v>#DIV/0!</v>
      </c>
      <c r="S295" s="15" t="e">
        <f t="shared" si="57"/>
        <v>#DIV/0!</v>
      </c>
      <c r="U295" s="18" t="e">
        <f t="shared" si="58"/>
        <v>#DIV/0!</v>
      </c>
    </row>
    <row r="296" spans="2:21" x14ac:dyDescent="0.15">
      <c r="B296" s="15"/>
      <c r="C296" s="15"/>
      <c r="D296" s="15"/>
      <c r="E296" s="15"/>
      <c r="F296" s="15"/>
      <c r="G296" s="15"/>
      <c r="I296">
        <f t="shared" si="52"/>
        <v>0</v>
      </c>
      <c r="J296" s="18">
        <f t="shared" si="53"/>
        <v>0</v>
      </c>
      <c r="L296">
        <f t="shared" si="54"/>
        <v>0</v>
      </c>
      <c r="N296">
        <f t="shared" si="55"/>
        <v>0</v>
      </c>
      <c r="Q296" s="15" t="e">
        <f t="shared" si="56"/>
        <v>#DIV/0!</v>
      </c>
      <c r="S296" s="15" t="e">
        <f t="shared" si="57"/>
        <v>#DIV/0!</v>
      </c>
      <c r="U296" s="18" t="e">
        <f t="shared" si="58"/>
        <v>#DIV/0!</v>
      </c>
    </row>
    <row r="297" spans="2:21" x14ac:dyDescent="0.15">
      <c r="B297" s="15"/>
      <c r="C297" s="15"/>
      <c r="D297" s="15"/>
      <c r="E297" s="15"/>
      <c r="F297" s="15"/>
      <c r="G297" s="15"/>
      <c r="I297">
        <f t="shared" si="52"/>
        <v>0</v>
      </c>
      <c r="J297" s="18">
        <f t="shared" si="53"/>
        <v>0</v>
      </c>
      <c r="L297">
        <f t="shared" si="54"/>
        <v>0</v>
      </c>
      <c r="N297">
        <f t="shared" si="55"/>
        <v>0</v>
      </c>
      <c r="Q297" s="15" t="e">
        <f t="shared" si="56"/>
        <v>#DIV/0!</v>
      </c>
      <c r="S297" s="15" t="e">
        <f t="shared" si="57"/>
        <v>#DIV/0!</v>
      </c>
      <c r="U297" s="18" t="e">
        <f t="shared" si="58"/>
        <v>#DIV/0!</v>
      </c>
    </row>
    <row r="298" spans="2:21" x14ac:dyDescent="0.15">
      <c r="B298" s="15"/>
      <c r="C298" s="15"/>
      <c r="D298" s="15"/>
      <c r="E298" s="15"/>
      <c r="F298" s="15"/>
      <c r="G298" s="15"/>
      <c r="I298">
        <f t="shared" si="52"/>
        <v>0</v>
      </c>
      <c r="J298" s="18">
        <f t="shared" si="53"/>
        <v>0</v>
      </c>
      <c r="L298">
        <f t="shared" si="54"/>
        <v>0</v>
      </c>
      <c r="N298">
        <f t="shared" si="55"/>
        <v>0</v>
      </c>
      <c r="Q298" s="15" t="e">
        <f t="shared" si="56"/>
        <v>#DIV/0!</v>
      </c>
      <c r="S298" s="15" t="e">
        <f t="shared" si="57"/>
        <v>#DIV/0!</v>
      </c>
      <c r="U298" s="18" t="e">
        <f t="shared" si="58"/>
        <v>#DIV/0!</v>
      </c>
    </row>
    <row r="299" spans="2:21" x14ac:dyDescent="0.15">
      <c r="B299" s="15"/>
      <c r="C299" s="15"/>
      <c r="D299" s="15"/>
      <c r="E299" s="15"/>
      <c r="F299" s="15"/>
      <c r="G299" s="15"/>
      <c r="I299">
        <f t="shared" si="52"/>
        <v>0</v>
      </c>
      <c r="J299" s="18">
        <f t="shared" si="53"/>
        <v>0</v>
      </c>
      <c r="L299">
        <f t="shared" si="54"/>
        <v>0</v>
      </c>
      <c r="N299">
        <f t="shared" si="55"/>
        <v>0</v>
      </c>
      <c r="Q299" s="15" t="e">
        <f t="shared" si="56"/>
        <v>#DIV/0!</v>
      </c>
      <c r="S299" s="15" t="e">
        <f t="shared" si="57"/>
        <v>#DIV/0!</v>
      </c>
      <c r="U299" s="18" t="e">
        <f t="shared" si="58"/>
        <v>#DIV/0!</v>
      </c>
    </row>
    <row r="300" spans="2:21" x14ac:dyDescent="0.15">
      <c r="B300" s="15"/>
      <c r="C300" s="15"/>
      <c r="D300" s="15"/>
      <c r="E300" s="15"/>
      <c r="F300" s="15"/>
      <c r="G300" s="15"/>
      <c r="I300">
        <f t="shared" si="52"/>
        <v>0</v>
      </c>
      <c r="J300" s="18">
        <f t="shared" si="53"/>
        <v>0</v>
      </c>
      <c r="L300">
        <f t="shared" si="54"/>
        <v>0</v>
      </c>
      <c r="N300">
        <f t="shared" si="55"/>
        <v>0</v>
      </c>
      <c r="Q300" s="15" t="e">
        <f t="shared" si="56"/>
        <v>#DIV/0!</v>
      </c>
      <c r="S300" s="15" t="e">
        <f t="shared" si="57"/>
        <v>#DIV/0!</v>
      </c>
      <c r="U300" s="18" t="e">
        <f t="shared" si="58"/>
        <v>#DIV/0!</v>
      </c>
    </row>
    <row r="301" spans="2:21" x14ac:dyDescent="0.15">
      <c r="B301" s="15"/>
      <c r="C301" s="15"/>
      <c r="D301" s="15"/>
      <c r="E301" s="15"/>
      <c r="F301" s="15"/>
      <c r="G301" s="15"/>
      <c r="I301">
        <f t="shared" si="52"/>
        <v>0</v>
      </c>
      <c r="J301" s="18">
        <f t="shared" si="53"/>
        <v>0</v>
      </c>
      <c r="L301">
        <f t="shared" si="54"/>
        <v>0</v>
      </c>
      <c r="N301">
        <f t="shared" si="55"/>
        <v>0</v>
      </c>
      <c r="Q301" s="15" t="e">
        <f t="shared" si="56"/>
        <v>#DIV/0!</v>
      </c>
      <c r="S301" s="15" t="e">
        <f t="shared" si="57"/>
        <v>#DIV/0!</v>
      </c>
      <c r="U301" s="18" t="e">
        <f t="shared" si="58"/>
        <v>#DIV/0!</v>
      </c>
    </row>
    <row r="302" spans="2:21" x14ac:dyDescent="0.15">
      <c r="B302" s="15"/>
      <c r="C302" s="15"/>
      <c r="D302" s="15"/>
      <c r="E302" s="15"/>
      <c r="F302" s="15"/>
      <c r="G302" s="15"/>
      <c r="I302">
        <f t="shared" si="52"/>
        <v>0</v>
      </c>
      <c r="J302" s="18">
        <f t="shared" si="53"/>
        <v>0</v>
      </c>
      <c r="L302">
        <f t="shared" si="54"/>
        <v>0</v>
      </c>
      <c r="N302">
        <f t="shared" si="55"/>
        <v>0</v>
      </c>
      <c r="Q302" s="15" t="e">
        <f t="shared" si="56"/>
        <v>#DIV/0!</v>
      </c>
      <c r="S302" s="15" t="e">
        <f t="shared" si="57"/>
        <v>#DIV/0!</v>
      </c>
      <c r="U302" s="18" t="e">
        <f t="shared" si="58"/>
        <v>#DIV/0!</v>
      </c>
    </row>
    <row r="303" spans="2:21" x14ac:dyDescent="0.15">
      <c r="B303" s="15"/>
      <c r="C303" s="15"/>
      <c r="D303" s="15"/>
      <c r="E303" s="15"/>
      <c r="F303" s="15"/>
      <c r="G303" s="15"/>
      <c r="I303">
        <f t="shared" si="52"/>
        <v>0</v>
      </c>
      <c r="J303" s="18">
        <f t="shared" si="53"/>
        <v>0</v>
      </c>
      <c r="L303">
        <f t="shared" si="54"/>
        <v>0</v>
      </c>
      <c r="N303">
        <f t="shared" si="55"/>
        <v>0</v>
      </c>
      <c r="Q303" s="15" t="e">
        <f t="shared" si="56"/>
        <v>#DIV/0!</v>
      </c>
      <c r="S303" s="15" t="e">
        <f t="shared" si="57"/>
        <v>#DIV/0!</v>
      </c>
      <c r="U303" s="18" t="e">
        <f t="shared" si="58"/>
        <v>#DIV/0!</v>
      </c>
    </row>
    <row r="304" spans="2:21" x14ac:dyDescent="0.15">
      <c r="B304" s="15"/>
      <c r="C304" s="15"/>
      <c r="D304" s="15"/>
      <c r="E304" s="15"/>
      <c r="F304" s="15"/>
      <c r="G304" s="15"/>
      <c r="I304">
        <f t="shared" si="52"/>
        <v>0</v>
      </c>
      <c r="J304" s="18">
        <f t="shared" si="53"/>
        <v>0</v>
      </c>
      <c r="L304">
        <f t="shared" si="54"/>
        <v>0</v>
      </c>
      <c r="N304">
        <f t="shared" si="55"/>
        <v>0</v>
      </c>
      <c r="Q304" s="15" t="e">
        <f t="shared" si="56"/>
        <v>#DIV/0!</v>
      </c>
      <c r="S304" s="15" t="e">
        <f t="shared" si="57"/>
        <v>#DIV/0!</v>
      </c>
      <c r="U304" s="18" t="e">
        <f t="shared" si="58"/>
        <v>#DIV/0!</v>
      </c>
    </row>
    <row r="305" spans="2:21" x14ac:dyDescent="0.15">
      <c r="B305" s="15"/>
      <c r="C305" s="15"/>
      <c r="D305" s="15"/>
      <c r="E305" s="15"/>
      <c r="F305" s="15"/>
      <c r="G305" s="15"/>
      <c r="I305">
        <f t="shared" si="52"/>
        <v>0</v>
      </c>
      <c r="J305" s="18">
        <f t="shared" si="53"/>
        <v>0</v>
      </c>
      <c r="L305">
        <f t="shared" si="54"/>
        <v>0</v>
      </c>
      <c r="N305">
        <f t="shared" si="55"/>
        <v>0</v>
      </c>
      <c r="Q305" s="15" t="e">
        <f t="shared" si="56"/>
        <v>#DIV/0!</v>
      </c>
      <c r="S305" s="15" t="e">
        <f t="shared" si="57"/>
        <v>#DIV/0!</v>
      </c>
      <c r="U305" s="18" t="e">
        <f t="shared" si="58"/>
        <v>#DIV/0!</v>
      </c>
    </row>
    <row r="306" spans="2:21" x14ac:dyDescent="0.15">
      <c r="B306" s="15"/>
      <c r="C306" s="15"/>
      <c r="D306" s="15"/>
      <c r="E306" s="15"/>
      <c r="F306" s="15"/>
      <c r="G306" s="15"/>
      <c r="I306">
        <f t="shared" si="52"/>
        <v>0</v>
      </c>
      <c r="J306" s="18">
        <f t="shared" si="53"/>
        <v>0</v>
      </c>
      <c r="L306">
        <f t="shared" si="54"/>
        <v>0</v>
      </c>
      <c r="N306">
        <f t="shared" si="55"/>
        <v>0</v>
      </c>
      <c r="Q306" s="15" t="e">
        <f t="shared" si="56"/>
        <v>#DIV/0!</v>
      </c>
      <c r="S306" s="15" t="e">
        <f t="shared" si="57"/>
        <v>#DIV/0!</v>
      </c>
      <c r="U306" s="18" t="e">
        <f t="shared" si="58"/>
        <v>#DIV/0!</v>
      </c>
    </row>
    <row r="307" spans="2:21" x14ac:dyDescent="0.15">
      <c r="B307" s="15"/>
      <c r="C307" s="15"/>
      <c r="D307" s="15"/>
      <c r="E307" s="15"/>
      <c r="F307" s="15"/>
      <c r="G307" s="15"/>
      <c r="I307">
        <f t="shared" si="52"/>
        <v>0</v>
      </c>
      <c r="J307" s="18">
        <f t="shared" si="53"/>
        <v>0</v>
      </c>
      <c r="L307">
        <f t="shared" si="54"/>
        <v>0</v>
      </c>
      <c r="N307">
        <f t="shared" si="55"/>
        <v>0</v>
      </c>
      <c r="Q307" s="15" t="e">
        <f t="shared" si="56"/>
        <v>#DIV/0!</v>
      </c>
      <c r="S307" s="15" t="e">
        <f t="shared" si="57"/>
        <v>#DIV/0!</v>
      </c>
      <c r="U307" s="18" t="e">
        <f t="shared" si="58"/>
        <v>#DIV/0!</v>
      </c>
    </row>
    <row r="308" spans="2:21" x14ac:dyDescent="0.15">
      <c r="B308" s="15"/>
      <c r="C308" s="15"/>
      <c r="D308" s="15"/>
      <c r="E308" s="15"/>
      <c r="F308" s="15"/>
      <c r="G308" s="15"/>
      <c r="I308">
        <f t="shared" si="52"/>
        <v>0</v>
      </c>
      <c r="J308" s="18">
        <f t="shared" si="53"/>
        <v>0</v>
      </c>
      <c r="L308">
        <f t="shared" si="54"/>
        <v>0</v>
      </c>
      <c r="N308">
        <f t="shared" si="55"/>
        <v>0</v>
      </c>
      <c r="Q308" s="15" t="e">
        <f t="shared" si="56"/>
        <v>#DIV/0!</v>
      </c>
      <c r="S308" s="15" t="e">
        <f t="shared" si="57"/>
        <v>#DIV/0!</v>
      </c>
      <c r="U308" s="18" t="e">
        <f t="shared" si="58"/>
        <v>#DIV/0!</v>
      </c>
    </row>
    <row r="309" spans="2:21" x14ac:dyDescent="0.15">
      <c r="B309" s="15"/>
      <c r="C309" s="15"/>
      <c r="D309" s="15"/>
      <c r="E309" s="15"/>
      <c r="F309" s="15"/>
      <c r="G309" s="15"/>
      <c r="I309">
        <f t="shared" si="52"/>
        <v>0</v>
      </c>
      <c r="J309" s="18">
        <f t="shared" si="53"/>
        <v>0</v>
      </c>
      <c r="L309">
        <f t="shared" si="54"/>
        <v>0</v>
      </c>
      <c r="N309">
        <f t="shared" si="55"/>
        <v>0</v>
      </c>
      <c r="Q309" s="15" t="e">
        <f t="shared" si="56"/>
        <v>#DIV/0!</v>
      </c>
      <c r="S309" s="15" t="e">
        <f t="shared" si="57"/>
        <v>#DIV/0!</v>
      </c>
      <c r="U309" s="18" t="e">
        <f t="shared" si="58"/>
        <v>#DIV/0!</v>
      </c>
    </row>
    <row r="310" spans="2:21" x14ac:dyDescent="0.15">
      <c r="B310" s="15"/>
      <c r="C310" s="15"/>
      <c r="D310" s="15"/>
      <c r="E310" s="15"/>
      <c r="F310" s="15"/>
      <c r="G310" s="15"/>
      <c r="I310">
        <f t="shared" si="52"/>
        <v>0</v>
      </c>
      <c r="J310" s="18">
        <f t="shared" si="53"/>
        <v>0</v>
      </c>
      <c r="L310">
        <f t="shared" si="54"/>
        <v>0</v>
      </c>
      <c r="N310">
        <f t="shared" si="55"/>
        <v>0</v>
      </c>
      <c r="Q310" s="15" t="e">
        <f t="shared" si="56"/>
        <v>#DIV/0!</v>
      </c>
      <c r="S310" s="15" t="e">
        <f t="shared" si="57"/>
        <v>#DIV/0!</v>
      </c>
      <c r="U310" s="18" t="e">
        <f t="shared" si="58"/>
        <v>#DIV/0!</v>
      </c>
    </row>
    <row r="311" spans="2:21" x14ac:dyDescent="0.15">
      <c r="B311" s="15"/>
      <c r="C311" s="15"/>
      <c r="D311" s="15"/>
      <c r="E311" s="15"/>
      <c r="F311" s="15"/>
      <c r="G311" s="15"/>
      <c r="I311">
        <f t="shared" si="52"/>
        <v>0</v>
      </c>
      <c r="J311" s="18">
        <f t="shared" si="53"/>
        <v>0</v>
      </c>
      <c r="L311">
        <f t="shared" si="54"/>
        <v>0</v>
      </c>
      <c r="N311">
        <f t="shared" si="55"/>
        <v>0</v>
      </c>
      <c r="Q311" s="15" t="e">
        <f t="shared" si="56"/>
        <v>#DIV/0!</v>
      </c>
      <c r="S311" s="15" t="e">
        <f t="shared" si="57"/>
        <v>#DIV/0!</v>
      </c>
      <c r="U311" s="18" t="e">
        <f t="shared" si="58"/>
        <v>#DIV/0!</v>
      </c>
    </row>
    <row r="312" spans="2:21" x14ac:dyDescent="0.15">
      <c r="B312" s="15"/>
      <c r="C312" s="15"/>
      <c r="D312" s="15"/>
      <c r="E312" s="15"/>
      <c r="F312" s="15"/>
      <c r="G312" s="15"/>
      <c r="I312">
        <f t="shared" si="52"/>
        <v>0</v>
      </c>
      <c r="J312" s="18">
        <f t="shared" si="53"/>
        <v>0</v>
      </c>
      <c r="L312">
        <f t="shared" si="54"/>
        <v>0</v>
      </c>
      <c r="N312">
        <f t="shared" si="55"/>
        <v>0</v>
      </c>
      <c r="Q312" s="15" t="e">
        <f t="shared" si="56"/>
        <v>#DIV/0!</v>
      </c>
      <c r="S312" s="15" t="e">
        <f t="shared" si="57"/>
        <v>#DIV/0!</v>
      </c>
      <c r="U312" s="18" t="e">
        <f t="shared" si="58"/>
        <v>#DIV/0!</v>
      </c>
    </row>
    <row r="313" spans="2:21" x14ac:dyDescent="0.15">
      <c r="B313" s="15"/>
      <c r="C313" s="15"/>
      <c r="D313" s="15"/>
      <c r="E313" s="15"/>
      <c r="F313" s="15"/>
      <c r="G313" s="15"/>
      <c r="I313">
        <f t="shared" si="52"/>
        <v>0</v>
      </c>
      <c r="J313" s="18">
        <f t="shared" si="53"/>
        <v>0</v>
      </c>
      <c r="L313">
        <f t="shared" si="54"/>
        <v>0</v>
      </c>
      <c r="N313">
        <f t="shared" si="55"/>
        <v>0</v>
      </c>
      <c r="Q313" s="15" t="e">
        <f t="shared" si="56"/>
        <v>#DIV/0!</v>
      </c>
      <c r="S313" s="15" t="e">
        <f t="shared" si="57"/>
        <v>#DIV/0!</v>
      </c>
      <c r="U313" s="18" t="e">
        <f t="shared" si="58"/>
        <v>#DIV/0!</v>
      </c>
    </row>
    <row r="314" spans="2:21" x14ac:dyDescent="0.15">
      <c r="B314" s="15"/>
      <c r="C314" s="15"/>
      <c r="D314" s="15"/>
      <c r="E314" s="15"/>
      <c r="F314" s="15"/>
      <c r="G314" s="15"/>
      <c r="I314">
        <f t="shared" si="52"/>
        <v>0</v>
      </c>
      <c r="J314" s="18">
        <f t="shared" si="53"/>
        <v>0</v>
      </c>
      <c r="L314">
        <f t="shared" si="54"/>
        <v>0</v>
      </c>
      <c r="N314">
        <f t="shared" si="55"/>
        <v>0</v>
      </c>
      <c r="Q314" s="15" t="e">
        <f t="shared" si="56"/>
        <v>#DIV/0!</v>
      </c>
      <c r="S314" s="15" t="e">
        <f t="shared" si="57"/>
        <v>#DIV/0!</v>
      </c>
      <c r="U314" s="18" t="e">
        <f t="shared" si="58"/>
        <v>#DIV/0!</v>
      </c>
    </row>
    <row r="315" spans="2:21" x14ac:dyDescent="0.15">
      <c r="B315" s="15"/>
      <c r="C315" s="15"/>
      <c r="D315" s="15"/>
      <c r="E315" s="15"/>
      <c r="F315" s="15"/>
      <c r="G315" s="15"/>
      <c r="I315">
        <f t="shared" si="52"/>
        <v>0</v>
      </c>
      <c r="J315" s="18">
        <f t="shared" si="53"/>
        <v>0</v>
      </c>
      <c r="L315">
        <f t="shared" si="54"/>
        <v>0</v>
      </c>
      <c r="N315">
        <f t="shared" si="55"/>
        <v>0</v>
      </c>
      <c r="Q315" s="15" t="e">
        <f t="shared" si="56"/>
        <v>#DIV/0!</v>
      </c>
      <c r="S315" s="15" t="e">
        <f t="shared" si="57"/>
        <v>#DIV/0!</v>
      </c>
      <c r="U315" s="18" t="e">
        <f t="shared" si="58"/>
        <v>#DIV/0!</v>
      </c>
    </row>
    <row r="316" spans="2:21" x14ac:dyDescent="0.15">
      <c r="B316" s="15"/>
      <c r="C316" s="15"/>
      <c r="D316" s="15"/>
      <c r="E316" s="15"/>
      <c r="F316" s="15"/>
      <c r="G316" s="15"/>
      <c r="I316">
        <f t="shared" si="52"/>
        <v>0</v>
      </c>
      <c r="J316" s="18">
        <f t="shared" si="53"/>
        <v>0</v>
      </c>
      <c r="L316">
        <f t="shared" si="54"/>
        <v>0</v>
      </c>
      <c r="N316">
        <f t="shared" si="55"/>
        <v>0</v>
      </c>
      <c r="Q316" s="15" t="e">
        <f t="shared" si="56"/>
        <v>#DIV/0!</v>
      </c>
      <c r="S316" s="15" t="e">
        <f t="shared" si="57"/>
        <v>#DIV/0!</v>
      </c>
      <c r="U316" s="18" t="e">
        <f t="shared" si="58"/>
        <v>#DIV/0!</v>
      </c>
    </row>
    <row r="317" spans="2:21" x14ac:dyDescent="0.15">
      <c r="B317" s="15"/>
      <c r="C317" s="15"/>
      <c r="D317" s="15"/>
      <c r="E317" s="15"/>
      <c r="F317" s="15"/>
      <c r="G317" s="15"/>
      <c r="I317">
        <f t="shared" si="52"/>
        <v>0</v>
      </c>
      <c r="J317" s="18">
        <f t="shared" si="53"/>
        <v>0</v>
      </c>
      <c r="L317">
        <f t="shared" si="54"/>
        <v>0</v>
      </c>
      <c r="N317">
        <f t="shared" si="55"/>
        <v>0</v>
      </c>
      <c r="Q317" s="15" t="e">
        <f t="shared" si="56"/>
        <v>#DIV/0!</v>
      </c>
      <c r="S317" s="15" t="e">
        <f t="shared" si="57"/>
        <v>#DIV/0!</v>
      </c>
      <c r="U317" s="18" t="e">
        <f t="shared" si="58"/>
        <v>#DIV/0!</v>
      </c>
    </row>
    <row r="318" spans="2:21" x14ac:dyDescent="0.15">
      <c r="B318" s="15"/>
      <c r="C318" s="15"/>
      <c r="D318" s="15"/>
      <c r="E318" s="15"/>
      <c r="F318" s="15"/>
      <c r="G318" s="15"/>
      <c r="I318">
        <f t="shared" si="52"/>
        <v>0</v>
      </c>
      <c r="J318" s="18">
        <f t="shared" si="53"/>
        <v>0</v>
      </c>
      <c r="L318">
        <f t="shared" si="54"/>
        <v>0</v>
      </c>
      <c r="N318">
        <f t="shared" si="55"/>
        <v>0</v>
      </c>
      <c r="Q318" s="15" t="e">
        <f t="shared" si="56"/>
        <v>#DIV/0!</v>
      </c>
      <c r="S318" s="15" t="e">
        <f t="shared" si="57"/>
        <v>#DIV/0!</v>
      </c>
      <c r="U318" s="18" t="e">
        <f t="shared" si="58"/>
        <v>#DIV/0!</v>
      </c>
    </row>
    <row r="319" spans="2:21" x14ac:dyDescent="0.15">
      <c r="B319" s="15"/>
      <c r="C319" s="15"/>
      <c r="D319" s="15"/>
      <c r="E319" s="15"/>
      <c r="F319" s="15"/>
      <c r="G319" s="15"/>
      <c r="I319">
        <f t="shared" si="52"/>
        <v>0</v>
      </c>
      <c r="J319" s="18">
        <f t="shared" si="53"/>
        <v>0</v>
      </c>
      <c r="L319">
        <f t="shared" si="54"/>
        <v>0</v>
      </c>
      <c r="N319">
        <f t="shared" si="55"/>
        <v>0</v>
      </c>
      <c r="Q319" s="15" t="e">
        <f t="shared" si="56"/>
        <v>#DIV/0!</v>
      </c>
      <c r="S319" s="15" t="e">
        <f t="shared" si="57"/>
        <v>#DIV/0!</v>
      </c>
      <c r="U319" s="18" t="e">
        <f t="shared" si="58"/>
        <v>#DIV/0!</v>
      </c>
    </row>
    <row r="320" spans="2:21" x14ac:dyDescent="0.15">
      <c r="B320" s="15"/>
      <c r="C320" s="15"/>
      <c r="D320" s="15"/>
      <c r="E320" s="15"/>
      <c r="F320" s="15"/>
      <c r="G320" s="15"/>
      <c r="I320">
        <f t="shared" si="52"/>
        <v>0</v>
      </c>
      <c r="J320" s="18">
        <f t="shared" si="53"/>
        <v>0</v>
      </c>
      <c r="L320">
        <f t="shared" si="54"/>
        <v>0</v>
      </c>
      <c r="N320">
        <f t="shared" si="55"/>
        <v>0</v>
      </c>
      <c r="Q320" s="15" t="e">
        <f t="shared" si="56"/>
        <v>#DIV/0!</v>
      </c>
      <c r="S320" s="15" t="e">
        <f t="shared" si="57"/>
        <v>#DIV/0!</v>
      </c>
      <c r="U320" s="18" t="e">
        <f t="shared" si="58"/>
        <v>#DIV/0!</v>
      </c>
    </row>
    <row r="321" spans="2:21" x14ac:dyDescent="0.15">
      <c r="B321" s="15"/>
      <c r="C321" s="15"/>
      <c r="D321" s="15"/>
      <c r="E321" s="15"/>
      <c r="F321" s="15"/>
      <c r="G321" s="15"/>
      <c r="I321">
        <f t="shared" si="52"/>
        <v>0</v>
      </c>
      <c r="J321" s="18">
        <f t="shared" si="53"/>
        <v>0</v>
      </c>
      <c r="L321">
        <f t="shared" si="54"/>
        <v>0</v>
      </c>
      <c r="N321">
        <f t="shared" si="55"/>
        <v>0</v>
      </c>
      <c r="Q321" s="15" t="e">
        <f t="shared" si="56"/>
        <v>#DIV/0!</v>
      </c>
      <c r="S321" s="15" t="e">
        <f t="shared" si="57"/>
        <v>#DIV/0!</v>
      </c>
      <c r="U321" s="18" t="e">
        <f t="shared" si="58"/>
        <v>#DIV/0!</v>
      </c>
    </row>
    <row r="322" spans="2:21" x14ac:dyDescent="0.15">
      <c r="B322" s="15"/>
      <c r="C322" s="15"/>
      <c r="D322" s="15"/>
      <c r="E322" s="15"/>
      <c r="F322" s="15"/>
      <c r="G322" s="15"/>
      <c r="I322">
        <f t="shared" ref="I322:I385" si="59">IF((J322&gt;500),1111111,0)</f>
        <v>0</v>
      </c>
      <c r="J322" s="18">
        <f t="shared" si="53"/>
        <v>0</v>
      </c>
      <c r="L322">
        <f t="shared" si="54"/>
        <v>0</v>
      </c>
      <c r="N322">
        <f t="shared" si="55"/>
        <v>0</v>
      </c>
      <c r="Q322" s="15" t="e">
        <f t="shared" si="56"/>
        <v>#DIV/0!</v>
      </c>
      <c r="S322" s="15" t="e">
        <f t="shared" si="57"/>
        <v>#DIV/0!</v>
      </c>
      <c r="U322" s="18" t="e">
        <f t="shared" si="58"/>
        <v>#DIV/0!</v>
      </c>
    </row>
    <row r="323" spans="2:21" x14ac:dyDescent="0.15">
      <c r="B323" s="15"/>
      <c r="C323" s="15"/>
      <c r="D323" s="15"/>
      <c r="E323" s="15"/>
      <c r="F323" s="15"/>
      <c r="G323" s="15"/>
      <c r="I323">
        <f t="shared" si="59"/>
        <v>0</v>
      </c>
      <c r="J323" s="18">
        <f t="shared" si="53"/>
        <v>0</v>
      </c>
      <c r="L323">
        <f t="shared" si="54"/>
        <v>0</v>
      </c>
      <c r="N323">
        <f t="shared" si="55"/>
        <v>0</v>
      </c>
      <c r="Q323" s="15" t="e">
        <f t="shared" si="56"/>
        <v>#DIV/0!</v>
      </c>
      <c r="S323" s="15" t="e">
        <f t="shared" si="57"/>
        <v>#DIV/0!</v>
      </c>
      <c r="U323" s="18" t="e">
        <f t="shared" si="58"/>
        <v>#DIV/0!</v>
      </c>
    </row>
    <row r="324" spans="2:21" x14ac:dyDescent="0.15">
      <c r="B324" s="15"/>
      <c r="C324" s="15"/>
      <c r="D324" s="15"/>
      <c r="E324" s="15"/>
      <c r="F324" s="15"/>
      <c r="G324" s="15"/>
      <c r="I324">
        <f t="shared" si="59"/>
        <v>0</v>
      </c>
      <c r="J324" s="18">
        <f t="shared" si="53"/>
        <v>0</v>
      </c>
      <c r="L324">
        <f t="shared" si="54"/>
        <v>0</v>
      </c>
      <c r="N324">
        <f t="shared" si="55"/>
        <v>0</v>
      </c>
      <c r="Q324" s="15" t="e">
        <f t="shared" si="56"/>
        <v>#DIV/0!</v>
      </c>
      <c r="S324" s="15" t="e">
        <f t="shared" si="57"/>
        <v>#DIV/0!</v>
      </c>
      <c r="U324" s="18" t="e">
        <f t="shared" si="58"/>
        <v>#DIV/0!</v>
      </c>
    </row>
    <row r="325" spans="2:21" x14ac:dyDescent="0.15">
      <c r="B325" s="15"/>
      <c r="C325" s="15"/>
      <c r="D325" s="15"/>
      <c r="E325" s="15"/>
      <c r="F325" s="15"/>
      <c r="G325" s="15"/>
      <c r="I325">
        <f t="shared" si="59"/>
        <v>0</v>
      </c>
      <c r="J325" s="18">
        <f t="shared" si="53"/>
        <v>0</v>
      </c>
      <c r="L325">
        <f t="shared" si="54"/>
        <v>0</v>
      </c>
      <c r="N325">
        <f t="shared" si="55"/>
        <v>0</v>
      </c>
      <c r="Q325" s="15" t="e">
        <f t="shared" si="56"/>
        <v>#DIV/0!</v>
      </c>
      <c r="S325" s="15" t="e">
        <f t="shared" si="57"/>
        <v>#DIV/0!</v>
      </c>
      <c r="U325" s="18" t="e">
        <f t="shared" si="58"/>
        <v>#DIV/0!</v>
      </c>
    </row>
    <row r="326" spans="2:21" x14ac:dyDescent="0.15">
      <c r="B326" s="15"/>
      <c r="C326" s="15"/>
      <c r="D326" s="15"/>
      <c r="E326" s="15"/>
      <c r="F326" s="15"/>
      <c r="G326" s="15"/>
      <c r="I326">
        <f t="shared" si="59"/>
        <v>0</v>
      </c>
      <c r="J326" s="18">
        <f t="shared" si="53"/>
        <v>0</v>
      </c>
      <c r="L326">
        <f t="shared" si="54"/>
        <v>0</v>
      </c>
      <c r="N326">
        <f t="shared" si="55"/>
        <v>0</v>
      </c>
      <c r="Q326" s="15" t="e">
        <f t="shared" si="56"/>
        <v>#DIV/0!</v>
      </c>
      <c r="S326" s="15" t="e">
        <f t="shared" si="57"/>
        <v>#DIV/0!</v>
      </c>
      <c r="U326" s="18" t="e">
        <f t="shared" si="58"/>
        <v>#DIV/0!</v>
      </c>
    </row>
    <row r="327" spans="2:21" x14ac:dyDescent="0.15">
      <c r="B327" s="15"/>
      <c r="C327" s="15"/>
      <c r="D327" s="15"/>
      <c r="E327" s="15"/>
      <c r="F327" s="15"/>
      <c r="G327" s="15"/>
      <c r="I327">
        <f t="shared" si="59"/>
        <v>0</v>
      </c>
      <c r="J327" s="18">
        <f t="shared" si="53"/>
        <v>0</v>
      </c>
      <c r="L327">
        <f t="shared" si="54"/>
        <v>0</v>
      </c>
      <c r="N327">
        <f t="shared" si="55"/>
        <v>0</v>
      </c>
      <c r="Q327" s="15" t="e">
        <f t="shared" si="56"/>
        <v>#DIV/0!</v>
      </c>
      <c r="S327" s="15" t="e">
        <f t="shared" si="57"/>
        <v>#DIV/0!</v>
      </c>
      <c r="U327" s="18" t="e">
        <f t="shared" si="58"/>
        <v>#DIV/0!</v>
      </c>
    </row>
    <row r="328" spans="2:21" x14ac:dyDescent="0.15">
      <c r="B328" s="15"/>
      <c r="C328" s="15"/>
      <c r="D328" s="15"/>
      <c r="E328" s="15"/>
      <c r="F328" s="15"/>
      <c r="G328" s="15"/>
      <c r="I328">
        <f t="shared" si="59"/>
        <v>0</v>
      </c>
      <c r="J328" s="18">
        <f t="shared" si="53"/>
        <v>0</v>
      </c>
      <c r="L328">
        <f t="shared" si="54"/>
        <v>0</v>
      </c>
      <c r="N328">
        <f t="shared" si="55"/>
        <v>0</v>
      </c>
      <c r="Q328" s="15" t="e">
        <f t="shared" si="56"/>
        <v>#DIV/0!</v>
      </c>
      <c r="S328" s="15" t="e">
        <f t="shared" si="57"/>
        <v>#DIV/0!</v>
      </c>
      <c r="U328" s="18" t="e">
        <f t="shared" si="58"/>
        <v>#DIV/0!</v>
      </c>
    </row>
    <row r="329" spans="2:21" x14ac:dyDescent="0.15">
      <c r="B329" s="15"/>
      <c r="C329" s="15"/>
      <c r="D329" s="15"/>
      <c r="E329" s="15"/>
      <c r="F329" s="15"/>
      <c r="G329" s="15"/>
      <c r="I329">
        <f t="shared" si="59"/>
        <v>0</v>
      </c>
      <c r="J329" s="18">
        <f t="shared" ref="J329:J392" si="60">C329-C328</f>
        <v>0</v>
      </c>
      <c r="L329">
        <f t="shared" ref="L329:L392" si="61">(IF(C329&gt;0,1,0))+(IF(C330&gt;0,-1,0))</f>
        <v>0</v>
      </c>
      <c r="N329">
        <f t="shared" ref="N329:N392" si="62">IF(C329&gt;0,1,0)</f>
        <v>0</v>
      </c>
      <c r="Q329" s="15" t="e">
        <f t="shared" ref="Q329:Q392" si="63">IF(C329=0, C329/0, C329)</f>
        <v>#DIV/0!</v>
      </c>
      <c r="S329" s="15" t="e">
        <f t="shared" ref="S329:S392" si="64">IF(F329=0, F329/0, F329)</f>
        <v>#DIV/0!</v>
      </c>
      <c r="U329" s="18" t="e">
        <f t="shared" ref="U329:U392" si="65">IF(G329=0, G329/0, G329/10)</f>
        <v>#DIV/0!</v>
      </c>
    </row>
    <row r="330" spans="2:21" x14ac:dyDescent="0.15">
      <c r="B330" s="15"/>
      <c r="C330" s="15"/>
      <c r="D330" s="15"/>
      <c r="E330" s="15"/>
      <c r="F330" s="15"/>
      <c r="G330" s="15"/>
      <c r="I330">
        <f t="shared" si="59"/>
        <v>0</v>
      </c>
      <c r="J330" s="18">
        <f t="shared" si="60"/>
        <v>0</v>
      </c>
      <c r="L330">
        <f t="shared" si="61"/>
        <v>0</v>
      </c>
      <c r="N330">
        <f t="shared" si="62"/>
        <v>0</v>
      </c>
      <c r="Q330" s="15" t="e">
        <f t="shared" si="63"/>
        <v>#DIV/0!</v>
      </c>
      <c r="S330" s="15" t="e">
        <f t="shared" si="64"/>
        <v>#DIV/0!</v>
      </c>
      <c r="U330" s="18" t="e">
        <f t="shared" si="65"/>
        <v>#DIV/0!</v>
      </c>
    </row>
    <row r="331" spans="2:21" x14ac:dyDescent="0.15">
      <c r="B331" s="15"/>
      <c r="C331" s="15"/>
      <c r="D331" s="15"/>
      <c r="E331" s="15"/>
      <c r="F331" s="15"/>
      <c r="G331" s="15"/>
      <c r="I331">
        <f t="shared" si="59"/>
        <v>0</v>
      </c>
      <c r="J331" s="18">
        <f t="shared" si="60"/>
        <v>0</v>
      </c>
      <c r="L331">
        <f t="shared" si="61"/>
        <v>0</v>
      </c>
      <c r="N331">
        <f t="shared" si="62"/>
        <v>0</v>
      </c>
      <c r="Q331" s="15" t="e">
        <f t="shared" si="63"/>
        <v>#DIV/0!</v>
      </c>
      <c r="S331" s="15" t="e">
        <f t="shared" si="64"/>
        <v>#DIV/0!</v>
      </c>
      <c r="U331" s="18" t="e">
        <f t="shared" si="65"/>
        <v>#DIV/0!</v>
      </c>
    </row>
    <row r="332" spans="2:21" x14ac:dyDescent="0.15">
      <c r="B332" s="15"/>
      <c r="C332" s="15"/>
      <c r="D332" s="15"/>
      <c r="E332" s="15"/>
      <c r="F332" s="15"/>
      <c r="G332" s="15"/>
      <c r="I332">
        <f t="shared" si="59"/>
        <v>0</v>
      </c>
      <c r="J332" s="18">
        <f t="shared" si="60"/>
        <v>0</v>
      </c>
      <c r="L332">
        <f t="shared" si="61"/>
        <v>0</v>
      </c>
      <c r="N332">
        <f t="shared" si="62"/>
        <v>0</v>
      </c>
      <c r="Q332" s="15" t="e">
        <f t="shared" si="63"/>
        <v>#DIV/0!</v>
      </c>
      <c r="S332" s="15" t="e">
        <f t="shared" si="64"/>
        <v>#DIV/0!</v>
      </c>
      <c r="U332" s="18" t="e">
        <f t="shared" si="65"/>
        <v>#DIV/0!</v>
      </c>
    </row>
    <row r="333" spans="2:21" x14ac:dyDescent="0.15">
      <c r="B333" s="15"/>
      <c r="C333" s="15"/>
      <c r="D333" s="15"/>
      <c r="E333" s="15"/>
      <c r="F333" s="15"/>
      <c r="G333" s="15"/>
      <c r="I333">
        <f t="shared" si="59"/>
        <v>0</v>
      </c>
      <c r="J333" s="18">
        <f t="shared" si="60"/>
        <v>0</v>
      </c>
      <c r="L333">
        <f t="shared" si="61"/>
        <v>0</v>
      </c>
      <c r="N333">
        <f t="shared" si="62"/>
        <v>0</v>
      </c>
      <c r="Q333" s="15" t="e">
        <f t="shared" si="63"/>
        <v>#DIV/0!</v>
      </c>
      <c r="S333" s="15" t="e">
        <f t="shared" si="64"/>
        <v>#DIV/0!</v>
      </c>
      <c r="U333" s="18" t="e">
        <f t="shared" si="65"/>
        <v>#DIV/0!</v>
      </c>
    </row>
    <row r="334" spans="2:21" x14ac:dyDescent="0.15">
      <c r="B334" s="15"/>
      <c r="C334" s="15"/>
      <c r="D334" s="15"/>
      <c r="E334" s="15"/>
      <c r="F334" s="15"/>
      <c r="G334" s="15"/>
      <c r="I334">
        <f t="shared" si="59"/>
        <v>0</v>
      </c>
      <c r="J334" s="18">
        <f t="shared" si="60"/>
        <v>0</v>
      </c>
      <c r="L334">
        <f t="shared" si="61"/>
        <v>0</v>
      </c>
      <c r="N334">
        <f t="shared" si="62"/>
        <v>0</v>
      </c>
      <c r="Q334" s="15" t="e">
        <f t="shared" si="63"/>
        <v>#DIV/0!</v>
      </c>
      <c r="S334" s="15" t="e">
        <f t="shared" si="64"/>
        <v>#DIV/0!</v>
      </c>
      <c r="U334" s="18" t="e">
        <f t="shared" si="65"/>
        <v>#DIV/0!</v>
      </c>
    </row>
    <row r="335" spans="2:21" x14ac:dyDescent="0.15">
      <c r="B335" s="15"/>
      <c r="C335" s="15"/>
      <c r="D335" s="15"/>
      <c r="E335" s="15"/>
      <c r="F335" s="15"/>
      <c r="G335" s="15"/>
      <c r="I335">
        <f t="shared" si="59"/>
        <v>0</v>
      </c>
      <c r="J335" s="18">
        <f t="shared" si="60"/>
        <v>0</v>
      </c>
      <c r="L335">
        <f t="shared" si="61"/>
        <v>0</v>
      </c>
      <c r="N335">
        <f t="shared" si="62"/>
        <v>0</v>
      </c>
      <c r="Q335" s="15" t="e">
        <f t="shared" si="63"/>
        <v>#DIV/0!</v>
      </c>
      <c r="S335" s="15" t="e">
        <f t="shared" si="64"/>
        <v>#DIV/0!</v>
      </c>
      <c r="U335" s="18" t="e">
        <f t="shared" si="65"/>
        <v>#DIV/0!</v>
      </c>
    </row>
    <row r="336" spans="2:21" x14ac:dyDescent="0.15">
      <c r="B336" s="15"/>
      <c r="C336" s="15"/>
      <c r="D336" s="15"/>
      <c r="E336" s="15"/>
      <c r="F336" s="15"/>
      <c r="G336" s="15"/>
      <c r="I336">
        <f t="shared" si="59"/>
        <v>0</v>
      </c>
      <c r="J336" s="18">
        <f t="shared" si="60"/>
        <v>0</v>
      </c>
      <c r="L336">
        <f t="shared" si="61"/>
        <v>0</v>
      </c>
      <c r="N336">
        <f t="shared" si="62"/>
        <v>0</v>
      </c>
      <c r="Q336" s="15" t="e">
        <f t="shared" si="63"/>
        <v>#DIV/0!</v>
      </c>
      <c r="S336" s="15" t="e">
        <f t="shared" si="64"/>
        <v>#DIV/0!</v>
      </c>
      <c r="U336" s="18" t="e">
        <f t="shared" si="65"/>
        <v>#DIV/0!</v>
      </c>
    </row>
    <row r="337" spans="2:21" x14ac:dyDescent="0.15">
      <c r="B337" s="15"/>
      <c r="C337" s="15"/>
      <c r="D337" s="15"/>
      <c r="E337" s="15"/>
      <c r="F337" s="15"/>
      <c r="G337" s="15"/>
      <c r="I337">
        <f t="shared" si="59"/>
        <v>0</v>
      </c>
      <c r="J337" s="18">
        <f t="shared" si="60"/>
        <v>0</v>
      </c>
      <c r="L337">
        <f t="shared" si="61"/>
        <v>0</v>
      </c>
      <c r="N337">
        <f t="shared" si="62"/>
        <v>0</v>
      </c>
      <c r="Q337" s="15" t="e">
        <f t="shared" si="63"/>
        <v>#DIV/0!</v>
      </c>
      <c r="S337" s="15" t="e">
        <f t="shared" si="64"/>
        <v>#DIV/0!</v>
      </c>
      <c r="U337" s="18" t="e">
        <f t="shared" si="65"/>
        <v>#DIV/0!</v>
      </c>
    </row>
    <row r="338" spans="2:21" x14ac:dyDescent="0.15">
      <c r="B338" s="15"/>
      <c r="C338" s="15"/>
      <c r="D338" s="15"/>
      <c r="E338" s="15"/>
      <c r="F338" s="15"/>
      <c r="G338" s="15"/>
      <c r="I338">
        <f t="shared" si="59"/>
        <v>0</v>
      </c>
      <c r="J338" s="18">
        <f t="shared" si="60"/>
        <v>0</v>
      </c>
      <c r="L338">
        <f t="shared" si="61"/>
        <v>0</v>
      </c>
      <c r="N338">
        <f t="shared" si="62"/>
        <v>0</v>
      </c>
      <c r="Q338" s="15" t="e">
        <f t="shared" si="63"/>
        <v>#DIV/0!</v>
      </c>
      <c r="S338" s="15" t="e">
        <f t="shared" si="64"/>
        <v>#DIV/0!</v>
      </c>
      <c r="U338" s="18" t="e">
        <f t="shared" si="65"/>
        <v>#DIV/0!</v>
      </c>
    </row>
    <row r="339" spans="2:21" x14ac:dyDescent="0.15">
      <c r="B339" s="15"/>
      <c r="C339" s="15"/>
      <c r="D339" s="15"/>
      <c r="E339" s="15"/>
      <c r="F339" s="15"/>
      <c r="G339" s="15"/>
      <c r="I339">
        <f t="shared" si="59"/>
        <v>0</v>
      </c>
      <c r="J339" s="18">
        <f t="shared" si="60"/>
        <v>0</v>
      </c>
      <c r="L339">
        <f t="shared" si="61"/>
        <v>0</v>
      </c>
      <c r="N339">
        <f t="shared" si="62"/>
        <v>0</v>
      </c>
      <c r="Q339" s="15" t="e">
        <f t="shared" si="63"/>
        <v>#DIV/0!</v>
      </c>
      <c r="S339" s="15" t="e">
        <f t="shared" si="64"/>
        <v>#DIV/0!</v>
      </c>
      <c r="U339" s="18" t="e">
        <f t="shared" si="65"/>
        <v>#DIV/0!</v>
      </c>
    </row>
    <row r="340" spans="2:21" x14ac:dyDescent="0.15">
      <c r="B340" s="15"/>
      <c r="C340" s="15"/>
      <c r="D340" s="15"/>
      <c r="E340" s="15"/>
      <c r="F340" s="15"/>
      <c r="G340" s="15"/>
      <c r="I340">
        <f t="shared" si="59"/>
        <v>0</v>
      </c>
      <c r="J340" s="18">
        <f t="shared" si="60"/>
        <v>0</v>
      </c>
      <c r="L340">
        <f t="shared" si="61"/>
        <v>0</v>
      </c>
      <c r="N340">
        <f t="shared" si="62"/>
        <v>0</v>
      </c>
      <c r="Q340" s="15" t="e">
        <f t="shared" si="63"/>
        <v>#DIV/0!</v>
      </c>
      <c r="S340" s="15" t="e">
        <f t="shared" si="64"/>
        <v>#DIV/0!</v>
      </c>
      <c r="U340" s="18" t="e">
        <f t="shared" si="65"/>
        <v>#DIV/0!</v>
      </c>
    </row>
    <row r="341" spans="2:21" x14ac:dyDescent="0.15">
      <c r="B341" s="15"/>
      <c r="C341" s="15"/>
      <c r="D341" s="15"/>
      <c r="E341" s="15"/>
      <c r="F341" s="15"/>
      <c r="G341" s="15"/>
      <c r="I341">
        <f t="shared" si="59"/>
        <v>0</v>
      </c>
      <c r="J341" s="18">
        <f t="shared" si="60"/>
        <v>0</v>
      </c>
      <c r="L341">
        <f t="shared" si="61"/>
        <v>0</v>
      </c>
      <c r="N341">
        <f t="shared" si="62"/>
        <v>0</v>
      </c>
      <c r="Q341" s="15" t="e">
        <f t="shared" si="63"/>
        <v>#DIV/0!</v>
      </c>
      <c r="S341" s="15" t="e">
        <f t="shared" si="64"/>
        <v>#DIV/0!</v>
      </c>
      <c r="U341" s="18" t="e">
        <f t="shared" si="65"/>
        <v>#DIV/0!</v>
      </c>
    </row>
    <row r="342" spans="2:21" x14ac:dyDescent="0.15">
      <c r="B342" s="15"/>
      <c r="C342" s="15"/>
      <c r="D342" s="15"/>
      <c r="E342" s="15"/>
      <c r="F342" s="15"/>
      <c r="G342" s="15"/>
      <c r="I342">
        <f t="shared" si="59"/>
        <v>0</v>
      </c>
      <c r="J342" s="18">
        <f t="shared" si="60"/>
        <v>0</v>
      </c>
      <c r="L342">
        <f t="shared" si="61"/>
        <v>0</v>
      </c>
      <c r="N342">
        <f t="shared" si="62"/>
        <v>0</v>
      </c>
      <c r="Q342" s="15" t="e">
        <f t="shared" si="63"/>
        <v>#DIV/0!</v>
      </c>
      <c r="S342" s="15" t="e">
        <f t="shared" si="64"/>
        <v>#DIV/0!</v>
      </c>
      <c r="U342" s="18" t="e">
        <f t="shared" si="65"/>
        <v>#DIV/0!</v>
      </c>
    </row>
    <row r="343" spans="2:21" x14ac:dyDescent="0.15">
      <c r="B343" s="15"/>
      <c r="C343" s="15"/>
      <c r="D343" s="15"/>
      <c r="E343" s="15"/>
      <c r="F343" s="15"/>
      <c r="G343" s="15"/>
      <c r="I343">
        <f t="shared" si="59"/>
        <v>0</v>
      </c>
      <c r="J343" s="18">
        <f t="shared" si="60"/>
        <v>0</v>
      </c>
      <c r="L343">
        <f t="shared" si="61"/>
        <v>0</v>
      </c>
      <c r="N343">
        <f t="shared" si="62"/>
        <v>0</v>
      </c>
      <c r="Q343" s="15" t="e">
        <f t="shared" si="63"/>
        <v>#DIV/0!</v>
      </c>
      <c r="S343" s="15" t="e">
        <f t="shared" si="64"/>
        <v>#DIV/0!</v>
      </c>
      <c r="U343" s="18" t="e">
        <f t="shared" si="65"/>
        <v>#DIV/0!</v>
      </c>
    </row>
    <row r="344" spans="2:21" x14ac:dyDescent="0.15">
      <c r="B344" s="15"/>
      <c r="C344" s="15"/>
      <c r="D344" s="15"/>
      <c r="E344" s="15"/>
      <c r="F344" s="15"/>
      <c r="G344" s="15"/>
      <c r="I344">
        <f t="shared" si="59"/>
        <v>0</v>
      </c>
      <c r="J344" s="18">
        <f t="shared" si="60"/>
        <v>0</v>
      </c>
      <c r="L344">
        <f t="shared" si="61"/>
        <v>0</v>
      </c>
      <c r="N344">
        <f t="shared" si="62"/>
        <v>0</v>
      </c>
      <c r="Q344" s="15" t="e">
        <f t="shared" si="63"/>
        <v>#DIV/0!</v>
      </c>
      <c r="S344" s="15" t="e">
        <f t="shared" si="64"/>
        <v>#DIV/0!</v>
      </c>
      <c r="U344" s="18" t="e">
        <f t="shared" si="65"/>
        <v>#DIV/0!</v>
      </c>
    </row>
    <row r="345" spans="2:21" x14ac:dyDescent="0.15">
      <c r="B345" s="15"/>
      <c r="C345" s="15"/>
      <c r="D345" s="15"/>
      <c r="E345" s="15"/>
      <c r="F345" s="15"/>
      <c r="G345" s="15"/>
      <c r="I345">
        <f t="shared" si="59"/>
        <v>0</v>
      </c>
      <c r="J345" s="18">
        <f t="shared" si="60"/>
        <v>0</v>
      </c>
      <c r="L345">
        <f t="shared" si="61"/>
        <v>0</v>
      </c>
      <c r="N345">
        <f t="shared" si="62"/>
        <v>0</v>
      </c>
      <c r="Q345" s="15" t="e">
        <f t="shared" si="63"/>
        <v>#DIV/0!</v>
      </c>
      <c r="S345" s="15" t="e">
        <f t="shared" si="64"/>
        <v>#DIV/0!</v>
      </c>
      <c r="U345" s="18" t="e">
        <f t="shared" si="65"/>
        <v>#DIV/0!</v>
      </c>
    </row>
    <row r="346" spans="2:21" x14ac:dyDescent="0.15">
      <c r="B346" s="15"/>
      <c r="C346" s="15"/>
      <c r="D346" s="15"/>
      <c r="E346" s="15"/>
      <c r="F346" s="15"/>
      <c r="G346" s="15"/>
      <c r="I346">
        <f t="shared" si="59"/>
        <v>0</v>
      </c>
      <c r="J346" s="18">
        <f t="shared" si="60"/>
        <v>0</v>
      </c>
      <c r="L346">
        <f t="shared" si="61"/>
        <v>0</v>
      </c>
      <c r="N346">
        <f t="shared" si="62"/>
        <v>0</v>
      </c>
      <c r="Q346" s="15" t="e">
        <f t="shared" si="63"/>
        <v>#DIV/0!</v>
      </c>
      <c r="S346" s="15" t="e">
        <f t="shared" si="64"/>
        <v>#DIV/0!</v>
      </c>
      <c r="U346" s="18" t="e">
        <f t="shared" si="65"/>
        <v>#DIV/0!</v>
      </c>
    </row>
    <row r="347" spans="2:21" x14ac:dyDescent="0.15">
      <c r="B347" s="15"/>
      <c r="C347" s="15"/>
      <c r="D347" s="15"/>
      <c r="E347" s="15"/>
      <c r="F347" s="15"/>
      <c r="G347" s="15"/>
      <c r="I347">
        <f t="shared" si="59"/>
        <v>0</v>
      </c>
      <c r="J347" s="18">
        <f t="shared" si="60"/>
        <v>0</v>
      </c>
      <c r="L347">
        <f t="shared" si="61"/>
        <v>0</v>
      </c>
      <c r="N347">
        <f t="shared" si="62"/>
        <v>0</v>
      </c>
      <c r="Q347" s="15" t="e">
        <f t="shared" si="63"/>
        <v>#DIV/0!</v>
      </c>
      <c r="S347" s="15" t="e">
        <f t="shared" si="64"/>
        <v>#DIV/0!</v>
      </c>
      <c r="U347" s="18" t="e">
        <f t="shared" si="65"/>
        <v>#DIV/0!</v>
      </c>
    </row>
    <row r="348" spans="2:21" x14ac:dyDescent="0.15">
      <c r="B348" s="15"/>
      <c r="C348" s="15"/>
      <c r="D348" s="15"/>
      <c r="E348" s="15"/>
      <c r="F348" s="15"/>
      <c r="G348" s="15"/>
      <c r="I348">
        <f t="shared" si="59"/>
        <v>0</v>
      </c>
      <c r="J348" s="18">
        <f t="shared" si="60"/>
        <v>0</v>
      </c>
      <c r="L348">
        <f t="shared" si="61"/>
        <v>0</v>
      </c>
      <c r="N348">
        <f t="shared" si="62"/>
        <v>0</v>
      </c>
      <c r="Q348" s="15" t="e">
        <f t="shared" si="63"/>
        <v>#DIV/0!</v>
      </c>
      <c r="S348" s="15" t="e">
        <f t="shared" si="64"/>
        <v>#DIV/0!</v>
      </c>
      <c r="U348" s="18" t="e">
        <f t="shared" si="65"/>
        <v>#DIV/0!</v>
      </c>
    </row>
    <row r="349" spans="2:21" x14ac:dyDescent="0.15">
      <c r="B349" s="15"/>
      <c r="C349" s="15"/>
      <c r="D349" s="15"/>
      <c r="E349" s="15"/>
      <c r="F349" s="15"/>
      <c r="G349" s="15"/>
      <c r="I349">
        <f t="shared" si="59"/>
        <v>0</v>
      </c>
      <c r="J349" s="18">
        <f t="shared" si="60"/>
        <v>0</v>
      </c>
      <c r="L349">
        <f t="shared" si="61"/>
        <v>0</v>
      </c>
      <c r="N349">
        <f t="shared" si="62"/>
        <v>0</v>
      </c>
      <c r="Q349" s="15" t="e">
        <f t="shared" si="63"/>
        <v>#DIV/0!</v>
      </c>
      <c r="S349" s="15" t="e">
        <f t="shared" si="64"/>
        <v>#DIV/0!</v>
      </c>
      <c r="U349" s="18" t="e">
        <f t="shared" si="65"/>
        <v>#DIV/0!</v>
      </c>
    </row>
    <row r="350" spans="2:21" x14ac:dyDescent="0.15">
      <c r="B350" s="15"/>
      <c r="C350" s="15"/>
      <c r="D350" s="15"/>
      <c r="E350" s="15"/>
      <c r="F350" s="15"/>
      <c r="G350" s="15"/>
      <c r="I350">
        <f t="shared" si="59"/>
        <v>0</v>
      </c>
      <c r="J350" s="18">
        <f t="shared" si="60"/>
        <v>0</v>
      </c>
      <c r="L350">
        <f t="shared" si="61"/>
        <v>0</v>
      </c>
      <c r="N350">
        <f t="shared" si="62"/>
        <v>0</v>
      </c>
      <c r="Q350" s="15" t="e">
        <f t="shared" si="63"/>
        <v>#DIV/0!</v>
      </c>
      <c r="S350" s="15" t="e">
        <f t="shared" si="64"/>
        <v>#DIV/0!</v>
      </c>
      <c r="U350" s="18" t="e">
        <f t="shared" si="65"/>
        <v>#DIV/0!</v>
      </c>
    </row>
    <row r="351" spans="2:21" x14ac:dyDescent="0.15">
      <c r="B351" s="15"/>
      <c r="C351" s="15"/>
      <c r="D351" s="15"/>
      <c r="E351" s="15"/>
      <c r="F351" s="15"/>
      <c r="G351" s="15"/>
      <c r="I351">
        <f t="shared" si="59"/>
        <v>0</v>
      </c>
      <c r="J351" s="18">
        <f t="shared" si="60"/>
        <v>0</v>
      </c>
      <c r="L351">
        <f t="shared" si="61"/>
        <v>0</v>
      </c>
      <c r="N351">
        <f t="shared" si="62"/>
        <v>0</v>
      </c>
      <c r="Q351" s="15" t="e">
        <f t="shared" si="63"/>
        <v>#DIV/0!</v>
      </c>
      <c r="S351" s="15" t="e">
        <f t="shared" si="64"/>
        <v>#DIV/0!</v>
      </c>
      <c r="U351" s="18" t="e">
        <f t="shared" si="65"/>
        <v>#DIV/0!</v>
      </c>
    </row>
    <row r="352" spans="2:21" x14ac:dyDescent="0.15">
      <c r="B352" s="15"/>
      <c r="C352" s="15"/>
      <c r="D352" s="15"/>
      <c r="E352" s="15"/>
      <c r="F352" s="15"/>
      <c r="G352" s="15"/>
      <c r="I352">
        <f t="shared" si="59"/>
        <v>0</v>
      </c>
      <c r="J352" s="18">
        <f t="shared" si="60"/>
        <v>0</v>
      </c>
      <c r="L352">
        <f t="shared" si="61"/>
        <v>0</v>
      </c>
      <c r="N352">
        <f t="shared" si="62"/>
        <v>0</v>
      </c>
      <c r="Q352" s="15" t="e">
        <f t="shared" si="63"/>
        <v>#DIV/0!</v>
      </c>
      <c r="S352" s="15" t="e">
        <f t="shared" si="64"/>
        <v>#DIV/0!</v>
      </c>
      <c r="U352" s="18" t="e">
        <f t="shared" si="65"/>
        <v>#DIV/0!</v>
      </c>
    </row>
    <row r="353" spans="2:21" x14ac:dyDescent="0.15">
      <c r="B353" s="15"/>
      <c r="C353" s="15"/>
      <c r="D353" s="15"/>
      <c r="E353" s="15"/>
      <c r="F353" s="15"/>
      <c r="G353" s="15"/>
      <c r="I353">
        <f t="shared" si="59"/>
        <v>0</v>
      </c>
      <c r="J353" s="18">
        <f t="shared" si="60"/>
        <v>0</v>
      </c>
      <c r="L353">
        <f t="shared" si="61"/>
        <v>0</v>
      </c>
      <c r="N353">
        <f t="shared" si="62"/>
        <v>0</v>
      </c>
      <c r="Q353" s="15" t="e">
        <f t="shared" si="63"/>
        <v>#DIV/0!</v>
      </c>
      <c r="S353" s="15" t="e">
        <f t="shared" si="64"/>
        <v>#DIV/0!</v>
      </c>
      <c r="U353" s="18" t="e">
        <f t="shared" si="65"/>
        <v>#DIV/0!</v>
      </c>
    </row>
    <row r="354" spans="2:21" x14ac:dyDescent="0.15">
      <c r="B354" s="15"/>
      <c r="C354" s="15"/>
      <c r="D354" s="15"/>
      <c r="E354" s="15"/>
      <c r="F354" s="15"/>
      <c r="G354" s="15"/>
      <c r="I354">
        <f t="shared" si="59"/>
        <v>0</v>
      </c>
      <c r="J354" s="18">
        <f t="shared" si="60"/>
        <v>0</v>
      </c>
      <c r="L354">
        <f t="shared" si="61"/>
        <v>0</v>
      </c>
      <c r="N354">
        <f t="shared" si="62"/>
        <v>0</v>
      </c>
      <c r="Q354" s="15" t="e">
        <f t="shared" si="63"/>
        <v>#DIV/0!</v>
      </c>
      <c r="S354" s="15" t="e">
        <f t="shared" si="64"/>
        <v>#DIV/0!</v>
      </c>
      <c r="U354" s="18" t="e">
        <f t="shared" si="65"/>
        <v>#DIV/0!</v>
      </c>
    </row>
    <row r="355" spans="2:21" x14ac:dyDescent="0.15">
      <c r="B355" s="15"/>
      <c r="C355" s="15"/>
      <c r="D355" s="15"/>
      <c r="E355" s="15"/>
      <c r="F355" s="15"/>
      <c r="G355" s="15"/>
      <c r="I355">
        <f t="shared" si="59"/>
        <v>0</v>
      </c>
      <c r="J355" s="18">
        <f t="shared" si="60"/>
        <v>0</v>
      </c>
      <c r="L355">
        <f t="shared" si="61"/>
        <v>0</v>
      </c>
      <c r="N355">
        <f t="shared" si="62"/>
        <v>0</v>
      </c>
      <c r="Q355" s="15" t="e">
        <f t="shared" si="63"/>
        <v>#DIV/0!</v>
      </c>
      <c r="S355" s="15" t="e">
        <f t="shared" si="64"/>
        <v>#DIV/0!</v>
      </c>
      <c r="U355" s="18" t="e">
        <f t="shared" si="65"/>
        <v>#DIV/0!</v>
      </c>
    </row>
    <row r="356" spans="2:21" x14ac:dyDescent="0.15">
      <c r="B356" s="15"/>
      <c r="C356" s="15"/>
      <c r="D356" s="15"/>
      <c r="E356" s="15"/>
      <c r="F356" s="15"/>
      <c r="G356" s="15"/>
      <c r="I356">
        <f t="shared" si="59"/>
        <v>0</v>
      </c>
      <c r="J356" s="18">
        <f t="shared" si="60"/>
        <v>0</v>
      </c>
      <c r="L356">
        <f t="shared" si="61"/>
        <v>0</v>
      </c>
      <c r="N356">
        <f t="shared" si="62"/>
        <v>0</v>
      </c>
      <c r="Q356" s="15" t="e">
        <f t="shared" si="63"/>
        <v>#DIV/0!</v>
      </c>
      <c r="S356" s="15" t="e">
        <f t="shared" si="64"/>
        <v>#DIV/0!</v>
      </c>
      <c r="U356" s="18" t="e">
        <f t="shared" si="65"/>
        <v>#DIV/0!</v>
      </c>
    </row>
    <row r="357" spans="2:21" x14ac:dyDescent="0.15">
      <c r="B357" s="15"/>
      <c r="C357" s="15"/>
      <c r="D357" s="15"/>
      <c r="E357" s="15"/>
      <c r="F357" s="15"/>
      <c r="G357" s="15"/>
      <c r="I357">
        <f t="shared" si="59"/>
        <v>0</v>
      </c>
      <c r="J357" s="18">
        <f t="shared" si="60"/>
        <v>0</v>
      </c>
      <c r="L357">
        <f t="shared" si="61"/>
        <v>0</v>
      </c>
      <c r="N357">
        <f t="shared" si="62"/>
        <v>0</v>
      </c>
      <c r="Q357" s="15" t="e">
        <f t="shared" si="63"/>
        <v>#DIV/0!</v>
      </c>
      <c r="S357" s="15" t="e">
        <f t="shared" si="64"/>
        <v>#DIV/0!</v>
      </c>
      <c r="U357" s="18" t="e">
        <f t="shared" si="65"/>
        <v>#DIV/0!</v>
      </c>
    </row>
    <row r="358" spans="2:21" x14ac:dyDescent="0.15">
      <c r="B358" s="15"/>
      <c r="C358" s="15"/>
      <c r="D358" s="15"/>
      <c r="E358" s="15"/>
      <c r="F358" s="15"/>
      <c r="G358" s="15"/>
      <c r="I358">
        <f t="shared" si="59"/>
        <v>0</v>
      </c>
      <c r="J358" s="18">
        <f t="shared" si="60"/>
        <v>0</v>
      </c>
      <c r="L358">
        <f t="shared" si="61"/>
        <v>0</v>
      </c>
      <c r="N358">
        <f t="shared" si="62"/>
        <v>0</v>
      </c>
      <c r="Q358" s="15" t="e">
        <f t="shared" si="63"/>
        <v>#DIV/0!</v>
      </c>
      <c r="S358" s="15" t="e">
        <f t="shared" si="64"/>
        <v>#DIV/0!</v>
      </c>
      <c r="U358" s="18" t="e">
        <f t="shared" si="65"/>
        <v>#DIV/0!</v>
      </c>
    </row>
    <row r="359" spans="2:21" x14ac:dyDescent="0.15">
      <c r="B359" s="15"/>
      <c r="C359" s="15"/>
      <c r="D359" s="15"/>
      <c r="E359" s="15"/>
      <c r="F359" s="15"/>
      <c r="G359" s="15"/>
      <c r="I359">
        <f t="shared" si="59"/>
        <v>0</v>
      </c>
      <c r="J359" s="18">
        <f t="shared" si="60"/>
        <v>0</v>
      </c>
      <c r="L359">
        <f t="shared" si="61"/>
        <v>0</v>
      </c>
      <c r="N359">
        <f t="shared" si="62"/>
        <v>0</v>
      </c>
      <c r="Q359" s="15" t="e">
        <f t="shared" si="63"/>
        <v>#DIV/0!</v>
      </c>
      <c r="S359" s="15" t="e">
        <f t="shared" si="64"/>
        <v>#DIV/0!</v>
      </c>
      <c r="U359" s="18" t="e">
        <f t="shared" si="65"/>
        <v>#DIV/0!</v>
      </c>
    </row>
    <row r="360" spans="2:21" x14ac:dyDescent="0.15">
      <c r="B360" s="15"/>
      <c r="C360" s="15"/>
      <c r="D360" s="15"/>
      <c r="E360" s="15"/>
      <c r="F360" s="15"/>
      <c r="G360" s="15"/>
      <c r="I360">
        <f t="shared" si="59"/>
        <v>0</v>
      </c>
      <c r="J360" s="18">
        <f t="shared" si="60"/>
        <v>0</v>
      </c>
      <c r="L360">
        <f t="shared" si="61"/>
        <v>0</v>
      </c>
      <c r="N360">
        <f t="shared" si="62"/>
        <v>0</v>
      </c>
      <c r="Q360" s="15" t="e">
        <f t="shared" si="63"/>
        <v>#DIV/0!</v>
      </c>
      <c r="S360" s="15" t="e">
        <f t="shared" si="64"/>
        <v>#DIV/0!</v>
      </c>
      <c r="U360" s="18" t="e">
        <f t="shared" si="65"/>
        <v>#DIV/0!</v>
      </c>
    </row>
    <row r="361" spans="2:21" x14ac:dyDescent="0.15">
      <c r="B361" s="15"/>
      <c r="C361" s="15"/>
      <c r="D361" s="15"/>
      <c r="E361" s="15"/>
      <c r="F361" s="15"/>
      <c r="G361" s="15"/>
      <c r="I361">
        <f t="shared" si="59"/>
        <v>0</v>
      </c>
      <c r="J361" s="18">
        <f t="shared" si="60"/>
        <v>0</v>
      </c>
      <c r="L361">
        <f t="shared" si="61"/>
        <v>0</v>
      </c>
      <c r="N361">
        <f t="shared" si="62"/>
        <v>0</v>
      </c>
      <c r="Q361" s="15" t="e">
        <f t="shared" si="63"/>
        <v>#DIV/0!</v>
      </c>
      <c r="S361" s="15" t="e">
        <f t="shared" si="64"/>
        <v>#DIV/0!</v>
      </c>
      <c r="U361" s="18" t="e">
        <f t="shared" si="65"/>
        <v>#DIV/0!</v>
      </c>
    </row>
    <row r="362" spans="2:21" x14ac:dyDescent="0.15">
      <c r="B362" s="15"/>
      <c r="C362" s="15"/>
      <c r="D362" s="15"/>
      <c r="E362" s="15"/>
      <c r="F362" s="15"/>
      <c r="G362" s="15"/>
      <c r="I362">
        <f t="shared" si="59"/>
        <v>0</v>
      </c>
      <c r="J362" s="18">
        <f t="shared" si="60"/>
        <v>0</v>
      </c>
      <c r="L362">
        <f t="shared" si="61"/>
        <v>0</v>
      </c>
      <c r="N362">
        <f t="shared" si="62"/>
        <v>0</v>
      </c>
      <c r="Q362" s="15" t="e">
        <f t="shared" si="63"/>
        <v>#DIV/0!</v>
      </c>
      <c r="S362" s="15" t="e">
        <f t="shared" si="64"/>
        <v>#DIV/0!</v>
      </c>
      <c r="U362" s="18" t="e">
        <f t="shared" si="65"/>
        <v>#DIV/0!</v>
      </c>
    </row>
    <row r="363" spans="2:21" x14ac:dyDescent="0.15">
      <c r="B363" s="15"/>
      <c r="C363" s="15"/>
      <c r="D363" s="15"/>
      <c r="E363" s="15"/>
      <c r="F363" s="15"/>
      <c r="G363" s="15"/>
      <c r="I363">
        <f t="shared" si="59"/>
        <v>0</v>
      </c>
      <c r="J363" s="18">
        <f t="shared" si="60"/>
        <v>0</v>
      </c>
      <c r="L363">
        <f t="shared" si="61"/>
        <v>0</v>
      </c>
      <c r="N363">
        <f t="shared" si="62"/>
        <v>0</v>
      </c>
      <c r="Q363" s="15" t="e">
        <f t="shared" si="63"/>
        <v>#DIV/0!</v>
      </c>
      <c r="S363" s="15" t="e">
        <f t="shared" si="64"/>
        <v>#DIV/0!</v>
      </c>
      <c r="U363" s="18" t="e">
        <f t="shared" si="65"/>
        <v>#DIV/0!</v>
      </c>
    </row>
    <row r="364" spans="2:21" x14ac:dyDescent="0.15">
      <c r="B364" s="15"/>
      <c r="C364" s="15"/>
      <c r="D364" s="15"/>
      <c r="E364" s="15"/>
      <c r="F364" s="15"/>
      <c r="G364" s="15"/>
      <c r="I364">
        <f t="shared" si="59"/>
        <v>0</v>
      </c>
      <c r="J364" s="18">
        <f t="shared" si="60"/>
        <v>0</v>
      </c>
      <c r="L364">
        <f t="shared" si="61"/>
        <v>0</v>
      </c>
      <c r="N364">
        <f t="shared" si="62"/>
        <v>0</v>
      </c>
      <c r="Q364" s="15" t="e">
        <f t="shared" si="63"/>
        <v>#DIV/0!</v>
      </c>
      <c r="S364" s="15" t="e">
        <f t="shared" si="64"/>
        <v>#DIV/0!</v>
      </c>
      <c r="U364" s="18" t="e">
        <f t="shared" si="65"/>
        <v>#DIV/0!</v>
      </c>
    </row>
    <row r="365" spans="2:21" x14ac:dyDescent="0.15">
      <c r="B365" s="15"/>
      <c r="C365" s="15"/>
      <c r="D365" s="15"/>
      <c r="E365" s="15"/>
      <c r="F365" s="15"/>
      <c r="G365" s="15"/>
      <c r="I365">
        <f t="shared" si="59"/>
        <v>0</v>
      </c>
      <c r="J365" s="18">
        <f t="shared" si="60"/>
        <v>0</v>
      </c>
      <c r="L365">
        <f t="shared" si="61"/>
        <v>0</v>
      </c>
      <c r="N365">
        <f t="shared" si="62"/>
        <v>0</v>
      </c>
      <c r="Q365" s="15" t="e">
        <f t="shared" si="63"/>
        <v>#DIV/0!</v>
      </c>
      <c r="S365" s="15" t="e">
        <f t="shared" si="64"/>
        <v>#DIV/0!</v>
      </c>
      <c r="U365" s="18" t="e">
        <f t="shared" si="65"/>
        <v>#DIV/0!</v>
      </c>
    </row>
    <row r="366" spans="2:21" x14ac:dyDescent="0.15">
      <c r="B366" s="15"/>
      <c r="C366" s="15"/>
      <c r="D366" s="15"/>
      <c r="E366" s="15"/>
      <c r="F366" s="15"/>
      <c r="G366" s="15"/>
      <c r="I366">
        <f t="shared" si="59"/>
        <v>0</v>
      </c>
      <c r="J366" s="18">
        <f t="shared" si="60"/>
        <v>0</v>
      </c>
      <c r="L366">
        <f t="shared" si="61"/>
        <v>0</v>
      </c>
      <c r="N366">
        <f t="shared" si="62"/>
        <v>0</v>
      </c>
      <c r="Q366" s="15" t="e">
        <f t="shared" si="63"/>
        <v>#DIV/0!</v>
      </c>
      <c r="S366" s="15" t="e">
        <f t="shared" si="64"/>
        <v>#DIV/0!</v>
      </c>
      <c r="U366" s="18" t="e">
        <f t="shared" si="65"/>
        <v>#DIV/0!</v>
      </c>
    </row>
    <row r="367" spans="2:21" x14ac:dyDescent="0.15">
      <c r="B367" s="15"/>
      <c r="C367" s="15"/>
      <c r="D367" s="15"/>
      <c r="E367" s="15"/>
      <c r="F367" s="15"/>
      <c r="G367" s="15"/>
      <c r="I367">
        <f t="shared" si="59"/>
        <v>0</v>
      </c>
      <c r="J367" s="18">
        <f t="shared" si="60"/>
        <v>0</v>
      </c>
      <c r="L367">
        <f t="shared" si="61"/>
        <v>0</v>
      </c>
      <c r="N367">
        <f t="shared" si="62"/>
        <v>0</v>
      </c>
      <c r="Q367" s="15" t="e">
        <f t="shared" si="63"/>
        <v>#DIV/0!</v>
      </c>
      <c r="S367" s="15" t="e">
        <f t="shared" si="64"/>
        <v>#DIV/0!</v>
      </c>
      <c r="U367" s="18" t="e">
        <f t="shared" si="65"/>
        <v>#DIV/0!</v>
      </c>
    </row>
    <row r="368" spans="2:21" x14ac:dyDescent="0.15">
      <c r="B368" s="15"/>
      <c r="C368" s="15"/>
      <c r="D368" s="15"/>
      <c r="E368" s="15"/>
      <c r="F368" s="15"/>
      <c r="G368" s="15"/>
      <c r="I368">
        <f t="shared" si="59"/>
        <v>0</v>
      </c>
      <c r="J368" s="18">
        <f t="shared" si="60"/>
        <v>0</v>
      </c>
      <c r="L368">
        <f t="shared" si="61"/>
        <v>0</v>
      </c>
      <c r="N368">
        <f t="shared" si="62"/>
        <v>0</v>
      </c>
      <c r="Q368" s="15" t="e">
        <f t="shared" si="63"/>
        <v>#DIV/0!</v>
      </c>
      <c r="S368" s="15" t="e">
        <f t="shared" si="64"/>
        <v>#DIV/0!</v>
      </c>
      <c r="U368" s="18" t="e">
        <f t="shared" si="65"/>
        <v>#DIV/0!</v>
      </c>
    </row>
    <row r="369" spans="2:21" x14ac:dyDescent="0.15">
      <c r="B369" s="15"/>
      <c r="C369" s="15"/>
      <c r="D369" s="15"/>
      <c r="E369" s="15"/>
      <c r="F369" s="15"/>
      <c r="G369" s="15"/>
      <c r="I369">
        <f t="shared" si="59"/>
        <v>0</v>
      </c>
      <c r="J369" s="18">
        <f t="shared" si="60"/>
        <v>0</v>
      </c>
      <c r="L369">
        <f t="shared" si="61"/>
        <v>0</v>
      </c>
      <c r="N369">
        <f t="shared" si="62"/>
        <v>0</v>
      </c>
      <c r="Q369" s="15" t="e">
        <f t="shared" si="63"/>
        <v>#DIV/0!</v>
      </c>
      <c r="S369" s="15" t="e">
        <f t="shared" si="64"/>
        <v>#DIV/0!</v>
      </c>
      <c r="U369" s="18" t="e">
        <f t="shared" si="65"/>
        <v>#DIV/0!</v>
      </c>
    </row>
    <row r="370" spans="2:21" x14ac:dyDescent="0.15">
      <c r="B370" s="15"/>
      <c r="C370" s="15"/>
      <c r="D370" s="15"/>
      <c r="E370" s="15"/>
      <c r="F370" s="15"/>
      <c r="G370" s="15"/>
      <c r="I370">
        <f t="shared" si="59"/>
        <v>0</v>
      </c>
      <c r="J370" s="18">
        <f t="shared" si="60"/>
        <v>0</v>
      </c>
      <c r="L370">
        <f t="shared" si="61"/>
        <v>0</v>
      </c>
      <c r="N370">
        <f t="shared" si="62"/>
        <v>0</v>
      </c>
      <c r="Q370" s="15" t="e">
        <f t="shared" si="63"/>
        <v>#DIV/0!</v>
      </c>
      <c r="S370" s="15" t="e">
        <f t="shared" si="64"/>
        <v>#DIV/0!</v>
      </c>
      <c r="U370" s="18" t="e">
        <f t="shared" si="65"/>
        <v>#DIV/0!</v>
      </c>
    </row>
    <row r="371" spans="2:21" x14ac:dyDescent="0.15">
      <c r="B371" s="15"/>
      <c r="C371" s="15"/>
      <c r="D371" s="15"/>
      <c r="E371" s="15"/>
      <c r="F371" s="15"/>
      <c r="G371" s="15"/>
      <c r="I371">
        <f t="shared" si="59"/>
        <v>0</v>
      </c>
      <c r="J371" s="18">
        <f t="shared" si="60"/>
        <v>0</v>
      </c>
      <c r="L371">
        <f t="shared" si="61"/>
        <v>0</v>
      </c>
      <c r="N371">
        <f t="shared" si="62"/>
        <v>0</v>
      </c>
      <c r="Q371" s="15" t="e">
        <f t="shared" si="63"/>
        <v>#DIV/0!</v>
      </c>
      <c r="S371" s="15" t="e">
        <f t="shared" si="64"/>
        <v>#DIV/0!</v>
      </c>
      <c r="U371" s="18" t="e">
        <f t="shared" si="65"/>
        <v>#DIV/0!</v>
      </c>
    </row>
    <row r="372" spans="2:21" x14ac:dyDescent="0.15">
      <c r="B372" s="15"/>
      <c r="C372" s="15"/>
      <c r="D372" s="15"/>
      <c r="E372" s="15"/>
      <c r="F372" s="15"/>
      <c r="G372" s="15"/>
      <c r="I372">
        <f t="shared" si="59"/>
        <v>0</v>
      </c>
      <c r="J372" s="18">
        <f t="shared" si="60"/>
        <v>0</v>
      </c>
      <c r="L372">
        <f t="shared" si="61"/>
        <v>0</v>
      </c>
      <c r="N372">
        <f t="shared" si="62"/>
        <v>0</v>
      </c>
      <c r="Q372" s="15" t="e">
        <f t="shared" si="63"/>
        <v>#DIV/0!</v>
      </c>
      <c r="S372" s="15" t="e">
        <f t="shared" si="64"/>
        <v>#DIV/0!</v>
      </c>
      <c r="U372" s="18" t="e">
        <f t="shared" si="65"/>
        <v>#DIV/0!</v>
      </c>
    </row>
    <row r="373" spans="2:21" x14ac:dyDescent="0.15">
      <c r="B373" s="15"/>
      <c r="C373" s="15"/>
      <c r="D373" s="15"/>
      <c r="E373" s="15"/>
      <c r="F373" s="15"/>
      <c r="G373" s="15"/>
      <c r="I373">
        <f t="shared" si="59"/>
        <v>0</v>
      </c>
      <c r="J373" s="18">
        <f t="shared" si="60"/>
        <v>0</v>
      </c>
      <c r="L373">
        <f t="shared" si="61"/>
        <v>0</v>
      </c>
      <c r="N373">
        <f t="shared" si="62"/>
        <v>0</v>
      </c>
      <c r="Q373" s="15" t="e">
        <f t="shared" si="63"/>
        <v>#DIV/0!</v>
      </c>
      <c r="S373" s="15" t="e">
        <f t="shared" si="64"/>
        <v>#DIV/0!</v>
      </c>
      <c r="U373" s="18" t="e">
        <f t="shared" si="65"/>
        <v>#DIV/0!</v>
      </c>
    </row>
    <row r="374" spans="2:21" x14ac:dyDescent="0.15">
      <c r="B374" s="15"/>
      <c r="C374" s="15"/>
      <c r="D374" s="15"/>
      <c r="E374" s="15"/>
      <c r="F374" s="15"/>
      <c r="G374" s="15"/>
      <c r="I374">
        <f t="shared" si="59"/>
        <v>0</v>
      </c>
      <c r="J374" s="18">
        <f t="shared" si="60"/>
        <v>0</v>
      </c>
      <c r="L374">
        <f t="shared" si="61"/>
        <v>0</v>
      </c>
      <c r="N374">
        <f t="shared" si="62"/>
        <v>0</v>
      </c>
      <c r="Q374" s="15" t="e">
        <f t="shared" si="63"/>
        <v>#DIV/0!</v>
      </c>
      <c r="S374" s="15" t="e">
        <f t="shared" si="64"/>
        <v>#DIV/0!</v>
      </c>
      <c r="U374" s="18" t="e">
        <f t="shared" si="65"/>
        <v>#DIV/0!</v>
      </c>
    </row>
    <row r="375" spans="2:21" x14ac:dyDescent="0.15">
      <c r="B375" s="15"/>
      <c r="C375" s="15"/>
      <c r="D375" s="15"/>
      <c r="E375" s="15"/>
      <c r="F375" s="15"/>
      <c r="G375" s="15"/>
      <c r="I375">
        <f t="shared" si="59"/>
        <v>0</v>
      </c>
      <c r="J375" s="18">
        <f t="shared" si="60"/>
        <v>0</v>
      </c>
      <c r="L375">
        <f t="shared" si="61"/>
        <v>0</v>
      </c>
      <c r="N375">
        <f t="shared" si="62"/>
        <v>0</v>
      </c>
      <c r="Q375" s="15" t="e">
        <f t="shared" si="63"/>
        <v>#DIV/0!</v>
      </c>
      <c r="S375" s="15" t="e">
        <f t="shared" si="64"/>
        <v>#DIV/0!</v>
      </c>
      <c r="U375" s="18" t="e">
        <f t="shared" si="65"/>
        <v>#DIV/0!</v>
      </c>
    </row>
    <row r="376" spans="2:21" x14ac:dyDescent="0.15">
      <c r="B376" s="15"/>
      <c r="C376" s="15"/>
      <c r="D376" s="15"/>
      <c r="E376" s="15"/>
      <c r="F376" s="15"/>
      <c r="G376" s="15"/>
      <c r="I376">
        <f t="shared" si="59"/>
        <v>0</v>
      </c>
      <c r="J376" s="18">
        <f t="shared" si="60"/>
        <v>0</v>
      </c>
      <c r="L376">
        <f t="shared" si="61"/>
        <v>0</v>
      </c>
      <c r="N376">
        <f t="shared" si="62"/>
        <v>0</v>
      </c>
      <c r="Q376" s="15" t="e">
        <f t="shared" si="63"/>
        <v>#DIV/0!</v>
      </c>
      <c r="S376" s="15" t="e">
        <f t="shared" si="64"/>
        <v>#DIV/0!</v>
      </c>
      <c r="U376" s="18" t="e">
        <f t="shared" si="65"/>
        <v>#DIV/0!</v>
      </c>
    </row>
    <row r="377" spans="2:21" x14ac:dyDescent="0.15">
      <c r="B377" s="15"/>
      <c r="C377" s="15"/>
      <c r="D377" s="15"/>
      <c r="E377" s="15"/>
      <c r="F377" s="15"/>
      <c r="G377" s="15"/>
      <c r="I377">
        <f t="shared" si="59"/>
        <v>0</v>
      </c>
      <c r="J377" s="18">
        <f t="shared" si="60"/>
        <v>0</v>
      </c>
      <c r="L377">
        <f t="shared" si="61"/>
        <v>0</v>
      </c>
      <c r="N377">
        <f t="shared" si="62"/>
        <v>0</v>
      </c>
      <c r="Q377" s="15" t="e">
        <f t="shared" si="63"/>
        <v>#DIV/0!</v>
      </c>
      <c r="S377" s="15" t="e">
        <f t="shared" si="64"/>
        <v>#DIV/0!</v>
      </c>
      <c r="U377" s="18" t="e">
        <f t="shared" si="65"/>
        <v>#DIV/0!</v>
      </c>
    </row>
    <row r="378" spans="2:21" x14ac:dyDescent="0.15">
      <c r="B378" s="15"/>
      <c r="C378" s="15"/>
      <c r="D378" s="15"/>
      <c r="E378" s="15"/>
      <c r="F378" s="15"/>
      <c r="G378" s="15"/>
      <c r="I378">
        <f t="shared" si="59"/>
        <v>0</v>
      </c>
      <c r="J378" s="18">
        <f t="shared" si="60"/>
        <v>0</v>
      </c>
      <c r="L378">
        <f t="shared" si="61"/>
        <v>0</v>
      </c>
      <c r="N378">
        <f t="shared" si="62"/>
        <v>0</v>
      </c>
      <c r="Q378" s="15" t="e">
        <f t="shared" si="63"/>
        <v>#DIV/0!</v>
      </c>
      <c r="S378" s="15" t="e">
        <f t="shared" si="64"/>
        <v>#DIV/0!</v>
      </c>
      <c r="U378" s="18" t="e">
        <f t="shared" si="65"/>
        <v>#DIV/0!</v>
      </c>
    </row>
    <row r="379" spans="2:21" x14ac:dyDescent="0.15">
      <c r="B379" s="15"/>
      <c r="C379" s="15"/>
      <c r="D379" s="15"/>
      <c r="E379" s="15"/>
      <c r="F379" s="15"/>
      <c r="G379" s="15"/>
      <c r="I379">
        <f t="shared" si="59"/>
        <v>0</v>
      </c>
      <c r="J379" s="18">
        <f t="shared" si="60"/>
        <v>0</v>
      </c>
      <c r="L379">
        <f t="shared" si="61"/>
        <v>0</v>
      </c>
      <c r="N379">
        <f t="shared" si="62"/>
        <v>0</v>
      </c>
      <c r="Q379" s="15" t="e">
        <f t="shared" si="63"/>
        <v>#DIV/0!</v>
      </c>
      <c r="S379" s="15" t="e">
        <f t="shared" si="64"/>
        <v>#DIV/0!</v>
      </c>
      <c r="U379" s="18" t="e">
        <f t="shared" si="65"/>
        <v>#DIV/0!</v>
      </c>
    </row>
    <row r="380" spans="2:21" x14ac:dyDescent="0.15">
      <c r="B380" s="15"/>
      <c r="C380" s="15"/>
      <c r="D380" s="15"/>
      <c r="E380" s="15"/>
      <c r="F380" s="15"/>
      <c r="G380" s="15"/>
      <c r="I380">
        <f t="shared" si="59"/>
        <v>0</v>
      </c>
      <c r="J380" s="18">
        <f t="shared" si="60"/>
        <v>0</v>
      </c>
      <c r="L380">
        <f t="shared" si="61"/>
        <v>0</v>
      </c>
      <c r="N380">
        <f t="shared" si="62"/>
        <v>0</v>
      </c>
      <c r="Q380" s="15" t="e">
        <f t="shared" si="63"/>
        <v>#DIV/0!</v>
      </c>
      <c r="S380" s="15" t="e">
        <f t="shared" si="64"/>
        <v>#DIV/0!</v>
      </c>
      <c r="U380" s="18" t="e">
        <f t="shared" si="65"/>
        <v>#DIV/0!</v>
      </c>
    </row>
    <row r="381" spans="2:21" x14ac:dyDescent="0.15">
      <c r="B381" s="15"/>
      <c r="C381" s="15"/>
      <c r="D381" s="15"/>
      <c r="E381" s="15"/>
      <c r="F381" s="15"/>
      <c r="G381" s="15"/>
      <c r="I381">
        <f t="shared" si="59"/>
        <v>0</v>
      </c>
      <c r="J381" s="18">
        <f t="shared" si="60"/>
        <v>0</v>
      </c>
      <c r="L381">
        <f t="shared" si="61"/>
        <v>0</v>
      </c>
      <c r="N381">
        <f t="shared" si="62"/>
        <v>0</v>
      </c>
      <c r="Q381" s="15" t="e">
        <f t="shared" si="63"/>
        <v>#DIV/0!</v>
      </c>
      <c r="S381" s="15" t="e">
        <f t="shared" si="64"/>
        <v>#DIV/0!</v>
      </c>
      <c r="U381" s="18" t="e">
        <f t="shared" si="65"/>
        <v>#DIV/0!</v>
      </c>
    </row>
    <row r="382" spans="2:21" x14ac:dyDescent="0.15">
      <c r="B382" s="15"/>
      <c r="C382" s="15"/>
      <c r="D382" s="15"/>
      <c r="E382" s="15"/>
      <c r="F382" s="15"/>
      <c r="G382" s="15"/>
      <c r="I382">
        <f t="shared" si="59"/>
        <v>0</v>
      </c>
      <c r="J382" s="18">
        <f t="shared" si="60"/>
        <v>0</v>
      </c>
      <c r="L382">
        <f t="shared" si="61"/>
        <v>0</v>
      </c>
      <c r="N382">
        <f t="shared" si="62"/>
        <v>0</v>
      </c>
      <c r="Q382" s="15" t="e">
        <f t="shared" si="63"/>
        <v>#DIV/0!</v>
      </c>
      <c r="S382" s="15" t="e">
        <f t="shared" si="64"/>
        <v>#DIV/0!</v>
      </c>
      <c r="U382" s="18" t="e">
        <f t="shared" si="65"/>
        <v>#DIV/0!</v>
      </c>
    </row>
    <row r="383" spans="2:21" x14ac:dyDescent="0.15">
      <c r="B383" s="15"/>
      <c r="C383" s="15"/>
      <c r="D383" s="15"/>
      <c r="E383" s="15"/>
      <c r="F383" s="15"/>
      <c r="G383" s="15"/>
      <c r="I383">
        <f t="shared" si="59"/>
        <v>0</v>
      </c>
      <c r="J383" s="18">
        <f t="shared" si="60"/>
        <v>0</v>
      </c>
      <c r="L383">
        <f t="shared" si="61"/>
        <v>0</v>
      </c>
      <c r="N383">
        <f t="shared" si="62"/>
        <v>0</v>
      </c>
      <c r="Q383" s="15" t="e">
        <f t="shared" si="63"/>
        <v>#DIV/0!</v>
      </c>
      <c r="S383" s="15" t="e">
        <f t="shared" si="64"/>
        <v>#DIV/0!</v>
      </c>
      <c r="U383" s="18" t="e">
        <f t="shared" si="65"/>
        <v>#DIV/0!</v>
      </c>
    </row>
    <row r="384" spans="2:21" x14ac:dyDescent="0.15">
      <c r="B384" s="15"/>
      <c r="C384" s="15"/>
      <c r="D384" s="15"/>
      <c r="E384" s="15"/>
      <c r="F384" s="15"/>
      <c r="G384" s="15"/>
      <c r="I384">
        <f t="shared" si="59"/>
        <v>0</v>
      </c>
      <c r="J384" s="18">
        <f t="shared" si="60"/>
        <v>0</v>
      </c>
      <c r="L384">
        <f t="shared" si="61"/>
        <v>0</v>
      </c>
      <c r="N384">
        <f t="shared" si="62"/>
        <v>0</v>
      </c>
      <c r="Q384" s="15" t="e">
        <f t="shared" si="63"/>
        <v>#DIV/0!</v>
      </c>
      <c r="S384" s="15" t="e">
        <f t="shared" si="64"/>
        <v>#DIV/0!</v>
      </c>
      <c r="U384" s="18" t="e">
        <f t="shared" si="65"/>
        <v>#DIV/0!</v>
      </c>
    </row>
    <row r="385" spans="2:21" x14ac:dyDescent="0.15">
      <c r="B385" s="15"/>
      <c r="C385" s="15"/>
      <c r="D385" s="15"/>
      <c r="E385" s="15"/>
      <c r="F385" s="15"/>
      <c r="G385" s="15"/>
      <c r="I385">
        <f t="shared" si="59"/>
        <v>0</v>
      </c>
      <c r="J385" s="18">
        <f t="shared" si="60"/>
        <v>0</v>
      </c>
      <c r="L385">
        <f t="shared" si="61"/>
        <v>0</v>
      </c>
      <c r="N385">
        <f t="shared" si="62"/>
        <v>0</v>
      </c>
      <c r="Q385" s="15" t="e">
        <f t="shared" si="63"/>
        <v>#DIV/0!</v>
      </c>
      <c r="S385" s="15" t="e">
        <f t="shared" si="64"/>
        <v>#DIV/0!</v>
      </c>
      <c r="U385" s="18" t="e">
        <f t="shared" si="65"/>
        <v>#DIV/0!</v>
      </c>
    </row>
    <row r="386" spans="2:21" x14ac:dyDescent="0.15">
      <c r="B386" s="15"/>
      <c r="C386" s="15"/>
      <c r="D386" s="15"/>
      <c r="E386" s="15"/>
      <c r="F386" s="15"/>
      <c r="G386" s="15"/>
      <c r="I386">
        <f t="shared" ref="I386:I449" si="66">IF((J386&gt;500),1111111,0)</f>
        <v>0</v>
      </c>
      <c r="J386" s="18">
        <f t="shared" si="60"/>
        <v>0</v>
      </c>
      <c r="L386">
        <f t="shared" si="61"/>
        <v>0</v>
      </c>
      <c r="N386">
        <f t="shared" si="62"/>
        <v>0</v>
      </c>
      <c r="Q386" s="15" t="e">
        <f t="shared" si="63"/>
        <v>#DIV/0!</v>
      </c>
      <c r="S386" s="15" t="e">
        <f t="shared" si="64"/>
        <v>#DIV/0!</v>
      </c>
      <c r="U386" s="18" t="e">
        <f t="shared" si="65"/>
        <v>#DIV/0!</v>
      </c>
    </row>
    <row r="387" spans="2:21" x14ac:dyDescent="0.15">
      <c r="B387" s="15"/>
      <c r="C387" s="15"/>
      <c r="D387" s="15"/>
      <c r="E387" s="15"/>
      <c r="F387" s="15"/>
      <c r="G387" s="15"/>
      <c r="I387">
        <f t="shared" si="66"/>
        <v>0</v>
      </c>
      <c r="J387" s="18">
        <f t="shared" si="60"/>
        <v>0</v>
      </c>
      <c r="L387">
        <f t="shared" si="61"/>
        <v>0</v>
      </c>
      <c r="N387">
        <f t="shared" si="62"/>
        <v>0</v>
      </c>
      <c r="Q387" s="15" t="e">
        <f t="shared" si="63"/>
        <v>#DIV/0!</v>
      </c>
      <c r="S387" s="15" t="e">
        <f t="shared" si="64"/>
        <v>#DIV/0!</v>
      </c>
      <c r="U387" s="18" t="e">
        <f t="shared" si="65"/>
        <v>#DIV/0!</v>
      </c>
    </row>
    <row r="388" spans="2:21" x14ac:dyDescent="0.15">
      <c r="B388" s="15"/>
      <c r="C388" s="15"/>
      <c r="D388" s="15"/>
      <c r="E388" s="15"/>
      <c r="F388" s="15"/>
      <c r="G388" s="15"/>
      <c r="I388">
        <f t="shared" si="66"/>
        <v>0</v>
      </c>
      <c r="J388" s="18">
        <f t="shared" si="60"/>
        <v>0</v>
      </c>
      <c r="L388">
        <f t="shared" si="61"/>
        <v>0</v>
      </c>
      <c r="N388">
        <f t="shared" si="62"/>
        <v>0</v>
      </c>
      <c r="Q388" s="15" t="e">
        <f t="shared" si="63"/>
        <v>#DIV/0!</v>
      </c>
      <c r="S388" s="15" t="e">
        <f t="shared" si="64"/>
        <v>#DIV/0!</v>
      </c>
      <c r="U388" s="18" t="e">
        <f t="shared" si="65"/>
        <v>#DIV/0!</v>
      </c>
    </row>
    <row r="389" spans="2:21" x14ac:dyDescent="0.15">
      <c r="B389" s="15"/>
      <c r="C389" s="15"/>
      <c r="D389" s="15"/>
      <c r="E389" s="15"/>
      <c r="F389" s="15"/>
      <c r="G389" s="15"/>
      <c r="I389">
        <f t="shared" si="66"/>
        <v>0</v>
      </c>
      <c r="J389" s="18">
        <f t="shared" si="60"/>
        <v>0</v>
      </c>
      <c r="L389">
        <f t="shared" si="61"/>
        <v>0</v>
      </c>
      <c r="N389">
        <f t="shared" si="62"/>
        <v>0</v>
      </c>
      <c r="Q389" s="15" t="e">
        <f t="shared" si="63"/>
        <v>#DIV/0!</v>
      </c>
      <c r="S389" s="15" t="e">
        <f t="shared" si="64"/>
        <v>#DIV/0!</v>
      </c>
      <c r="U389" s="18" t="e">
        <f t="shared" si="65"/>
        <v>#DIV/0!</v>
      </c>
    </row>
    <row r="390" spans="2:21" x14ac:dyDescent="0.15">
      <c r="B390" s="15"/>
      <c r="C390" s="15"/>
      <c r="D390" s="15"/>
      <c r="E390" s="15"/>
      <c r="F390" s="15"/>
      <c r="G390" s="15"/>
      <c r="I390">
        <f t="shared" si="66"/>
        <v>0</v>
      </c>
      <c r="J390" s="18">
        <f t="shared" si="60"/>
        <v>0</v>
      </c>
      <c r="L390">
        <f t="shared" si="61"/>
        <v>0</v>
      </c>
      <c r="N390">
        <f t="shared" si="62"/>
        <v>0</v>
      </c>
      <c r="Q390" s="15" t="e">
        <f t="shared" si="63"/>
        <v>#DIV/0!</v>
      </c>
      <c r="S390" s="15" t="e">
        <f t="shared" si="64"/>
        <v>#DIV/0!</v>
      </c>
      <c r="U390" s="18" t="e">
        <f t="shared" si="65"/>
        <v>#DIV/0!</v>
      </c>
    </row>
    <row r="391" spans="2:21" x14ac:dyDescent="0.15">
      <c r="B391" s="15"/>
      <c r="C391" s="15"/>
      <c r="D391" s="15"/>
      <c r="E391" s="15"/>
      <c r="F391" s="15"/>
      <c r="G391" s="15"/>
      <c r="I391">
        <f t="shared" si="66"/>
        <v>0</v>
      </c>
      <c r="J391" s="18">
        <f t="shared" si="60"/>
        <v>0</v>
      </c>
      <c r="L391">
        <f t="shared" si="61"/>
        <v>0</v>
      </c>
      <c r="N391">
        <f t="shared" si="62"/>
        <v>0</v>
      </c>
      <c r="Q391" s="15" t="e">
        <f t="shared" si="63"/>
        <v>#DIV/0!</v>
      </c>
      <c r="S391" s="15" t="e">
        <f t="shared" si="64"/>
        <v>#DIV/0!</v>
      </c>
      <c r="U391" s="18" t="e">
        <f t="shared" si="65"/>
        <v>#DIV/0!</v>
      </c>
    </row>
    <row r="392" spans="2:21" x14ac:dyDescent="0.15">
      <c r="B392" s="15"/>
      <c r="C392" s="15"/>
      <c r="D392" s="15"/>
      <c r="E392" s="15"/>
      <c r="F392" s="15"/>
      <c r="G392" s="15"/>
      <c r="I392">
        <f t="shared" si="66"/>
        <v>0</v>
      </c>
      <c r="J392" s="18">
        <f t="shared" si="60"/>
        <v>0</v>
      </c>
      <c r="L392">
        <f t="shared" si="61"/>
        <v>0</v>
      </c>
      <c r="N392">
        <f t="shared" si="62"/>
        <v>0</v>
      </c>
      <c r="Q392" s="15" t="e">
        <f t="shared" si="63"/>
        <v>#DIV/0!</v>
      </c>
      <c r="S392" s="15" t="e">
        <f t="shared" si="64"/>
        <v>#DIV/0!</v>
      </c>
      <c r="U392" s="18" t="e">
        <f t="shared" si="65"/>
        <v>#DIV/0!</v>
      </c>
    </row>
    <row r="393" spans="2:21" x14ac:dyDescent="0.15">
      <c r="B393" s="15"/>
      <c r="C393" s="15"/>
      <c r="D393" s="15"/>
      <c r="E393" s="15"/>
      <c r="F393" s="15"/>
      <c r="G393" s="15"/>
      <c r="I393">
        <f t="shared" si="66"/>
        <v>0</v>
      </c>
      <c r="J393" s="18">
        <f t="shared" ref="J393:J456" si="67">C393-C392</f>
        <v>0</v>
      </c>
      <c r="L393">
        <f t="shared" ref="L393:L456" si="68">(IF(C393&gt;0,1,0))+(IF(C394&gt;0,-1,0))</f>
        <v>0</v>
      </c>
      <c r="N393">
        <f t="shared" ref="N393:N456" si="69">IF(C393&gt;0,1,0)</f>
        <v>0</v>
      </c>
      <c r="Q393" s="15" t="e">
        <f t="shared" ref="Q393:Q456" si="70">IF(C393=0, C393/0, C393)</f>
        <v>#DIV/0!</v>
      </c>
      <c r="S393" s="15" t="e">
        <f t="shared" ref="S393:S456" si="71">IF(F393=0, F393/0, F393)</f>
        <v>#DIV/0!</v>
      </c>
      <c r="U393" s="18" t="e">
        <f t="shared" ref="U393:U456" si="72">IF(G393=0, G393/0, G393/10)</f>
        <v>#DIV/0!</v>
      </c>
    </row>
    <row r="394" spans="2:21" x14ac:dyDescent="0.15">
      <c r="B394" s="15"/>
      <c r="C394" s="15"/>
      <c r="D394" s="15"/>
      <c r="E394" s="15"/>
      <c r="F394" s="15"/>
      <c r="G394" s="15"/>
      <c r="I394">
        <f t="shared" si="66"/>
        <v>0</v>
      </c>
      <c r="J394" s="18">
        <f t="shared" si="67"/>
        <v>0</v>
      </c>
      <c r="L394">
        <f t="shared" si="68"/>
        <v>0</v>
      </c>
      <c r="N394">
        <f t="shared" si="69"/>
        <v>0</v>
      </c>
      <c r="Q394" s="15" t="e">
        <f t="shared" si="70"/>
        <v>#DIV/0!</v>
      </c>
      <c r="S394" s="15" t="e">
        <f t="shared" si="71"/>
        <v>#DIV/0!</v>
      </c>
      <c r="U394" s="18" t="e">
        <f t="shared" si="72"/>
        <v>#DIV/0!</v>
      </c>
    </row>
    <row r="395" spans="2:21" x14ac:dyDescent="0.15">
      <c r="B395" s="15"/>
      <c r="C395" s="15"/>
      <c r="D395" s="15"/>
      <c r="E395" s="15"/>
      <c r="F395" s="15"/>
      <c r="G395" s="15"/>
      <c r="I395">
        <f t="shared" si="66"/>
        <v>0</v>
      </c>
      <c r="J395" s="18">
        <f t="shared" si="67"/>
        <v>0</v>
      </c>
      <c r="L395">
        <f t="shared" si="68"/>
        <v>0</v>
      </c>
      <c r="N395">
        <f t="shared" si="69"/>
        <v>0</v>
      </c>
      <c r="Q395" s="15" t="e">
        <f t="shared" si="70"/>
        <v>#DIV/0!</v>
      </c>
      <c r="S395" s="15" t="e">
        <f t="shared" si="71"/>
        <v>#DIV/0!</v>
      </c>
      <c r="U395" s="18" t="e">
        <f t="shared" si="72"/>
        <v>#DIV/0!</v>
      </c>
    </row>
    <row r="396" spans="2:21" x14ac:dyDescent="0.15">
      <c r="B396" s="15"/>
      <c r="C396" s="15"/>
      <c r="D396" s="15"/>
      <c r="E396" s="15"/>
      <c r="F396" s="15"/>
      <c r="G396" s="15"/>
      <c r="I396">
        <f t="shared" si="66"/>
        <v>0</v>
      </c>
      <c r="J396" s="18">
        <f t="shared" si="67"/>
        <v>0</v>
      </c>
      <c r="L396">
        <f t="shared" si="68"/>
        <v>0</v>
      </c>
      <c r="N396">
        <f t="shared" si="69"/>
        <v>0</v>
      </c>
      <c r="Q396" s="15" t="e">
        <f t="shared" si="70"/>
        <v>#DIV/0!</v>
      </c>
      <c r="S396" s="15" t="e">
        <f t="shared" si="71"/>
        <v>#DIV/0!</v>
      </c>
      <c r="U396" s="18" t="e">
        <f t="shared" si="72"/>
        <v>#DIV/0!</v>
      </c>
    </row>
    <row r="397" spans="2:21" x14ac:dyDescent="0.15">
      <c r="B397" s="15"/>
      <c r="C397" s="15"/>
      <c r="D397" s="15"/>
      <c r="E397" s="15"/>
      <c r="F397" s="15"/>
      <c r="G397" s="15"/>
      <c r="I397">
        <f t="shared" si="66"/>
        <v>0</v>
      </c>
      <c r="J397" s="18">
        <f t="shared" si="67"/>
        <v>0</v>
      </c>
      <c r="L397">
        <f t="shared" si="68"/>
        <v>0</v>
      </c>
      <c r="N397">
        <f t="shared" si="69"/>
        <v>0</v>
      </c>
      <c r="Q397" s="15" t="e">
        <f t="shared" si="70"/>
        <v>#DIV/0!</v>
      </c>
      <c r="S397" s="15" t="e">
        <f t="shared" si="71"/>
        <v>#DIV/0!</v>
      </c>
      <c r="U397" s="18" t="e">
        <f t="shared" si="72"/>
        <v>#DIV/0!</v>
      </c>
    </row>
    <row r="398" spans="2:21" x14ac:dyDescent="0.15">
      <c r="B398" s="15"/>
      <c r="C398" s="15"/>
      <c r="D398" s="15"/>
      <c r="E398" s="15"/>
      <c r="F398" s="15"/>
      <c r="G398" s="15"/>
      <c r="I398">
        <f t="shared" si="66"/>
        <v>0</v>
      </c>
      <c r="J398" s="18">
        <f t="shared" si="67"/>
        <v>0</v>
      </c>
      <c r="L398">
        <f t="shared" si="68"/>
        <v>0</v>
      </c>
      <c r="N398">
        <f t="shared" si="69"/>
        <v>0</v>
      </c>
      <c r="Q398" s="15" t="e">
        <f t="shared" si="70"/>
        <v>#DIV/0!</v>
      </c>
      <c r="S398" s="15" t="e">
        <f t="shared" si="71"/>
        <v>#DIV/0!</v>
      </c>
      <c r="U398" s="18" t="e">
        <f t="shared" si="72"/>
        <v>#DIV/0!</v>
      </c>
    </row>
    <row r="399" spans="2:21" x14ac:dyDescent="0.15">
      <c r="B399" s="15"/>
      <c r="C399" s="15"/>
      <c r="D399" s="15"/>
      <c r="E399" s="15"/>
      <c r="F399" s="15"/>
      <c r="G399" s="15"/>
      <c r="I399">
        <f t="shared" si="66"/>
        <v>0</v>
      </c>
      <c r="J399" s="18">
        <f t="shared" si="67"/>
        <v>0</v>
      </c>
      <c r="L399">
        <f t="shared" si="68"/>
        <v>0</v>
      </c>
      <c r="N399">
        <f t="shared" si="69"/>
        <v>0</v>
      </c>
      <c r="Q399" s="15" t="e">
        <f t="shared" si="70"/>
        <v>#DIV/0!</v>
      </c>
      <c r="S399" s="15" t="e">
        <f t="shared" si="71"/>
        <v>#DIV/0!</v>
      </c>
      <c r="U399" s="18" t="e">
        <f t="shared" si="72"/>
        <v>#DIV/0!</v>
      </c>
    </row>
    <row r="400" spans="2:21" x14ac:dyDescent="0.15">
      <c r="B400" s="15"/>
      <c r="C400" s="15"/>
      <c r="D400" s="15"/>
      <c r="E400" s="15"/>
      <c r="F400" s="15"/>
      <c r="G400" s="15"/>
      <c r="I400">
        <f t="shared" si="66"/>
        <v>0</v>
      </c>
      <c r="J400" s="18">
        <f t="shared" si="67"/>
        <v>0</v>
      </c>
      <c r="L400">
        <f t="shared" si="68"/>
        <v>0</v>
      </c>
      <c r="N400">
        <f t="shared" si="69"/>
        <v>0</v>
      </c>
      <c r="Q400" s="15" t="e">
        <f t="shared" si="70"/>
        <v>#DIV/0!</v>
      </c>
      <c r="S400" s="15" t="e">
        <f t="shared" si="71"/>
        <v>#DIV/0!</v>
      </c>
      <c r="U400" s="18" t="e">
        <f t="shared" si="72"/>
        <v>#DIV/0!</v>
      </c>
    </row>
    <row r="401" spans="2:21" x14ac:dyDescent="0.15">
      <c r="B401" s="15"/>
      <c r="C401" s="15"/>
      <c r="D401" s="15"/>
      <c r="E401" s="15"/>
      <c r="F401" s="15"/>
      <c r="G401" s="15"/>
      <c r="I401">
        <f t="shared" si="66"/>
        <v>0</v>
      </c>
      <c r="J401" s="18">
        <f t="shared" si="67"/>
        <v>0</v>
      </c>
      <c r="L401">
        <f t="shared" si="68"/>
        <v>0</v>
      </c>
      <c r="N401">
        <f t="shared" si="69"/>
        <v>0</v>
      </c>
      <c r="Q401" s="15" t="e">
        <f t="shared" si="70"/>
        <v>#DIV/0!</v>
      </c>
      <c r="S401" s="15" t="e">
        <f t="shared" si="71"/>
        <v>#DIV/0!</v>
      </c>
      <c r="U401" s="18" t="e">
        <f t="shared" si="72"/>
        <v>#DIV/0!</v>
      </c>
    </row>
    <row r="402" spans="2:21" x14ac:dyDescent="0.15">
      <c r="B402" s="15"/>
      <c r="C402" s="15"/>
      <c r="D402" s="15"/>
      <c r="E402" s="15"/>
      <c r="F402" s="15"/>
      <c r="G402" s="15"/>
      <c r="I402">
        <f t="shared" si="66"/>
        <v>0</v>
      </c>
      <c r="J402" s="18">
        <f t="shared" si="67"/>
        <v>0</v>
      </c>
      <c r="L402">
        <f t="shared" si="68"/>
        <v>0</v>
      </c>
      <c r="N402">
        <f t="shared" si="69"/>
        <v>0</v>
      </c>
      <c r="Q402" s="15" t="e">
        <f t="shared" si="70"/>
        <v>#DIV/0!</v>
      </c>
      <c r="S402" s="15" t="e">
        <f t="shared" si="71"/>
        <v>#DIV/0!</v>
      </c>
      <c r="U402" s="18" t="e">
        <f t="shared" si="72"/>
        <v>#DIV/0!</v>
      </c>
    </row>
    <row r="403" spans="2:21" x14ac:dyDescent="0.15">
      <c r="B403" s="15"/>
      <c r="C403" s="15"/>
      <c r="D403" s="15"/>
      <c r="E403" s="15"/>
      <c r="F403" s="15"/>
      <c r="G403" s="15"/>
      <c r="I403">
        <f t="shared" si="66"/>
        <v>0</v>
      </c>
      <c r="J403" s="18">
        <f t="shared" si="67"/>
        <v>0</v>
      </c>
      <c r="L403">
        <f t="shared" si="68"/>
        <v>0</v>
      </c>
      <c r="N403">
        <f t="shared" si="69"/>
        <v>0</v>
      </c>
      <c r="Q403" s="15" t="e">
        <f t="shared" si="70"/>
        <v>#DIV/0!</v>
      </c>
      <c r="S403" s="15" t="e">
        <f t="shared" si="71"/>
        <v>#DIV/0!</v>
      </c>
      <c r="U403" s="18" t="e">
        <f t="shared" si="72"/>
        <v>#DIV/0!</v>
      </c>
    </row>
    <row r="404" spans="2:21" x14ac:dyDescent="0.15">
      <c r="B404" s="15"/>
      <c r="C404" s="15"/>
      <c r="D404" s="15"/>
      <c r="E404" s="15"/>
      <c r="F404" s="15"/>
      <c r="G404" s="15"/>
      <c r="I404">
        <f t="shared" si="66"/>
        <v>0</v>
      </c>
      <c r="J404" s="18">
        <f t="shared" si="67"/>
        <v>0</v>
      </c>
      <c r="L404">
        <f t="shared" si="68"/>
        <v>0</v>
      </c>
      <c r="N404">
        <f t="shared" si="69"/>
        <v>0</v>
      </c>
      <c r="Q404" s="15" t="e">
        <f t="shared" si="70"/>
        <v>#DIV/0!</v>
      </c>
      <c r="S404" s="15" t="e">
        <f t="shared" si="71"/>
        <v>#DIV/0!</v>
      </c>
      <c r="U404" s="18" t="e">
        <f t="shared" si="72"/>
        <v>#DIV/0!</v>
      </c>
    </row>
    <row r="405" spans="2:21" x14ac:dyDescent="0.15">
      <c r="B405" s="15"/>
      <c r="C405" s="15"/>
      <c r="D405" s="15"/>
      <c r="E405" s="15"/>
      <c r="F405" s="15"/>
      <c r="G405" s="15"/>
      <c r="I405">
        <f t="shared" si="66"/>
        <v>0</v>
      </c>
      <c r="J405" s="18">
        <f t="shared" si="67"/>
        <v>0</v>
      </c>
      <c r="L405">
        <f t="shared" si="68"/>
        <v>0</v>
      </c>
      <c r="N405">
        <f t="shared" si="69"/>
        <v>0</v>
      </c>
      <c r="Q405" s="15" t="e">
        <f t="shared" si="70"/>
        <v>#DIV/0!</v>
      </c>
      <c r="S405" s="15" t="e">
        <f t="shared" si="71"/>
        <v>#DIV/0!</v>
      </c>
      <c r="U405" s="18" t="e">
        <f t="shared" si="72"/>
        <v>#DIV/0!</v>
      </c>
    </row>
    <row r="406" spans="2:21" x14ac:dyDescent="0.15">
      <c r="B406" s="15"/>
      <c r="C406" s="15"/>
      <c r="D406" s="15"/>
      <c r="E406" s="15"/>
      <c r="F406" s="15"/>
      <c r="G406" s="15"/>
      <c r="I406">
        <f t="shared" si="66"/>
        <v>0</v>
      </c>
      <c r="J406" s="18">
        <f t="shared" si="67"/>
        <v>0</v>
      </c>
      <c r="L406">
        <f t="shared" si="68"/>
        <v>0</v>
      </c>
      <c r="N406">
        <f t="shared" si="69"/>
        <v>0</v>
      </c>
      <c r="Q406" s="15" t="e">
        <f t="shared" si="70"/>
        <v>#DIV/0!</v>
      </c>
      <c r="S406" s="15" t="e">
        <f t="shared" si="71"/>
        <v>#DIV/0!</v>
      </c>
      <c r="U406" s="18" t="e">
        <f t="shared" si="72"/>
        <v>#DIV/0!</v>
      </c>
    </row>
    <row r="407" spans="2:21" x14ac:dyDescent="0.15">
      <c r="B407" s="15"/>
      <c r="C407" s="15"/>
      <c r="D407" s="15"/>
      <c r="E407" s="15"/>
      <c r="F407" s="15"/>
      <c r="G407" s="15"/>
      <c r="I407">
        <f t="shared" si="66"/>
        <v>0</v>
      </c>
      <c r="J407" s="18">
        <f t="shared" si="67"/>
        <v>0</v>
      </c>
      <c r="L407">
        <f t="shared" si="68"/>
        <v>0</v>
      </c>
      <c r="N407">
        <f t="shared" si="69"/>
        <v>0</v>
      </c>
      <c r="Q407" s="15" t="e">
        <f t="shared" si="70"/>
        <v>#DIV/0!</v>
      </c>
      <c r="S407" s="15" t="e">
        <f t="shared" si="71"/>
        <v>#DIV/0!</v>
      </c>
      <c r="U407" s="18" t="e">
        <f t="shared" si="72"/>
        <v>#DIV/0!</v>
      </c>
    </row>
    <row r="408" spans="2:21" x14ac:dyDescent="0.15">
      <c r="B408" s="15"/>
      <c r="C408" s="15"/>
      <c r="D408" s="15"/>
      <c r="E408" s="15"/>
      <c r="F408" s="15"/>
      <c r="G408" s="15"/>
      <c r="I408">
        <f t="shared" si="66"/>
        <v>0</v>
      </c>
      <c r="J408" s="18">
        <f t="shared" si="67"/>
        <v>0</v>
      </c>
      <c r="L408">
        <f t="shared" si="68"/>
        <v>0</v>
      </c>
      <c r="N408">
        <f t="shared" si="69"/>
        <v>0</v>
      </c>
      <c r="Q408" s="15" t="e">
        <f t="shared" si="70"/>
        <v>#DIV/0!</v>
      </c>
      <c r="S408" s="15" t="e">
        <f t="shared" si="71"/>
        <v>#DIV/0!</v>
      </c>
      <c r="U408" s="18" t="e">
        <f t="shared" si="72"/>
        <v>#DIV/0!</v>
      </c>
    </row>
    <row r="409" spans="2:21" x14ac:dyDescent="0.15">
      <c r="B409" s="15"/>
      <c r="C409" s="15"/>
      <c r="D409" s="15"/>
      <c r="E409" s="15"/>
      <c r="F409" s="15"/>
      <c r="G409" s="15"/>
      <c r="I409">
        <f t="shared" si="66"/>
        <v>0</v>
      </c>
      <c r="J409" s="18">
        <f t="shared" si="67"/>
        <v>0</v>
      </c>
      <c r="L409">
        <f t="shared" si="68"/>
        <v>0</v>
      </c>
      <c r="N409">
        <f t="shared" si="69"/>
        <v>0</v>
      </c>
      <c r="Q409" s="15" t="e">
        <f t="shared" si="70"/>
        <v>#DIV/0!</v>
      </c>
      <c r="S409" s="15" t="e">
        <f t="shared" si="71"/>
        <v>#DIV/0!</v>
      </c>
      <c r="U409" s="18" t="e">
        <f t="shared" si="72"/>
        <v>#DIV/0!</v>
      </c>
    </row>
    <row r="410" spans="2:21" x14ac:dyDescent="0.15">
      <c r="B410" s="15"/>
      <c r="C410" s="15"/>
      <c r="D410" s="15"/>
      <c r="E410" s="15"/>
      <c r="F410" s="15"/>
      <c r="G410" s="15"/>
      <c r="I410">
        <f t="shared" si="66"/>
        <v>0</v>
      </c>
      <c r="J410" s="18">
        <f t="shared" si="67"/>
        <v>0</v>
      </c>
      <c r="L410">
        <f t="shared" si="68"/>
        <v>0</v>
      </c>
      <c r="N410">
        <f t="shared" si="69"/>
        <v>0</v>
      </c>
      <c r="Q410" s="15" t="e">
        <f t="shared" si="70"/>
        <v>#DIV/0!</v>
      </c>
      <c r="S410" s="15" t="e">
        <f t="shared" si="71"/>
        <v>#DIV/0!</v>
      </c>
      <c r="U410" s="18" t="e">
        <f t="shared" si="72"/>
        <v>#DIV/0!</v>
      </c>
    </row>
    <row r="411" spans="2:21" x14ac:dyDescent="0.15">
      <c r="B411" s="15"/>
      <c r="C411" s="15"/>
      <c r="D411" s="15"/>
      <c r="E411" s="15"/>
      <c r="F411" s="15"/>
      <c r="G411" s="15"/>
      <c r="I411">
        <f t="shared" si="66"/>
        <v>0</v>
      </c>
      <c r="J411" s="18">
        <f t="shared" si="67"/>
        <v>0</v>
      </c>
      <c r="L411">
        <f t="shared" si="68"/>
        <v>0</v>
      </c>
      <c r="N411">
        <f t="shared" si="69"/>
        <v>0</v>
      </c>
      <c r="Q411" s="15" t="e">
        <f t="shared" si="70"/>
        <v>#DIV/0!</v>
      </c>
      <c r="S411" s="15" t="e">
        <f t="shared" si="71"/>
        <v>#DIV/0!</v>
      </c>
      <c r="U411" s="18" t="e">
        <f t="shared" si="72"/>
        <v>#DIV/0!</v>
      </c>
    </row>
    <row r="412" spans="2:21" x14ac:dyDescent="0.15">
      <c r="B412" s="15"/>
      <c r="C412" s="15"/>
      <c r="D412" s="15"/>
      <c r="E412" s="15"/>
      <c r="F412" s="15"/>
      <c r="G412" s="15"/>
      <c r="I412">
        <f t="shared" si="66"/>
        <v>0</v>
      </c>
      <c r="J412" s="18">
        <f t="shared" si="67"/>
        <v>0</v>
      </c>
      <c r="L412">
        <f t="shared" si="68"/>
        <v>0</v>
      </c>
      <c r="N412">
        <f t="shared" si="69"/>
        <v>0</v>
      </c>
      <c r="Q412" s="15" t="e">
        <f t="shared" si="70"/>
        <v>#DIV/0!</v>
      </c>
      <c r="S412" s="15" t="e">
        <f t="shared" si="71"/>
        <v>#DIV/0!</v>
      </c>
      <c r="U412" s="18" t="e">
        <f t="shared" si="72"/>
        <v>#DIV/0!</v>
      </c>
    </row>
    <row r="413" spans="2:21" x14ac:dyDescent="0.15">
      <c r="B413" s="15"/>
      <c r="C413" s="15"/>
      <c r="D413" s="15"/>
      <c r="E413" s="15"/>
      <c r="F413" s="15"/>
      <c r="G413" s="15"/>
      <c r="I413">
        <f t="shared" si="66"/>
        <v>0</v>
      </c>
      <c r="J413" s="18">
        <f t="shared" si="67"/>
        <v>0</v>
      </c>
      <c r="L413">
        <f t="shared" si="68"/>
        <v>0</v>
      </c>
      <c r="N413">
        <f t="shared" si="69"/>
        <v>0</v>
      </c>
      <c r="Q413" s="15" t="e">
        <f t="shared" si="70"/>
        <v>#DIV/0!</v>
      </c>
      <c r="S413" s="15" t="e">
        <f t="shared" si="71"/>
        <v>#DIV/0!</v>
      </c>
      <c r="U413" s="18" t="e">
        <f t="shared" si="72"/>
        <v>#DIV/0!</v>
      </c>
    </row>
    <row r="414" spans="2:21" x14ac:dyDescent="0.15">
      <c r="B414" s="15"/>
      <c r="C414" s="15"/>
      <c r="D414" s="15"/>
      <c r="E414" s="15"/>
      <c r="F414" s="15"/>
      <c r="G414" s="15"/>
      <c r="I414">
        <f t="shared" si="66"/>
        <v>0</v>
      </c>
      <c r="J414" s="18">
        <f t="shared" si="67"/>
        <v>0</v>
      </c>
      <c r="L414">
        <f t="shared" si="68"/>
        <v>0</v>
      </c>
      <c r="N414">
        <f t="shared" si="69"/>
        <v>0</v>
      </c>
      <c r="Q414" s="15" t="e">
        <f t="shared" si="70"/>
        <v>#DIV/0!</v>
      </c>
      <c r="S414" s="15" t="e">
        <f t="shared" si="71"/>
        <v>#DIV/0!</v>
      </c>
      <c r="U414" s="18" t="e">
        <f t="shared" si="72"/>
        <v>#DIV/0!</v>
      </c>
    </row>
    <row r="415" spans="2:21" x14ac:dyDescent="0.15">
      <c r="B415" s="15"/>
      <c r="C415" s="15"/>
      <c r="D415" s="15"/>
      <c r="E415" s="15"/>
      <c r="F415" s="15"/>
      <c r="G415" s="15"/>
      <c r="I415">
        <f t="shared" si="66"/>
        <v>0</v>
      </c>
      <c r="J415" s="18">
        <f t="shared" si="67"/>
        <v>0</v>
      </c>
      <c r="L415">
        <f t="shared" si="68"/>
        <v>0</v>
      </c>
      <c r="N415">
        <f t="shared" si="69"/>
        <v>0</v>
      </c>
      <c r="Q415" s="15" t="e">
        <f t="shared" si="70"/>
        <v>#DIV/0!</v>
      </c>
      <c r="S415" s="15" t="e">
        <f t="shared" si="71"/>
        <v>#DIV/0!</v>
      </c>
      <c r="U415" s="18" t="e">
        <f t="shared" si="72"/>
        <v>#DIV/0!</v>
      </c>
    </row>
    <row r="416" spans="2:21" x14ac:dyDescent="0.15">
      <c r="B416" s="15"/>
      <c r="C416" s="15"/>
      <c r="D416" s="15"/>
      <c r="E416" s="15"/>
      <c r="F416" s="15"/>
      <c r="G416" s="15"/>
      <c r="I416">
        <f t="shared" si="66"/>
        <v>0</v>
      </c>
      <c r="J416" s="18">
        <f t="shared" si="67"/>
        <v>0</v>
      </c>
      <c r="L416">
        <f t="shared" si="68"/>
        <v>0</v>
      </c>
      <c r="N416">
        <f t="shared" si="69"/>
        <v>0</v>
      </c>
      <c r="Q416" s="15" t="e">
        <f t="shared" si="70"/>
        <v>#DIV/0!</v>
      </c>
      <c r="S416" s="15" t="e">
        <f t="shared" si="71"/>
        <v>#DIV/0!</v>
      </c>
      <c r="U416" s="18" t="e">
        <f t="shared" si="72"/>
        <v>#DIV/0!</v>
      </c>
    </row>
    <row r="417" spans="2:21" x14ac:dyDescent="0.15">
      <c r="B417" s="15"/>
      <c r="C417" s="15"/>
      <c r="D417" s="15"/>
      <c r="E417" s="15"/>
      <c r="F417" s="15"/>
      <c r="G417" s="15"/>
      <c r="I417">
        <f t="shared" si="66"/>
        <v>0</v>
      </c>
      <c r="J417" s="18">
        <f t="shared" si="67"/>
        <v>0</v>
      </c>
      <c r="L417">
        <f t="shared" si="68"/>
        <v>0</v>
      </c>
      <c r="N417">
        <f t="shared" si="69"/>
        <v>0</v>
      </c>
      <c r="Q417" s="15" t="e">
        <f t="shared" si="70"/>
        <v>#DIV/0!</v>
      </c>
      <c r="S417" s="15" t="e">
        <f t="shared" si="71"/>
        <v>#DIV/0!</v>
      </c>
      <c r="U417" s="18" t="e">
        <f t="shared" si="72"/>
        <v>#DIV/0!</v>
      </c>
    </row>
    <row r="418" spans="2:21" x14ac:dyDescent="0.15">
      <c r="B418" s="15"/>
      <c r="C418" s="15"/>
      <c r="D418" s="15"/>
      <c r="E418" s="15"/>
      <c r="F418" s="15"/>
      <c r="G418" s="15"/>
      <c r="I418">
        <f t="shared" si="66"/>
        <v>0</v>
      </c>
      <c r="J418" s="18">
        <f t="shared" si="67"/>
        <v>0</v>
      </c>
      <c r="L418">
        <f t="shared" si="68"/>
        <v>0</v>
      </c>
      <c r="N418">
        <f t="shared" si="69"/>
        <v>0</v>
      </c>
      <c r="Q418" s="15" t="e">
        <f t="shared" si="70"/>
        <v>#DIV/0!</v>
      </c>
      <c r="S418" s="15" t="e">
        <f t="shared" si="71"/>
        <v>#DIV/0!</v>
      </c>
      <c r="U418" s="18" t="e">
        <f t="shared" si="72"/>
        <v>#DIV/0!</v>
      </c>
    </row>
    <row r="419" spans="2:21" x14ac:dyDescent="0.15">
      <c r="B419" s="15"/>
      <c r="C419" s="15"/>
      <c r="D419" s="15"/>
      <c r="E419" s="15"/>
      <c r="F419" s="15"/>
      <c r="G419" s="15"/>
      <c r="I419">
        <f t="shared" si="66"/>
        <v>0</v>
      </c>
      <c r="J419" s="18">
        <f t="shared" si="67"/>
        <v>0</v>
      </c>
      <c r="L419">
        <f t="shared" si="68"/>
        <v>0</v>
      </c>
      <c r="N419">
        <f t="shared" si="69"/>
        <v>0</v>
      </c>
      <c r="Q419" s="15" t="e">
        <f t="shared" si="70"/>
        <v>#DIV/0!</v>
      </c>
      <c r="S419" s="15" t="e">
        <f t="shared" si="71"/>
        <v>#DIV/0!</v>
      </c>
      <c r="U419" s="18" t="e">
        <f t="shared" si="72"/>
        <v>#DIV/0!</v>
      </c>
    </row>
    <row r="420" spans="2:21" x14ac:dyDescent="0.15">
      <c r="B420" s="15"/>
      <c r="C420" s="15"/>
      <c r="D420" s="15"/>
      <c r="E420" s="15"/>
      <c r="F420" s="15"/>
      <c r="G420" s="15"/>
      <c r="I420">
        <f t="shared" si="66"/>
        <v>0</v>
      </c>
      <c r="J420" s="18">
        <f t="shared" si="67"/>
        <v>0</v>
      </c>
      <c r="L420">
        <f t="shared" si="68"/>
        <v>0</v>
      </c>
      <c r="N420">
        <f t="shared" si="69"/>
        <v>0</v>
      </c>
      <c r="Q420" s="15" t="e">
        <f t="shared" si="70"/>
        <v>#DIV/0!</v>
      </c>
      <c r="S420" s="15" t="e">
        <f t="shared" si="71"/>
        <v>#DIV/0!</v>
      </c>
      <c r="U420" s="18" t="e">
        <f t="shared" si="72"/>
        <v>#DIV/0!</v>
      </c>
    </row>
    <row r="421" spans="2:21" x14ac:dyDescent="0.15">
      <c r="B421" s="15"/>
      <c r="C421" s="15"/>
      <c r="D421" s="15"/>
      <c r="E421" s="15"/>
      <c r="F421" s="15"/>
      <c r="G421" s="15"/>
      <c r="I421">
        <f t="shared" si="66"/>
        <v>0</v>
      </c>
      <c r="J421" s="18">
        <f t="shared" si="67"/>
        <v>0</v>
      </c>
      <c r="L421">
        <f t="shared" si="68"/>
        <v>0</v>
      </c>
      <c r="N421">
        <f t="shared" si="69"/>
        <v>0</v>
      </c>
      <c r="Q421" s="15" t="e">
        <f t="shared" si="70"/>
        <v>#DIV/0!</v>
      </c>
      <c r="S421" s="15" t="e">
        <f t="shared" si="71"/>
        <v>#DIV/0!</v>
      </c>
      <c r="U421" s="18" t="e">
        <f t="shared" si="72"/>
        <v>#DIV/0!</v>
      </c>
    </row>
    <row r="422" spans="2:21" x14ac:dyDescent="0.15">
      <c r="B422" s="15"/>
      <c r="C422" s="15"/>
      <c r="D422" s="15"/>
      <c r="E422" s="15"/>
      <c r="F422" s="15"/>
      <c r="G422" s="15"/>
      <c r="I422">
        <f t="shared" si="66"/>
        <v>0</v>
      </c>
      <c r="J422" s="18">
        <f t="shared" si="67"/>
        <v>0</v>
      </c>
      <c r="L422">
        <f t="shared" si="68"/>
        <v>0</v>
      </c>
      <c r="N422">
        <f t="shared" si="69"/>
        <v>0</v>
      </c>
      <c r="Q422" s="15" t="e">
        <f t="shared" si="70"/>
        <v>#DIV/0!</v>
      </c>
      <c r="S422" s="15" t="e">
        <f t="shared" si="71"/>
        <v>#DIV/0!</v>
      </c>
      <c r="U422" s="18" t="e">
        <f t="shared" si="72"/>
        <v>#DIV/0!</v>
      </c>
    </row>
    <row r="423" spans="2:21" x14ac:dyDescent="0.15">
      <c r="B423" s="15"/>
      <c r="C423" s="15"/>
      <c r="D423" s="15"/>
      <c r="E423" s="15"/>
      <c r="F423" s="15"/>
      <c r="G423" s="15"/>
      <c r="I423">
        <f t="shared" si="66"/>
        <v>0</v>
      </c>
      <c r="J423" s="18">
        <f t="shared" si="67"/>
        <v>0</v>
      </c>
      <c r="L423">
        <f t="shared" si="68"/>
        <v>0</v>
      </c>
      <c r="N423">
        <f t="shared" si="69"/>
        <v>0</v>
      </c>
      <c r="Q423" s="15" t="e">
        <f t="shared" si="70"/>
        <v>#DIV/0!</v>
      </c>
      <c r="S423" s="15" t="e">
        <f t="shared" si="71"/>
        <v>#DIV/0!</v>
      </c>
      <c r="U423" s="18" t="e">
        <f t="shared" si="72"/>
        <v>#DIV/0!</v>
      </c>
    </row>
    <row r="424" spans="2:21" x14ac:dyDescent="0.15">
      <c r="B424" s="15"/>
      <c r="C424" s="15"/>
      <c r="D424" s="15"/>
      <c r="E424" s="15"/>
      <c r="F424" s="15"/>
      <c r="G424" s="15"/>
      <c r="I424">
        <f t="shared" si="66"/>
        <v>0</v>
      </c>
      <c r="J424" s="18">
        <f t="shared" si="67"/>
        <v>0</v>
      </c>
      <c r="L424">
        <f t="shared" si="68"/>
        <v>0</v>
      </c>
      <c r="N424">
        <f t="shared" si="69"/>
        <v>0</v>
      </c>
      <c r="Q424" s="15" t="e">
        <f t="shared" si="70"/>
        <v>#DIV/0!</v>
      </c>
      <c r="S424" s="15" t="e">
        <f t="shared" si="71"/>
        <v>#DIV/0!</v>
      </c>
      <c r="U424" s="18" t="e">
        <f t="shared" si="72"/>
        <v>#DIV/0!</v>
      </c>
    </row>
    <row r="425" spans="2:21" x14ac:dyDescent="0.15">
      <c r="B425" s="15"/>
      <c r="C425" s="15"/>
      <c r="D425" s="15"/>
      <c r="E425" s="15"/>
      <c r="F425" s="15"/>
      <c r="G425" s="15"/>
      <c r="I425">
        <f t="shared" si="66"/>
        <v>0</v>
      </c>
      <c r="J425" s="18">
        <f t="shared" si="67"/>
        <v>0</v>
      </c>
      <c r="L425">
        <f t="shared" si="68"/>
        <v>0</v>
      </c>
      <c r="N425">
        <f t="shared" si="69"/>
        <v>0</v>
      </c>
      <c r="Q425" s="15" t="e">
        <f t="shared" si="70"/>
        <v>#DIV/0!</v>
      </c>
      <c r="S425" s="15" t="e">
        <f t="shared" si="71"/>
        <v>#DIV/0!</v>
      </c>
      <c r="U425" s="18" t="e">
        <f t="shared" si="72"/>
        <v>#DIV/0!</v>
      </c>
    </row>
    <row r="426" spans="2:21" x14ac:dyDescent="0.15">
      <c r="B426" s="15"/>
      <c r="C426" s="15"/>
      <c r="D426" s="15"/>
      <c r="E426" s="15"/>
      <c r="F426" s="15"/>
      <c r="G426" s="15"/>
      <c r="I426">
        <f t="shared" si="66"/>
        <v>0</v>
      </c>
      <c r="J426" s="18">
        <f t="shared" si="67"/>
        <v>0</v>
      </c>
      <c r="L426">
        <f t="shared" si="68"/>
        <v>0</v>
      </c>
      <c r="N426">
        <f t="shared" si="69"/>
        <v>0</v>
      </c>
      <c r="Q426" s="15" t="e">
        <f t="shared" si="70"/>
        <v>#DIV/0!</v>
      </c>
      <c r="S426" s="15" t="e">
        <f t="shared" si="71"/>
        <v>#DIV/0!</v>
      </c>
      <c r="U426" s="18" t="e">
        <f t="shared" si="72"/>
        <v>#DIV/0!</v>
      </c>
    </row>
    <row r="427" spans="2:21" x14ac:dyDescent="0.15">
      <c r="B427" s="15"/>
      <c r="C427" s="15"/>
      <c r="D427" s="15"/>
      <c r="E427" s="15"/>
      <c r="F427" s="15"/>
      <c r="G427" s="15"/>
      <c r="I427">
        <f t="shared" si="66"/>
        <v>0</v>
      </c>
      <c r="J427" s="18">
        <f t="shared" si="67"/>
        <v>0</v>
      </c>
      <c r="L427">
        <f t="shared" si="68"/>
        <v>0</v>
      </c>
      <c r="N427">
        <f t="shared" si="69"/>
        <v>0</v>
      </c>
      <c r="Q427" s="15" t="e">
        <f t="shared" si="70"/>
        <v>#DIV/0!</v>
      </c>
      <c r="S427" s="15" t="e">
        <f t="shared" si="71"/>
        <v>#DIV/0!</v>
      </c>
      <c r="U427" s="18" t="e">
        <f t="shared" si="72"/>
        <v>#DIV/0!</v>
      </c>
    </row>
    <row r="428" spans="2:21" x14ac:dyDescent="0.15">
      <c r="B428" s="15"/>
      <c r="C428" s="15"/>
      <c r="D428" s="15"/>
      <c r="E428" s="15"/>
      <c r="F428" s="15"/>
      <c r="G428" s="15"/>
      <c r="I428">
        <f t="shared" si="66"/>
        <v>0</v>
      </c>
      <c r="J428" s="18">
        <f t="shared" si="67"/>
        <v>0</v>
      </c>
      <c r="L428">
        <f t="shared" si="68"/>
        <v>0</v>
      </c>
      <c r="N428">
        <f t="shared" si="69"/>
        <v>0</v>
      </c>
      <c r="Q428" s="15" t="e">
        <f t="shared" si="70"/>
        <v>#DIV/0!</v>
      </c>
      <c r="S428" s="15" t="e">
        <f t="shared" si="71"/>
        <v>#DIV/0!</v>
      </c>
      <c r="U428" s="18" t="e">
        <f t="shared" si="72"/>
        <v>#DIV/0!</v>
      </c>
    </row>
    <row r="429" spans="2:21" x14ac:dyDescent="0.15">
      <c r="B429" s="15"/>
      <c r="C429" s="15"/>
      <c r="D429" s="15"/>
      <c r="E429" s="15"/>
      <c r="F429" s="15"/>
      <c r="G429" s="15"/>
      <c r="I429">
        <f t="shared" si="66"/>
        <v>0</v>
      </c>
      <c r="J429" s="18">
        <f t="shared" si="67"/>
        <v>0</v>
      </c>
      <c r="L429">
        <f t="shared" si="68"/>
        <v>0</v>
      </c>
      <c r="N429">
        <f t="shared" si="69"/>
        <v>0</v>
      </c>
      <c r="Q429" s="15" t="e">
        <f t="shared" si="70"/>
        <v>#DIV/0!</v>
      </c>
      <c r="S429" s="15" t="e">
        <f t="shared" si="71"/>
        <v>#DIV/0!</v>
      </c>
      <c r="U429" s="18" t="e">
        <f t="shared" si="72"/>
        <v>#DIV/0!</v>
      </c>
    </row>
    <row r="430" spans="2:21" x14ac:dyDescent="0.15">
      <c r="B430" s="15"/>
      <c r="C430" s="15"/>
      <c r="D430" s="15"/>
      <c r="E430" s="15"/>
      <c r="F430" s="15"/>
      <c r="G430" s="15"/>
      <c r="I430">
        <f t="shared" si="66"/>
        <v>0</v>
      </c>
      <c r="J430" s="18">
        <f t="shared" si="67"/>
        <v>0</v>
      </c>
      <c r="L430">
        <f t="shared" si="68"/>
        <v>0</v>
      </c>
      <c r="N430">
        <f t="shared" si="69"/>
        <v>0</v>
      </c>
      <c r="Q430" s="15" t="e">
        <f t="shared" si="70"/>
        <v>#DIV/0!</v>
      </c>
      <c r="S430" s="15" t="e">
        <f t="shared" si="71"/>
        <v>#DIV/0!</v>
      </c>
      <c r="U430" s="18" t="e">
        <f t="shared" si="72"/>
        <v>#DIV/0!</v>
      </c>
    </row>
    <row r="431" spans="2:21" x14ac:dyDescent="0.15">
      <c r="B431" s="15"/>
      <c r="C431" s="15"/>
      <c r="D431" s="15"/>
      <c r="E431" s="15"/>
      <c r="F431" s="15"/>
      <c r="G431" s="15"/>
      <c r="I431">
        <f t="shared" si="66"/>
        <v>0</v>
      </c>
      <c r="J431" s="18">
        <f t="shared" si="67"/>
        <v>0</v>
      </c>
      <c r="L431">
        <f t="shared" si="68"/>
        <v>0</v>
      </c>
      <c r="N431">
        <f t="shared" si="69"/>
        <v>0</v>
      </c>
      <c r="Q431" s="15" t="e">
        <f t="shared" si="70"/>
        <v>#DIV/0!</v>
      </c>
      <c r="S431" s="15" t="e">
        <f t="shared" si="71"/>
        <v>#DIV/0!</v>
      </c>
      <c r="U431" s="18" t="e">
        <f t="shared" si="72"/>
        <v>#DIV/0!</v>
      </c>
    </row>
    <row r="432" spans="2:21" x14ac:dyDescent="0.15">
      <c r="B432" s="15"/>
      <c r="C432" s="15"/>
      <c r="D432" s="15"/>
      <c r="E432" s="15"/>
      <c r="F432" s="15"/>
      <c r="G432" s="15"/>
      <c r="I432">
        <f t="shared" si="66"/>
        <v>0</v>
      </c>
      <c r="J432" s="18">
        <f t="shared" si="67"/>
        <v>0</v>
      </c>
      <c r="L432">
        <f t="shared" si="68"/>
        <v>0</v>
      </c>
      <c r="N432">
        <f t="shared" si="69"/>
        <v>0</v>
      </c>
      <c r="Q432" s="15" t="e">
        <f t="shared" si="70"/>
        <v>#DIV/0!</v>
      </c>
      <c r="S432" s="15" t="e">
        <f t="shared" si="71"/>
        <v>#DIV/0!</v>
      </c>
      <c r="U432" s="18" t="e">
        <f t="shared" si="72"/>
        <v>#DIV/0!</v>
      </c>
    </row>
    <row r="433" spans="2:21" x14ac:dyDescent="0.15">
      <c r="B433" s="15"/>
      <c r="C433" s="15"/>
      <c r="D433" s="15"/>
      <c r="E433" s="15"/>
      <c r="F433" s="15"/>
      <c r="G433" s="15"/>
      <c r="I433">
        <f t="shared" si="66"/>
        <v>0</v>
      </c>
      <c r="J433" s="18">
        <f t="shared" si="67"/>
        <v>0</v>
      </c>
      <c r="L433">
        <f t="shared" si="68"/>
        <v>0</v>
      </c>
      <c r="N433">
        <f t="shared" si="69"/>
        <v>0</v>
      </c>
      <c r="Q433" s="15" t="e">
        <f t="shared" si="70"/>
        <v>#DIV/0!</v>
      </c>
      <c r="S433" s="15" t="e">
        <f t="shared" si="71"/>
        <v>#DIV/0!</v>
      </c>
      <c r="U433" s="18" t="e">
        <f t="shared" si="72"/>
        <v>#DIV/0!</v>
      </c>
    </row>
    <row r="434" spans="2:21" x14ac:dyDescent="0.15">
      <c r="B434" s="15"/>
      <c r="C434" s="15"/>
      <c r="D434" s="15"/>
      <c r="E434" s="15"/>
      <c r="F434" s="15"/>
      <c r="G434" s="15"/>
      <c r="I434">
        <f t="shared" si="66"/>
        <v>0</v>
      </c>
      <c r="J434" s="18">
        <f t="shared" si="67"/>
        <v>0</v>
      </c>
      <c r="L434">
        <f t="shared" si="68"/>
        <v>0</v>
      </c>
      <c r="N434">
        <f t="shared" si="69"/>
        <v>0</v>
      </c>
      <c r="Q434" s="15" t="e">
        <f t="shared" si="70"/>
        <v>#DIV/0!</v>
      </c>
      <c r="S434" s="15" t="e">
        <f t="shared" si="71"/>
        <v>#DIV/0!</v>
      </c>
      <c r="U434" s="18" t="e">
        <f t="shared" si="72"/>
        <v>#DIV/0!</v>
      </c>
    </row>
    <row r="435" spans="2:21" x14ac:dyDescent="0.15">
      <c r="B435" s="15"/>
      <c r="C435" s="15"/>
      <c r="D435" s="15"/>
      <c r="E435" s="15"/>
      <c r="F435" s="15"/>
      <c r="G435" s="15"/>
      <c r="I435">
        <f t="shared" si="66"/>
        <v>0</v>
      </c>
      <c r="J435" s="18">
        <f t="shared" si="67"/>
        <v>0</v>
      </c>
      <c r="L435">
        <f t="shared" si="68"/>
        <v>0</v>
      </c>
      <c r="N435">
        <f t="shared" si="69"/>
        <v>0</v>
      </c>
      <c r="Q435" s="15" t="e">
        <f t="shared" si="70"/>
        <v>#DIV/0!</v>
      </c>
      <c r="S435" s="15" t="e">
        <f t="shared" si="71"/>
        <v>#DIV/0!</v>
      </c>
      <c r="U435" s="18" t="e">
        <f t="shared" si="72"/>
        <v>#DIV/0!</v>
      </c>
    </row>
    <row r="436" spans="2:21" x14ac:dyDescent="0.15">
      <c r="B436" s="15"/>
      <c r="C436" s="15"/>
      <c r="D436" s="15"/>
      <c r="E436" s="15"/>
      <c r="F436" s="15"/>
      <c r="G436" s="15"/>
      <c r="I436">
        <f t="shared" si="66"/>
        <v>0</v>
      </c>
      <c r="J436" s="18">
        <f t="shared" si="67"/>
        <v>0</v>
      </c>
      <c r="L436">
        <f t="shared" si="68"/>
        <v>0</v>
      </c>
      <c r="N436">
        <f t="shared" si="69"/>
        <v>0</v>
      </c>
      <c r="Q436" s="15" t="e">
        <f t="shared" si="70"/>
        <v>#DIV/0!</v>
      </c>
      <c r="S436" s="15" t="e">
        <f t="shared" si="71"/>
        <v>#DIV/0!</v>
      </c>
      <c r="U436" s="18" t="e">
        <f t="shared" si="72"/>
        <v>#DIV/0!</v>
      </c>
    </row>
    <row r="437" spans="2:21" x14ac:dyDescent="0.15">
      <c r="B437" s="15"/>
      <c r="C437" s="15"/>
      <c r="D437" s="15"/>
      <c r="E437" s="15"/>
      <c r="F437" s="15"/>
      <c r="G437" s="15"/>
      <c r="I437">
        <f t="shared" si="66"/>
        <v>0</v>
      </c>
      <c r="J437" s="18">
        <f t="shared" si="67"/>
        <v>0</v>
      </c>
      <c r="L437">
        <f t="shared" si="68"/>
        <v>0</v>
      </c>
      <c r="N437">
        <f t="shared" si="69"/>
        <v>0</v>
      </c>
      <c r="Q437" s="15" t="e">
        <f t="shared" si="70"/>
        <v>#DIV/0!</v>
      </c>
      <c r="S437" s="15" t="e">
        <f t="shared" si="71"/>
        <v>#DIV/0!</v>
      </c>
      <c r="U437" s="18" t="e">
        <f t="shared" si="72"/>
        <v>#DIV/0!</v>
      </c>
    </row>
    <row r="438" spans="2:21" x14ac:dyDescent="0.15">
      <c r="B438" s="15"/>
      <c r="C438" s="15"/>
      <c r="D438" s="15"/>
      <c r="E438" s="15"/>
      <c r="F438" s="15"/>
      <c r="G438" s="15"/>
      <c r="I438">
        <f t="shared" si="66"/>
        <v>0</v>
      </c>
      <c r="J438" s="18">
        <f t="shared" si="67"/>
        <v>0</v>
      </c>
      <c r="L438">
        <f t="shared" si="68"/>
        <v>0</v>
      </c>
      <c r="N438">
        <f t="shared" si="69"/>
        <v>0</v>
      </c>
      <c r="Q438" s="15" t="e">
        <f t="shared" si="70"/>
        <v>#DIV/0!</v>
      </c>
      <c r="S438" s="15" t="e">
        <f t="shared" si="71"/>
        <v>#DIV/0!</v>
      </c>
      <c r="U438" s="18" t="e">
        <f t="shared" si="72"/>
        <v>#DIV/0!</v>
      </c>
    </row>
    <row r="439" spans="2:21" x14ac:dyDescent="0.15">
      <c r="B439" s="15"/>
      <c r="C439" s="15"/>
      <c r="D439" s="15"/>
      <c r="E439" s="15"/>
      <c r="F439" s="15"/>
      <c r="G439" s="15"/>
      <c r="I439">
        <f t="shared" si="66"/>
        <v>0</v>
      </c>
      <c r="J439" s="18">
        <f t="shared" si="67"/>
        <v>0</v>
      </c>
      <c r="L439">
        <f t="shared" si="68"/>
        <v>0</v>
      </c>
      <c r="N439">
        <f t="shared" si="69"/>
        <v>0</v>
      </c>
      <c r="Q439" s="15" t="e">
        <f t="shared" si="70"/>
        <v>#DIV/0!</v>
      </c>
      <c r="S439" s="15" t="e">
        <f t="shared" si="71"/>
        <v>#DIV/0!</v>
      </c>
      <c r="U439" s="18" t="e">
        <f t="shared" si="72"/>
        <v>#DIV/0!</v>
      </c>
    </row>
    <row r="440" spans="2:21" x14ac:dyDescent="0.15">
      <c r="B440" s="15"/>
      <c r="C440" s="15"/>
      <c r="D440" s="15"/>
      <c r="E440" s="15"/>
      <c r="F440" s="15"/>
      <c r="G440" s="15"/>
      <c r="I440">
        <f t="shared" si="66"/>
        <v>0</v>
      </c>
      <c r="J440" s="18">
        <f t="shared" si="67"/>
        <v>0</v>
      </c>
      <c r="L440">
        <f t="shared" si="68"/>
        <v>0</v>
      </c>
      <c r="N440">
        <f t="shared" si="69"/>
        <v>0</v>
      </c>
      <c r="Q440" s="15" t="e">
        <f t="shared" si="70"/>
        <v>#DIV/0!</v>
      </c>
      <c r="S440" s="15" t="e">
        <f t="shared" si="71"/>
        <v>#DIV/0!</v>
      </c>
      <c r="U440" s="18" t="e">
        <f t="shared" si="72"/>
        <v>#DIV/0!</v>
      </c>
    </row>
    <row r="441" spans="2:21" x14ac:dyDescent="0.15">
      <c r="B441" s="15"/>
      <c r="C441" s="15"/>
      <c r="D441" s="15"/>
      <c r="E441" s="15"/>
      <c r="F441" s="15"/>
      <c r="G441" s="15"/>
      <c r="I441">
        <f t="shared" si="66"/>
        <v>0</v>
      </c>
      <c r="J441" s="18">
        <f t="shared" si="67"/>
        <v>0</v>
      </c>
      <c r="L441">
        <f t="shared" si="68"/>
        <v>0</v>
      </c>
      <c r="N441">
        <f t="shared" si="69"/>
        <v>0</v>
      </c>
      <c r="Q441" s="15" t="e">
        <f t="shared" si="70"/>
        <v>#DIV/0!</v>
      </c>
      <c r="S441" s="15" t="e">
        <f t="shared" si="71"/>
        <v>#DIV/0!</v>
      </c>
      <c r="U441" s="18" t="e">
        <f t="shared" si="72"/>
        <v>#DIV/0!</v>
      </c>
    </row>
    <row r="442" spans="2:21" x14ac:dyDescent="0.15">
      <c r="B442" s="15"/>
      <c r="C442" s="15"/>
      <c r="D442" s="15"/>
      <c r="E442" s="15"/>
      <c r="F442" s="15"/>
      <c r="G442" s="15"/>
      <c r="I442">
        <f t="shared" si="66"/>
        <v>0</v>
      </c>
      <c r="J442" s="18">
        <f t="shared" si="67"/>
        <v>0</v>
      </c>
      <c r="L442">
        <f t="shared" si="68"/>
        <v>0</v>
      </c>
      <c r="N442">
        <f t="shared" si="69"/>
        <v>0</v>
      </c>
      <c r="Q442" s="15" t="e">
        <f t="shared" si="70"/>
        <v>#DIV/0!</v>
      </c>
      <c r="S442" s="15" t="e">
        <f t="shared" si="71"/>
        <v>#DIV/0!</v>
      </c>
      <c r="U442" s="18" t="e">
        <f t="shared" si="72"/>
        <v>#DIV/0!</v>
      </c>
    </row>
    <row r="443" spans="2:21" x14ac:dyDescent="0.15">
      <c r="B443" s="15"/>
      <c r="C443" s="15"/>
      <c r="D443" s="15"/>
      <c r="E443" s="15"/>
      <c r="F443" s="15"/>
      <c r="G443" s="15"/>
      <c r="I443">
        <f t="shared" si="66"/>
        <v>0</v>
      </c>
      <c r="J443" s="18">
        <f t="shared" si="67"/>
        <v>0</v>
      </c>
      <c r="L443">
        <f t="shared" si="68"/>
        <v>0</v>
      </c>
      <c r="N443">
        <f t="shared" si="69"/>
        <v>0</v>
      </c>
      <c r="Q443" s="15" t="e">
        <f t="shared" si="70"/>
        <v>#DIV/0!</v>
      </c>
      <c r="S443" s="15" t="e">
        <f t="shared" si="71"/>
        <v>#DIV/0!</v>
      </c>
      <c r="U443" s="18" t="e">
        <f t="shared" si="72"/>
        <v>#DIV/0!</v>
      </c>
    </row>
    <row r="444" spans="2:21" x14ac:dyDescent="0.15">
      <c r="B444" s="15"/>
      <c r="C444" s="15"/>
      <c r="D444" s="15"/>
      <c r="E444" s="15"/>
      <c r="F444" s="15"/>
      <c r="G444" s="15"/>
      <c r="I444">
        <f t="shared" si="66"/>
        <v>0</v>
      </c>
      <c r="J444" s="18">
        <f t="shared" si="67"/>
        <v>0</v>
      </c>
      <c r="L444">
        <f t="shared" si="68"/>
        <v>0</v>
      </c>
      <c r="N444">
        <f t="shared" si="69"/>
        <v>0</v>
      </c>
      <c r="Q444" s="15" t="e">
        <f t="shared" si="70"/>
        <v>#DIV/0!</v>
      </c>
      <c r="S444" s="15" t="e">
        <f t="shared" si="71"/>
        <v>#DIV/0!</v>
      </c>
      <c r="U444" s="18" t="e">
        <f t="shared" si="72"/>
        <v>#DIV/0!</v>
      </c>
    </row>
    <row r="445" spans="2:21" x14ac:dyDescent="0.15">
      <c r="B445" s="15"/>
      <c r="C445" s="15"/>
      <c r="D445" s="15"/>
      <c r="E445" s="15"/>
      <c r="F445" s="15"/>
      <c r="G445" s="15"/>
      <c r="I445">
        <f t="shared" si="66"/>
        <v>0</v>
      </c>
      <c r="J445" s="18">
        <f t="shared" si="67"/>
        <v>0</v>
      </c>
      <c r="L445">
        <f t="shared" si="68"/>
        <v>0</v>
      </c>
      <c r="N445">
        <f t="shared" si="69"/>
        <v>0</v>
      </c>
      <c r="Q445" s="15" t="e">
        <f t="shared" si="70"/>
        <v>#DIV/0!</v>
      </c>
      <c r="S445" s="15" t="e">
        <f t="shared" si="71"/>
        <v>#DIV/0!</v>
      </c>
      <c r="U445" s="18" t="e">
        <f t="shared" si="72"/>
        <v>#DIV/0!</v>
      </c>
    </row>
    <row r="446" spans="2:21" x14ac:dyDescent="0.15">
      <c r="B446" s="15"/>
      <c r="C446" s="15"/>
      <c r="D446" s="15"/>
      <c r="E446" s="15"/>
      <c r="F446" s="15"/>
      <c r="G446" s="15"/>
      <c r="I446">
        <f t="shared" si="66"/>
        <v>0</v>
      </c>
      <c r="J446" s="18">
        <f t="shared" si="67"/>
        <v>0</v>
      </c>
      <c r="L446">
        <f t="shared" si="68"/>
        <v>0</v>
      </c>
      <c r="N446">
        <f t="shared" si="69"/>
        <v>0</v>
      </c>
      <c r="Q446" s="15" t="e">
        <f t="shared" si="70"/>
        <v>#DIV/0!</v>
      </c>
      <c r="S446" s="15" t="e">
        <f t="shared" si="71"/>
        <v>#DIV/0!</v>
      </c>
      <c r="U446" s="18" t="e">
        <f t="shared" si="72"/>
        <v>#DIV/0!</v>
      </c>
    </row>
    <row r="447" spans="2:21" x14ac:dyDescent="0.15">
      <c r="B447" s="15"/>
      <c r="C447" s="15"/>
      <c r="D447" s="15"/>
      <c r="E447" s="15"/>
      <c r="F447" s="15"/>
      <c r="G447" s="15"/>
      <c r="I447">
        <f t="shared" si="66"/>
        <v>0</v>
      </c>
      <c r="J447" s="18">
        <f t="shared" si="67"/>
        <v>0</v>
      </c>
      <c r="L447">
        <f t="shared" si="68"/>
        <v>0</v>
      </c>
      <c r="N447">
        <f t="shared" si="69"/>
        <v>0</v>
      </c>
      <c r="Q447" s="15" t="e">
        <f t="shared" si="70"/>
        <v>#DIV/0!</v>
      </c>
      <c r="S447" s="15" t="e">
        <f t="shared" si="71"/>
        <v>#DIV/0!</v>
      </c>
      <c r="U447" s="18" t="e">
        <f t="shared" si="72"/>
        <v>#DIV/0!</v>
      </c>
    </row>
    <row r="448" spans="2:21" x14ac:dyDescent="0.15">
      <c r="B448" s="15"/>
      <c r="C448" s="15"/>
      <c r="D448" s="15"/>
      <c r="E448" s="15"/>
      <c r="F448" s="15"/>
      <c r="G448" s="15"/>
      <c r="I448">
        <f t="shared" si="66"/>
        <v>0</v>
      </c>
      <c r="J448" s="18">
        <f t="shared" si="67"/>
        <v>0</v>
      </c>
      <c r="L448">
        <f t="shared" si="68"/>
        <v>0</v>
      </c>
      <c r="N448">
        <f t="shared" si="69"/>
        <v>0</v>
      </c>
      <c r="Q448" s="15" t="e">
        <f t="shared" si="70"/>
        <v>#DIV/0!</v>
      </c>
      <c r="S448" s="15" t="e">
        <f t="shared" si="71"/>
        <v>#DIV/0!</v>
      </c>
      <c r="U448" s="18" t="e">
        <f t="shared" si="72"/>
        <v>#DIV/0!</v>
      </c>
    </row>
    <row r="449" spans="2:21" x14ac:dyDescent="0.15">
      <c r="B449" s="15"/>
      <c r="C449" s="15"/>
      <c r="D449" s="15"/>
      <c r="E449" s="15"/>
      <c r="F449" s="15"/>
      <c r="G449" s="15"/>
      <c r="I449">
        <f t="shared" si="66"/>
        <v>0</v>
      </c>
      <c r="J449" s="18">
        <f t="shared" si="67"/>
        <v>0</v>
      </c>
      <c r="L449">
        <f t="shared" si="68"/>
        <v>0</v>
      </c>
      <c r="N449">
        <f t="shared" si="69"/>
        <v>0</v>
      </c>
      <c r="Q449" s="15" t="e">
        <f t="shared" si="70"/>
        <v>#DIV/0!</v>
      </c>
      <c r="S449" s="15" t="e">
        <f t="shared" si="71"/>
        <v>#DIV/0!</v>
      </c>
      <c r="U449" s="18" t="e">
        <f t="shared" si="72"/>
        <v>#DIV/0!</v>
      </c>
    </row>
    <row r="450" spans="2:21" x14ac:dyDescent="0.15">
      <c r="B450" s="15"/>
      <c r="C450" s="15"/>
      <c r="D450" s="15"/>
      <c r="E450" s="15"/>
      <c r="F450" s="15"/>
      <c r="G450" s="15"/>
      <c r="I450">
        <f t="shared" ref="I450:I513" si="73">IF((J450&gt;500),1111111,0)</f>
        <v>0</v>
      </c>
      <c r="J450" s="18">
        <f t="shared" si="67"/>
        <v>0</v>
      </c>
      <c r="L450">
        <f t="shared" si="68"/>
        <v>0</v>
      </c>
      <c r="N450">
        <f t="shared" si="69"/>
        <v>0</v>
      </c>
      <c r="Q450" s="15" t="e">
        <f t="shared" si="70"/>
        <v>#DIV/0!</v>
      </c>
      <c r="S450" s="15" t="e">
        <f t="shared" si="71"/>
        <v>#DIV/0!</v>
      </c>
      <c r="U450" s="18" t="e">
        <f t="shared" si="72"/>
        <v>#DIV/0!</v>
      </c>
    </row>
    <row r="451" spans="2:21" x14ac:dyDescent="0.15">
      <c r="B451" s="15"/>
      <c r="C451" s="15"/>
      <c r="D451" s="15"/>
      <c r="E451" s="15"/>
      <c r="F451" s="15"/>
      <c r="G451" s="15"/>
      <c r="I451">
        <f t="shared" si="73"/>
        <v>0</v>
      </c>
      <c r="J451" s="18">
        <f t="shared" si="67"/>
        <v>0</v>
      </c>
      <c r="L451">
        <f t="shared" si="68"/>
        <v>0</v>
      </c>
      <c r="N451">
        <f t="shared" si="69"/>
        <v>0</v>
      </c>
      <c r="Q451" s="15" t="e">
        <f t="shared" si="70"/>
        <v>#DIV/0!</v>
      </c>
      <c r="S451" s="15" t="e">
        <f t="shared" si="71"/>
        <v>#DIV/0!</v>
      </c>
      <c r="U451" s="18" t="e">
        <f t="shared" si="72"/>
        <v>#DIV/0!</v>
      </c>
    </row>
    <row r="452" spans="2:21" x14ac:dyDescent="0.15">
      <c r="I452">
        <f t="shared" si="73"/>
        <v>0</v>
      </c>
      <c r="J452" s="18">
        <f t="shared" si="67"/>
        <v>0</v>
      </c>
      <c r="L452">
        <f t="shared" si="68"/>
        <v>0</v>
      </c>
      <c r="N452">
        <f t="shared" si="69"/>
        <v>0</v>
      </c>
      <c r="Q452" s="15" t="e">
        <f t="shared" si="70"/>
        <v>#DIV/0!</v>
      </c>
      <c r="S452" s="15" t="e">
        <f t="shared" si="71"/>
        <v>#DIV/0!</v>
      </c>
      <c r="U452" s="18" t="e">
        <f t="shared" si="72"/>
        <v>#DIV/0!</v>
      </c>
    </row>
    <row r="453" spans="2:21" x14ac:dyDescent="0.15">
      <c r="I453">
        <f t="shared" si="73"/>
        <v>0</v>
      </c>
      <c r="J453" s="18">
        <f t="shared" si="67"/>
        <v>0</v>
      </c>
      <c r="L453">
        <f t="shared" si="68"/>
        <v>0</v>
      </c>
      <c r="N453">
        <f t="shared" si="69"/>
        <v>0</v>
      </c>
      <c r="Q453" s="15" t="e">
        <f t="shared" si="70"/>
        <v>#DIV/0!</v>
      </c>
      <c r="S453" s="15" t="e">
        <f t="shared" si="71"/>
        <v>#DIV/0!</v>
      </c>
      <c r="U453" s="18" t="e">
        <f t="shared" si="72"/>
        <v>#DIV/0!</v>
      </c>
    </row>
    <row r="454" spans="2:21" x14ac:dyDescent="0.15">
      <c r="I454">
        <f t="shared" si="73"/>
        <v>0</v>
      </c>
      <c r="J454" s="18">
        <f t="shared" si="67"/>
        <v>0</v>
      </c>
      <c r="L454">
        <f t="shared" si="68"/>
        <v>0</v>
      </c>
      <c r="N454">
        <f t="shared" si="69"/>
        <v>0</v>
      </c>
      <c r="Q454" s="15" t="e">
        <f t="shared" si="70"/>
        <v>#DIV/0!</v>
      </c>
      <c r="S454" s="15" t="e">
        <f t="shared" si="71"/>
        <v>#DIV/0!</v>
      </c>
      <c r="U454" s="18" t="e">
        <f t="shared" si="72"/>
        <v>#DIV/0!</v>
      </c>
    </row>
    <row r="455" spans="2:21" x14ac:dyDescent="0.15">
      <c r="I455">
        <f t="shared" si="73"/>
        <v>0</v>
      </c>
      <c r="J455" s="18">
        <f t="shared" si="67"/>
        <v>0</v>
      </c>
      <c r="L455">
        <f t="shared" si="68"/>
        <v>0</v>
      </c>
      <c r="N455">
        <f t="shared" si="69"/>
        <v>0</v>
      </c>
      <c r="Q455" s="15" t="e">
        <f t="shared" si="70"/>
        <v>#DIV/0!</v>
      </c>
      <c r="S455" s="15" t="e">
        <f t="shared" si="71"/>
        <v>#DIV/0!</v>
      </c>
      <c r="U455" s="18" t="e">
        <f t="shared" si="72"/>
        <v>#DIV/0!</v>
      </c>
    </row>
    <row r="456" spans="2:21" x14ac:dyDescent="0.15">
      <c r="I456">
        <f t="shared" si="73"/>
        <v>0</v>
      </c>
      <c r="J456" s="18">
        <f t="shared" si="67"/>
        <v>0</v>
      </c>
      <c r="L456">
        <f t="shared" si="68"/>
        <v>0</v>
      </c>
      <c r="N456">
        <f t="shared" si="69"/>
        <v>0</v>
      </c>
      <c r="Q456" s="15" t="e">
        <f t="shared" si="70"/>
        <v>#DIV/0!</v>
      </c>
      <c r="S456" s="15" t="e">
        <f t="shared" si="71"/>
        <v>#DIV/0!</v>
      </c>
      <c r="U456" s="18" t="e">
        <f t="shared" si="72"/>
        <v>#DIV/0!</v>
      </c>
    </row>
    <row r="457" spans="2:21" x14ac:dyDescent="0.15">
      <c r="I457">
        <f t="shared" si="73"/>
        <v>0</v>
      </c>
      <c r="J457" s="18">
        <f t="shared" ref="J457:J520" si="74">C457-C456</f>
        <v>0</v>
      </c>
      <c r="L457">
        <f t="shared" ref="L457:L520" si="75">(IF(C457&gt;0,1,0))+(IF(C458&gt;0,-1,0))</f>
        <v>0</v>
      </c>
      <c r="N457">
        <f t="shared" ref="N457:N520" si="76">IF(C457&gt;0,1,0)</f>
        <v>0</v>
      </c>
      <c r="Q457" s="15" t="e">
        <f t="shared" ref="Q457:Q520" si="77">IF(C457=0, C457/0, C457)</f>
        <v>#DIV/0!</v>
      </c>
      <c r="S457" s="15" t="e">
        <f t="shared" ref="S457:S520" si="78">IF(F457=0, F457/0, F457)</f>
        <v>#DIV/0!</v>
      </c>
      <c r="U457" s="18" t="e">
        <f t="shared" ref="U457:U520" si="79">IF(G457=0, G457/0, G457/10)</f>
        <v>#DIV/0!</v>
      </c>
    </row>
    <row r="458" spans="2:21" x14ac:dyDescent="0.15">
      <c r="I458">
        <f t="shared" si="73"/>
        <v>0</v>
      </c>
      <c r="J458" s="18">
        <f t="shared" si="74"/>
        <v>0</v>
      </c>
      <c r="L458">
        <f t="shared" si="75"/>
        <v>0</v>
      </c>
      <c r="N458">
        <f t="shared" si="76"/>
        <v>0</v>
      </c>
      <c r="Q458" s="15" t="e">
        <f t="shared" si="77"/>
        <v>#DIV/0!</v>
      </c>
      <c r="S458" s="15" t="e">
        <f t="shared" si="78"/>
        <v>#DIV/0!</v>
      </c>
      <c r="U458" s="18" t="e">
        <f t="shared" si="79"/>
        <v>#DIV/0!</v>
      </c>
    </row>
    <row r="459" spans="2:21" x14ac:dyDescent="0.15">
      <c r="I459">
        <f t="shared" si="73"/>
        <v>0</v>
      </c>
      <c r="J459" s="18">
        <f t="shared" si="74"/>
        <v>0</v>
      </c>
      <c r="L459">
        <f t="shared" si="75"/>
        <v>0</v>
      </c>
      <c r="N459">
        <f t="shared" si="76"/>
        <v>0</v>
      </c>
      <c r="Q459" s="15" t="e">
        <f t="shared" si="77"/>
        <v>#DIV/0!</v>
      </c>
      <c r="S459" s="15" t="e">
        <f t="shared" si="78"/>
        <v>#DIV/0!</v>
      </c>
      <c r="U459" s="18" t="e">
        <f t="shared" si="79"/>
        <v>#DIV/0!</v>
      </c>
    </row>
    <row r="460" spans="2:21" x14ac:dyDescent="0.15">
      <c r="I460">
        <f t="shared" si="73"/>
        <v>0</v>
      </c>
      <c r="J460" s="18">
        <f t="shared" si="74"/>
        <v>0</v>
      </c>
      <c r="L460">
        <f t="shared" si="75"/>
        <v>0</v>
      </c>
      <c r="N460">
        <f t="shared" si="76"/>
        <v>0</v>
      </c>
      <c r="Q460" s="15" t="e">
        <f t="shared" si="77"/>
        <v>#DIV/0!</v>
      </c>
      <c r="S460" s="15" t="e">
        <f t="shared" si="78"/>
        <v>#DIV/0!</v>
      </c>
      <c r="U460" s="18" t="e">
        <f t="shared" si="79"/>
        <v>#DIV/0!</v>
      </c>
    </row>
    <row r="461" spans="2:21" x14ac:dyDescent="0.15">
      <c r="I461">
        <f t="shared" si="73"/>
        <v>0</v>
      </c>
      <c r="J461" s="18">
        <f t="shared" si="74"/>
        <v>0</v>
      </c>
      <c r="L461">
        <f t="shared" si="75"/>
        <v>0</v>
      </c>
      <c r="N461">
        <f t="shared" si="76"/>
        <v>0</v>
      </c>
      <c r="Q461" s="15" t="e">
        <f t="shared" si="77"/>
        <v>#DIV/0!</v>
      </c>
      <c r="S461" s="15" t="e">
        <f t="shared" si="78"/>
        <v>#DIV/0!</v>
      </c>
      <c r="U461" s="18" t="e">
        <f t="shared" si="79"/>
        <v>#DIV/0!</v>
      </c>
    </row>
    <row r="462" spans="2:21" x14ac:dyDescent="0.15">
      <c r="I462">
        <f t="shared" si="73"/>
        <v>0</v>
      </c>
      <c r="J462" s="18">
        <f t="shared" si="74"/>
        <v>0</v>
      </c>
      <c r="L462">
        <f t="shared" si="75"/>
        <v>0</v>
      </c>
      <c r="N462">
        <f t="shared" si="76"/>
        <v>0</v>
      </c>
      <c r="Q462" s="15" t="e">
        <f t="shared" si="77"/>
        <v>#DIV/0!</v>
      </c>
      <c r="S462" s="15" t="e">
        <f t="shared" si="78"/>
        <v>#DIV/0!</v>
      </c>
      <c r="U462" s="18" t="e">
        <f t="shared" si="79"/>
        <v>#DIV/0!</v>
      </c>
    </row>
    <row r="463" spans="2:21" x14ac:dyDescent="0.15">
      <c r="I463">
        <f t="shared" si="73"/>
        <v>0</v>
      </c>
      <c r="J463" s="18">
        <f t="shared" si="74"/>
        <v>0</v>
      </c>
      <c r="L463">
        <f t="shared" si="75"/>
        <v>0</v>
      </c>
      <c r="N463">
        <f t="shared" si="76"/>
        <v>0</v>
      </c>
      <c r="Q463" s="15" t="e">
        <f t="shared" si="77"/>
        <v>#DIV/0!</v>
      </c>
      <c r="S463" s="15" t="e">
        <f t="shared" si="78"/>
        <v>#DIV/0!</v>
      </c>
      <c r="U463" s="18" t="e">
        <f t="shared" si="79"/>
        <v>#DIV/0!</v>
      </c>
    </row>
    <row r="464" spans="2:21" x14ac:dyDescent="0.15">
      <c r="I464">
        <f t="shared" si="73"/>
        <v>0</v>
      </c>
      <c r="J464" s="18">
        <f t="shared" si="74"/>
        <v>0</v>
      </c>
      <c r="L464">
        <f t="shared" si="75"/>
        <v>0</v>
      </c>
      <c r="N464">
        <f t="shared" si="76"/>
        <v>0</v>
      </c>
      <c r="Q464" s="15" t="e">
        <f t="shared" si="77"/>
        <v>#DIV/0!</v>
      </c>
      <c r="S464" s="15" t="e">
        <f t="shared" si="78"/>
        <v>#DIV/0!</v>
      </c>
      <c r="U464" s="18" t="e">
        <f t="shared" si="79"/>
        <v>#DIV/0!</v>
      </c>
    </row>
    <row r="465" spans="9:21" x14ac:dyDescent="0.15">
      <c r="I465">
        <f t="shared" si="73"/>
        <v>0</v>
      </c>
      <c r="J465" s="18">
        <f t="shared" si="74"/>
        <v>0</v>
      </c>
      <c r="L465">
        <f t="shared" si="75"/>
        <v>0</v>
      </c>
      <c r="N465">
        <f t="shared" si="76"/>
        <v>0</v>
      </c>
      <c r="Q465" s="15" t="e">
        <f t="shared" si="77"/>
        <v>#DIV/0!</v>
      </c>
      <c r="S465" s="15" t="e">
        <f t="shared" si="78"/>
        <v>#DIV/0!</v>
      </c>
      <c r="U465" s="18" t="e">
        <f t="shared" si="79"/>
        <v>#DIV/0!</v>
      </c>
    </row>
    <row r="466" spans="9:21" x14ac:dyDescent="0.15">
      <c r="I466">
        <f t="shared" si="73"/>
        <v>0</v>
      </c>
      <c r="J466" s="18">
        <f t="shared" si="74"/>
        <v>0</v>
      </c>
      <c r="L466">
        <f t="shared" si="75"/>
        <v>0</v>
      </c>
      <c r="N466">
        <f t="shared" si="76"/>
        <v>0</v>
      </c>
      <c r="Q466" s="15" t="e">
        <f t="shared" si="77"/>
        <v>#DIV/0!</v>
      </c>
      <c r="S466" s="15" t="e">
        <f t="shared" si="78"/>
        <v>#DIV/0!</v>
      </c>
      <c r="U466" s="18" t="e">
        <f t="shared" si="79"/>
        <v>#DIV/0!</v>
      </c>
    </row>
    <row r="467" spans="9:21" x14ac:dyDescent="0.15">
      <c r="I467">
        <f t="shared" si="73"/>
        <v>0</v>
      </c>
      <c r="J467" s="18">
        <f t="shared" si="74"/>
        <v>0</v>
      </c>
      <c r="L467">
        <f t="shared" si="75"/>
        <v>0</v>
      </c>
      <c r="N467">
        <f t="shared" si="76"/>
        <v>0</v>
      </c>
      <c r="Q467" s="15" t="e">
        <f t="shared" si="77"/>
        <v>#DIV/0!</v>
      </c>
      <c r="S467" s="15" t="e">
        <f t="shared" si="78"/>
        <v>#DIV/0!</v>
      </c>
      <c r="U467" s="18" t="e">
        <f t="shared" si="79"/>
        <v>#DIV/0!</v>
      </c>
    </row>
    <row r="468" spans="9:21" x14ac:dyDescent="0.15">
      <c r="I468">
        <f t="shared" si="73"/>
        <v>0</v>
      </c>
      <c r="J468" s="18">
        <f t="shared" si="74"/>
        <v>0</v>
      </c>
      <c r="L468">
        <f t="shared" si="75"/>
        <v>0</v>
      </c>
      <c r="N468">
        <f t="shared" si="76"/>
        <v>0</v>
      </c>
      <c r="Q468" s="15" t="e">
        <f t="shared" si="77"/>
        <v>#DIV/0!</v>
      </c>
      <c r="S468" s="15" t="e">
        <f t="shared" si="78"/>
        <v>#DIV/0!</v>
      </c>
      <c r="U468" s="18" t="e">
        <f t="shared" si="79"/>
        <v>#DIV/0!</v>
      </c>
    </row>
    <row r="469" spans="9:21" x14ac:dyDescent="0.15">
      <c r="I469">
        <f t="shared" si="73"/>
        <v>0</v>
      </c>
      <c r="J469" s="18">
        <f t="shared" si="74"/>
        <v>0</v>
      </c>
      <c r="L469">
        <f t="shared" si="75"/>
        <v>0</v>
      </c>
      <c r="N469">
        <f t="shared" si="76"/>
        <v>0</v>
      </c>
      <c r="Q469" s="15" t="e">
        <f t="shared" si="77"/>
        <v>#DIV/0!</v>
      </c>
      <c r="S469" s="15" t="e">
        <f t="shared" si="78"/>
        <v>#DIV/0!</v>
      </c>
      <c r="U469" s="18" t="e">
        <f t="shared" si="79"/>
        <v>#DIV/0!</v>
      </c>
    </row>
    <row r="470" spans="9:21" x14ac:dyDescent="0.15">
      <c r="I470">
        <f t="shared" si="73"/>
        <v>0</v>
      </c>
      <c r="J470" s="18">
        <f t="shared" si="74"/>
        <v>0</v>
      </c>
      <c r="L470">
        <f t="shared" si="75"/>
        <v>0</v>
      </c>
      <c r="N470">
        <f t="shared" si="76"/>
        <v>0</v>
      </c>
      <c r="Q470" s="15" t="e">
        <f t="shared" si="77"/>
        <v>#DIV/0!</v>
      </c>
      <c r="S470" s="15" t="e">
        <f t="shared" si="78"/>
        <v>#DIV/0!</v>
      </c>
      <c r="U470" s="18" t="e">
        <f t="shared" si="79"/>
        <v>#DIV/0!</v>
      </c>
    </row>
    <row r="471" spans="9:21" x14ac:dyDescent="0.15">
      <c r="I471">
        <f t="shared" si="73"/>
        <v>0</v>
      </c>
      <c r="J471" s="18">
        <f t="shared" si="74"/>
        <v>0</v>
      </c>
      <c r="L471">
        <f t="shared" si="75"/>
        <v>0</v>
      </c>
      <c r="N471">
        <f t="shared" si="76"/>
        <v>0</v>
      </c>
      <c r="Q471" s="15" t="e">
        <f t="shared" si="77"/>
        <v>#DIV/0!</v>
      </c>
      <c r="S471" s="15" t="e">
        <f t="shared" si="78"/>
        <v>#DIV/0!</v>
      </c>
      <c r="U471" s="18" t="e">
        <f t="shared" si="79"/>
        <v>#DIV/0!</v>
      </c>
    </row>
    <row r="472" spans="9:21" x14ac:dyDescent="0.15">
      <c r="I472">
        <f t="shared" si="73"/>
        <v>0</v>
      </c>
      <c r="J472" s="18">
        <f t="shared" si="74"/>
        <v>0</v>
      </c>
      <c r="L472">
        <f t="shared" si="75"/>
        <v>0</v>
      </c>
      <c r="N472">
        <f t="shared" si="76"/>
        <v>0</v>
      </c>
      <c r="Q472" s="15" t="e">
        <f t="shared" si="77"/>
        <v>#DIV/0!</v>
      </c>
      <c r="S472" s="15" t="e">
        <f t="shared" si="78"/>
        <v>#DIV/0!</v>
      </c>
      <c r="U472" s="18" t="e">
        <f t="shared" si="79"/>
        <v>#DIV/0!</v>
      </c>
    </row>
    <row r="473" spans="9:21" x14ac:dyDescent="0.15">
      <c r="I473">
        <f t="shared" si="73"/>
        <v>0</v>
      </c>
      <c r="J473" s="18">
        <f t="shared" si="74"/>
        <v>0</v>
      </c>
      <c r="L473">
        <f t="shared" si="75"/>
        <v>0</v>
      </c>
      <c r="N473">
        <f t="shared" si="76"/>
        <v>0</v>
      </c>
      <c r="Q473" s="15" t="e">
        <f t="shared" si="77"/>
        <v>#DIV/0!</v>
      </c>
      <c r="S473" s="15" t="e">
        <f t="shared" si="78"/>
        <v>#DIV/0!</v>
      </c>
      <c r="U473" s="18" t="e">
        <f t="shared" si="79"/>
        <v>#DIV/0!</v>
      </c>
    </row>
    <row r="474" spans="9:21" x14ac:dyDescent="0.15">
      <c r="I474">
        <f t="shared" si="73"/>
        <v>0</v>
      </c>
      <c r="J474" s="18">
        <f t="shared" si="74"/>
        <v>0</v>
      </c>
      <c r="L474">
        <f t="shared" si="75"/>
        <v>0</v>
      </c>
      <c r="N474">
        <f t="shared" si="76"/>
        <v>0</v>
      </c>
      <c r="Q474" s="15" t="e">
        <f t="shared" si="77"/>
        <v>#DIV/0!</v>
      </c>
      <c r="S474" s="15" t="e">
        <f t="shared" si="78"/>
        <v>#DIV/0!</v>
      </c>
      <c r="U474" s="18" t="e">
        <f t="shared" si="79"/>
        <v>#DIV/0!</v>
      </c>
    </row>
    <row r="475" spans="9:21" x14ac:dyDescent="0.15">
      <c r="I475">
        <f t="shared" si="73"/>
        <v>0</v>
      </c>
      <c r="J475" s="18">
        <f t="shared" si="74"/>
        <v>0</v>
      </c>
      <c r="L475">
        <f t="shared" si="75"/>
        <v>0</v>
      </c>
      <c r="N475">
        <f t="shared" si="76"/>
        <v>0</v>
      </c>
      <c r="Q475" s="15" t="e">
        <f t="shared" si="77"/>
        <v>#DIV/0!</v>
      </c>
      <c r="S475" s="15" t="e">
        <f t="shared" si="78"/>
        <v>#DIV/0!</v>
      </c>
      <c r="U475" s="18" t="e">
        <f t="shared" si="79"/>
        <v>#DIV/0!</v>
      </c>
    </row>
    <row r="476" spans="9:21" x14ac:dyDescent="0.15">
      <c r="I476">
        <f t="shared" si="73"/>
        <v>0</v>
      </c>
      <c r="J476" s="18">
        <f t="shared" si="74"/>
        <v>0</v>
      </c>
      <c r="L476">
        <f t="shared" si="75"/>
        <v>0</v>
      </c>
      <c r="N476">
        <f t="shared" si="76"/>
        <v>0</v>
      </c>
      <c r="Q476" s="15" t="e">
        <f t="shared" si="77"/>
        <v>#DIV/0!</v>
      </c>
      <c r="S476" s="15" t="e">
        <f t="shared" si="78"/>
        <v>#DIV/0!</v>
      </c>
      <c r="U476" s="18" t="e">
        <f t="shared" si="79"/>
        <v>#DIV/0!</v>
      </c>
    </row>
    <row r="477" spans="9:21" x14ac:dyDescent="0.15">
      <c r="I477">
        <f t="shared" si="73"/>
        <v>0</v>
      </c>
      <c r="J477" s="18">
        <f t="shared" si="74"/>
        <v>0</v>
      </c>
      <c r="L477">
        <f t="shared" si="75"/>
        <v>0</v>
      </c>
      <c r="N477">
        <f t="shared" si="76"/>
        <v>0</v>
      </c>
      <c r="Q477" s="15" t="e">
        <f t="shared" si="77"/>
        <v>#DIV/0!</v>
      </c>
      <c r="S477" s="15" t="e">
        <f t="shared" si="78"/>
        <v>#DIV/0!</v>
      </c>
      <c r="U477" s="18" t="e">
        <f t="shared" si="79"/>
        <v>#DIV/0!</v>
      </c>
    </row>
    <row r="478" spans="9:21" x14ac:dyDescent="0.15">
      <c r="I478">
        <f t="shared" si="73"/>
        <v>0</v>
      </c>
      <c r="J478" s="18">
        <f t="shared" si="74"/>
        <v>0</v>
      </c>
      <c r="L478">
        <f t="shared" si="75"/>
        <v>0</v>
      </c>
      <c r="N478">
        <f t="shared" si="76"/>
        <v>0</v>
      </c>
      <c r="Q478" s="15" t="e">
        <f t="shared" si="77"/>
        <v>#DIV/0!</v>
      </c>
      <c r="S478" s="15" t="e">
        <f t="shared" si="78"/>
        <v>#DIV/0!</v>
      </c>
      <c r="U478" s="18" t="e">
        <f t="shared" si="79"/>
        <v>#DIV/0!</v>
      </c>
    </row>
    <row r="479" spans="9:21" x14ac:dyDescent="0.15">
      <c r="I479">
        <f t="shared" si="73"/>
        <v>0</v>
      </c>
      <c r="J479" s="18">
        <f t="shared" si="74"/>
        <v>0</v>
      </c>
      <c r="L479">
        <f t="shared" si="75"/>
        <v>0</v>
      </c>
      <c r="N479">
        <f t="shared" si="76"/>
        <v>0</v>
      </c>
      <c r="Q479" s="15" t="e">
        <f t="shared" si="77"/>
        <v>#DIV/0!</v>
      </c>
      <c r="S479" s="15" t="e">
        <f t="shared" si="78"/>
        <v>#DIV/0!</v>
      </c>
      <c r="U479" s="18" t="e">
        <f t="shared" si="79"/>
        <v>#DIV/0!</v>
      </c>
    </row>
    <row r="480" spans="9:21" x14ac:dyDescent="0.15">
      <c r="I480">
        <f t="shared" si="73"/>
        <v>0</v>
      </c>
      <c r="J480" s="18">
        <f t="shared" si="74"/>
        <v>0</v>
      </c>
      <c r="L480">
        <f t="shared" si="75"/>
        <v>0</v>
      </c>
      <c r="N480">
        <f t="shared" si="76"/>
        <v>0</v>
      </c>
      <c r="Q480" s="15" t="e">
        <f t="shared" si="77"/>
        <v>#DIV/0!</v>
      </c>
      <c r="S480" s="15" t="e">
        <f t="shared" si="78"/>
        <v>#DIV/0!</v>
      </c>
      <c r="U480" s="18" t="e">
        <f t="shared" si="79"/>
        <v>#DIV/0!</v>
      </c>
    </row>
    <row r="481" spans="9:21" x14ac:dyDescent="0.15">
      <c r="I481">
        <f t="shared" si="73"/>
        <v>0</v>
      </c>
      <c r="J481" s="18">
        <f t="shared" si="74"/>
        <v>0</v>
      </c>
      <c r="L481">
        <f t="shared" si="75"/>
        <v>0</v>
      </c>
      <c r="N481">
        <f t="shared" si="76"/>
        <v>0</v>
      </c>
      <c r="Q481" s="15" t="e">
        <f t="shared" si="77"/>
        <v>#DIV/0!</v>
      </c>
      <c r="S481" s="15" t="e">
        <f t="shared" si="78"/>
        <v>#DIV/0!</v>
      </c>
      <c r="U481" s="18" t="e">
        <f t="shared" si="79"/>
        <v>#DIV/0!</v>
      </c>
    </row>
    <row r="482" spans="9:21" x14ac:dyDescent="0.15">
      <c r="I482">
        <f t="shared" si="73"/>
        <v>0</v>
      </c>
      <c r="J482" s="18">
        <f t="shared" si="74"/>
        <v>0</v>
      </c>
      <c r="L482">
        <f t="shared" si="75"/>
        <v>0</v>
      </c>
      <c r="N482">
        <f t="shared" si="76"/>
        <v>0</v>
      </c>
      <c r="Q482" s="15" t="e">
        <f t="shared" si="77"/>
        <v>#DIV/0!</v>
      </c>
      <c r="S482" s="15" t="e">
        <f t="shared" si="78"/>
        <v>#DIV/0!</v>
      </c>
      <c r="U482" s="18" t="e">
        <f t="shared" si="79"/>
        <v>#DIV/0!</v>
      </c>
    </row>
    <row r="483" spans="9:21" x14ac:dyDescent="0.15">
      <c r="I483">
        <f t="shared" si="73"/>
        <v>0</v>
      </c>
      <c r="J483" s="18">
        <f t="shared" si="74"/>
        <v>0</v>
      </c>
      <c r="L483">
        <f t="shared" si="75"/>
        <v>0</v>
      </c>
      <c r="N483">
        <f t="shared" si="76"/>
        <v>0</v>
      </c>
      <c r="Q483" s="15" t="e">
        <f t="shared" si="77"/>
        <v>#DIV/0!</v>
      </c>
      <c r="S483" s="15" t="e">
        <f t="shared" si="78"/>
        <v>#DIV/0!</v>
      </c>
      <c r="U483" s="18" t="e">
        <f t="shared" si="79"/>
        <v>#DIV/0!</v>
      </c>
    </row>
    <row r="484" spans="9:21" x14ac:dyDescent="0.15">
      <c r="I484">
        <f t="shared" si="73"/>
        <v>0</v>
      </c>
      <c r="J484" s="18">
        <f t="shared" si="74"/>
        <v>0</v>
      </c>
      <c r="L484">
        <f t="shared" si="75"/>
        <v>0</v>
      </c>
      <c r="N484">
        <f t="shared" si="76"/>
        <v>0</v>
      </c>
      <c r="Q484" s="15" t="e">
        <f t="shared" si="77"/>
        <v>#DIV/0!</v>
      </c>
      <c r="S484" s="15" t="e">
        <f t="shared" si="78"/>
        <v>#DIV/0!</v>
      </c>
      <c r="U484" s="18" t="e">
        <f t="shared" si="79"/>
        <v>#DIV/0!</v>
      </c>
    </row>
    <row r="485" spans="9:21" x14ac:dyDescent="0.15">
      <c r="I485">
        <f t="shared" si="73"/>
        <v>0</v>
      </c>
      <c r="J485" s="18">
        <f t="shared" si="74"/>
        <v>0</v>
      </c>
      <c r="L485">
        <f t="shared" si="75"/>
        <v>0</v>
      </c>
      <c r="N485">
        <f t="shared" si="76"/>
        <v>0</v>
      </c>
      <c r="Q485" s="15" t="e">
        <f t="shared" si="77"/>
        <v>#DIV/0!</v>
      </c>
      <c r="S485" s="15" t="e">
        <f t="shared" si="78"/>
        <v>#DIV/0!</v>
      </c>
      <c r="U485" s="18" t="e">
        <f t="shared" si="79"/>
        <v>#DIV/0!</v>
      </c>
    </row>
    <row r="486" spans="9:21" x14ac:dyDescent="0.15">
      <c r="I486">
        <f t="shared" si="73"/>
        <v>0</v>
      </c>
      <c r="J486" s="18">
        <f t="shared" si="74"/>
        <v>0</v>
      </c>
      <c r="L486">
        <f t="shared" si="75"/>
        <v>0</v>
      </c>
      <c r="N486">
        <f t="shared" si="76"/>
        <v>0</v>
      </c>
      <c r="Q486" s="15" t="e">
        <f t="shared" si="77"/>
        <v>#DIV/0!</v>
      </c>
      <c r="S486" s="15" t="e">
        <f t="shared" si="78"/>
        <v>#DIV/0!</v>
      </c>
      <c r="U486" s="18" t="e">
        <f t="shared" si="79"/>
        <v>#DIV/0!</v>
      </c>
    </row>
    <row r="487" spans="9:21" x14ac:dyDescent="0.15">
      <c r="I487">
        <f t="shared" si="73"/>
        <v>0</v>
      </c>
      <c r="J487" s="18">
        <f t="shared" si="74"/>
        <v>0</v>
      </c>
      <c r="L487">
        <f t="shared" si="75"/>
        <v>0</v>
      </c>
      <c r="N487">
        <f t="shared" si="76"/>
        <v>0</v>
      </c>
      <c r="Q487" s="15" t="e">
        <f t="shared" si="77"/>
        <v>#DIV/0!</v>
      </c>
      <c r="S487" s="15" t="e">
        <f t="shared" si="78"/>
        <v>#DIV/0!</v>
      </c>
      <c r="U487" s="18" t="e">
        <f t="shared" si="79"/>
        <v>#DIV/0!</v>
      </c>
    </row>
    <row r="488" spans="9:21" x14ac:dyDescent="0.15">
      <c r="I488">
        <f t="shared" si="73"/>
        <v>0</v>
      </c>
      <c r="J488" s="18">
        <f t="shared" si="74"/>
        <v>0</v>
      </c>
      <c r="L488">
        <f t="shared" si="75"/>
        <v>0</v>
      </c>
      <c r="N488">
        <f t="shared" si="76"/>
        <v>0</v>
      </c>
      <c r="Q488" s="15" t="e">
        <f t="shared" si="77"/>
        <v>#DIV/0!</v>
      </c>
      <c r="S488" s="15" t="e">
        <f t="shared" si="78"/>
        <v>#DIV/0!</v>
      </c>
      <c r="U488" s="18" t="e">
        <f t="shared" si="79"/>
        <v>#DIV/0!</v>
      </c>
    </row>
    <row r="489" spans="9:21" x14ac:dyDescent="0.15">
      <c r="I489">
        <f t="shared" si="73"/>
        <v>0</v>
      </c>
      <c r="J489" s="18">
        <f t="shared" si="74"/>
        <v>0</v>
      </c>
      <c r="L489">
        <f t="shared" si="75"/>
        <v>0</v>
      </c>
      <c r="N489">
        <f t="shared" si="76"/>
        <v>0</v>
      </c>
      <c r="Q489" s="15" t="e">
        <f t="shared" si="77"/>
        <v>#DIV/0!</v>
      </c>
      <c r="S489" s="15" t="e">
        <f t="shared" si="78"/>
        <v>#DIV/0!</v>
      </c>
      <c r="U489" s="18" t="e">
        <f t="shared" si="79"/>
        <v>#DIV/0!</v>
      </c>
    </row>
    <row r="490" spans="9:21" x14ac:dyDescent="0.15">
      <c r="I490">
        <f t="shared" si="73"/>
        <v>0</v>
      </c>
      <c r="J490" s="18">
        <f t="shared" si="74"/>
        <v>0</v>
      </c>
      <c r="L490">
        <f t="shared" si="75"/>
        <v>0</v>
      </c>
      <c r="N490">
        <f t="shared" si="76"/>
        <v>0</v>
      </c>
      <c r="Q490" s="15" t="e">
        <f t="shared" si="77"/>
        <v>#DIV/0!</v>
      </c>
      <c r="S490" s="15" t="e">
        <f t="shared" si="78"/>
        <v>#DIV/0!</v>
      </c>
      <c r="U490" s="18" t="e">
        <f t="shared" si="79"/>
        <v>#DIV/0!</v>
      </c>
    </row>
    <row r="491" spans="9:21" x14ac:dyDescent="0.15">
      <c r="I491">
        <f t="shared" si="73"/>
        <v>0</v>
      </c>
      <c r="J491" s="18">
        <f t="shared" si="74"/>
        <v>0</v>
      </c>
      <c r="L491">
        <f t="shared" si="75"/>
        <v>0</v>
      </c>
      <c r="N491">
        <f t="shared" si="76"/>
        <v>0</v>
      </c>
      <c r="Q491" s="15" t="e">
        <f t="shared" si="77"/>
        <v>#DIV/0!</v>
      </c>
      <c r="S491" s="15" t="e">
        <f t="shared" si="78"/>
        <v>#DIV/0!</v>
      </c>
      <c r="U491" s="18" t="e">
        <f t="shared" si="79"/>
        <v>#DIV/0!</v>
      </c>
    </row>
    <row r="492" spans="9:21" x14ac:dyDescent="0.15">
      <c r="I492">
        <f t="shared" si="73"/>
        <v>0</v>
      </c>
      <c r="J492" s="18">
        <f t="shared" si="74"/>
        <v>0</v>
      </c>
      <c r="L492">
        <f t="shared" si="75"/>
        <v>0</v>
      </c>
      <c r="N492">
        <f t="shared" si="76"/>
        <v>0</v>
      </c>
      <c r="Q492" s="15" t="e">
        <f t="shared" si="77"/>
        <v>#DIV/0!</v>
      </c>
      <c r="S492" s="15" t="e">
        <f t="shared" si="78"/>
        <v>#DIV/0!</v>
      </c>
      <c r="U492" s="18" t="e">
        <f t="shared" si="79"/>
        <v>#DIV/0!</v>
      </c>
    </row>
    <row r="493" spans="9:21" x14ac:dyDescent="0.15">
      <c r="I493">
        <f t="shared" si="73"/>
        <v>0</v>
      </c>
      <c r="J493" s="18">
        <f t="shared" si="74"/>
        <v>0</v>
      </c>
      <c r="L493">
        <f t="shared" si="75"/>
        <v>0</v>
      </c>
      <c r="N493">
        <f t="shared" si="76"/>
        <v>0</v>
      </c>
      <c r="Q493" s="15" t="e">
        <f t="shared" si="77"/>
        <v>#DIV/0!</v>
      </c>
      <c r="S493" s="15" t="e">
        <f t="shared" si="78"/>
        <v>#DIV/0!</v>
      </c>
      <c r="U493" s="18" t="e">
        <f t="shared" si="79"/>
        <v>#DIV/0!</v>
      </c>
    </row>
    <row r="494" spans="9:21" x14ac:dyDescent="0.15">
      <c r="I494">
        <f t="shared" si="73"/>
        <v>0</v>
      </c>
      <c r="J494" s="18">
        <f t="shared" si="74"/>
        <v>0</v>
      </c>
      <c r="L494">
        <f t="shared" si="75"/>
        <v>0</v>
      </c>
      <c r="N494">
        <f t="shared" si="76"/>
        <v>0</v>
      </c>
      <c r="Q494" s="15" t="e">
        <f t="shared" si="77"/>
        <v>#DIV/0!</v>
      </c>
      <c r="S494" s="15" t="e">
        <f t="shared" si="78"/>
        <v>#DIV/0!</v>
      </c>
      <c r="U494" s="18" t="e">
        <f t="shared" si="79"/>
        <v>#DIV/0!</v>
      </c>
    </row>
    <row r="495" spans="9:21" x14ac:dyDescent="0.15">
      <c r="I495">
        <f t="shared" si="73"/>
        <v>0</v>
      </c>
      <c r="J495" s="18">
        <f t="shared" si="74"/>
        <v>0</v>
      </c>
      <c r="L495">
        <f t="shared" si="75"/>
        <v>0</v>
      </c>
      <c r="N495">
        <f t="shared" si="76"/>
        <v>0</v>
      </c>
      <c r="Q495" s="15" t="e">
        <f t="shared" si="77"/>
        <v>#DIV/0!</v>
      </c>
      <c r="S495" s="15" t="e">
        <f t="shared" si="78"/>
        <v>#DIV/0!</v>
      </c>
      <c r="U495" s="18" t="e">
        <f t="shared" si="79"/>
        <v>#DIV/0!</v>
      </c>
    </row>
    <row r="496" spans="9:21" x14ac:dyDescent="0.15">
      <c r="I496">
        <f t="shared" si="73"/>
        <v>0</v>
      </c>
      <c r="J496" s="18">
        <f t="shared" si="74"/>
        <v>0</v>
      </c>
      <c r="L496">
        <f t="shared" si="75"/>
        <v>0</v>
      </c>
      <c r="N496">
        <f t="shared" si="76"/>
        <v>0</v>
      </c>
      <c r="Q496" s="15" t="e">
        <f t="shared" si="77"/>
        <v>#DIV/0!</v>
      </c>
      <c r="S496" s="15" t="e">
        <f t="shared" si="78"/>
        <v>#DIV/0!</v>
      </c>
      <c r="U496" s="18" t="e">
        <f t="shared" si="79"/>
        <v>#DIV/0!</v>
      </c>
    </row>
    <row r="497" spans="9:21" x14ac:dyDescent="0.15">
      <c r="I497">
        <f t="shared" si="73"/>
        <v>0</v>
      </c>
      <c r="J497" s="18">
        <f t="shared" si="74"/>
        <v>0</v>
      </c>
      <c r="L497">
        <f t="shared" si="75"/>
        <v>0</v>
      </c>
      <c r="N497">
        <f t="shared" si="76"/>
        <v>0</v>
      </c>
      <c r="Q497" s="15" t="e">
        <f t="shared" si="77"/>
        <v>#DIV/0!</v>
      </c>
      <c r="S497" s="15" t="e">
        <f t="shared" si="78"/>
        <v>#DIV/0!</v>
      </c>
      <c r="U497" s="18" t="e">
        <f t="shared" si="79"/>
        <v>#DIV/0!</v>
      </c>
    </row>
    <row r="498" spans="9:21" x14ac:dyDescent="0.15">
      <c r="I498">
        <f t="shared" si="73"/>
        <v>0</v>
      </c>
      <c r="J498" s="18">
        <f t="shared" si="74"/>
        <v>0</v>
      </c>
      <c r="L498">
        <f t="shared" si="75"/>
        <v>0</v>
      </c>
      <c r="N498">
        <f t="shared" si="76"/>
        <v>0</v>
      </c>
      <c r="Q498" s="15" t="e">
        <f t="shared" si="77"/>
        <v>#DIV/0!</v>
      </c>
      <c r="S498" s="15" t="e">
        <f t="shared" si="78"/>
        <v>#DIV/0!</v>
      </c>
      <c r="U498" s="18" t="e">
        <f t="shared" si="79"/>
        <v>#DIV/0!</v>
      </c>
    </row>
    <row r="499" spans="9:21" x14ac:dyDescent="0.15">
      <c r="I499">
        <f t="shared" si="73"/>
        <v>0</v>
      </c>
      <c r="J499" s="18">
        <f t="shared" si="74"/>
        <v>0</v>
      </c>
      <c r="L499">
        <f t="shared" si="75"/>
        <v>0</v>
      </c>
      <c r="N499">
        <f t="shared" si="76"/>
        <v>0</v>
      </c>
      <c r="Q499" s="15" t="e">
        <f t="shared" si="77"/>
        <v>#DIV/0!</v>
      </c>
      <c r="S499" s="15" t="e">
        <f t="shared" si="78"/>
        <v>#DIV/0!</v>
      </c>
      <c r="U499" s="18" t="e">
        <f t="shared" si="79"/>
        <v>#DIV/0!</v>
      </c>
    </row>
    <row r="500" spans="9:21" x14ac:dyDescent="0.15">
      <c r="I500">
        <f t="shared" si="73"/>
        <v>0</v>
      </c>
      <c r="J500" s="18">
        <f t="shared" si="74"/>
        <v>0</v>
      </c>
      <c r="L500">
        <f t="shared" si="75"/>
        <v>0</v>
      </c>
      <c r="N500">
        <f t="shared" si="76"/>
        <v>0</v>
      </c>
      <c r="Q500" s="15" t="e">
        <f t="shared" si="77"/>
        <v>#DIV/0!</v>
      </c>
      <c r="S500" s="15" t="e">
        <f t="shared" si="78"/>
        <v>#DIV/0!</v>
      </c>
      <c r="U500" s="18" t="e">
        <f t="shared" si="79"/>
        <v>#DIV/0!</v>
      </c>
    </row>
    <row r="501" spans="9:21" x14ac:dyDescent="0.15">
      <c r="I501">
        <f t="shared" si="73"/>
        <v>0</v>
      </c>
      <c r="J501" s="18">
        <f t="shared" si="74"/>
        <v>0</v>
      </c>
      <c r="L501">
        <f t="shared" si="75"/>
        <v>0</v>
      </c>
      <c r="N501">
        <f t="shared" si="76"/>
        <v>0</v>
      </c>
      <c r="Q501" s="15" t="e">
        <f t="shared" si="77"/>
        <v>#DIV/0!</v>
      </c>
      <c r="S501" s="15" t="e">
        <f t="shared" si="78"/>
        <v>#DIV/0!</v>
      </c>
      <c r="U501" s="18" t="e">
        <f t="shared" si="79"/>
        <v>#DIV/0!</v>
      </c>
    </row>
    <row r="502" spans="9:21" x14ac:dyDescent="0.15">
      <c r="I502">
        <f t="shared" si="73"/>
        <v>0</v>
      </c>
      <c r="J502" s="18">
        <f t="shared" si="74"/>
        <v>0</v>
      </c>
      <c r="L502">
        <f t="shared" si="75"/>
        <v>0</v>
      </c>
      <c r="N502">
        <f t="shared" si="76"/>
        <v>0</v>
      </c>
      <c r="Q502" s="15" t="e">
        <f t="shared" si="77"/>
        <v>#DIV/0!</v>
      </c>
      <c r="S502" s="15" t="e">
        <f t="shared" si="78"/>
        <v>#DIV/0!</v>
      </c>
      <c r="U502" s="18" t="e">
        <f t="shared" si="79"/>
        <v>#DIV/0!</v>
      </c>
    </row>
    <row r="503" spans="9:21" x14ac:dyDescent="0.15">
      <c r="I503">
        <f t="shared" si="73"/>
        <v>0</v>
      </c>
      <c r="J503" s="18">
        <f t="shared" si="74"/>
        <v>0</v>
      </c>
      <c r="L503">
        <f t="shared" si="75"/>
        <v>0</v>
      </c>
      <c r="N503">
        <f t="shared" si="76"/>
        <v>0</v>
      </c>
      <c r="Q503" s="15" t="e">
        <f t="shared" si="77"/>
        <v>#DIV/0!</v>
      </c>
      <c r="S503" s="15" t="e">
        <f t="shared" si="78"/>
        <v>#DIV/0!</v>
      </c>
      <c r="U503" s="18" t="e">
        <f t="shared" si="79"/>
        <v>#DIV/0!</v>
      </c>
    </row>
    <row r="504" spans="9:21" x14ac:dyDescent="0.15">
      <c r="I504">
        <f t="shared" si="73"/>
        <v>0</v>
      </c>
      <c r="J504" s="18">
        <f t="shared" si="74"/>
        <v>0</v>
      </c>
      <c r="L504">
        <f t="shared" si="75"/>
        <v>0</v>
      </c>
      <c r="N504">
        <f t="shared" si="76"/>
        <v>0</v>
      </c>
      <c r="Q504" s="15" t="e">
        <f t="shared" si="77"/>
        <v>#DIV/0!</v>
      </c>
      <c r="S504" s="15" t="e">
        <f t="shared" si="78"/>
        <v>#DIV/0!</v>
      </c>
      <c r="U504" s="18" t="e">
        <f t="shared" si="79"/>
        <v>#DIV/0!</v>
      </c>
    </row>
    <row r="505" spans="9:21" x14ac:dyDescent="0.15">
      <c r="I505">
        <f t="shared" si="73"/>
        <v>0</v>
      </c>
      <c r="J505" s="18">
        <f t="shared" si="74"/>
        <v>0</v>
      </c>
      <c r="L505">
        <f t="shared" si="75"/>
        <v>0</v>
      </c>
      <c r="N505">
        <f t="shared" si="76"/>
        <v>0</v>
      </c>
      <c r="Q505" s="15" t="e">
        <f t="shared" si="77"/>
        <v>#DIV/0!</v>
      </c>
      <c r="S505" s="15" t="e">
        <f t="shared" si="78"/>
        <v>#DIV/0!</v>
      </c>
      <c r="U505" s="18" t="e">
        <f t="shared" si="79"/>
        <v>#DIV/0!</v>
      </c>
    </row>
    <row r="506" spans="9:21" x14ac:dyDescent="0.15">
      <c r="I506">
        <f t="shared" si="73"/>
        <v>0</v>
      </c>
      <c r="J506" s="18">
        <f t="shared" si="74"/>
        <v>0</v>
      </c>
      <c r="L506">
        <f t="shared" si="75"/>
        <v>0</v>
      </c>
      <c r="N506">
        <f t="shared" si="76"/>
        <v>0</v>
      </c>
      <c r="Q506" s="15" t="e">
        <f t="shared" si="77"/>
        <v>#DIV/0!</v>
      </c>
      <c r="S506" s="15" t="e">
        <f t="shared" si="78"/>
        <v>#DIV/0!</v>
      </c>
      <c r="U506" s="18" t="e">
        <f t="shared" si="79"/>
        <v>#DIV/0!</v>
      </c>
    </row>
    <row r="507" spans="9:21" x14ac:dyDescent="0.15">
      <c r="I507">
        <f t="shared" si="73"/>
        <v>0</v>
      </c>
      <c r="J507" s="18">
        <f t="shared" si="74"/>
        <v>0</v>
      </c>
      <c r="L507">
        <f t="shared" si="75"/>
        <v>0</v>
      </c>
      <c r="N507">
        <f t="shared" si="76"/>
        <v>0</v>
      </c>
      <c r="Q507" s="15" t="e">
        <f t="shared" si="77"/>
        <v>#DIV/0!</v>
      </c>
      <c r="S507" s="15" t="e">
        <f t="shared" si="78"/>
        <v>#DIV/0!</v>
      </c>
      <c r="U507" s="18" t="e">
        <f t="shared" si="79"/>
        <v>#DIV/0!</v>
      </c>
    </row>
    <row r="508" spans="9:21" x14ac:dyDescent="0.15">
      <c r="I508">
        <f t="shared" si="73"/>
        <v>0</v>
      </c>
      <c r="J508" s="18">
        <f t="shared" si="74"/>
        <v>0</v>
      </c>
      <c r="L508">
        <f t="shared" si="75"/>
        <v>0</v>
      </c>
      <c r="N508">
        <f t="shared" si="76"/>
        <v>0</v>
      </c>
      <c r="Q508" s="15" t="e">
        <f t="shared" si="77"/>
        <v>#DIV/0!</v>
      </c>
      <c r="S508" s="15" t="e">
        <f t="shared" si="78"/>
        <v>#DIV/0!</v>
      </c>
      <c r="U508" s="18" t="e">
        <f t="shared" si="79"/>
        <v>#DIV/0!</v>
      </c>
    </row>
    <row r="509" spans="9:21" x14ac:dyDescent="0.15">
      <c r="I509">
        <f t="shared" si="73"/>
        <v>0</v>
      </c>
      <c r="J509" s="18">
        <f t="shared" si="74"/>
        <v>0</v>
      </c>
      <c r="L509">
        <f t="shared" si="75"/>
        <v>0</v>
      </c>
      <c r="N509">
        <f t="shared" si="76"/>
        <v>0</v>
      </c>
      <c r="Q509" s="15" t="e">
        <f t="shared" si="77"/>
        <v>#DIV/0!</v>
      </c>
      <c r="S509" s="15" t="e">
        <f t="shared" si="78"/>
        <v>#DIV/0!</v>
      </c>
      <c r="U509" s="18" t="e">
        <f t="shared" si="79"/>
        <v>#DIV/0!</v>
      </c>
    </row>
    <row r="510" spans="9:21" x14ac:dyDescent="0.15">
      <c r="I510">
        <f t="shared" si="73"/>
        <v>0</v>
      </c>
      <c r="J510" s="18">
        <f t="shared" si="74"/>
        <v>0</v>
      </c>
      <c r="L510">
        <f t="shared" si="75"/>
        <v>0</v>
      </c>
      <c r="N510">
        <f t="shared" si="76"/>
        <v>0</v>
      </c>
      <c r="Q510" s="15" t="e">
        <f t="shared" si="77"/>
        <v>#DIV/0!</v>
      </c>
      <c r="S510" s="15" t="e">
        <f t="shared" si="78"/>
        <v>#DIV/0!</v>
      </c>
      <c r="U510" s="18" t="e">
        <f t="shared" si="79"/>
        <v>#DIV/0!</v>
      </c>
    </row>
    <row r="511" spans="9:21" x14ac:dyDescent="0.15">
      <c r="I511">
        <f t="shared" si="73"/>
        <v>0</v>
      </c>
      <c r="J511" s="18">
        <f t="shared" si="74"/>
        <v>0</v>
      </c>
      <c r="L511">
        <f t="shared" si="75"/>
        <v>0</v>
      </c>
      <c r="N511">
        <f t="shared" si="76"/>
        <v>0</v>
      </c>
      <c r="Q511" s="15" t="e">
        <f t="shared" si="77"/>
        <v>#DIV/0!</v>
      </c>
      <c r="S511" s="15" t="e">
        <f t="shared" si="78"/>
        <v>#DIV/0!</v>
      </c>
      <c r="U511" s="18" t="e">
        <f t="shared" si="79"/>
        <v>#DIV/0!</v>
      </c>
    </row>
    <row r="512" spans="9:21" x14ac:dyDescent="0.15">
      <c r="I512">
        <f t="shared" si="73"/>
        <v>0</v>
      </c>
      <c r="J512" s="18">
        <f t="shared" si="74"/>
        <v>0</v>
      </c>
      <c r="L512">
        <f t="shared" si="75"/>
        <v>0</v>
      </c>
      <c r="N512">
        <f t="shared" si="76"/>
        <v>0</v>
      </c>
      <c r="Q512" s="15" t="e">
        <f t="shared" si="77"/>
        <v>#DIV/0!</v>
      </c>
      <c r="S512" s="15" t="e">
        <f t="shared" si="78"/>
        <v>#DIV/0!</v>
      </c>
      <c r="U512" s="18" t="e">
        <f t="shared" si="79"/>
        <v>#DIV/0!</v>
      </c>
    </row>
    <row r="513" spans="9:21" x14ac:dyDescent="0.15">
      <c r="I513">
        <f t="shared" si="73"/>
        <v>0</v>
      </c>
      <c r="J513" s="18">
        <f t="shared" si="74"/>
        <v>0</v>
      </c>
      <c r="L513">
        <f t="shared" si="75"/>
        <v>0</v>
      </c>
      <c r="N513">
        <f t="shared" si="76"/>
        <v>0</v>
      </c>
      <c r="Q513" s="15" t="e">
        <f t="shared" si="77"/>
        <v>#DIV/0!</v>
      </c>
      <c r="S513" s="15" t="e">
        <f t="shared" si="78"/>
        <v>#DIV/0!</v>
      </c>
      <c r="U513" s="18" t="e">
        <f t="shared" si="79"/>
        <v>#DIV/0!</v>
      </c>
    </row>
    <row r="514" spans="9:21" x14ac:dyDescent="0.15">
      <c r="I514">
        <f t="shared" ref="I514:I577" si="80">IF((J514&gt;500),1111111,0)</f>
        <v>0</v>
      </c>
      <c r="J514" s="18">
        <f t="shared" si="74"/>
        <v>0</v>
      </c>
      <c r="L514">
        <f t="shared" si="75"/>
        <v>0</v>
      </c>
      <c r="N514">
        <f t="shared" si="76"/>
        <v>0</v>
      </c>
      <c r="Q514" s="15" t="e">
        <f t="shared" si="77"/>
        <v>#DIV/0!</v>
      </c>
      <c r="S514" s="15" t="e">
        <f t="shared" si="78"/>
        <v>#DIV/0!</v>
      </c>
      <c r="U514" s="18" t="e">
        <f t="shared" si="79"/>
        <v>#DIV/0!</v>
      </c>
    </row>
    <row r="515" spans="9:21" x14ac:dyDescent="0.15">
      <c r="I515">
        <f t="shared" si="80"/>
        <v>0</v>
      </c>
      <c r="J515" s="18">
        <f t="shared" si="74"/>
        <v>0</v>
      </c>
      <c r="L515">
        <f t="shared" si="75"/>
        <v>0</v>
      </c>
      <c r="N515">
        <f t="shared" si="76"/>
        <v>0</v>
      </c>
      <c r="Q515" s="15" t="e">
        <f t="shared" si="77"/>
        <v>#DIV/0!</v>
      </c>
      <c r="S515" s="15" t="e">
        <f t="shared" si="78"/>
        <v>#DIV/0!</v>
      </c>
      <c r="U515" s="18" t="e">
        <f t="shared" si="79"/>
        <v>#DIV/0!</v>
      </c>
    </row>
    <row r="516" spans="9:21" x14ac:dyDescent="0.15">
      <c r="I516">
        <f t="shared" si="80"/>
        <v>0</v>
      </c>
      <c r="J516" s="18">
        <f t="shared" si="74"/>
        <v>0</v>
      </c>
      <c r="L516">
        <f t="shared" si="75"/>
        <v>0</v>
      </c>
      <c r="N516">
        <f t="shared" si="76"/>
        <v>0</v>
      </c>
      <c r="Q516" s="15" t="e">
        <f t="shared" si="77"/>
        <v>#DIV/0!</v>
      </c>
      <c r="S516" s="15" t="e">
        <f t="shared" si="78"/>
        <v>#DIV/0!</v>
      </c>
      <c r="U516" s="18" t="e">
        <f t="shared" si="79"/>
        <v>#DIV/0!</v>
      </c>
    </row>
    <row r="517" spans="9:21" x14ac:dyDescent="0.15">
      <c r="I517">
        <f t="shared" si="80"/>
        <v>0</v>
      </c>
      <c r="J517" s="18">
        <f t="shared" si="74"/>
        <v>0</v>
      </c>
      <c r="L517">
        <f t="shared" si="75"/>
        <v>0</v>
      </c>
      <c r="N517">
        <f t="shared" si="76"/>
        <v>0</v>
      </c>
      <c r="Q517" s="15" t="e">
        <f t="shared" si="77"/>
        <v>#DIV/0!</v>
      </c>
      <c r="S517" s="15" t="e">
        <f t="shared" si="78"/>
        <v>#DIV/0!</v>
      </c>
      <c r="U517" s="18" t="e">
        <f t="shared" si="79"/>
        <v>#DIV/0!</v>
      </c>
    </row>
    <row r="518" spans="9:21" x14ac:dyDescent="0.15">
      <c r="I518">
        <f t="shared" si="80"/>
        <v>0</v>
      </c>
      <c r="J518" s="18">
        <f t="shared" si="74"/>
        <v>0</v>
      </c>
      <c r="L518">
        <f t="shared" si="75"/>
        <v>0</v>
      </c>
      <c r="N518">
        <f t="shared" si="76"/>
        <v>0</v>
      </c>
      <c r="Q518" s="15" t="e">
        <f t="shared" si="77"/>
        <v>#DIV/0!</v>
      </c>
      <c r="S518" s="15" t="e">
        <f t="shared" si="78"/>
        <v>#DIV/0!</v>
      </c>
      <c r="U518" s="18" t="e">
        <f t="shared" si="79"/>
        <v>#DIV/0!</v>
      </c>
    </row>
    <row r="519" spans="9:21" x14ac:dyDescent="0.15">
      <c r="I519">
        <f t="shared" si="80"/>
        <v>0</v>
      </c>
      <c r="J519" s="18">
        <f t="shared" si="74"/>
        <v>0</v>
      </c>
      <c r="L519">
        <f t="shared" si="75"/>
        <v>0</v>
      </c>
      <c r="N519">
        <f t="shared" si="76"/>
        <v>0</v>
      </c>
      <c r="Q519" s="15" t="e">
        <f t="shared" si="77"/>
        <v>#DIV/0!</v>
      </c>
      <c r="S519" s="15" t="e">
        <f t="shared" si="78"/>
        <v>#DIV/0!</v>
      </c>
      <c r="U519" s="18" t="e">
        <f t="shared" si="79"/>
        <v>#DIV/0!</v>
      </c>
    </row>
    <row r="520" spans="9:21" x14ac:dyDescent="0.15">
      <c r="I520">
        <f t="shared" si="80"/>
        <v>0</v>
      </c>
      <c r="J520" s="18">
        <f t="shared" si="74"/>
        <v>0</v>
      </c>
      <c r="L520">
        <f t="shared" si="75"/>
        <v>0</v>
      </c>
      <c r="N520">
        <f t="shared" si="76"/>
        <v>0</v>
      </c>
      <c r="Q520" s="15" t="e">
        <f t="shared" si="77"/>
        <v>#DIV/0!</v>
      </c>
      <c r="S520" s="15" t="e">
        <f t="shared" si="78"/>
        <v>#DIV/0!</v>
      </c>
      <c r="U520" s="18" t="e">
        <f t="shared" si="79"/>
        <v>#DIV/0!</v>
      </c>
    </row>
    <row r="521" spans="9:21" x14ac:dyDescent="0.15">
      <c r="I521">
        <f t="shared" si="80"/>
        <v>0</v>
      </c>
      <c r="J521" s="18">
        <f t="shared" ref="J521:J584" si="81">C521-C520</f>
        <v>0</v>
      </c>
      <c r="L521">
        <f t="shared" ref="L521:L584" si="82">(IF(C521&gt;0,1,0))+(IF(C522&gt;0,-1,0))</f>
        <v>0</v>
      </c>
      <c r="N521">
        <f t="shared" ref="N521:N584" si="83">IF(C521&gt;0,1,0)</f>
        <v>0</v>
      </c>
      <c r="Q521" s="15" t="e">
        <f t="shared" ref="Q521:Q584" si="84">IF(C521=0, C521/0, C521)</f>
        <v>#DIV/0!</v>
      </c>
      <c r="S521" s="15" t="e">
        <f t="shared" ref="S521:S584" si="85">IF(F521=0, F521/0, F521)</f>
        <v>#DIV/0!</v>
      </c>
      <c r="U521" s="18" t="e">
        <f t="shared" ref="U521:U584" si="86">IF(G521=0, G521/0, G521/10)</f>
        <v>#DIV/0!</v>
      </c>
    </row>
    <row r="522" spans="9:21" x14ac:dyDescent="0.15">
      <c r="I522">
        <f t="shared" si="80"/>
        <v>0</v>
      </c>
      <c r="J522" s="18">
        <f t="shared" si="81"/>
        <v>0</v>
      </c>
      <c r="L522">
        <f t="shared" si="82"/>
        <v>0</v>
      </c>
      <c r="N522">
        <f t="shared" si="83"/>
        <v>0</v>
      </c>
      <c r="Q522" s="15" t="e">
        <f t="shared" si="84"/>
        <v>#DIV/0!</v>
      </c>
      <c r="S522" s="15" t="e">
        <f t="shared" si="85"/>
        <v>#DIV/0!</v>
      </c>
      <c r="U522" s="18" t="e">
        <f t="shared" si="86"/>
        <v>#DIV/0!</v>
      </c>
    </row>
    <row r="523" spans="9:21" x14ac:dyDescent="0.15">
      <c r="I523">
        <f t="shared" si="80"/>
        <v>0</v>
      </c>
      <c r="J523" s="18">
        <f t="shared" si="81"/>
        <v>0</v>
      </c>
      <c r="L523">
        <f t="shared" si="82"/>
        <v>0</v>
      </c>
      <c r="N523">
        <f t="shared" si="83"/>
        <v>0</v>
      </c>
      <c r="Q523" s="15" t="e">
        <f t="shared" si="84"/>
        <v>#DIV/0!</v>
      </c>
      <c r="S523" s="15" t="e">
        <f t="shared" si="85"/>
        <v>#DIV/0!</v>
      </c>
      <c r="U523" s="18" t="e">
        <f t="shared" si="86"/>
        <v>#DIV/0!</v>
      </c>
    </row>
    <row r="524" spans="9:21" x14ac:dyDescent="0.15">
      <c r="I524">
        <f t="shared" si="80"/>
        <v>0</v>
      </c>
      <c r="J524" s="18">
        <f t="shared" si="81"/>
        <v>0</v>
      </c>
      <c r="L524">
        <f t="shared" si="82"/>
        <v>0</v>
      </c>
      <c r="N524">
        <f t="shared" si="83"/>
        <v>0</v>
      </c>
      <c r="Q524" s="15" t="e">
        <f t="shared" si="84"/>
        <v>#DIV/0!</v>
      </c>
      <c r="S524" s="15" t="e">
        <f t="shared" si="85"/>
        <v>#DIV/0!</v>
      </c>
      <c r="U524" s="18" t="e">
        <f t="shared" si="86"/>
        <v>#DIV/0!</v>
      </c>
    </row>
    <row r="525" spans="9:21" x14ac:dyDescent="0.15">
      <c r="I525">
        <f t="shared" si="80"/>
        <v>0</v>
      </c>
      <c r="J525" s="18">
        <f t="shared" si="81"/>
        <v>0</v>
      </c>
      <c r="L525">
        <f t="shared" si="82"/>
        <v>0</v>
      </c>
      <c r="N525">
        <f t="shared" si="83"/>
        <v>0</v>
      </c>
      <c r="Q525" s="15" t="e">
        <f t="shared" si="84"/>
        <v>#DIV/0!</v>
      </c>
      <c r="S525" s="15" t="e">
        <f t="shared" si="85"/>
        <v>#DIV/0!</v>
      </c>
      <c r="U525" s="18" t="e">
        <f t="shared" si="86"/>
        <v>#DIV/0!</v>
      </c>
    </row>
    <row r="526" spans="9:21" x14ac:dyDescent="0.15">
      <c r="I526">
        <f t="shared" si="80"/>
        <v>0</v>
      </c>
      <c r="J526" s="18">
        <f t="shared" si="81"/>
        <v>0</v>
      </c>
      <c r="L526">
        <f t="shared" si="82"/>
        <v>0</v>
      </c>
      <c r="N526">
        <f t="shared" si="83"/>
        <v>0</v>
      </c>
      <c r="Q526" s="15" t="e">
        <f t="shared" si="84"/>
        <v>#DIV/0!</v>
      </c>
      <c r="S526" s="15" t="e">
        <f t="shared" si="85"/>
        <v>#DIV/0!</v>
      </c>
      <c r="U526" s="18" t="e">
        <f t="shared" si="86"/>
        <v>#DIV/0!</v>
      </c>
    </row>
    <row r="527" spans="9:21" x14ac:dyDescent="0.15">
      <c r="I527">
        <f t="shared" si="80"/>
        <v>0</v>
      </c>
      <c r="J527" s="18">
        <f t="shared" si="81"/>
        <v>0</v>
      </c>
      <c r="L527">
        <f t="shared" si="82"/>
        <v>0</v>
      </c>
      <c r="N527">
        <f t="shared" si="83"/>
        <v>0</v>
      </c>
      <c r="Q527" s="15" t="e">
        <f t="shared" si="84"/>
        <v>#DIV/0!</v>
      </c>
      <c r="S527" s="15" t="e">
        <f t="shared" si="85"/>
        <v>#DIV/0!</v>
      </c>
      <c r="U527" s="18" t="e">
        <f t="shared" si="86"/>
        <v>#DIV/0!</v>
      </c>
    </row>
    <row r="528" spans="9:21" x14ac:dyDescent="0.15">
      <c r="I528">
        <f t="shared" si="80"/>
        <v>0</v>
      </c>
      <c r="J528" s="18">
        <f t="shared" si="81"/>
        <v>0</v>
      </c>
      <c r="L528">
        <f t="shared" si="82"/>
        <v>0</v>
      </c>
      <c r="N528">
        <f t="shared" si="83"/>
        <v>0</v>
      </c>
      <c r="Q528" s="15" t="e">
        <f t="shared" si="84"/>
        <v>#DIV/0!</v>
      </c>
      <c r="S528" s="15" t="e">
        <f t="shared" si="85"/>
        <v>#DIV/0!</v>
      </c>
      <c r="U528" s="18" t="e">
        <f t="shared" si="86"/>
        <v>#DIV/0!</v>
      </c>
    </row>
    <row r="529" spans="9:21" x14ac:dyDescent="0.15">
      <c r="I529">
        <f t="shared" si="80"/>
        <v>0</v>
      </c>
      <c r="J529" s="18">
        <f t="shared" si="81"/>
        <v>0</v>
      </c>
      <c r="L529">
        <f t="shared" si="82"/>
        <v>0</v>
      </c>
      <c r="N529">
        <f t="shared" si="83"/>
        <v>0</v>
      </c>
      <c r="Q529" s="15" t="e">
        <f t="shared" si="84"/>
        <v>#DIV/0!</v>
      </c>
      <c r="S529" s="15" t="e">
        <f t="shared" si="85"/>
        <v>#DIV/0!</v>
      </c>
      <c r="U529" s="18" t="e">
        <f t="shared" si="86"/>
        <v>#DIV/0!</v>
      </c>
    </row>
    <row r="530" spans="9:21" x14ac:dyDescent="0.15">
      <c r="I530">
        <f t="shared" si="80"/>
        <v>0</v>
      </c>
      <c r="J530" s="18">
        <f t="shared" si="81"/>
        <v>0</v>
      </c>
      <c r="L530">
        <f t="shared" si="82"/>
        <v>0</v>
      </c>
      <c r="N530">
        <f t="shared" si="83"/>
        <v>0</v>
      </c>
      <c r="Q530" s="15" t="e">
        <f t="shared" si="84"/>
        <v>#DIV/0!</v>
      </c>
      <c r="S530" s="15" t="e">
        <f t="shared" si="85"/>
        <v>#DIV/0!</v>
      </c>
      <c r="U530" s="18" t="e">
        <f t="shared" si="86"/>
        <v>#DIV/0!</v>
      </c>
    </row>
    <row r="531" spans="9:21" x14ac:dyDescent="0.15">
      <c r="I531">
        <f t="shared" si="80"/>
        <v>0</v>
      </c>
      <c r="J531" s="18">
        <f t="shared" si="81"/>
        <v>0</v>
      </c>
      <c r="L531">
        <f t="shared" si="82"/>
        <v>0</v>
      </c>
      <c r="N531">
        <f t="shared" si="83"/>
        <v>0</v>
      </c>
      <c r="Q531" s="15" t="e">
        <f t="shared" si="84"/>
        <v>#DIV/0!</v>
      </c>
      <c r="S531" s="15" t="e">
        <f t="shared" si="85"/>
        <v>#DIV/0!</v>
      </c>
      <c r="U531" s="18" t="e">
        <f t="shared" si="86"/>
        <v>#DIV/0!</v>
      </c>
    </row>
    <row r="532" spans="9:21" x14ac:dyDescent="0.15">
      <c r="I532">
        <f t="shared" si="80"/>
        <v>0</v>
      </c>
      <c r="J532" s="18">
        <f t="shared" si="81"/>
        <v>0</v>
      </c>
      <c r="L532">
        <f t="shared" si="82"/>
        <v>0</v>
      </c>
      <c r="N532">
        <f t="shared" si="83"/>
        <v>0</v>
      </c>
      <c r="Q532" s="15" t="e">
        <f t="shared" si="84"/>
        <v>#DIV/0!</v>
      </c>
      <c r="S532" s="15" t="e">
        <f t="shared" si="85"/>
        <v>#DIV/0!</v>
      </c>
      <c r="U532" s="18" t="e">
        <f t="shared" si="86"/>
        <v>#DIV/0!</v>
      </c>
    </row>
    <row r="533" spans="9:21" x14ac:dyDescent="0.15">
      <c r="I533">
        <f t="shared" si="80"/>
        <v>0</v>
      </c>
      <c r="J533" s="18">
        <f t="shared" si="81"/>
        <v>0</v>
      </c>
      <c r="L533">
        <f t="shared" si="82"/>
        <v>0</v>
      </c>
      <c r="N533">
        <f t="shared" si="83"/>
        <v>0</v>
      </c>
      <c r="Q533" s="15" t="e">
        <f t="shared" si="84"/>
        <v>#DIV/0!</v>
      </c>
      <c r="S533" s="15" t="e">
        <f t="shared" si="85"/>
        <v>#DIV/0!</v>
      </c>
      <c r="U533" s="18" t="e">
        <f t="shared" si="86"/>
        <v>#DIV/0!</v>
      </c>
    </row>
    <row r="534" spans="9:21" x14ac:dyDescent="0.15">
      <c r="I534">
        <f t="shared" si="80"/>
        <v>0</v>
      </c>
      <c r="J534" s="18">
        <f t="shared" si="81"/>
        <v>0</v>
      </c>
      <c r="L534">
        <f t="shared" si="82"/>
        <v>0</v>
      </c>
      <c r="N534">
        <f t="shared" si="83"/>
        <v>0</v>
      </c>
      <c r="Q534" s="15" t="e">
        <f t="shared" si="84"/>
        <v>#DIV/0!</v>
      </c>
      <c r="S534" s="15" t="e">
        <f t="shared" si="85"/>
        <v>#DIV/0!</v>
      </c>
      <c r="U534" s="18" t="e">
        <f t="shared" si="86"/>
        <v>#DIV/0!</v>
      </c>
    </row>
    <row r="535" spans="9:21" x14ac:dyDescent="0.15">
      <c r="I535">
        <f t="shared" si="80"/>
        <v>0</v>
      </c>
      <c r="J535" s="18">
        <f t="shared" si="81"/>
        <v>0</v>
      </c>
      <c r="L535">
        <f t="shared" si="82"/>
        <v>0</v>
      </c>
      <c r="N535">
        <f t="shared" si="83"/>
        <v>0</v>
      </c>
      <c r="Q535" s="15" t="e">
        <f t="shared" si="84"/>
        <v>#DIV/0!</v>
      </c>
      <c r="S535" s="15" t="e">
        <f t="shared" si="85"/>
        <v>#DIV/0!</v>
      </c>
      <c r="U535" s="18" t="e">
        <f t="shared" si="86"/>
        <v>#DIV/0!</v>
      </c>
    </row>
    <row r="536" spans="9:21" x14ac:dyDescent="0.15">
      <c r="I536">
        <f t="shared" si="80"/>
        <v>0</v>
      </c>
      <c r="J536" s="18">
        <f t="shared" si="81"/>
        <v>0</v>
      </c>
      <c r="L536">
        <f t="shared" si="82"/>
        <v>0</v>
      </c>
      <c r="N536">
        <f t="shared" si="83"/>
        <v>0</v>
      </c>
      <c r="Q536" s="15" t="e">
        <f t="shared" si="84"/>
        <v>#DIV/0!</v>
      </c>
      <c r="S536" s="15" t="e">
        <f t="shared" si="85"/>
        <v>#DIV/0!</v>
      </c>
      <c r="U536" s="18" t="e">
        <f t="shared" si="86"/>
        <v>#DIV/0!</v>
      </c>
    </row>
    <row r="537" spans="9:21" x14ac:dyDescent="0.15">
      <c r="I537">
        <f t="shared" si="80"/>
        <v>0</v>
      </c>
      <c r="J537" s="18">
        <f t="shared" si="81"/>
        <v>0</v>
      </c>
      <c r="L537">
        <f t="shared" si="82"/>
        <v>0</v>
      </c>
      <c r="N537">
        <f t="shared" si="83"/>
        <v>0</v>
      </c>
      <c r="Q537" s="15" t="e">
        <f t="shared" si="84"/>
        <v>#DIV/0!</v>
      </c>
      <c r="S537" s="15" t="e">
        <f t="shared" si="85"/>
        <v>#DIV/0!</v>
      </c>
      <c r="U537" s="18" t="e">
        <f t="shared" si="86"/>
        <v>#DIV/0!</v>
      </c>
    </row>
    <row r="538" spans="9:21" x14ac:dyDescent="0.15">
      <c r="I538">
        <f t="shared" si="80"/>
        <v>0</v>
      </c>
      <c r="J538" s="18">
        <f t="shared" si="81"/>
        <v>0</v>
      </c>
      <c r="L538">
        <f t="shared" si="82"/>
        <v>0</v>
      </c>
      <c r="N538">
        <f t="shared" si="83"/>
        <v>0</v>
      </c>
      <c r="Q538" s="15" t="e">
        <f t="shared" si="84"/>
        <v>#DIV/0!</v>
      </c>
      <c r="S538" s="15" t="e">
        <f t="shared" si="85"/>
        <v>#DIV/0!</v>
      </c>
      <c r="U538" s="18" t="e">
        <f t="shared" si="86"/>
        <v>#DIV/0!</v>
      </c>
    </row>
    <row r="539" spans="9:21" x14ac:dyDescent="0.15">
      <c r="I539">
        <f t="shared" si="80"/>
        <v>0</v>
      </c>
      <c r="J539" s="18">
        <f t="shared" si="81"/>
        <v>0</v>
      </c>
      <c r="L539">
        <f t="shared" si="82"/>
        <v>0</v>
      </c>
      <c r="N539">
        <f t="shared" si="83"/>
        <v>0</v>
      </c>
      <c r="Q539" s="15" t="e">
        <f t="shared" si="84"/>
        <v>#DIV/0!</v>
      </c>
      <c r="S539" s="15" t="e">
        <f t="shared" si="85"/>
        <v>#DIV/0!</v>
      </c>
      <c r="U539" s="18" t="e">
        <f t="shared" si="86"/>
        <v>#DIV/0!</v>
      </c>
    </row>
    <row r="540" spans="9:21" x14ac:dyDescent="0.15">
      <c r="I540">
        <f t="shared" si="80"/>
        <v>0</v>
      </c>
      <c r="J540" s="18">
        <f t="shared" si="81"/>
        <v>0</v>
      </c>
      <c r="L540">
        <f t="shared" si="82"/>
        <v>0</v>
      </c>
      <c r="N540">
        <f t="shared" si="83"/>
        <v>0</v>
      </c>
      <c r="Q540" s="15" t="e">
        <f t="shared" si="84"/>
        <v>#DIV/0!</v>
      </c>
      <c r="S540" s="15" t="e">
        <f t="shared" si="85"/>
        <v>#DIV/0!</v>
      </c>
      <c r="U540" s="18" t="e">
        <f t="shared" si="86"/>
        <v>#DIV/0!</v>
      </c>
    </row>
    <row r="541" spans="9:21" x14ac:dyDescent="0.15">
      <c r="I541">
        <f t="shared" si="80"/>
        <v>0</v>
      </c>
      <c r="J541" s="18">
        <f t="shared" si="81"/>
        <v>0</v>
      </c>
      <c r="L541">
        <f t="shared" si="82"/>
        <v>0</v>
      </c>
      <c r="N541">
        <f t="shared" si="83"/>
        <v>0</v>
      </c>
      <c r="Q541" s="15" t="e">
        <f t="shared" si="84"/>
        <v>#DIV/0!</v>
      </c>
      <c r="S541" s="15" t="e">
        <f t="shared" si="85"/>
        <v>#DIV/0!</v>
      </c>
      <c r="U541" s="18" t="e">
        <f t="shared" si="86"/>
        <v>#DIV/0!</v>
      </c>
    </row>
    <row r="542" spans="9:21" x14ac:dyDescent="0.15">
      <c r="I542">
        <f t="shared" si="80"/>
        <v>0</v>
      </c>
      <c r="J542" s="18">
        <f t="shared" si="81"/>
        <v>0</v>
      </c>
      <c r="L542">
        <f t="shared" si="82"/>
        <v>0</v>
      </c>
      <c r="N542">
        <f t="shared" si="83"/>
        <v>0</v>
      </c>
      <c r="Q542" s="15" t="e">
        <f t="shared" si="84"/>
        <v>#DIV/0!</v>
      </c>
      <c r="S542" s="15" t="e">
        <f t="shared" si="85"/>
        <v>#DIV/0!</v>
      </c>
      <c r="U542" s="18" t="e">
        <f t="shared" si="86"/>
        <v>#DIV/0!</v>
      </c>
    </row>
    <row r="543" spans="9:21" x14ac:dyDescent="0.15">
      <c r="I543">
        <f t="shared" si="80"/>
        <v>0</v>
      </c>
      <c r="J543" s="18">
        <f t="shared" si="81"/>
        <v>0</v>
      </c>
      <c r="L543">
        <f t="shared" si="82"/>
        <v>0</v>
      </c>
      <c r="N543">
        <f t="shared" si="83"/>
        <v>0</v>
      </c>
      <c r="Q543" s="15" t="e">
        <f t="shared" si="84"/>
        <v>#DIV/0!</v>
      </c>
      <c r="S543" s="15" t="e">
        <f t="shared" si="85"/>
        <v>#DIV/0!</v>
      </c>
      <c r="U543" s="18" t="e">
        <f t="shared" si="86"/>
        <v>#DIV/0!</v>
      </c>
    </row>
    <row r="544" spans="9:21" x14ac:dyDescent="0.15">
      <c r="I544">
        <f t="shared" si="80"/>
        <v>0</v>
      </c>
      <c r="J544" s="18">
        <f t="shared" si="81"/>
        <v>0</v>
      </c>
      <c r="L544">
        <f t="shared" si="82"/>
        <v>0</v>
      </c>
      <c r="N544">
        <f t="shared" si="83"/>
        <v>0</v>
      </c>
      <c r="Q544" s="15" t="e">
        <f t="shared" si="84"/>
        <v>#DIV/0!</v>
      </c>
      <c r="S544" s="15" t="e">
        <f t="shared" si="85"/>
        <v>#DIV/0!</v>
      </c>
      <c r="U544" s="18" t="e">
        <f t="shared" si="86"/>
        <v>#DIV/0!</v>
      </c>
    </row>
    <row r="545" spans="9:21" x14ac:dyDescent="0.15">
      <c r="I545">
        <f t="shared" si="80"/>
        <v>0</v>
      </c>
      <c r="J545" s="18">
        <f t="shared" si="81"/>
        <v>0</v>
      </c>
      <c r="L545">
        <f t="shared" si="82"/>
        <v>0</v>
      </c>
      <c r="N545">
        <f t="shared" si="83"/>
        <v>0</v>
      </c>
      <c r="Q545" s="15" t="e">
        <f t="shared" si="84"/>
        <v>#DIV/0!</v>
      </c>
      <c r="S545" s="15" t="e">
        <f t="shared" si="85"/>
        <v>#DIV/0!</v>
      </c>
      <c r="U545" s="18" t="e">
        <f t="shared" si="86"/>
        <v>#DIV/0!</v>
      </c>
    </row>
    <row r="546" spans="9:21" x14ac:dyDescent="0.15">
      <c r="I546">
        <f t="shared" si="80"/>
        <v>0</v>
      </c>
      <c r="J546" s="18">
        <f t="shared" si="81"/>
        <v>0</v>
      </c>
      <c r="L546">
        <f t="shared" si="82"/>
        <v>0</v>
      </c>
      <c r="N546">
        <f t="shared" si="83"/>
        <v>0</v>
      </c>
      <c r="Q546" s="15" t="e">
        <f t="shared" si="84"/>
        <v>#DIV/0!</v>
      </c>
      <c r="S546" s="15" t="e">
        <f t="shared" si="85"/>
        <v>#DIV/0!</v>
      </c>
      <c r="U546" s="18" t="e">
        <f t="shared" si="86"/>
        <v>#DIV/0!</v>
      </c>
    </row>
    <row r="547" spans="9:21" x14ac:dyDescent="0.15">
      <c r="I547">
        <f t="shared" si="80"/>
        <v>0</v>
      </c>
      <c r="J547" s="18">
        <f t="shared" si="81"/>
        <v>0</v>
      </c>
      <c r="L547">
        <f t="shared" si="82"/>
        <v>0</v>
      </c>
      <c r="N547">
        <f t="shared" si="83"/>
        <v>0</v>
      </c>
      <c r="Q547" s="15" t="e">
        <f t="shared" si="84"/>
        <v>#DIV/0!</v>
      </c>
      <c r="S547" s="15" t="e">
        <f t="shared" si="85"/>
        <v>#DIV/0!</v>
      </c>
      <c r="U547" s="18" t="e">
        <f t="shared" si="86"/>
        <v>#DIV/0!</v>
      </c>
    </row>
    <row r="548" spans="9:21" x14ac:dyDescent="0.15">
      <c r="I548">
        <f t="shared" si="80"/>
        <v>0</v>
      </c>
      <c r="J548" s="18">
        <f t="shared" si="81"/>
        <v>0</v>
      </c>
      <c r="L548">
        <f t="shared" si="82"/>
        <v>0</v>
      </c>
      <c r="N548">
        <f t="shared" si="83"/>
        <v>0</v>
      </c>
      <c r="Q548" s="15" t="e">
        <f t="shared" si="84"/>
        <v>#DIV/0!</v>
      </c>
      <c r="S548" s="15" t="e">
        <f t="shared" si="85"/>
        <v>#DIV/0!</v>
      </c>
      <c r="U548" s="18" t="e">
        <f t="shared" si="86"/>
        <v>#DIV/0!</v>
      </c>
    </row>
    <row r="549" spans="9:21" x14ac:dyDescent="0.15">
      <c r="I549">
        <f t="shared" si="80"/>
        <v>0</v>
      </c>
      <c r="J549" s="18">
        <f t="shared" si="81"/>
        <v>0</v>
      </c>
      <c r="L549">
        <f t="shared" si="82"/>
        <v>0</v>
      </c>
      <c r="N549">
        <f t="shared" si="83"/>
        <v>0</v>
      </c>
      <c r="Q549" s="15" t="e">
        <f t="shared" si="84"/>
        <v>#DIV/0!</v>
      </c>
      <c r="S549" s="15" t="e">
        <f t="shared" si="85"/>
        <v>#DIV/0!</v>
      </c>
      <c r="U549" s="18" t="e">
        <f t="shared" si="86"/>
        <v>#DIV/0!</v>
      </c>
    </row>
    <row r="550" spans="9:21" x14ac:dyDescent="0.15">
      <c r="I550">
        <f t="shared" si="80"/>
        <v>0</v>
      </c>
      <c r="J550" s="18">
        <f t="shared" si="81"/>
        <v>0</v>
      </c>
      <c r="L550">
        <f t="shared" si="82"/>
        <v>0</v>
      </c>
      <c r="N550">
        <f t="shared" si="83"/>
        <v>0</v>
      </c>
      <c r="Q550" s="15" t="e">
        <f t="shared" si="84"/>
        <v>#DIV/0!</v>
      </c>
      <c r="S550" s="15" t="e">
        <f t="shared" si="85"/>
        <v>#DIV/0!</v>
      </c>
      <c r="U550" s="18" t="e">
        <f t="shared" si="86"/>
        <v>#DIV/0!</v>
      </c>
    </row>
    <row r="551" spans="9:21" x14ac:dyDescent="0.15">
      <c r="I551">
        <f t="shared" si="80"/>
        <v>0</v>
      </c>
      <c r="J551" s="18">
        <f t="shared" si="81"/>
        <v>0</v>
      </c>
      <c r="L551">
        <f t="shared" si="82"/>
        <v>0</v>
      </c>
      <c r="N551">
        <f t="shared" si="83"/>
        <v>0</v>
      </c>
      <c r="Q551" s="15" t="e">
        <f t="shared" si="84"/>
        <v>#DIV/0!</v>
      </c>
      <c r="S551" s="15" t="e">
        <f t="shared" si="85"/>
        <v>#DIV/0!</v>
      </c>
      <c r="U551" s="18" t="e">
        <f t="shared" si="86"/>
        <v>#DIV/0!</v>
      </c>
    </row>
    <row r="552" spans="9:21" x14ac:dyDescent="0.15">
      <c r="I552">
        <f t="shared" si="80"/>
        <v>0</v>
      </c>
      <c r="J552" s="18">
        <f t="shared" si="81"/>
        <v>0</v>
      </c>
      <c r="L552">
        <f t="shared" si="82"/>
        <v>0</v>
      </c>
      <c r="N552">
        <f t="shared" si="83"/>
        <v>0</v>
      </c>
      <c r="Q552" s="15" t="e">
        <f t="shared" si="84"/>
        <v>#DIV/0!</v>
      </c>
      <c r="S552" s="15" t="e">
        <f t="shared" si="85"/>
        <v>#DIV/0!</v>
      </c>
      <c r="U552" s="18" t="e">
        <f t="shared" si="86"/>
        <v>#DIV/0!</v>
      </c>
    </row>
    <row r="553" spans="9:21" x14ac:dyDescent="0.15">
      <c r="I553">
        <f t="shared" si="80"/>
        <v>0</v>
      </c>
      <c r="J553" s="18">
        <f t="shared" si="81"/>
        <v>0</v>
      </c>
      <c r="L553">
        <f t="shared" si="82"/>
        <v>0</v>
      </c>
      <c r="N553">
        <f t="shared" si="83"/>
        <v>0</v>
      </c>
      <c r="Q553" s="15" t="e">
        <f t="shared" si="84"/>
        <v>#DIV/0!</v>
      </c>
      <c r="S553" s="15" t="e">
        <f t="shared" si="85"/>
        <v>#DIV/0!</v>
      </c>
      <c r="U553" s="18" t="e">
        <f t="shared" si="86"/>
        <v>#DIV/0!</v>
      </c>
    </row>
    <row r="554" spans="9:21" x14ac:dyDescent="0.15">
      <c r="I554">
        <f t="shared" si="80"/>
        <v>0</v>
      </c>
      <c r="J554" s="18">
        <f t="shared" si="81"/>
        <v>0</v>
      </c>
      <c r="L554">
        <f t="shared" si="82"/>
        <v>0</v>
      </c>
      <c r="N554">
        <f t="shared" si="83"/>
        <v>0</v>
      </c>
      <c r="Q554" s="15" t="e">
        <f t="shared" si="84"/>
        <v>#DIV/0!</v>
      </c>
      <c r="S554" s="15" t="e">
        <f t="shared" si="85"/>
        <v>#DIV/0!</v>
      </c>
      <c r="U554" s="18" t="e">
        <f t="shared" si="86"/>
        <v>#DIV/0!</v>
      </c>
    </row>
    <row r="555" spans="9:21" x14ac:dyDescent="0.15">
      <c r="I555">
        <f t="shared" si="80"/>
        <v>0</v>
      </c>
      <c r="J555" s="18">
        <f t="shared" si="81"/>
        <v>0</v>
      </c>
      <c r="L555">
        <f t="shared" si="82"/>
        <v>0</v>
      </c>
      <c r="N555">
        <f t="shared" si="83"/>
        <v>0</v>
      </c>
      <c r="Q555" s="15" t="e">
        <f t="shared" si="84"/>
        <v>#DIV/0!</v>
      </c>
      <c r="S555" s="15" t="e">
        <f t="shared" si="85"/>
        <v>#DIV/0!</v>
      </c>
      <c r="U555" s="18" t="e">
        <f t="shared" si="86"/>
        <v>#DIV/0!</v>
      </c>
    </row>
    <row r="556" spans="9:21" x14ac:dyDescent="0.15">
      <c r="I556">
        <f t="shared" si="80"/>
        <v>0</v>
      </c>
      <c r="J556" s="18">
        <f t="shared" si="81"/>
        <v>0</v>
      </c>
      <c r="L556">
        <f t="shared" si="82"/>
        <v>0</v>
      </c>
      <c r="N556">
        <f t="shared" si="83"/>
        <v>0</v>
      </c>
      <c r="Q556" s="15" t="e">
        <f t="shared" si="84"/>
        <v>#DIV/0!</v>
      </c>
      <c r="S556" s="15" t="e">
        <f t="shared" si="85"/>
        <v>#DIV/0!</v>
      </c>
      <c r="U556" s="18" t="e">
        <f t="shared" si="86"/>
        <v>#DIV/0!</v>
      </c>
    </row>
    <row r="557" spans="9:21" x14ac:dyDescent="0.15">
      <c r="I557">
        <f t="shared" si="80"/>
        <v>0</v>
      </c>
      <c r="J557" s="18">
        <f t="shared" si="81"/>
        <v>0</v>
      </c>
      <c r="L557">
        <f t="shared" si="82"/>
        <v>0</v>
      </c>
      <c r="N557">
        <f t="shared" si="83"/>
        <v>0</v>
      </c>
      <c r="Q557" s="15" t="e">
        <f t="shared" si="84"/>
        <v>#DIV/0!</v>
      </c>
      <c r="S557" s="15" t="e">
        <f t="shared" si="85"/>
        <v>#DIV/0!</v>
      </c>
      <c r="U557" s="18" t="e">
        <f t="shared" si="86"/>
        <v>#DIV/0!</v>
      </c>
    </row>
    <row r="558" spans="9:21" x14ac:dyDescent="0.15">
      <c r="I558">
        <f t="shared" si="80"/>
        <v>0</v>
      </c>
      <c r="J558" s="18">
        <f t="shared" si="81"/>
        <v>0</v>
      </c>
      <c r="L558">
        <f t="shared" si="82"/>
        <v>0</v>
      </c>
      <c r="N558">
        <f t="shared" si="83"/>
        <v>0</v>
      </c>
      <c r="Q558" s="15" t="e">
        <f t="shared" si="84"/>
        <v>#DIV/0!</v>
      </c>
      <c r="S558" s="15" t="e">
        <f t="shared" si="85"/>
        <v>#DIV/0!</v>
      </c>
      <c r="U558" s="18" t="e">
        <f t="shared" si="86"/>
        <v>#DIV/0!</v>
      </c>
    </row>
    <row r="559" spans="9:21" x14ac:dyDescent="0.15">
      <c r="I559">
        <f t="shared" si="80"/>
        <v>0</v>
      </c>
      <c r="J559" s="18">
        <f t="shared" si="81"/>
        <v>0</v>
      </c>
      <c r="L559">
        <f t="shared" si="82"/>
        <v>0</v>
      </c>
      <c r="N559">
        <f t="shared" si="83"/>
        <v>0</v>
      </c>
      <c r="Q559" s="15" t="e">
        <f t="shared" si="84"/>
        <v>#DIV/0!</v>
      </c>
      <c r="S559" s="15" t="e">
        <f t="shared" si="85"/>
        <v>#DIV/0!</v>
      </c>
      <c r="U559" s="18" t="e">
        <f t="shared" si="86"/>
        <v>#DIV/0!</v>
      </c>
    </row>
    <row r="560" spans="9:21" x14ac:dyDescent="0.15">
      <c r="I560">
        <f t="shared" si="80"/>
        <v>0</v>
      </c>
      <c r="J560" s="18">
        <f t="shared" si="81"/>
        <v>0</v>
      </c>
      <c r="L560">
        <f t="shared" si="82"/>
        <v>0</v>
      </c>
      <c r="N560">
        <f t="shared" si="83"/>
        <v>0</v>
      </c>
      <c r="Q560" s="15" t="e">
        <f t="shared" si="84"/>
        <v>#DIV/0!</v>
      </c>
      <c r="S560" s="15" t="e">
        <f t="shared" si="85"/>
        <v>#DIV/0!</v>
      </c>
      <c r="U560" s="18" t="e">
        <f t="shared" si="86"/>
        <v>#DIV/0!</v>
      </c>
    </row>
    <row r="561" spans="9:21" x14ac:dyDescent="0.15">
      <c r="I561">
        <f t="shared" si="80"/>
        <v>0</v>
      </c>
      <c r="J561" s="18">
        <f t="shared" si="81"/>
        <v>0</v>
      </c>
      <c r="L561">
        <f t="shared" si="82"/>
        <v>0</v>
      </c>
      <c r="N561">
        <f t="shared" si="83"/>
        <v>0</v>
      </c>
      <c r="Q561" s="15" t="e">
        <f t="shared" si="84"/>
        <v>#DIV/0!</v>
      </c>
      <c r="S561" s="15" t="e">
        <f t="shared" si="85"/>
        <v>#DIV/0!</v>
      </c>
      <c r="U561" s="18" t="e">
        <f t="shared" si="86"/>
        <v>#DIV/0!</v>
      </c>
    </row>
    <row r="562" spans="9:21" x14ac:dyDescent="0.15">
      <c r="I562">
        <f t="shared" si="80"/>
        <v>0</v>
      </c>
      <c r="J562" s="18">
        <f t="shared" si="81"/>
        <v>0</v>
      </c>
      <c r="L562">
        <f t="shared" si="82"/>
        <v>0</v>
      </c>
      <c r="N562">
        <f t="shared" si="83"/>
        <v>0</v>
      </c>
      <c r="Q562" s="15" t="e">
        <f t="shared" si="84"/>
        <v>#DIV/0!</v>
      </c>
      <c r="S562" s="15" t="e">
        <f t="shared" si="85"/>
        <v>#DIV/0!</v>
      </c>
      <c r="U562" s="18" t="e">
        <f t="shared" si="86"/>
        <v>#DIV/0!</v>
      </c>
    </row>
    <row r="563" spans="9:21" x14ac:dyDescent="0.15">
      <c r="I563">
        <f t="shared" si="80"/>
        <v>0</v>
      </c>
      <c r="J563" s="18">
        <f t="shared" si="81"/>
        <v>0</v>
      </c>
      <c r="L563">
        <f t="shared" si="82"/>
        <v>0</v>
      </c>
      <c r="N563">
        <f t="shared" si="83"/>
        <v>0</v>
      </c>
      <c r="Q563" s="15" t="e">
        <f t="shared" si="84"/>
        <v>#DIV/0!</v>
      </c>
      <c r="S563" s="15" t="e">
        <f t="shared" si="85"/>
        <v>#DIV/0!</v>
      </c>
      <c r="U563" s="18" t="e">
        <f t="shared" si="86"/>
        <v>#DIV/0!</v>
      </c>
    </row>
    <row r="564" spans="9:21" x14ac:dyDescent="0.15">
      <c r="I564">
        <f t="shared" si="80"/>
        <v>0</v>
      </c>
      <c r="J564" s="18">
        <f t="shared" si="81"/>
        <v>0</v>
      </c>
      <c r="L564">
        <f t="shared" si="82"/>
        <v>0</v>
      </c>
      <c r="N564">
        <f t="shared" si="83"/>
        <v>0</v>
      </c>
      <c r="Q564" s="15" t="e">
        <f t="shared" si="84"/>
        <v>#DIV/0!</v>
      </c>
      <c r="S564" s="15" t="e">
        <f t="shared" si="85"/>
        <v>#DIV/0!</v>
      </c>
      <c r="U564" s="18" t="e">
        <f t="shared" si="86"/>
        <v>#DIV/0!</v>
      </c>
    </row>
    <row r="565" spans="9:21" x14ac:dyDescent="0.15">
      <c r="I565">
        <f t="shared" si="80"/>
        <v>0</v>
      </c>
      <c r="J565" s="18">
        <f t="shared" si="81"/>
        <v>0</v>
      </c>
      <c r="L565">
        <f t="shared" si="82"/>
        <v>0</v>
      </c>
      <c r="N565">
        <f t="shared" si="83"/>
        <v>0</v>
      </c>
      <c r="Q565" s="15" t="e">
        <f t="shared" si="84"/>
        <v>#DIV/0!</v>
      </c>
      <c r="S565" s="15" t="e">
        <f t="shared" si="85"/>
        <v>#DIV/0!</v>
      </c>
      <c r="U565" s="18" t="e">
        <f t="shared" si="86"/>
        <v>#DIV/0!</v>
      </c>
    </row>
    <row r="566" spans="9:21" x14ac:dyDescent="0.15">
      <c r="I566">
        <f t="shared" si="80"/>
        <v>0</v>
      </c>
      <c r="J566" s="18">
        <f t="shared" si="81"/>
        <v>0</v>
      </c>
      <c r="L566">
        <f t="shared" si="82"/>
        <v>0</v>
      </c>
      <c r="N566">
        <f t="shared" si="83"/>
        <v>0</v>
      </c>
      <c r="Q566" s="15" t="e">
        <f t="shared" si="84"/>
        <v>#DIV/0!</v>
      </c>
      <c r="S566" s="15" t="e">
        <f t="shared" si="85"/>
        <v>#DIV/0!</v>
      </c>
      <c r="U566" s="18" t="e">
        <f t="shared" si="86"/>
        <v>#DIV/0!</v>
      </c>
    </row>
    <row r="567" spans="9:21" x14ac:dyDescent="0.15">
      <c r="I567">
        <f t="shared" si="80"/>
        <v>0</v>
      </c>
      <c r="J567" s="18">
        <f t="shared" si="81"/>
        <v>0</v>
      </c>
      <c r="L567">
        <f t="shared" si="82"/>
        <v>0</v>
      </c>
      <c r="N567">
        <f t="shared" si="83"/>
        <v>0</v>
      </c>
      <c r="Q567" s="15" t="e">
        <f t="shared" si="84"/>
        <v>#DIV/0!</v>
      </c>
      <c r="S567" s="15" t="e">
        <f t="shared" si="85"/>
        <v>#DIV/0!</v>
      </c>
      <c r="U567" s="18" t="e">
        <f t="shared" si="86"/>
        <v>#DIV/0!</v>
      </c>
    </row>
    <row r="568" spans="9:21" x14ac:dyDescent="0.15">
      <c r="I568">
        <f t="shared" si="80"/>
        <v>0</v>
      </c>
      <c r="J568" s="18">
        <f t="shared" si="81"/>
        <v>0</v>
      </c>
      <c r="L568">
        <f t="shared" si="82"/>
        <v>0</v>
      </c>
      <c r="N568">
        <f t="shared" si="83"/>
        <v>0</v>
      </c>
      <c r="Q568" s="15" t="e">
        <f t="shared" si="84"/>
        <v>#DIV/0!</v>
      </c>
      <c r="S568" s="15" t="e">
        <f t="shared" si="85"/>
        <v>#DIV/0!</v>
      </c>
      <c r="U568" s="18" t="e">
        <f t="shared" si="86"/>
        <v>#DIV/0!</v>
      </c>
    </row>
    <row r="569" spans="9:21" x14ac:dyDescent="0.15">
      <c r="I569">
        <f t="shared" si="80"/>
        <v>0</v>
      </c>
      <c r="J569" s="18">
        <f t="shared" si="81"/>
        <v>0</v>
      </c>
      <c r="L569">
        <f t="shared" si="82"/>
        <v>0</v>
      </c>
      <c r="N569">
        <f t="shared" si="83"/>
        <v>0</v>
      </c>
      <c r="Q569" s="15" t="e">
        <f t="shared" si="84"/>
        <v>#DIV/0!</v>
      </c>
      <c r="S569" s="15" t="e">
        <f t="shared" si="85"/>
        <v>#DIV/0!</v>
      </c>
      <c r="U569" s="18" t="e">
        <f t="shared" si="86"/>
        <v>#DIV/0!</v>
      </c>
    </row>
    <row r="570" spans="9:21" x14ac:dyDescent="0.15">
      <c r="I570">
        <f t="shared" si="80"/>
        <v>0</v>
      </c>
      <c r="J570" s="18">
        <f t="shared" si="81"/>
        <v>0</v>
      </c>
      <c r="L570">
        <f t="shared" si="82"/>
        <v>0</v>
      </c>
      <c r="N570">
        <f t="shared" si="83"/>
        <v>0</v>
      </c>
      <c r="Q570" s="15" t="e">
        <f t="shared" si="84"/>
        <v>#DIV/0!</v>
      </c>
      <c r="S570" s="15" t="e">
        <f t="shared" si="85"/>
        <v>#DIV/0!</v>
      </c>
      <c r="U570" s="18" t="e">
        <f t="shared" si="86"/>
        <v>#DIV/0!</v>
      </c>
    </row>
    <row r="571" spans="9:21" x14ac:dyDescent="0.15">
      <c r="I571">
        <f t="shared" si="80"/>
        <v>0</v>
      </c>
      <c r="J571" s="18">
        <f t="shared" si="81"/>
        <v>0</v>
      </c>
      <c r="L571">
        <f t="shared" si="82"/>
        <v>0</v>
      </c>
      <c r="N571">
        <f t="shared" si="83"/>
        <v>0</v>
      </c>
      <c r="Q571" s="15" t="e">
        <f t="shared" si="84"/>
        <v>#DIV/0!</v>
      </c>
      <c r="S571" s="15" t="e">
        <f t="shared" si="85"/>
        <v>#DIV/0!</v>
      </c>
      <c r="U571" s="18" t="e">
        <f t="shared" si="86"/>
        <v>#DIV/0!</v>
      </c>
    </row>
    <row r="572" spans="9:21" x14ac:dyDescent="0.15">
      <c r="I572">
        <f t="shared" si="80"/>
        <v>0</v>
      </c>
      <c r="J572" s="18">
        <f t="shared" si="81"/>
        <v>0</v>
      </c>
      <c r="L572">
        <f t="shared" si="82"/>
        <v>0</v>
      </c>
      <c r="N572">
        <f t="shared" si="83"/>
        <v>0</v>
      </c>
      <c r="Q572" s="15" t="e">
        <f t="shared" si="84"/>
        <v>#DIV/0!</v>
      </c>
      <c r="S572" s="15" t="e">
        <f t="shared" si="85"/>
        <v>#DIV/0!</v>
      </c>
      <c r="U572" s="18" t="e">
        <f t="shared" si="86"/>
        <v>#DIV/0!</v>
      </c>
    </row>
    <row r="573" spans="9:21" x14ac:dyDescent="0.15">
      <c r="I573">
        <f t="shared" si="80"/>
        <v>0</v>
      </c>
      <c r="J573" s="18">
        <f t="shared" si="81"/>
        <v>0</v>
      </c>
      <c r="L573">
        <f t="shared" si="82"/>
        <v>0</v>
      </c>
      <c r="N573">
        <f t="shared" si="83"/>
        <v>0</v>
      </c>
      <c r="Q573" s="15" t="e">
        <f t="shared" si="84"/>
        <v>#DIV/0!</v>
      </c>
      <c r="S573" s="15" t="e">
        <f t="shared" si="85"/>
        <v>#DIV/0!</v>
      </c>
      <c r="U573" s="18" t="e">
        <f t="shared" si="86"/>
        <v>#DIV/0!</v>
      </c>
    </row>
    <row r="574" spans="9:21" x14ac:dyDescent="0.15">
      <c r="I574">
        <f t="shared" si="80"/>
        <v>0</v>
      </c>
      <c r="J574" s="18">
        <f t="shared" si="81"/>
        <v>0</v>
      </c>
      <c r="L574">
        <f t="shared" si="82"/>
        <v>0</v>
      </c>
      <c r="N574">
        <f t="shared" si="83"/>
        <v>0</v>
      </c>
      <c r="Q574" s="15" t="e">
        <f t="shared" si="84"/>
        <v>#DIV/0!</v>
      </c>
      <c r="S574" s="15" t="e">
        <f t="shared" si="85"/>
        <v>#DIV/0!</v>
      </c>
      <c r="U574" s="18" t="e">
        <f t="shared" si="86"/>
        <v>#DIV/0!</v>
      </c>
    </row>
    <row r="575" spans="9:21" x14ac:dyDescent="0.15">
      <c r="I575">
        <f t="shared" si="80"/>
        <v>0</v>
      </c>
      <c r="J575" s="18">
        <f t="shared" si="81"/>
        <v>0</v>
      </c>
      <c r="L575">
        <f t="shared" si="82"/>
        <v>0</v>
      </c>
      <c r="N575">
        <f t="shared" si="83"/>
        <v>0</v>
      </c>
      <c r="Q575" s="15" t="e">
        <f t="shared" si="84"/>
        <v>#DIV/0!</v>
      </c>
      <c r="S575" s="15" t="e">
        <f t="shared" si="85"/>
        <v>#DIV/0!</v>
      </c>
      <c r="U575" s="18" t="e">
        <f t="shared" si="86"/>
        <v>#DIV/0!</v>
      </c>
    </row>
    <row r="576" spans="9:21" x14ac:dyDescent="0.15">
      <c r="I576">
        <f t="shared" si="80"/>
        <v>0</v>
      </c>
      <c r="J576" s="18">
        <f t="shared" si="81"/>
        <v>0</v>
      </c>
      <c r="L576">
        <f t="shared" si="82"/>
        <v>0</v>
      </c>
      <c r="N576">
        <f t="shared" si="83"/>
        <v>0</v>
      </c>
      <c r="Q576" s="15" t="e">
        <f t="shared" si="84"/>
        <v>#DIV/0!</v>
      </c>
      <c r="S576" s="15" t="e">
        <f t="shared" si="85"/>
        <v>#DIV/0!</v>
      </c>
      <c r="U576" s="18" t="e">
        <f t="shared" si="86"/>
        <v>#DIV/0!</v>
      </c>
    </row>
    <row r="577" spans="9:21" x14ac:dyDescent="0.15">
      <c r="I577">
        <f t="shared" si="80"/>
        <v>0</v>
      </c>
      <c r="J577" s="18">
        <f t="shared" si="81"/>
        <v>0</v>
      </c>
      <c r="L577">
        <f t="shared" si="82"/>
        <v>0</v>
      </c>
      <c r="N577">
        <f t="shared" si="83"/>
        <v>0</v>
      </c>
      <c r="Q577" s="15" t="e">
        <f t="shared" si="84"/>
        <v>#DIV/0!</v>
      </c>
      <c r="S577" s="15" t="e">
        <f t="shared" si="85"/>
        <v>#DIV/0!</v>
      </c>
      <c r="U577" s="18" t="e">
        <f t="shared" si="86"/>
        <v>#DIV/0!</v>
      </c>
    </row>
    <row r="578" spans="9:21" x14ac:dyDescent="0.15">
      <c r="I578">
        <f t="shared" ref="I578:I600" si="87">IF((J578&gt;500),1111111,0)</f>
        <v>0</v>
      </c>
      <c r="J578" s="18">
        <f t="shared" si="81"/>
        <v>0</v>
      </c>
      <c r="L578">
        <f t="shared" si="82"/>
        <v>0</v>
      </c>
      <c r="N578">
        <f t="shared" si="83"/>
        <v>0</v>
      </c>
      <c r="Q578" s="15" t="e">
        <f t="shared" si="84"/>
        <v>#DIV/0!</v>
      </c>
      <c r="S578" s="15" t="e">
        <f t="shared" si="85"/>
        <v>#DIV/0!</v>
      </c>
      <c r="U578" s="18" t="e">
        <f t="shared" si="86"/>
        <v>#DIV/0!</v>
      </c>
    </row>
    <row r="579" spans="9:21" x14ac:dyDescent="0.15">
      <c r="I579">
        <f t="shared" si="87"/>
        <v>0</v>
      </c>
      <c r="J579" s="18">
        <f t="shared" si="81"/>
        <v>0</v>
      </c>
      <c r="L579">
        <f t="shared" si="82"/>
        <v>0</v>
      </c>
      <c r="N579">
        <f t="shared" si="83"/>
        <v>0</v>
      </c>
      <c r="Q579" s="15" t="e">
        <f t="shared" si="84"/>
        <v>#DIV/0!</v>
      </c>
      <c r="S579" s="15" t="e">
        <f t="shared" si="85"/>
        <v>#DIV/0!</v>
      </c>
      <c r="U579" s="18" t="e">
        <f t="shared" si="86"/>
        <v>#DIV/0!</v>
      </c>
    </row>
    <row r="580" spans="9:21" x14ac:dyDescent="0.15">
      <c r="I580">
        <f t="shared" si="87"/>
        <v>0</v>
      </c>
      <c r="J580" s="18">
        <f t="shared" si="81"/>
        <v>0</v>
      </c>
      <c r="L580">
        <f t="shared" si="82"/>
        <v>0</v>
      </c>
      <c r="N580">
        <f t="shared" si="83"/>
        <v>0</v>
      </c>
      <c r="Q580" s="15" t="e">
        <f t="shared" si="84"/>
        <v>#DIV/0!</v>
      </c>
      <c r="S580" s="15" t="e">
        <f t="shared" si="85"/>
        <v>#DIV/0!</v>
      </c>
      <c r="U580" s="18" t="e">
        <f t="shared" si="86"/>
        <v>#DIV/0!</v>
      </c>
    </row>
    <row r="581" spans="9:21" x14ac:dyDescent="0.15">
      <c r="I581">
        <f t="shared" si="87"/>
        <v>0</v>
      </c>
      <c r="J581" s="18">
        <f t="shared" si="81"/>
        <v>0</v>
      </c>
      <c r="L581">
        <f t="shared" si="82"/>
        <v>0</v>
      </c>
      <c r="N581">
        <f t="shared" si="83"/>
        <v>0</v>
      </c>
      <c r="Q581" s="15" t="e">
        <f t="shared" si="84"/>
        <v>#DIV/0!</v>
      </c>
      <c r="S581" s="15" t="e">
        <f t="shared" si="85"/>
        <v>#DIV/0!</v>
      </c>
      <c r="U581" s="18" t="e">
        <f t="shared" si="86"/>
        <v>#DIV/0!</v>
      </c>
    </row>
    <row r="582" spans="9:21" x14ac:dyDescent="0.15">
      <c r="I582">
        <f t="shared" si="87"/>
        <v>0</v>
      </c>
      <c r="J582" s="18">
        <f t="shared" si="81"/>
        <v>0</v>
      </c>
      <c r="L582">
        <f t="shared" si="82"/>
        <v>0</v>
      </c>
      <c r="N582">
        <f t="shared" si="83"/>
        <v>0</v>
      </c>
      <c r="Q582" s="15" t="e">
        <f t="shared" si="84"/>
        <v>#DIV/0!</v>
      </c>
      <c r="S582" s="15" t="e">
        <f t="shared" si="85"/>
        <v>#DIV/0!</v>
      </c>
      <c r="U582" s="18" t="e">
        <f t="shared" si="86"/>
        <v>#DIV/0!</v>
      </c>
    </row>
    <row r="583" spans="9:21" x14ac:dyDescent="0.15">
      <c r="I583">
        <f t="shared" si="87"/>
        <v>0</v>
      </c>
      <c r="J583" s="18">
        <f t="shared" si="81"/>
        <v>0</v>
      </c>
      <c r="L583">
        <f t="shared" si="82"/>
        <v>0</v>
      </c>
      <c r="N583">
        <f t="shared" si="83"/>
        <v>0</v>
      </c>
      <c r="Q583" s="15" t="e">
        <f t="shared" si="84"/>
        <v>#DIV/0!</v>
      </c>
      <c r="S583" s="15" t="e">
        <f t="shared" si="85"/>
        <v>#DIV/0!</v>
      </c>
      <c r="U583" s="18" t="e">
        <f t="shared" si="86"/>
        <v>#DIV/0!</v>
      </c>
    </row>
    <row r="584" spans="9:21" x14ac:dyDescent="0.15">
      <c r="I584">
        <f t="shared" si="87"/>
        <v>0</v>
      </c>
      <c r="J584" s="18">
        <f t="shared" si="81"/>
        <v>0</v>
      </c>
      <c r="L584">
        <f t="shared" si="82"/>
        <v>0</v>
      </c>
      <c r="N584">
        <f t="shared" si="83"/>
        <v>0</v>
      </c>
      <c r="Q584" s="15" t="e">
        <f t="shared" si="84"/>
        <v>#DIV/0!</v>
      </c>
      <c r="S584" s="15" t="e">
        <f t="shared" si="85"/>
        <v>#DIV/0!</v>
      </c>
      <c r="U584" s="18" t="e">
        <f t="shared" si="86"/>
        <v>#DIV/0!</v>
      </c>
    </row>
    <row r="585" spans="9:21" x14ac:dyDescent="0.15">
      <c r="I585">
        <f t="shared" si="87"/>
        <v>0</v>
      </c>
      <c r="J585" s="18">
        <f t="shared" ref="J585:J600" si="88">C585-C584</f>
        <v>0</v>
      </c>
      <c r="L585">
        <f t="shared" ref="L585:L600" si="89">(IF(C585&gt;0,1,0))+(IF(C586&gt;0,-1,0))</f>
        <v>0</v>
      </c>
      <c r="N585">
        <f t="shared" ref="N585:N600" si="90">IF(C585&gt;0,1,0)</f>
        <v>0</v>
      </c>
      <c r="Q585" s="15" t="e">
        <f t="shared" ref="Q585:Q600" si="91">IF(C585=0, C585/0, C585)</f>
        <v>#DIV/0!</v>
      </c>
      <c r="S585" s="15" t="e">
        <f t="shared" ref="S585:S600" si="92">IF(F585=0, F585/0, F585)</f>
        <v>#DIV/0!</v>
      </c>
      <c r="U585" s="18" t="e">
        <f t="shared" ref="U585:U600" si="93">IF(G585=0, G585/0, G585/10)</f>
        <v>#DIV/0!</v>
      </c>
    </row>
    <row r="586" spans="9:21" x14ac:dyDescent="0.15">
      <c r="I586">
        <f t="shared" si="87"/>
        <v>0</v>
      </c>
      <c r="J586" s="18">
        <f t="shared" si="88"/>
        <v>0</v>
      </c>
      <c r="L586">
        <f t="shared" si="89"/>
        <v>0</v>
      </c>
      <c r="N586">
        <f t="shared" si="90"/>
        <v>0</v>
      </c>
      <c r="Q586" s="15" t="e">
        <f t="shared" si="91"/>
        <v>#DIV/0!</v>
      </c>
      <c r="S586" s="15" t="e">
        <f t="shared" si="92"/>
        <v>#DIV/0!</v>
      </c>
      <c r="U586" s="18" t="e">
        <f t="shared" si="93"/>
        <v>#DIV/0!</v>
      </c>
    </row>
    <row r="587" spans="9:21" x14ac:dyDescent="0.15">
      <c r="I587">
        <f t="shared" si="87"/>
        <v>0</v>
      </c>
      <c r="J587" s="18">
        <f t="shared" si="88"/>
        <v>0</v>
      </c>
      <c r="L587">
        <f t="shared" si="89"/>
        <v>0</v>
      </c>
      <c r="N587">
        <f t="shared" si="90"/>
        <v>0</v>
      </c>
      <c r="Q587" s="15" t="e">
        <f t="shared" si="91"/>
        <v>#DIV/0!</v>
      </c>
      <c r="S587" s="15" t="e">
        <f t="shared" si="92"/>
        <v>#DIV/0!</v>
      </c>
      <c r="U587" s="18" t="e">
        <f t="shared" si="93"/>
        <v>#DIV/0!</v>
      </c>
    </row>
    <row r="588" spans="9:21" x14ac:dyDescent="0.15">
      <c r="I588">
        <f t="shared" si="87"/>
        <v>0</v>
      </c>
      <c r="J588" s="18">
        <f t="shared" si="88"/>
        <v>0</v>
      </c>
      <c r="L588">
        <f t="shared" si="89"/>
        <v>0</v>
      </c>
      <c r="N588">
        <f t="shared" si="90"/>
        <v>0</v>
      </c>
      <c r="Q588" s="15" t="e">
        <f t="shared" si="91"/>
        <v>#DIV/0!</v>
      </c>
      <c r="S588" s="15" t="e">
        <f t="shared" si="92"/>
        <v>#DIV/0!</v>
      </c>
      <c r="U588" s="18" t="e">
        <f t="shared" si="93"/>
        <v>#DIV/0!</v>
      </c>
    </row>
    <row r="589" spans="9:21" x14ac:dyDescent="0.15">
      <c r="I589">
        <f t="shared" si="87"/>
        <v>0</v>
      </c>
      <c r="J589" s="18">
        <f t="shared" si="88"/>
        <v>0</v>
      </c>
      <c r="L589">
        <f t="shared" si="89"/>
        <v>0</v>
      </c>
      <c r="N589">
        <f t="shared" si="90"/>
        <v>0</v>
      </c>
      <c r="Q589" s="15" t="e">
        <f t="shared" si="91"/>
        <v>#DIV/0!</v>
      </c>
      <c r="S589" s="15" t="e">
        <f t="shared" si="92"/>
        <v>#DIV/0!</v>
      </c>
      <c r="U589" s="18" t="e">
        <f t="shared" si="93"/>
        <v>#DIV/0!</v>
      </c>
    </row>
    <row r="590" spans="9:21" x14ac:dyDescent="0.15">
      <c r="I590">
        <f t="shared" si="87"/>
        <v>0</v>
      </c>
      <c r="J590" s="18">
        <f t="shared" si="88"/>
        <v>0</v>
      </c>
      <c r="L590">
        <f t="shared" si="89"/>
        <v>0</v>
      </c>
      <c r="N590">
        <f t="shared" si="90"/>
        <v>0</v>
      </c>
      <c r="Q590" s="15" t="e">
        <f t="shared" si="91"/>
        <v>#DIV/0!</v>
      </c>
      <c r="S590" s="15" t="e">
        <f t="shared" si="92"/>
        <v>#DIV/0!</v>
      </c>
      <c r="U590" s="18" t="e">
        <f t="shared" si="93"/>
        <v>#DIV/0!</v>
      </c>
    </row>
    <row r="591" spans="9:21" x14ac:dyDescent="0.15">
      <c r="I591">
        <f t="shared" si="87"/>
        <v>0</v>
      </c>
      <c r="J591" s="18">
        <f t="shared" si="88"/>
        <v>0</v>
      </c>
      <c r="L591">
        <f t="shared" si="89"/>
        <v>0</v>
      </c>
      <c r="N591">
        <f t="shared" si="90"/>
        <v>0</v>
      </c>
      <c r="Q591" s="15" t="e">
        <f t="shared" si="91"/>
        <v>#DIV/0!</v>
      </c>
      <c r="S591" s="15" t="e">
        <f t="shared" si="92"/>
        <v>#DIV/0!</v>
      </c>
      <c r="U591" s="18" t="e">
        <f t="shared" si="93"/>
        <v>#DIV/0!</v>
      </c>
    </row>
    <row r="592" spans="9:21" x14ac:dyDescent="0.15">
      <c r="I592">
        <f t="shared" si="87"/>
        <v>0</v>
      </c>
      <c r="J592" s="18">
        <f t="shared" si="88"/>
        <v>0</v>
      </c>
      <c r="L592">
        <f t="shared" si="89"/>
        <v>0</v>
      </c>
      <c r="N592">
        <f t="shared" si="90"/>
        <v>0</v>
      </c>
      <c r="Q592" s="15" t="e">
        <f t="shared" si="91"/>
        <v>#DIV/0!</v>
      </c>
      <c r="S592" s="15" t="e">
        <f t="shared" si="92"/>
        <v>#DIV/0!</v>
      </c>
      <c r="U592" s="18" t="e">
        <f t="shared" si="93"/>
        <v>#DIV/0!</v>
      </c>
    </row>
    <row r="593" spans="9:21" x14ac:dyDescent="0.15">
      <c r="I593">
        <f t="shared" si="87"/>
        <v>0</v>
      </c>
      <c r="J593" s="18">
        <f t="shared" si="88"/>
        <v>0</v>
      </c>
      <c r="L593">
        <f t="shared" si="89"/>
        <v>0</v>
      </c>
      <c r="N593">
        <f t="shared" si="90"/>
        <v>0</v>
      </c>
      <c r="Q593" s="15" t="e">
        <f t="shared" si="91"/>
        <v>#DIV/0!</v>
      </c>
      <c r="S593" s="15" t="e">
        <f t="shared" si="92"/>
        <v>#DIV/0!</v>
      </c>
      <c r="U593" s="18" t="e">
        <f t="shared" si="93"/>
        <v>#DIV/0!</v>
      </c>
    </row>
    <row r="594" spans="9:21" x14ac:dyDescent="0.15">
      <c r="I594">
        <f t="shared" si="87"/>
        <v>0</v>
      </c>
      <c r="J594" s="18">
        <f t="shared" si="88"/>
        <v>0</v>
      </c>
      <c r="L594">
        <f t="shared" si="89"/>
        <v>0</v>
      </c>
      <c r="N594">
        <f t="shared" si="90"/>
        <v>0</v>
      </c>
      <c r="Q594" s="15" t="e">
        <f t="shared" si="91"/>
        <v>#DIV/0!</v>
      </c>
      <c r="S594" s="15" t="e">
        <f t="shared" si="92"/>
        <v>#DIV/0!</v>
      </c>
      <c r="U594" s="18" t="e">
        <f t="shared" si="93"/>
        <v>#DIV/0!</v>
      </c>
    </row>
    <row r="595" spans="9:21" x14ac:dyDescent="0.15">
      <c r="I595">
        <f t="shared" si="87"/>
        <v>0</v>
      </c>
      <c r="J595" s="18">
        <f t="shared" si="88"/>
        <v>0</v>
      </c>
      <c r="L595">
        <f t="shared" si="89"/>
        <v>0</v>
      </c>
      <c r="N595">
        <f t="shared" si="90"/>
        <v>0</v>
      </c>
      <c r="Q595" s="15" t="e">
        <f t="shared" si="91"/>
        <v>#DIV/0!</v>
      </c>
      <c r="S595" s="15" t="e">
        <f t="shared" si="92"/>
        <v>#DIV/0!</v>
      </c>
      <c r="U595" s="18" t="e">
        <f t="shared" si="93"/>
        <v>#DIV/0!</v>
      </c>
    </row>
    <row r="596" spans="9:21" x14ac:dyDescent="0.15">
      <c r="I596">
        <f t="shared" si="87"/>
        <v>0</v>
      </c>
      <c r="J596" s="18">
        <f t="shared" si="88"/>
        <v>0</v>
      </c>
      <c r="L596">
        <f t="shared" si="89"/>
        <v>0</v>
      </c>
      <c r="N596">
        <f t="shared" si="90"/>
        <v>0</v>
      </c>
      <c r="Q596" s="15" t="e">
        <f t="shared" si="91"/>
        <v>#DIV/0!</v>
      </c>
      <c r="S596" s="15" t="e">
        <f t="shared" si="92"/>
        <v>#DIV/0!</v>
      </c>
      <c r="U596" s="18" t="e">
        <f t="shared" si="93"/>
        <v>#DIV/0!</v>
      </c>
    </row>
    <row r="597" spans="9:21" x14ac:dyDescent="0.15">
      <c r="I597">
        <f t="shared" si="87"/>
        <v>0</v>
      </c>
      <c r="J597" s="18">
        <f t="shared" si="88"/>
        <v>0</v>
      </c>
      <c r="L597">
        <f t="shared" si="89"/>
        <v>0</v>
      </c>
      <c r="N597">
        <f t="shared" si="90"/>
        <v>0</v>
      </c>
      <c r="Q597" s="15" t="e">
        <f t="shared" si="91"/>
        <v>#DIV/0!</v>
      </c>
      <c r="S597" s="15" t="e">
        <f t="shared" si="92"/>
        <v>#DIV/0!</v>
      </c>
      <c r="U597" s="18" t="e">
        <f t="shared" si="93"/>
        <v>#DIV/0!</v>
      </c>
    </row>
    <row r="598" spans="9:21" x14ac:dyDescent="0.15">
      <c r="I598">
        <f t="shared" si="87"/>
        <v>0</v>
      </c>
      <c r="J598" s="18">
        <f t="shared" si="88"/>
        <v>0</v>
      </c>
      <c r="L598">
        <f t="shared" si="89"/>
        <v>0</v>
      </c>
      <c r="N598">
        <f t="shared" si="90"/>
        <v>0</v>
      </c>
      <c r="Q598" s="15" t="e">
        <f t="shared" si="91"/>
        <v>#DIV/0!</v>
      </c>
      <c r="S598" s="15" t="e">
        <f t="shared" si="92"/>
        <v>#DIV/0!</v>
      </c>
      <c r="U598" s="18" t="e">
        <f t="shared" si="93"/>
        <v>#DIV/0!</v>
      </c>
    </row>
    <row r="599" spans="9:21" x14ac:dyDescent="0.15">
      <c r="I599">
        <f t="shared" si="87"/>
        <v>0</v>
      </c>
      <c r="J599" s="18">
        <f t="shared" si="88"/>
        <v>0</v>
      </c>
      <c r="L599">
        <f t="shared" si="89"/>
        <v>0</v>
      </c>
      <c r="N599">
        <f t="shared" si="90"/>
        <v>0</v>
      </c>
      <c r="Q599" s="15" t="e">
        <f t="shared" si="91"/>
        <v>#DIV/0!</v>
      </c>
      <c r="S599" s="15" t="e">
        <f t="shared" si="92"/>
        <v>#DIV/0!</v>
      </c>
      <c r="U599" s="18" t="e">
        <f t="shared" si="93"/>
        <v>#DIV/0!</v>
      </c>
    </row>
    <row r="600" spans="9:21" x14ac:dyDescent="0.15">
      <c r="I600">
        <f t="shared" si="87"/>
        <v>0</v>
      </c>
      <c r="J600" s="18">
        <f t="shared" si="88"/>
        <v>0</v>
      </c>
      <c r="L600">
        <f t="shared" si="89"/>
        <v>0</v>
      </c>
      <c r="N600">
        <f t="shared" si="90"/>
        <v>0</v>
      </c>
      <c r="Q600" s="15" t="e">
        <f t="shared" si="91"/>
        <v>#DIV/0!</v>
      </c>
      <c r="S600" s="15" t="e">
        <f t="shared" si="92"/>
        <v>#DIV/0!</v>
      </c>
      <c r="U600" s="18" t="e">
        <f t="shared" si="93"/>
        <v>#DIV/0!</v>
      </c>
    </row>
  </sheetData>
  <sheetProtection selectLockedCells="1" selectUnlockedCells="1"/>
  <conditionalFormatting sqref="I2:I600">
    <cfRule type="cellIs" dxfId="1" priority="1" operator="greaterThan">
      <formula>500</formula>
    </cfRule>
  </conditionalFormatting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600"/>
  <sheetViews>
    <sheetView topLeftCell="AJ57" workbookViewId="0">
      <selection activeCell="A91" sqref="A91:XFD91"/>
    </sheetView>
  </sheetViews>
  <sheetFormatPr baseColWidth="10" defaultColWidth="11" defaultRowHeight="13" x14ac:dyDescent="0.15"/>
  <cols>
    <col min="1" max="1" width="7.33203125" customWidth="1"/>
    <col min="2" max="2" width="7.5" style="15" customWidth="1"/>
    <col min="3" max="3" width="10.5" style="15" bestFit="1" customWidth="1"/>
    <col min="4" max="4" width="7.5" style="15" customWidth="1"/>
    <col min="5" max="5" width="15.33203125" style="15" bestFit="1" customWidth="1"/>
    <col min="6" max="7" width="11.1640625" style="15" customWidth="1"/>
    <col min="8" max="8" width="18.83203125" customWidth="1"/>
    <col min="9" max="9" width="5.5" customWidth="1"/>
    <col min="10" max="10" width="53.6640625" customWidth="1"/>
    <col min="11" max="11" width="8.5" style="8" customWidth="1"/>
    <col min="12" max="12" width="13.1640625" customWidth="1"/>
    <col min="13" max="13" width="11" style="20" customWidth="1"/>
    <col min="14" max="14" width="26.5" customWidth="1"/>
    <col min="15" max="15" width="11.5" customWidth="1"/>
    <col min="16" max="16" width="16.1640625" customWidth="1"/>
    <col min="17" max="17" width="9.33203125" customWidth="1"/>
    <col min="18" max="18" width="15.6640625" customWidth="1"/>
    <col min="19" max="19" width="11.33203125" customWidth="1"/>
    <col min="20" max="20" width="33.83203125" customWidth="1"/>
    <col min="21" max="21" width="5" customWidth="1"/>
    <col min="23" max="23" width="15.1640625" customWidth="1"/>
    <col min="24" max="24" width="9.33203125" style="38" customWidth="1"/>
    <col min="25" max="25" width="21.6640625" customWidth="1"/>
    <col min="26" max="27" width="11.6640625" customWidth="1"/>
    <col min="28" max="28" width="19.5" bestFit="1" customWidth="1"/>
    <col min="29" max="29" width="11" style="8"/>
    <col min="30" max="30" width="16" bestFit="1" customWidth="1"/>
    <col min="31" max="31" width="11" style="8"/>
    <col min="32" max="32" width="53.6640625" bestFit="1" customWidth="1"/>
    <col min="33" max="33" width="12.83203125" style="8" bestFit="1" customWidth="1"/>
    <col min="34" max="35" width="12.83203125" style="8" customWidth="1"/>
    <col min="36" max="36" width="22.6640625" bestFit="1" customWidth="1"/>
    <col min="37" max="37" width="14.1640625" style="8" bestFit="1" customWidth="1"/>
    <col min="38" max="38" width="25" bestFit="1" customWidth="1"/>
    <col min="39" max="39" width="11" style="8"/>
    <col min="41" max="41" width="14.33203125" style="35" bestFit="1" customWidth="1"/>
    <col min="44" max="44" width="23.5" bestFit="1" customWidth="1"/>
    <col min="48" max="48" width="13" bestFit="1" customWidth="1"/>
  </cols>
  <sheetData>
    <row r="1" spans="1:53" x14ac:dyDescent="0.15">
      <c r="A1" t="s">
        <v>54</v>
      </c>
      <c r="B1" s="15">
        <f>'RAOB Used for Calcs'!C1</f>
        <v>229</v>
      </c>
      <c r="C1" s="15" t="s">
        <v>185</v>
      </c>
      <c r="D1" s="15">
        <f>D2</f>
        <v>25.333333333333343</v>
      </c>
      <c r="E1" s="15" t="s">
        <v>186</v>
      </c>
      <c r="F1" s="8">
        <f t="shared" ref="F1:F64" si="0">IF(D1&gt;0,D1/O1,0)</f>
        <v>7.4683198659344557E-2</v>
      </c>
      <c r="G1" s="21" t="s">
        <v>223</v>
      </c>
      <c r="H1" t="s">
        <v>85</v>
      </c>
      <c r="I1">
        <v>0.60000000000000009</v>
      </c>
      <c r="J1" t="s">
        <v>85</v>
      </c>
      <c r="K1" s="8">
        <f t="shared" ref="K1:K32" si="1">IF(Q1&lt;0.722,(0.45*(Q1*Q1))+0.424,(2.1*EXP(-1.2*(Q1+0.35)))-(8.9*EXP(-2.2*(Q1+0.35)))+0.92)</f>
        <v>0.44358817036759079</v>
      </c>
      <c r="L1" t="s">
        <v>86</v>
      </c>
      <c r="M1" s="20">
        <f>'P,T'!J1</f>
        <v>1.2019937402039564</v>
      </c>
      <c r="N1" s="8" t="s">
        <v>87</v>
      </c>
      <c r="O1" s="8">
        <f>331.3*(SQRT((1+('P,T'!D1/273.15))))</f>
        <v>339.21060945564591</v>
      </c>
      <c r="P1" s="8" t="s">
        <v>88</v>
      </c>
      <c r="Q1" s="8">
        <f t="shared" ref="Q1:Q64" si="2">V1/O1</f>
        <v>0.20863668776975708</v>
      </c>
      <c r="R1" s="8" t="s">
        <v>88</v>
      </c>
      <c r="S1" s="8">
        <f t="shared" ref="S1:S64" si="3">X1/O1</f>
        <v>0.24264778246637736</v>
      </c>
      <c r="T1" t="s">
        <v>89</v>
      </c>
      <c r="V1" s="8">
        <f>IF('RAOB Used for Calcs'!N1=1,((2*$T$16*$T$19)/(M1*$T$22*I1))^(1/2),0)</f>
        <v>70.771778013186605</v>
      </c>
      <c r="W1" t="s">
        <v>89</v>
      </c>
      <c r="X1" s="37">
        <f>IF('RAOB Used for Calcs'!N1=1,((2*$T$16*$T$19)/(M1*$T$22*K1))^(1/2),0)</f>
        <v>82.308702173480853</v>
      </c>
      <c r="Y1" t="s">
        <v>89</v>
      </c>
      <c r="Z1" s="18">
        <f t="shared" ref="Z1:Z64" si="4">X1*2.23693629</f>
        <v>184.11932287466121</v>
      </c>
      <c r="AA1" s="39" t="s">
        <v>222</v>
      </c>
      <c r="AB1" t="s">
        <v>212</v>
      </c>
      <c r="AC1" s="8">
        <f>IF('RAOB Used for Calcs'!L1=1,('particle parameters'!$B$25*ABS('particle parameters'!$B$30)),(AC2+(AM2*'vertical grid'!H2)))</f>
        <v>36.924756968879436</v>
      </c>
      <c r="AD1" s="8" t="s">
        <v>88</v>
      </c>
      <c r="AE1" s="8">
        <f>AC1/O1</f>
        <v>0.10885495895348049</v>
      </c>
      <c r="AF1" t="s">
        <v>201</v>
      </c>
      <c r="AG1" s="8">
        <f>IF(AE1&lt;0.722,(0.45*(AE1*AE1))+0.424,(2.1*EXP(-1.2*(AE1+0.35)))-(8.9*EXP(-2.2*(AE1+0.35)))+0.92)</f>
        <v>0.42933223093994377</v>
      </c>
      <c r="AH1" s="8" t="s">
        <v>219</v>
      </c>
      <c r="AI1" s="8">
        <f>AC1-X1</f>
        <v>-45.383945204601417</v>
      </c>
      <c r="AJ1" t="s">
        <v>202</v>
      </c>
      <c r="AK1" s="8">
        <f t="shared" ref="AK1:AK64" si="5">-(0.5*M1*$AJ$12*AG1*(AC1*AC1))</f>
        <v>-1.9108488181787742</v>
      </c>
      <c r="AL1" t="s">
        <v>203</v>
      </c>
      <c r="AM1" s="8">
        <f>AK1/('particle parameters'!$B$21/1000)</f>
        <v>-1.9108488181787742</v>
      </c>
      <c r="AN1" s="36" t="s">
        <v>205</v>
      </c>
      <c r="AO1" s="35">
        <f t="shared" ref="AO1:AO64" si="6">IF(AC1&gt;X1,AC1,X1)</f>
        <v>82.308702173480853</v>
      </c>
      <c r="AP1" s="8" t="s">
        <v>234</v>
      </c>
      <c r="AQ1" s="15">
        <f>IF('vertical grid'!J1=TRUE,1,0)</f>
        <v>0</v>
      </c>
      <c r="AR1" s="15" t="s">
        <v>258</v>
      </c>
      <c r="AS1" s="15">
        <f>AQ1*AO1</f>
        <v>0</v>
      </c>
      <c r="AT1" t="s">
        <v>224</v>
      </c>
      <c r="AU1" t="s">
        <v>225</v>
      </c>
      <c r="AV1" s="8">
        <f>(Vz!$B$14/1000)*Vz!AK1</f>
        <v>-1.940785449663575</v>
      </c>
      <c r="AW1" t="s">
        <v>226</v>
      </c>
      <c r="AX1">
        <f>IF(AC1&gt;X1,1,0)</f>
        <v>0</v>
      </c>
      <c r="AY1" t="s">
        <v>228</v>
      </c>
      <c r="AZ1" s="8">
        <f>MIN(AV1:AV600)</f>
        <v>-2647.1871209221285</v>
      </c>
      <c r="BA1" t="s">
        <v>229</v>
      </c>
    </row>
    <row r="2" spans="1:53" x14ac:dyDescent="0.15">
      <c r="A2" t="s">
        <v>60</v>
      </c>
      <c r="B2" s="15">
        <f>'RAOB Used for Calcs'!C2</f>
        <v>254.33333333333334</v>
      </c>
      <c r="C2" s="15" t="s">
        <v>60</v>
      </c>
      <c r="D2" s="15">
        <f t="shared" ref="D2:D65" si="7">B2-B1</f>
        <v>25.333333333333343</v>
      </c>
      <c r="E2" s="15" t="s">
        <v>187</v>
      </c>
      <c r="F2" s="8">
        <f t="shared" si="0"/>
        <v>7.477465017451447E-2</v>
      </c>
      <c r="G2" s="8"/>
      <c r="I2">
        <v>0.60000000000000009</v>
      </c>
      <c r="K2" s="8">
        <f t="shared" si="1"/>
        <v>0.44376824547822236</v>
      </c>
      <c r="L2" t="s">
        <v>79</v>
      </c>
      <c r="M2" s="20">
        <f>'P,T'!J2</f>
        <v>1.1939631200158862</v>
      </c>
      <c r="N2" s="8" t="s">
        <v>61</v>
      </c>
      <c r="O2" s="8">
        <f>331.3*(SQRT((1+('P,T'!D2/273.15))))</f>
        <v>338.79574527207524</v>
      </c>
      <c r="P2" s="8"/>
      <c r="Q2" s="8">
        <f t="shared" si="2"/>
        <v>0.2095934979813299</v>
      </c>
      <c r="R2" s="8"/>
      <c r="S2" s="8">
        <f t="shared" si="3"/>
        <v>0.24371110556545605</v>
      </c>
      <c r="T2" t="s">
        <v>61</v>
      </c>
      <c r="V2" s="8">
        <f>IF('RAOB Used for Calcs'!N2=1,((2*$T$16*$T$19)/(M2*$T$22*I2))^(1/2),0)</f>
        <v>71.009385352765861</v>
      </c>
      <c r="W2" t="s">
        <v>61</v>
      </c>
      <c r="X2" s="37">
        <f>IF('RAOB Used for Calcs'!N2=1,((2*$T$16*$T$19)/(M2*$T$22*K2))^(1/2),0)</f>
        <v>82.568285641130089</v>
      </c>
      <c r="Y2" t="s">
        <v>90</v>
      </c>
      <c r="Z2" s="18">
        <f t="shared" si="4"/>
        <v>184.69999455372982</v>
      </c>
      <c r="AA2" s="18"/>
      <c r="AC2" s="8">
        <f>IF('RAOB Used for Calcs'!L2=1,('particle parameters'!$B$25*ABS('particle parameters'!$B$30)),(AC3+(AM3*'vertical grid'!H3)))</f>
        <v>36.924756968879436</v>
      </c>
      <c r="AD2" s="8" t="s">
        <v>213</v>
      </c>
      <c r="AE2" s="8">
        <f t="shared" ref="AE2:AE65" si="8">AC2/O2</f>
        <v>0.1089882546760628</v>
      </c>
      <c r="AG2" s="8">
        <f t="shared" ref="AG2:AG65" si="9">IF(AE2&lt;0.722,(0.45*(AE2*AE2))+0.424,(2.1*EXP(-1.2*(AE2+0.35)))-(8.9*EXP(-2.2*(AE2+0.35)))+0.92)</f>
        <v>0.42934529784580044</v>
      </c>
      <c r="AI2" s="8">
        <f t="shared" ref="AI2:AI65" si="10">AC2-X2</f>
        <v>-45.643528672250653</v>
      </c>
      <c r="AK2" s="8">
        <f t="shared" si="5"/>
        <v>-1.8981400471630216</v>
      </c>
      <c r="AM2" s="8">
        <f>AK2/('particle parameters'!$B$21/1000)</f>
        <v>-1.8981400471630216</v>
      </c>
      <c r="AN2" s="36"/>
      <c r="AO2" s="35">
        <f t="shared" si="6"/>
        <v>82.568285641130089</v>
      </c>
      <c r="AQ2" s="15">
        <f>IF('vertical grid'!J2=TRUE,1,0)</f>
        <v>0</v>
      </c>
      <c r="AR2" s="15"/>
      <c r="AS2" s="15">
        <f t="shared" ref="AS2:AS65" si="11">AQ2*AO2</f>
        <v>0</v>
      </c>
      <c r="AV2" s="8">
        <f>(Vz!$B$14/1000)*Vz!AK2</f>
        <v>-1.9278775745685757</v>
      </c>
      <c r="AX2">
        <f t="shared" ref="AX2:AX65" si="12">IF(AC2&gt;X2,1,0)</f>
        <v>0</v>
      </c>
    </row>
    <row r="3" spans="1:53" x14ac:dyDescent="0.15">
      <c r="B3" s="15">
        <f>'RAOB Used for Calcs'!C3</f>
        <v>279.66666666666669</v>
      </c>
      <c r="D3" s="15">
        <f t="shared" si="7"/>
        <v>25.333333333333343</v>
      </c>
      <c r="E3" s="15" t="s">
        <v>188</v>
      </c>
      <c r="F3" s="8">
        <f t="shared" si="0"/>
        <v>7.477465017451447E-2</v>
      </c>
      <c r="G3" s="8"/>
      <c r="H3" t="s">
        <v>91</v>
      </c>
      <c r="I3">
        <v>0.60000000000000009</v>
      </c>
      <c r="J3" t="s">
        <v>92</v>
      </c>
      <c r="K3" s="8">
        <f t="shared" si="1"/>
        <v>0.44376824547822236</v>
      </c>
      <c r="M3" s="20">
        <f>'P,T'!J3</f>
        <v>1.1939631200158862</v>
      </c>
      <c r="N3" s="8"/>
      <c r="O3" s="8">
        <f>331.3*(SQRT((1+('P,T'!D3/273.15))))</f>
        <v>338.79574527207524</v>
      </c>
      <c r="P3" s="8" t="s">
        <v>93</v>
      </c>
      <c r="Q3" s="8">
        <f t="shared" si="2"/>
        <v>0.2095934979813299</v>
      </c>
      <c r="R3" s="8" t="s">
        <v>92</v>
      </c>
      <c r="S3" s="8">
        <f t="shared" si="3"/>
        <v>0.24371110556545605</v>
      </c>
      <c r="V3" s="8">
        <f>IF('RAOB Used for Calcs'!N3=1,((2*$T$16*$T$19)/(M3*$T$22*I3))^(1/2),0)</f>
        <v>71.009385352765861</v>
      </c>
      <c r="X3" s="37">
        <f>IF('RAOB Used for Calcs'!N3=1,((2*$T$16*$T$19)/(M3*$T$22*K3))^(1/2),0)</f>
        <v>82.568285641130089</v>
      </c>
      <c r="Z3" s="18">
        <f t="shared" si="4"/>
        <v>184.69999455372982</v>
      </c>
      <c r="AA3" s="18"/>
      <c r="AB3" t="s">
        <v>22</v>
      </c>
      <c r="AC3" s="8">
        <f>IF('RAOB Used for Calcs'!L3=1,('particle parameters'!$B$25*ABS('particle parameters'!$B$30)),(AC4+(AM4*'vertical grid'!H4)))</f>
        <v>36.924756968879436</v>
      </c>
      <c r="AE3" s="8">
        <f t="shared" si="8"/>
        <v>0.1089882546760628</v>
      </c>
      <c r="AF3" t="s">
        <v>96</v>
      </c>
      <c r="AG3" s="8">
        <f t="shared" si="9"/>
        <v>0.42934529784580044</v>
      </c>
      <c r="AH3" s="8" t="s">
        <v>22</v>
      </c>
      <c r="AI3" s="8">
        <f t="shared" si="10"/>
        <v>-45.643528672250653</v>
      </c>
      <c r="AJ3" t="s">
        <v>139</v>
      </c>
      <c r="AK3" s="8">
        <f t="shared" si="5"/>
        <v>-1.8981400471630216</v>
      </c>
      <c r="AL3" t="s">
        <v>204</v>
      </c>
      <c r="AM3" s="8">
        <f>AK3/('particle parameters'!$B$21/1000)</f>
        <v>-1.8981400471630216</v>
      </c>
      <c r="AN3" s="36" t="s">
        <v>206</v>
      </c>
      <c r="AO3" s="35">
        <f t="shared" si="6"/>
        <v>82.568285641130089</v>
      </c>
      <c r="AQ3" s="15">
        <f>IF('vertical grid'!J3=TRUE,1,0)</f>
        <v>0</v>
      </c>
      <c r="AR3" s="15" t="s">
        <v>259</v>
      </c>
      <c r="AS3" s="15">
        <f t="shared" si="11"/>
        <v>0</v>
      </c>
      <c r="AU3" t="s">
        <v>227</v>
      </c>
      <c r="AV3" s="8">
        <f>(Vz!$B$14/1000)*Vz!AK3</f>
        <v>-1.9278775745685757</v>
      </c>
      <c r="AX3">
        <f t="shared" si="12"/>
        <v>0</v>
      </c>
    </row>
    <row r="4" spans="1:53" x14ac:dyDescent="0.15">
      <c r="B4" s="15">
        <f>'RAOB Used for Calcs'!C4</f>
        <v>305</v>
      </c>
      <c r="D4" s="15">
        <f t="shared" si="7"/>
        <v>25.333333333333314</v>
      </c>
      <c r="E4" s="15" t="s">
        <v>189</v>
      </c>
      <c r="F4" s="8">
        <f t="shared" si="0"/>
        <v>7.4774650174514387E-2</v>
      </c>
      <c r="G4" s="8"/>
      <c r="I4">
        <v>0.60000000000000009</v>
      </c>
      <c r="K4" s="8">
        <f t="shared" si="1"/>
        <v>0.44376824547822236</v>
      </c>
      <c r="M4" s="20">
        <f>'P,T'!J4</f>
        <v>1.1939631200158862</v>
      </c>
      <c r="N4" s="8" t="s">
        <v>95</v>
      </c>
      <c r="O4" s="8">
        <f>331.3*(SQRT((1+('P,T'!D4/273.15))))</f>
        <v>338.79574527207524</v>
      </c>
      <c r="Q4" s="8">
        <f t="shared" si="2"/>
        <v>0.2095934979813299</v>
      </c>
      <c r="S4" s="8">
        <f t="shared" si="3"/>
        <v>0.24371110556545605</v>
      </c>
      <c r="T4" t="s">
        <v>93</v>
      </c>
      <c r="V4" s="8">
        <f>IF('RAOB Used for Calcs'!N4=1,((2*$T$16*$T$19)/(M4*$T$22*I4))^(1/2),0)</f>
        <v>71.009385352765861</v>
      </c>
      <c r="W4" t="s">
        <v>92</v>
      </c>
      <c r="X4" s="37">
        <f>IF('RAOB Used for Calcs'!N4=1,((2*$T$16*$T$19)/(M4*$T$22*K4))^(1/2),0)</f>
        <v>82.568285641130089</v>
      </c>
      <c r="Z4" s="18">
        <f t="shared" si="4"/>
        <v>184.69999455372982</v>
      </c>
      <c r="AA4" s="18"/>
      <c r="AC4" s="8">
        <f>IF('RAOB Used for Calcs'!L4=1,('particle parameters'!$B$25*ABS('particle parameters'!$B$30)),(AC5+(AM5*'vertical grid'!H5)))</f>
        <v>36.924756968879436</v>
      </c>
      <c r="AD4" s="8" t="s">
        <v>97</v>
      </c>
      <c r="AE4" s="8">
        <f t="shared" si="8"/>
        <v>0.1089882546760628</v>
      </c>
      <c r="AF4" t="s">
        <v>98</v>
      </c>
      <c r="AG4" s="8">
        <f t="shared" si="9"/>
        <v>0.42934529784580044</v>
      </c>
      <c r="AI4" s="8">
        <f t="shared" si="10"/>
        <v>-45.643528672250653</v>
      </c>
      <c r="AK4" s="8">
        <f t="shared" si="5"/>
        <v>-1.8981400471630216</v>
      </c>
      <c r="AM4" s="8">
        <f>AK4/('particle parameters'!$B$21/1000)</f>
        <v>-1.8981400471630216</v>
      </c>
      <c r="AN4" s="36" t="s">
        <v>207</v>
      </c>
      <c r="AO4" s="35">
        <f t="shared" si="6"/>
        <v>82.568285641130089</v>
      </c>
      <c r="AQ4" s="15">
        <f>IF('vertical grid'!J4=TRUE,1,0)</f>
        <v>0</v>
      </c>
      <c r="AR4" s="15">
        <f>MAX(AS1:AS600)</f>
        <v>2555.1808024291431</v>
      </c>
      <c r="AS4" s="15">
        <f t="shared" si="11"/>
        <v>0</v>
      </c>
      <c r="AV4" s="8">
        <f>(Vz!$B$14/1000)*Vz!AK4</f>
        <v>-1.9278775745685757</v>
      </c>
      <c r="AX4">
        <f t="shared" si="12"/>
        <v>0</v>
      </c>
    </row>
    <row r="5" spans="1:53" x14ac:dyDescent="0.15">
      <c r="B5" s="15">
        <f>'RAOB Used for Calcs'!C5</f>
        <v>406.66666666666669</v>
      </c>
      <c r="D5" s="15">
        <f t="shared" si="7"/>
        <v>101.66666666666669</v>
      </c>
      <c r="E5" s="15" t="s">
        <v>111</v>
      </c>
      <c r="F5" s="8">
        <f t="shared" si="0"/>
        <v>0.30156411415034029</v>
      </c>
      <c r="G5" s="8"/>
      <c r="I5">
        <v>0.60000000000000009</v>
      </c>
      <c r="J5" t="s">
        <v>96</v>
      </c>
      <c r="K5" s="8">
        <f t="shared" si="1"/>
        <v>0.44450769558459224</v>
      </c>
      <c r="M5" s="20">
        <f>'P,T'!J5</f>
        <v>1.1623053070100393</v>
      </c>
      <c r="N5" s="8"/>
      <c r="O5" s="8">
        <f>331.3*(SQRT((1+('P,T'!D5/273.15))))</f>
        <v>337.13118337410094</v>
      </c>
      <c r="P5" s="8" t="s">
        <v>97</v>
      </c>
      <c r="Q5" s="8">
        <f t="shared" si="2"/>
        <v>0.2134775324352646</v>
      </c>
      <c r="R5" s="8" t="s">
        <v>97</v>
      </c>
      <c r="S5" s="8">
        <f t="shared" si="3"/>
        <v>0.24802083045089432</v>
      </c>
      <c r="V5" s="8">
        <f>IF('RAOB Used for Calcs'!N5=1,((2*$T$16*$T$19)/(M5*$T$22*I5))^(1/2),0)</f>
        <v>71.969933133683767</v>
      </c>
      <c r="W5" s="8"/>
      <c r="X5" s="37">
        <f>IF('RAOB Used for Calcs'!N5=1,((2*$T$16*$T$19)/(M5*$T$22*K5))^(1/2),0)</f>
        <v>83.615556071337252</v>
      </c>
      <c r="Z5" s="18">
        <f t="shared" si="4"/>
        <v>187.04267178450414</v>
      </c>
      <c r="AA5" s="18"/>
      <c r="AB5" t="s">
        <v>217</v>
      </c>
      <c r="AC5" s="8">
        <f>IF('RAOB Used for Calcs'!L5=1,('particle parameters'!$B$25*ABS('particle parameters'!$B$30)),(AC6+(AM6*'vertical grid'!H6)))</f>
        <v>36.924756968879436</v>
      </c>
      <c r="AE5" s="8">
        <f t="shared" si="8"/>
        <v>0.10952637664462357</v>
      </c>
      <c r="AF5" t="s">
        <v>100</v>
      </c>
      <c r="AG5" s="8">
        <f t="shared" si="9"/>
        <v>0.42939821223140495</v>
      </c>
      <c r="AH5" s="8" t="s">
        <v>220</v>
      </c>
      <c r="AI5" s="8">
        <f t="shared" si="10"/>
        <v>-46.690799102457817</v>
      </c>
      <c r="AJ5" t="s">
        <v>145</v>
      </c>
      <c r="AK5" s="8">
        <f t="shared" si="5"/>
        <v>-1.848038785476412</v>
      </c>
      <c r="AL5" t="s">
        <v>152</v>
      </c>
      <c r="AM5" s="8">
        <f>AK5/('particle parameters'!$B$21/1000)</f>
        <v>-1.848038785476412</v>
      </c>
      <c r="AN5" s="36" t="s">
        <v>216</v>
      </c>
      <c r="AO5" s="35">
        <f t="shared" si="6"/>
        <v>83.615556071337252</v>
      </c>
      <c r="AQ5" s="15">
        <f>IF('vertical grid'!J5=TRUE,1,0)</f>
        <v>0</v>
      </c>
      <c r="AR5" s="15"/>
      <c r="AS5" s="15">
        <f t="shared" si="11"/>
        <v>0</v>
      </c>
      <c r="AV5" s="8">
        <f>(Vz!$B$14/1000)*Vz!AK5</f>
        <v>-1.8769913931155426</v>
      </c>
      <c r="AX5">
        <f t="shared" si="12"/>
        <v>0</v>
      </c>
    </row>
    <row r="6" spans="1:53" x14ac:dyDescent="0.15">
      <c r="B6" s="15">
        <f>'RAOB Used for Calcs'!C6</f>
        <v>508.33333333333337</v>
      </c>
      <c r="D6" s="15">
        <f t="shared" si="7"/>
        <v>101.66666666666669</v>
      </c>
      <c r="F6" s="8">
        <f t="shared" si="0"/>
        <v>0.30156411415034029</v>
      </c>
      <c r="G6" s="8"/>
      <c r="I6">
        <v>0.60000000000000009</v>
      </c>
      <c r="J6" t="s">
        <v>98</v>
      </c>
      <c r="K6" s="8">
        <f t="shared" si="1"/>
        <v>0.44450769558459224</v>
      </c>
      <c r="M6" s="20">
        <f>'P,T'!J6</f>
        <v>1.1623053070100393</v>
      </c>
      <c r="N6" s="8" t="s">
        <v>99</v>
      </c>
      <c r="O6" s="8">
        <f>331.3*(SQRT((1+('P,T'!D6/273.15))))</f>
        <v>337.13118337410094</v>
      </c>
      <c r="P6" s="8"/>
      <c r="Q6" s="8">
        <f t="shared" si="2"/>
        <v>0.2134775324352646</v>
      </c>
      <c r="R6" s="8"/>
      <c r="S6" s="8">
        <f t="shared" si="3"/>
        <v>0.24802083045089432</v>
      </c>
      <c r="V6" s="8">
        <f>IF('RAOB Used for Calcs'!N6=1,((2*$T$16*$T$19)/(M6*$T$22*I6))^(1/2),0)</f>
        <v>71.969933133683767</v>
      </c>
      <c r="W6" s="8"/>
      <c r="X6" s="37">
        <f>IF('RAOB Used for Calcs'!N6=1,((2*$T$16*$T$19)/(M6*$T$22*K6))^(1/2),0)</f>
        <v>83.615556071337252</v>
      </c>
      <c r="Z6" s="18">
        <f t="shared" si="4"/>
        <v>187.04267178450414</v>
      </c>
      <c r="AA6" s="18"/>
      <c r="AC6" s="8">
        <f>IF('RAOB Used for Calcs'!L6=1,('particle parameters'!$B$25*ABS('particle parameters'!$B$30)),(AC7+(AM7*'vertical grid'!H7)))</f>
        <v>36.924756968879436</v>
      </c>
      <c r="AD6" s="8"/>
      <c r="AE6" s="8">
        <f t="shared" si="8"/>
        <v>0.10952637664462357</v>
      </c>
      <c r="AF6" t="s">
        <v>102</v>
      </c>
      <c r="AG6" s="8">
        <f t="shared" si="9"/>
        <v>0.42939821223140495</v>
      </c>
      <c r="AI6" s="8">
        <f t="shared" si="10"/>
        <v>-46.690799102457817</v>
      </c>
      <c r="AJ6" t="s">
        <v>151</v>
      </c>
      <c r="AK6" s="8">
        <f t="shared" si="5"/>
        <v>-1.848038785476412</v>
      </c>
      <c r="AM6" s="8">
        <f>AK6/('particle parameters'!$B$21/1000)</f>
        <v>-1.848038785476412</v>
      </c>
      <c r="AN6" s="36"/>
      <c r="AO6" s="35">
        <f t="shared" si="6"/>
        <v>83.615556071337252</v>
      </c>
      <c r="AQ6" s="15">
        <f>IF('vertical grid'!J6=TRUE,1,0)</f>
        <v>0</v>
      </c>
      <c r="AR6" s="15"/>
      <c r="AS6" s="15">
        <f t="shared" si="11"/>
        <v>0</v>
      </c>
      <c r="AV6" s="8">
        <f>(Vz!$B$14/1000)*Vz!AK6</f>
        <v>-1.8769913931155426</v>
      </c>
      <c r="AX6">
        <f t="shared" si="12"/>
        <v>0</v>
      </c>
    </row>
    <row r="7" spans="1:53" x14ac:dyDescent="0.15">
      <c r="B7" s="15">
        <f>'RAOB Used for Calcs'!C7</f>
        <v>610</v>
      </c>
      <c r="D7" s="15">
        <f t="shared" si="7"/>
        <v>101.66666666666663</v>
      </c>
      <c r="F7" s="8">
        <f t="shared" si="0"/>
        <v>0.30156411415034012</v>
      </c>
      <c r="G7" s="8"/>
      <c r="I7">
        <v>0.60000000000000009</v>
      </c>
      <c r="J7" t="s">
        <v>100</v>
      </c>
      <c r="K7" s="8">
        <f t="shared" si="1"/>
        <v>0.44450769558459224</v>
      </c>
      <c r="M7" s="20">
        <f>'P,T'!J7</f>
        <v>1.1623053070100393</v>
      </c>
      <c r="N7" s="8"/>
      <c r="O7" s="8">
        <f>331.3*(SQRT((1+('P,T'!D7/273.15))))</f>
        <v>337.13118337410094</v>
      </c>
      <c r="P7" s="8" t="s">
        <v>101</v>
      </c>
      <c r="Q7" s="8">
        <f t="shared" si="2"/>
        <v>0.2134775324352646</v>
      </c>
      <c r="R7" s="8" t="s">
        <v>101</v>
      </c>
      <c r="S7" s="8">
        <f t="shared" si="3"/>
        <v>0.24802083045089432</v>
      </c>
      <c r="T7" t="s">
        <v>29</v>
      </c>
      <c r="V7" s="8">
        <f>IF('RAOB Used for Calcs'!N7=1,((2*$T$16*$T$19)/(M7*$T$22*I7))^(1/2),0)</f>
        <v>71.969933133683767</v>
      </c>
      <c r="W7" s="8"/>
      <c r="X7" s="37">
        <f>IF('RAOB Used for Calcs'!N7=1,((2*$T$16*$T$19)/(M7*$T$22*K7))^(1/2),0)</f>
        <v>83.615556071337252</v>
      </c>
      <c r="Z7" s="18">
        <f t="shared" si="4"/>
        <v>187.04267178450414</v>
      </c>
      <c r="AA7" s="18"/>
      <c r="AB7" t="s">
        <v>208</v>
      </c>
      <c r="AC7" s="8">
        <f>IF('RAOB Used for Calcs'!L7=1,('particle parameters'!$B$25*ABS('particle parameters'!$B$30)),(AC8+(AM8*'vertical grid'!H8)))</f>
        <v>36.924756968879436</v>
      </c>
      <c r="AD7" s="8"/>
      <c r="AE7" s="8">
        <f t="shared" si="8"/>
        <v>0.10952637664462357</v>
      </c>
      <c r="AG7" s="8">
        <f t="shared" si="9"/>
        <v>0.42939821223140495</v>
      </c>
      <c r="AI7" s="8">
        <f t="shared" si="10"/>
        <v>-46.690799102457817</v>
      </c>
      <c r="AJ7" t="s">
        <v>221</v>
      </c>
      <c r="AK7" s="8">
        <f t="shared" si="5"/>
        <v>-1.848038785476412</v>
      </c>
      <c r="AL7" t="s">
        <v>218</v>
      </c>
      <c r="AM7" s="8">
        <f>AK7/('particle parameters'!$B$21/1000)</f>
        <v>-1.848038785476412</v>
      </c>
      <c r="AO7" s="35">
        <f t="shared" si="6"/>
        <v>83.615556071337252</v>
      </c>
      <c r="AQ7" s="15">
        <f>IF('vertical grid'!J7=TRUE,1,0)</f>
        <v>0</v>
      </c>
      <c r="AR7" s="15"/>
      <c r="AS7" s="15">
        <f t="shared" si="11"/>
        <v>0</v>
      </c>
      <c r="AV7" s="8">
        <f>(Vz!$B$14/1000)*Vz!AK7</f>
        <v>-1.8769913931155426</v>
      </c>
      <c r="AX7">
        <f t="shared" si="12"/>
        <v>0</v>
      </c>
    </row>
    <row r="8" spans="1:53" x14ac:dyDescent="0.15">
      <c r="B8" s="15">
        <f>'RAOB Used for Calcs'!C8</f>
        <v>665.33333333333337</v>
      </c>
      <c r="D8" s="15">
        <f t="shared" si="7"/>
        <v>55.333333333333371</v>
      </c>
      <c r="F8" s="8">
        <f t="shared" si="0"/>
        <v>0.16456691964684322</v>
      </c>
      <c r="G8" s="8"/>
      <c r="I8">
        <v>0.60000000000000009</v>
      </c>
      <c r="J8" t="s">
        <v>102</v>
      </c>
      <c r="K8" s="8">
        <f t="shared" si="1"/>
        <v>0.4449222835926267</v>
      </c>
      <c r="M8" s="20">
        <f>'P,T'!J8</f>
        <v>1.1453474731947677</v>
      </c>
      <c r="N8" s="8"/>
      <c r="O8" s="8">
        <f>331.3*(SQRT((1+('P,T'!D8/273.15))))</f>
        <v>336.23606404055818</v>
      </c>
      <c r="Q8" s="8">
        <f t="shared" si="2"/>
        <v>0.21562458936580139</v>
      </c>
      <c r="R8" s="8"/>
      <c r="S8" s="8">
        <f t="shared" si="3"/>
        <v>0.25039856273926397</v>
      </c>
      <c r="V8" s="8">
        <f>IF('RAOB Used for Calcs'!N8=1,((2*$T$16*$T$19)/(M8*$T$22*I8))^(1/2),0)</f>
        <v>72.500763238718662</v>
      </c>
      <c r="W8" s="8"/>
      <c r="X8" s="37">
        <f>IF('RAOB Used for Calcs'!N8=1,((2*$T$16*$T$19)/(M8*$T$22*K8))^(1/2),0)</f>
        <v>84.193027176862884</v>
      </c>
      <c r="Z8" s="18">
        <f t="shared" si="4"/>
        <v>188.33443785688084</v>
      </c>
      <c r="AA8" s="18"/>
      <c r="AB8" t="s">
        <v>209</v>
      </c>
      <c r="AC8" s="8">
        <f>IF('RAOB Used for Calcs'!L8=1,('particle parameters'!$B$25*ABS('particle parameters'!$B$30)),(AC9+(AM9*'vertical grid'!H9)))</f>
        <v>36.924756968879436</v>
      </c>
      <c r="AE8" s="8">
        <f t="shared" si="8"/>
        <v>0.10981795505560468</v>
      </c>
      <c r="AG8" s="8">
        <f t="shared" si="9"/>
        <v>0.42942699246366767</v>
      </c>
      <c r="AI8" s="8">
        <f t="shared" si="10"/>
        <v>-47.268270207983448</v>
      </c>
      <c r="AJ8" t="s">
        <v>158</v>
      </c>
      <c r="AK8" s="8">
        <f t="shared" si="5"/>
        <v>-1.8211982754257985</v>
      </c>
      <c r="AM8" s="8">
        <f>AK8/('particle parameters'!$B$21/1000)</f>
        <v>-1.8211982754257985</v>
      </c>
      <c r="AO8" s="35">
        <f t="shared" si="6"/>
        <v>84.193027176862884</v>
      </c>
      <c r="AQ8" s="15">
        <f>IF('vertical grid'!J8=TRUE,1,0)</f>
        <v>0</v>
      </c>
      <c r="AR8" s="15"/>
      <c r="AS8" s="15">
        <f t="shared" si="11"/>
        <v>0</v>
      </c>
      <c r="AV8" s="8">
        <f>(Vz!$B$14/1000)*Vz!AK8</f>
        <v>-1.8497303817408028</v>
      </c>
      <c r="AX8">
        <f t="shared" si="12"/>
        <v>0</v>
      </c>
    </row>
    <row r="9" spans="1:53" x14ac:dyDescent="0.15">
      <c r="B9" s="15">
        <f>'RAOB Used for Calcs'!C9</f>
        <v>720.66666666666674</v>
      </c>
      <c r="D9" s="15">
        <f t="shared" si="7"/>
        <v>55.333333333333371</v>
      </c>
      <c r="F9" s="8">
        <f t="shared" si="0"/>
        <v>0.16456691964684322</v>
      </c>
      <c r="G9" s="8"/>
      <c r="I9">
        <v>0.60000000000000009</v>
      </c>
      <c r="K9" s="8">
        <f t="shared" si="1"/>
        <v>0.4449222835926267</v>
      </c>
      <c r="M9" s="20">
        <f>'P,T'!J9</f>
        <v>1.1453474731947677</v>
      </c>
      <c r="N9" s="8"/>
      <c r="O9" s="8">
        <f>331.3*(SQRT((1+('P,T'!D9/273.15))))</f>
        <v>336.23606404055818</v>
      </c>
      <c r="P9" s="8"/>
      <c r="Q9" s="8">
        <f t="shared" si="2"/>
        <v>0.21562458936580139</v>
      </c>
      <c r="R9" s="8"/>
      <c r="S9" s="8">
        <f t="shared" si="3"/>
        <v>0.25039856273926397</v>
      </c>
      <c r="T9" t="s">
        <v>31</v>
      </c>
      <c r="V9" s="8">
        <f>IF('RAOB Used for Calcs'!N9=1,((2*$T$16*$T$19)/(M9*$T$22*I9))^(1/2),0)</f>
        <v>72.500763238718662</v>
      </c>
      <c r="W9" s="8"/>
      <c r="X9" s="37">
        <f>IF('RAOB Used for Calcs'!N9=1,((2*$T$16*$T$19)/(M9*$T$22*K9))^(1/2),0)</f>
        <v>84.193027176862884</v>
      </c>
      <c r="Z9" s="18">
        <f t="shared" si="4"/>
        <v>188.33443785688084</v>
      </c>
      <c r="AA9" s="18"/>
      <c r="AB9" t="s">
        <v>210</v>
      </c>
      <c r="AC9" s="8">
        <f>IF('RAOB Used for Calcs'!L9=1,('particle parameters'!$B$25*ABS('particle parameters'!$B$30)),(AC10+(AM10*'vertical grid'!H10)))</f>
        <v>36.924756968879436</v>
      </c>
      <c r="AE9" s="8">
        <f t="shared" si="8"/>
        <v>0.10981795505560468</v>
      </c>
      <c r="AG9" s="8">
        <f t="shared" si="9"/>
        <v>0.42942699246366767</v>
      </c>
      <c r="AI9" s="8">
        <f t="shared" si="10"/>
        <v>-47.268270207983448</v>
      </c>
      <c r="AJ9" t="s">
        <v>161</v>
      </c>
      <c r="AK9" s="8">
        <f t="shared" si="5"/>
        <v>-1.8211982754257985</v>
      </c>
      <c r="AM9" s="8">
        <f>AK9/('particle parameters'!$B$21/1000)</f>
        <v>-1.8211982754257985</v>
      </c>
      <c r="AO9" s="35">
        <f t="shared" si="6"/>
        <v>84.193027176862884</v>
      </c>
      <c r="AQ9" s="15">
        <f>IF('vertical grid'!J9=TRUE,1,0)</f>
        <v>0</v>
      </c>
      <c r="AR9" s="15"/>
      <c r="AS9" s="15">
        <f t="shared" si="11"/>
        <v>0</v>
      </c>
      <c r="AV9" s="8">
        <f>(Vz!$B$14/1000)*Vz!AK9</f>
        <v>-1.8497303817408028</v>
      </c>
      <c r="AX9">
        <f t="shared" si="12"/>
        <v>0</v>
      </c>
    </row>
    <row r="10" spans="1:53" x14ac:dyDescent="0.15">
      <c r="B10" s="15">
        <f>'RAOB Used for Calcs'!C10</f>
        <v>776</v>
      </c>
      <c r="D10" s="15">
        <f t="shared" si="7"/>
        <v>55.333333333333258</v>
      </c>
      <c r="F10" s="8">
        <f t="shared" si="0"/>
        <v>0.16456691964684289</v>
      </c>
      <c r="G10" s="8"/>
      <c r="I10">
        <v>0.60000000000000009</v>
      </c>
      <c r="K10" s="8">
        <f t="shared" si="1"/>
        <v>0.4449222835926267</v>
      </c>
      <c r="M10" s="20">
        <f>'P,T'!J10</f>
        <v>1.1453474731947677</v>
      </c>
      <c r="N10" s="8"/>
      <c r="O10" s="8">
        <f>331.3*(SQRT((1+('P,T'!D10/273.15))))</f>
        <v>336.23606404055818</v>
      </c>
      <c r="P10" s="8"/>
      <c r="Q10" s="8">
        <f t="shared" si="2"/>
        <v>0.21562458936580139</v>
      </c>
      <c r="R10" s="8"/>
      <c r="S10" s="8">
        <f t="shared" si="3"/>
        <v>0.25039856273926397</v>
      </c>
      <c r="T10" t="s">
        <v>32</v>
      </c>
      <c r="V10" s="8">
        <f>IF('RAOB Used for Calcs'!N10=1,((2*$T$16*$T$19)/(M10*$T$22*I10))^(1/2),0)</f>
        <v>72.500763238718662</v>
      </c>
      <c r="W10" s="8"/>
      <c r="X10" s="37">
        <f>IF('RAOB Used for Calcs'!N10=1,((2*$T$16*$T$19)/(M10*$T$22*K10))^(1/2),0)</f>
        <v>84.193027176862884</v>
      </c>
      <c r="Z10" s="18">
        <f t="shared" si="4"/>
        <v>188.33443785688084</v>
      </c>
      <c r="AA10" s="18"/>
      <c r="AB10" t="s">
        <v>211</v>
      </c>
      <c r="AC10" s="8">
        <f>IF('RAOB Used for Calcs'!L10=1,('particle parameters'!$B$25*ABS('particle parameters'!$B$30)),(AC11+(AM11*'vertical grid'!H11)))</f>
        <v>36.924756968879436</v>
      </c>
      <c r="AE10" s="8">
        <f t="shared" si="8"/>
        <v>0.10981795505560468</v>
      </c>
      <c r="AG10" s="8">
        <f t="shared" si="9"/>
        <v>0.42942699246366767</v>
      </c>
      <c r="AI10" s="8">
        <f t="shared" si="10"/>
        <v>-47.268270207983448</v>
      </c>
      <c r="AK10" s="8">
        <f t="shared" si="5"/>
        <v>-1.8211982754257985</v>
      </c>
      <c r="AM10" s="8">
        <f>AK10/('particle parameters'!$B$21/1000)</f>
        <v>-1.8211982754257985</v>
      </c>
      <c r="AO10" s="35">
        <f t="shared" si="6"/>
        <v>84.193027176862884</v>
      </c>
      <c r="AQ10" s="15">
        <f>IF('vertical grid'!J10=TRUE,1,0)</f>
        <v>0</v>
      </c>
      <c r="AR10" s="15"/>
      <c r="AS10" s="15">
        <f t="shared" si="11"/>
        <v>0</v>
      </c>
      <c r="AV10" s="8">
        <f>(Vz!$B$14/1000)*Vz!AK10</f>
        <v>-1.8497303817408028</v>
      </c>
      <c r="AX10">
        <f t="shared" si="12"/>
        <v>0</v>
      </c>
    </row>
    <row r="11" spans="1:53" x14ac:dyDescent="0.15">
      <c r="B11" s="15">
        <f>'RAOB Used for Calcs'!C11</f>
        <v>822</v>
      </c>
      <c r="D11" s="15">
        <f t="shared" si="7"/>
        <v>46</v>
      </c>
      <c r="F11" s="8">
        <f t="shared" si="0"/>
        <v>0.13715030012638407</v>
      </c>
      <c r="G11" s="8"/>
      <c r="I11">
        <v>0.60000000000000009</v>
      </c>
      <c r="K11" s="8">
        <f t="shared" si="1"/>
        <v>0.44527884807386442</v>
      </c>
      <c r="M11" s="20">
        <f>'P,T'!J11</f>
        <v>1.1317869456806664</v>
      </c>
      <c r="N11" s="8"/>
      <c r="O11" s="8">
        <f>331.3*(SQRT((1+('P,T'!D11/273.15))))</f>
        <v>335.39846400343987</v>
      </c>
      <c r="P11" s="8"/>
      <c r="Q11" s="8">
        <f t="shared" si="2"/>
        <v>0.21745419989743145</v>
      </c>
      <c r="R11" s="8"/>
      <c r="S11" s="8">
        <f t="shared" si="3"/>
        <v>0.25242210987301689</v>
      </c>
      <c r="T11" t="s">
        <v>33</v>
      </c>
      <c r="V11" s="8">
        <f>IF('RAOB Used for Calcs'!N11=1,((2*$T$16*$T$19)/(M11*$T$22*I11))^(1/2),0)</f>
        <v>72.933804636695484</v>
      </c>
      <c r="W11" s="8"/>
      <c r="X11" s="37">
        <f>IF('RAOB Used for Calcs'!N11=1,((2*$T$16*$T$19)/(M11*$T$22*K11))^(1/2),0)</f>
        <v>84.661987931917395</v>
      </c>
      <c r="Z11" s="18">
        <f t="shared" si="4"/>
        <v>189.38347318844808</v>
      </c>
      <c r="AA11" s="18"/>
      <c r="AC11" s="8">
        <f>IF('RAOB Used for Calcs'!L11=1,('particle parameters'!$B$25*ABS('particle parameters'!$B$30)),(AC12+(AM12*'vertical grid'!H12)))</f>
        <v>36.924756968879436</v>
      </c>
      <c r="AE11" s="8">
        <f t="shared" si="8"/>
        <v>0.11009220652990448</v>
      </c>
      <c r="AG11" s="8">
        <f t="shared" si="9"/>
        <v>0.42945413227238038</v>
      </c>
      <c r="AI11" s="8">
        <f t="shared" si="10"/>
        <v>-47.737230963037959</v>
      </c>
      <c r="AJ11" t="s">
        <v>163</v>
      </c>
      <c r="AK11" s="8">
        <f t="shared" si="5"/>
        <v>-1.7997496396055859</v>
      </c>
      <c r="AM11" s="8">
        <f>AK11/('particle parameters'!$B$21/1000)</f>
        <v>-1.7997496396055859</v>
      </c>
      <c r="AO11" s="35">
        <f t="shared" si="6"/>
        <v>84.661987931917395</v>
      </c>
      <c r="AQ11" s="15">
        <f>IF('vertical grid'!J11=TRUE,1,0)</f>
        <v>0</v>
      </c>
      <c r="AR11" s="15"/>
      <c r="AS11" s="15">
        <f t="shared" si="11"/>
        <v>0</v>
      </c>
      <c r="AV11" s="8">
        <f>(Vz!$B$14/1000)*Vz!AK11</f>
        <v>-1.8279457172927402</v>
      </c>
      <c r="AX11">
        <f t="shared" si="12"/>
        <v>0</v>
      </c>
    </row>
    <row r="12" spans="1:53" x14ac:dyDescent="0.15">
      <c r="B12" s="15">
        <f>'RAOB Used for Calcs'!C12</f>
        <v>868</v>
      </c>
      <c r="D12" s="15">
        <f t="shared" si="7"/>
        <v>46</v>
      </c>
      <c r="F12" s="8">
        <f t="shared" si="0"/>
        <v>0.13715030012638407</v>
      </c>
      <c r="G12" s="8"/>
      <c r="I12">
        <v>0.60000000000000009</v>
      </c>
      <c r="K12" s="8">
        <f t="shared" si="1"/>
        <v>0.44527884807386442</v>
      </c>
      <c r="M12" s="20">
        <f>'P,T'!J12</f>
        <v>1.1317869456806664</v>
      </c>
      <c r="N12" s="8"/>
      <c r="O12" s="8">
        <f>331.3*(SQRT((1+('P,T'!D12/273.15))))</f>
        <v>335.39846400343987</v>
      </c>
      <c r="P12" s="8"/>
      <c r="Q12" s="8">
        <f t="shared" si="2"/>
        <v>0.21745419989743145</v>
      </c>
      <c r="R12" s="8"/>
      <c r="S12" s="8">
        <f t="shared" si="3"/>
        <v>0.25242210987301689</v>
      </c>
      <c r="T12" t="s">
        <v>34</v>
      </c>
      <c r="V12" s="8">
        <f>IF('RAOB Used for Calcs'!N12=1,((2*$T$16*$T$19)/(M12*$T$22*I12))^(1/2),0)</f>
        <v>72.933804636695484</v>
      </c>
      <c r="W12" s="8"/>
      <c r="X12" s="37">
        <f>IF('RAOB Used for Calcs'!N12=1,((2*$T$16*$T$19)/(M12*$T$22*K12))^(1/2),0)</f>
        <v>84.661987931917395</v>
      </c>
      <c r="Z12" s="18">
        <f t="shared" si="4"/>
        <v>189.38347318844808</v>
      </c>
      <c r="AA12" s="18"/>
      <c r="AC12" s="8">
        <f>IF('RAOB Used for Calcs'!L12=1,('particle parameters'!$B$25*ABS('particle parameters'!$B$30)),(AC13+(AM13*'vertical grid'!H13)))</f>
        <v>36.924756968879436</v>
      </c>
      <c r="AE12" s="8">
        <f t="shared" si="8"/>
        <v>0.11009220652990448</v>
      </c>
      <c r="AG12" s="8">
        <f t="shared" si="9"/>
        <v>0.42945413227238038</v>
      </c>
      <c r="AI12" s="8">
        <f t="shared" si="10"/>
        <v>-47.737230963037959</v>
      </c>
      <c r="AJ12" s="27">
        <f>'particle parameters'!F19</f>
        <v>5.4315694069447286E-3</v>
      </c>
      <c r="AK12" s="8">
        <f t="shared" si="5"/>
        <v>-1.7997496396055859</v>
      </c>
      <c r="AM12" s="8">
        <f>AK12/('particle parameters'!$B$21/1000)</f>
        <v>-1.7997496396055859</v>
      </c>
      <c r="AO12" s="35">
        <f t="shared" si="6"/>
        <v>84.661987931917395</v>
      </c>
      <c r="AQ12" s="15">
        <f>IF('vertical grid'!J12=TRUE,1,0)</f>
        <v>0</v>
      </c>
      <c r="AR12" s="15"/>
      <c r="AS12" s="15">
        <f t="shared" si="11"/>
        <v>0</v>
      </c>
      <c r="AV12" s="8">
        <f>(Vz!$B$14/1000)*Vz!AK12</f>
        <v>-1.8279457172927402</v>
      </c>
      <c r="AX12">
        <f t="shared" si="12"/>
        <v>0</v>
      </c>
    </row>
    <row r="13" spans="1:53" x14ac:dyDescent="0.15">
      <c r="B13" s="15">
        <f>'RAOB Used for Calcs'!C13</f>
        <v>914</v>
      </c>
      <c r="D13" s="15">
        <f t="shared" si="7"/>
        <v>46</v>
      </c>
      <c r="F13" s="8">
        <f t="shared" si="0"/>
        <v>0.13715030012638407</v>
      </c>
      <c r="G13" s="8"/>
      <c r="I13">
        <v>0.60000000000000009</v>
      </c>
      <c r="K13" s="8">
        <f t="shared" si="1"/>
        <v>0.44527884807386442</v>
      </c>
      <c r="M13" s="20">
        <f>'P,T'!J13</f>
        <v>1.1317869456806664</v>
      </c>
      <c r="N13" s="8"/>
      <c r="O13" s="8">
        <f>331.3*(SQRT((1+('P,T'!D13/273.15))))</f>
        <v>335.39846400343987</v>
      </c>
      <c r="P13" s="8"/>
      <c r="Q13" s="8">
        <f t="shared" si="2"/>
        <v>0.21745419989743145</v>
      </c>
      <c r="R13" s="8"/>
      <c r="S13" s="8">
        <f t="shared" si="3"/>
        <v>0.25242210987301689</v>
      </c>
      <c r="T13" t="s">
        <v>35</v>
      </c>
      <c r="V13" s="8">
        <f>IF('RAOB Used for Calcs'!N13=1,((2*$T$16*$T$19)/(M13*$T$22*I13))^(1/2),0)</f>
        <v>72.933804636695484</v>
      </c>
      <c r="W13" s="8"/>
      <c r="X13" s="37">
        <f>IF('RAOB Used for Calcs'!N13=1,((2*$T$16*$T$19)/(M13*$T$22*K13))^(1/2),0)</f>
        <v>84.661987931917395</v>
      </c>
      <c r="Z13" s="18">
        <f t="shared" si="4"/>
        <v>189.38347318844808</v>
      </c>
      <c r="AA13" s="18"/>
      <c r="AC13" s="8">
        <f>IF('RAOB Used for Calcs'!L13=1,('particle parameters'!$B$25*ABS('particle parameters'!$B$30)),(AC14+(AM14*'vertical grid'!H14)))</f>
        <v>36.924756968879436</v>
      </c>
      <c r="AE13" s="8">
        <f t="shared" si="8"/>
        <v>0.11009220652990448</v>
      </c>
      <c r="AG13" s="8">
        <f t="shared" si="9"/>
        <v>0.42945413227238038</v>
      </c>
      <c r="AI13" s="8">
        <f t="shared" si="10"/>
        <v>-47.737230963037959</v>
      </c>
      <c r="AK13" s="8">
        <f t="shared" si="5"/>
        <v>-1.7997496396055859</v>
      </c>
      <c r="AM13" s="8">
        <f>AK13/('particle parameters'!$B$21/1000)</f>
        <v>-1.7997496396055859</v>
      </c>
      <c r="AO13" s="35">
        <f t="shared" si="6"/>
        <v>84.661987931917395</v>
      </c>
      <c r="AQ13" s="15">
        <f>IF('vertical grid'!J13=TRUE,1,0)</f>
        <v>0</v>
      </c>
      <c r="AR13" s="15"/>
      <c r="AS13" s="15">
        <f t="shared" si="11"/>
        <v>0</v>
      </c>
      <c r="AV13" s="8">
        <f>(Vz!$B$14/1000)*Vz!AK13</f>
        <v>-1.8279457172927402</v>
      </c>
      <c r="AX13">
        <f t="shared" si="12"/>
        <v>0</v>
      </c>
    </row>
    <row r="14" spans="1:53" x14ac:dyDescent="0.15">
      <c r="B14" s="15">
        <f>'RAOB Used for Calcs'!C14</f>
        <v>1015.6666666666666</v>
      </c>
      <c r="D14" s="15">
        <f t="shared" si="7"/>
        <v>101.66666666666663</v>
      </c>
      <c r="F14" s="8">
        <f t="shared" si="0"/>
        <v>0.30481440506325719</v>
      </c>
      <c r="G14" s="8"/>
      <c r="I14">
        <v>0.60000000000000009</v>
      </c>
      <c r="K14" s="8">
        <f t="shared" si="1"/>
        <v>0.44609259397623252</v>
      </c>
      <c r="M14" s="20">
        <f>'P,T'!J14</f>
        <v>1.1023056339300246</v>
      </c>
      <c r="N14" s="8"/>
      <c r="O14" s="8">
        <f>331.3*(SQRT((1+('P,T'!D14/273.15))))</f>
        <v>333.53629283225001</v>
      </c>
      <c r="P14" s="8"/>
      <c r="Q14" s="8">
        <f t="shared" si="2"/>
        <v>0.22157313302951864</v>
      </c>
      <c r="R14" s="8"/>
      <c r="S14" s="8">
        <f t="shared" si="3"/>
        <v>0.2569686939746747</v>
      </c>
      <c r="V14" s="8">
        <f>IF('RAOB Used for Calcs'!N14=1,((2*$T$16*$T$19)/(M14*$T$22*I14))^(1/2),0)</f>
        <v>73.90268138189262</v>
      </c>
      <c r="W14" s="8"/>
      <c r="X14" s="37">
        <f>IF('RAOB Used for Calcs'!N14=1,((2*$T$16*$T$19)/(M14*$T$22*K14))^(1/2),0)</f>
        <v>85.708385562257945</v>
      </c>
      <c r="Z14" s="18">
        <f t="shared" si="4"/>
        <v>191.72419802152686</v>
      </c>
      <c r="AA14" s="18"/>
      <c r="AC14" s="8">
        <f>IF('RAOB Used for Calcs'!L14=1,('particle parameters'!$B$25*ABS('particle parameters'!$B$30)),(AC15+(AM15*'vertical grid'!H15)))</f>
        <v>36.924756968879436</v>
      </c>
      <c r="AE14" s="8">
        <f t="shared" si="8"/>
        <v>0.11070686387778049</v>
      </c>
      <c r="AG14" s="8">
        <f t="shared" si="9"/>
        <v>0.42951520436934404</v>
      </c>
      <c r="AI14" s="8">
        <f t="shared" si="10"/>
        <v>-48.783628593378509</v>
      </c>
      <c r="AK14" s="8">
        <f t="shared" si="5"/>
        <v>-1.7531181986692168</v>
      </c>
      <c r="AM14" s="8">
        <f>AK14/('particle parameters'!$B$21/1000)</f>
        <v>-1.7531181986692168</v>
      </c>
      <c r="AO14" s="35">
        <f t="shared" si="6"/>
        <v>85.708385562257945</v>
      </c>
      <c r="AQ14" s="15">
        <f>IF('vertical grid'!J14=TRUE,1,0)</f>
        <v>0</v>
      </c>
      <c r="AR14" s="15"/>
      <c r="AS14" s="15">
        <f t="shared" si="11"/>
        <v>0</v>
      </c>
      <c r="AV14" s="8">
        <f>(Vz!$B$14/1000)*Vz!AK14</f>
        <v>-1.7805837171150347</v>
      </c>
      <c r="AX14">
        <f t="shared" si="12"/>
        <v>0</v>
      </c>
    </row>
    <row r="15" spans="1:53" x14ac:dyDescent="0.15">
      <c r="B15" s="15">
        <f>'RAOB Used for Calcs'!C15</f>
        <v>1117.3333333333333</v>
      </c>
      <c r="D15" s="15">
        <f t="shared" si="7"/>
        <v>101.66666666666663</v>
      </c>
      <c r="F15" s="8">
        <f t="shared" si="0"/>
        <v>0.30481440506325719</v>
      </c>
      <c r="G15" s="8"/>
      <c r="I15">
        <v>0.60000000000000009</v>
      </c>
      <c r="K15" s="8">
        <f t="shared" si="1"/>
        <v>0.44609259397623252</v>
      </c>
      <c r="M15" s="20">
        <f>'P,T'!J15</f>
        <v>1.1023056339300246</v>
      </c>
      <c r="N15" s="8"/>
      <c r="O15" s="8">
        <f>331.3*(SQRT((1+('P,T'!D15/273.15))))</f>
        <v>333.53629283225001</v>
      </c>
      <c r="P15" s="8"/>
      <c r="Q15" s="8">
        <f t="shared" si="2"/>
        <v>0.22157313302951864</v>
      </c>
      <c r="R15" s="8"/>
      <c r="S15" s="8">
        <f t="shared" si="3"/>
        <v>0.2569686939746747</v>
      </c>
      <c r="T15" t="s">
        <v>1</v>
      </c>
      <c r="V15" s="8">
        <f>IF('RAOB Used for Calcs'!N15=1,((2*$T$16*$T$19)/(M15*$T$22*I15))^(1/2),0)</f>
        <v>73.90268138189262</v>
      </c>
      <c r="W15" s="8"/>
      <c r="X15" s="37">
        <f>IF('RAOB Used for Calcs'!N15=1,((2*$T$16*$T$19)/(M15*$T$22*K15))^(1/2),0)</f>
        <v>85.708385562257945</v>
      </c>
      <c r="Z15" s="18">
        <f t="shared" si="4"/>
        <v>191.72419802152686</v>
      </c>
      <c r="AA15" s="18"/>
      <c r="AC15" s="8">
        <f>IF('RAOB Used for Calcs'!L15=1,('particle parameters'!$B$25*ABS('particle parameters'!$B$30)),(AC16+(AM16*'vertical grid'!H16)))</f>
        <v>36.924756968879436</v>
      </c>
      <c r="AE15" s="8">
        <f t="shared" si="8"/>
        <v>0.11070686387778049</v>
      </c>
      <c r="AG15" s="8">
        <f t="shared" si="9"/>
        <v>0.42951520436934404</v>
      </c>
      <c r="AI15" s="8">
        <f t="shared" si="10"/>
        <v>-48.783628593378509</v>
      </c>
      <c r="AK15" s="8">
        <f t="shared" si="5"/>
        <v>-1.7531181986692168</v>
      </c>
      <c r="AM15" s="8">
        <f>AK15/('particle parameters'!$B$21/1000)</f>
        <v>-1.7531181986692168</v>
      </c>
      <c r="AO15" s="35">
        <f t="shared" si="6"/>
        <v>85.708385562257945</v>
      </c>
      <c r="AQ15" s="15">
        <f>IF('vertical grid'!J15=TRUE,1,0)</f>
        <v>0</v>
      </c>
      <c r="AR15" s="15"/>
      <c r="AS15" s="15">
        <f t="shared" si="11"/>
        <v>0</v>
      </c>
      <c r="AV15" s="8">
        <f>(Vz!$B$14/1000)*Vz!AK15</f>
        <v>-1.7805837171150347</v>
      </c>
      <c r="AX15">
        <f t="shared" si="12"/>
        <v>0</v>
      </c>
    </row>
    <row r="16" spans="1:53" x14ac:dyDescent="0.15">
      <c r="B16" s="15">
        <f>'RAOB Used for Calcs'!C16</f>
        <v>1219</v>
      </c>
      <c r="D16" s="15">
        <f t="shared" si="7"/>
        <v>101.66666666666674</v>
      </c>
      <c r="F16" s="8">
        <f t="shared" si="0"/>
        <v>0.30481440506325758</v>
      </c>
      <c r="G16" s="8"/>
      <c r="I16">
        <v>0.60000000000000009</v>
      </c>
      <c r="K16" s="8">
        <f t="shared" si="1"/>
        <v>0.44609259397623252</v>
      </c>
      <c r="M16" s="20">
        <f>'P,T'!J16</f>
        <v>1.1023056339300246</v>
      </c>
      <c r="N16" s="8"/>
      <c r="O16" s="8">
        <f>331.3*(SQRT((1+('P,T'!D16/273.15))))</f>
        <v>333.53629283225001</v>
      </c>
      <c r="P16" s="8"/>
      <c r="Q16" s="8">
        <f t="shared" si="2"/>
        <v>0.22157313302951864</v>
      </c>
      <c r="R16" s="8"/>
      <c r="S16" s="8">
        <f t="shared" si="3"/>
        <v>0.2569686939746747</v>
      </c>
      <c r="T16" s="10">
        <f>('particle parameters'!B21/1000)</f>
        <v>1</v>
      </c>
      <c r="U16" t="s">
        <v>103</v>
      </c>
      <c r="V16" s="8">
        <f>IF('RAOB Used for Calcs'!N16=1,((2*$T$16*$T$19)/(M16*$T$22*I16))^(1/2),0)</f>
        <v>73.90268138189262</v>
      </c>
      <c r="W16" s="8"/>
      <c r="X16" s="37">
        <f>IF('RAOB Used for Calcs'!N16=1,((2*$T$16*$T$19)/(M16*$T$22*K16))^(1/2),0)</f>
        <v>85.708385562257945</v>
      </c>
      <c r="Z16" s="18">
        <f t="shared" si="4"/>
        <v>191.72419802152686</v>
      </c>
      <c r="AA16" s="18"/>
      <c r="AC16" s="8">
        <f>IF('RAOB Used for Calcs'!L16=1,('particle parameters'!$B$25*ABS('particle parameters'!$B$30)),(AC17+(AM17*'vertical grid'!H17)))</f>
        <v>36.924756968879436</v>
      </c>
      <c r="AE16" s="8">
        <f t="shared" si="8"/>
        <v>0.11070686387778049</v>
      </c>
      <c r="AG16" s="8">
        <f t="shared" si="9"/>
        <v>0.42951520436934404</v>
      </c>
      <c r="AI16" s="8">
        <f t="shared" si="10"/>
        <v>-48.783628593378509</v>
      </c>
      <c r="AK16" s="8">
        <f t="shared" si="5"/>
        <v>-1.7531181986692168</v>
      </c>
      <c r="AM16" s="8">
        <f>AK16/('particle parameters'!$B$21/1000)</f>
        <v>-1.7531181986692168</v>
      </c>
      <c r="AO16" s="35">
        <f t="shared" si="6"/>
        <v>85.708385562257945</v>
      </c>
      <c r="AQ16" s="15">
        <f>IF('vertical grid'!J16=TRUE,1,0)</f>
        <v>0</v>
      </c>
      <c r="AR16" s="15"/>
      <c r="AS16" s="15">
        <f t="shared" si="11"/>
        <v>0</v>
      </c>
      <c r="AV16" s="8">
        <f>(Vz!$B$14/1000)*Vz!AK16</f>
        <v>-1.7805837171150347</v>
      </c>
      <c r="AX16">
        <f t="shared" si="12"/>
        <v>0</v>
      </c>
    </row>
    <row r="17" spans="2:50" x14ac:dyDescent="0.15">
      <c r="B17" s="15">
        <f>'RAOB Used for Calcs'!C17</f>
        <v>1301</v>
      </c>
      <c r="D17" s="15">
        <f t="shared" si="7"/>
        <v>82</v>
      </c>
      <c r="F17" s="8">
        <f t="shared" si="0"/>
        <v>0.24696791579126959</v>
      </c>
      <c r="G17" s="8"/>
      <c r="I17">
        <v>0.60000000000000009</v>
      </c>
      <c r="K17" s="8">
        <f t="shared" si="1"/>
        <v>0.44676836743903492</v>
      </c>
      <c r="M17" s="20">
        <f>'P,T'!J17</f>
        <v>1.0793353719438896</v>
      </c>
      <c r="N17" s="8"/>
      <c r="O17" s="8">
        <f>331.3*(SQRT((1+('P,T'!D17/273.15))))</f>
        <v>332.02693449988101</v>
      </c>
      <c r="P17" s="8"/>
      <c r="Q17" s="8">
        <f t="shared" si="2"/>
        <v>0.2249363734186722</v>
      </c>
      <c r="R17" s="8"/>
      <c r="S17" s="8">
        <f t="shared" si="3"/>
        <v>0.26067183308171193</v>
      </c>
      <c r="V17" s="8">
        <f>IF('RAOB Used for Calcs'!N17=1,((2*$T$16*$T$19)/(M17*$T$22*I17))^(1/2),0)</f>
        <v>74.684934523722248</v>
      </c>
      <c r="W17" s="8"/>
      <c r="X17" s="37">
        <f>IF('RAOB Used for Calcs'!N17=1,((2*$T$16*$T$19)/(M17*$T$22*K17))^(1/2),0)</f>
        <v>86.550069648585492</v>
      </c>
      <c r="Z17" s="18">
        <f t="shared" si="4"/>
        <v>193.60699169894843</v>
      </c>
      <c r="AA17" s="18"/>
      <c r="AC17" s="8">
        <f>IF('RAOB Used for Calcs'!L17=1,('particle parameters'!$B$25*ABS('particle parameters'!$B$30)),(AC18+(AM18*'vertical grid'!H18)))</f>
        <v>36.924756968879436</v>
      </c>
      <c r="AE17" s="8">
        <f t="shared" si="8"/>
        <v>0.11121012524028429</v>
      </c>
      <c r="AG17" s="8">
        <f t="shared" si="9"/>
        <v>0.42956546138018187</v>
      </c>
      <c r="AI17" s="8">
        <f t="shared" si="10"/>
        <v>-49.625312679706056</v>
      </c>
      <c r="AK17" s="8">
        <f t="shared" si="5"/>
        <v>-1.7167869136316669</v>
      </c>
      <c r="AM17" s="8">
        <f>AK17/('particle parameters'!$B$21/1000)</f>
        <v>-1.7167869136316669</v>
      </c>
      <c r="AO17" s="35">
        <f t="shared" si="6"/>
        <v>86.550069648585492</v>
      </c>
      <c r="AQ17" s="15">
        <f>IF('vertical grid'!J17=TRUE,1,0)</f>
        <v>0</v>
      </c>
      <c r="AR17" s="15"/>
      <c r="AS17" s="15">
        <f t="shared" si="11"/>
        <v>0</v>
      </c>
      <c r="AV17" s="8">
        <f>(Vz!$B$14/1000)*Vz!AK17</f>
        <v>-1.7436832419452297</v>
      </c>
      <c r="AX17">
        <f t="shared" si="12"/>
        <v>0</v>
      </c>
    </row>
    <row r="18" spans="2:50" x14ac:dyDescent="0.15">
      <c r="B18" s="15">
        <f>'RAOB Used for Calcs'!C18</f>
        <v>1383</v>
      </c>
      <c r="D18" s="15">
        <f t="shared" si="7"/>
        <v>82</v>
      </c>
      <c r="F18" s="8">
        <f t="shared" si="0"/>
        <v>0.24696791579126959</v>
      </c>
      <c r="G18" s="8"/>
      <c r="I18">
        <v>0.60000000000000009</v>
      </c>
      <c r="K18" s="8">
        <f t="shared" si="1"/>
        <v>0.44676836743903492</v>
      </c>
      <c r="M18" s="20">
        <f>'P,T'!J18</f>
        <v>1.0793353719438896</v>
      </c>
      <c r="N18" s="8"/>
      <c r="O18" s="8">
        <f>331.3*(SQRT((1+('P,T'!D18/273.15))))</f>
        <v>332.02693449988101</v>
      </c>
      <c r="P18" s="8"/>
      <c r="Q18" s="8">
        <f t="shared" si="2"/>
        <v>0.2249363734186722</v>
      </c>
      <c r="R18" s="8"/>
      <c r="S18" s="8">
        <f t="shared" si="3"/>
        <v>0.26067183308171193</v>
      </c>
      <c r="T18" t="s">
        <v>104</v>
      </c>
      <c r="V18" s="8">
        <f>IF('RAOB Used for Calcs'!N18=1,((2*$T$16*$T$19)/(M18*$T$22*I18))^(1/2),0)</f>
        <v>74.684934523722248</v>
      </c>
      <c r="W18" s="8"/>
      <c r="X18" s="37">
        <f>IF('RAOB Used for Calcs'!N18=1,((2*$T$16*$T$19)/(M18*$T$22*K18))^(1/2),0)</f>
        <v>86.550069648585492</v>
      </c>
      <c r="Z18" s="18">
        <f t="shared" si="4"/>
        <v>193.60699169894843</v>
      </c>
      <c r="AA18" s="18"/>
      <c r="AC18" s="8">
        <f>IF('RAOB Used for Calcs'!L18=1,('particle parameters'!$B$25*ABS('particle parameters'!$B$30)),(AC19+(AM19*'vertical grid'!H19)))</f>
        <v>36.924756968879436</v>
      </c>
      <c r="AE18" s="8">
        <f t="shared" si="8"/>
        <v>0.11121012524028429</v>
      </c>
      <c r="AG18" s="8">
        <f t="shared" si="9"/>
        <v>0.42956546138018187</v>
      </c>
      <c r="AI18" s="8">
        <f t="shared" si="10"/>
        <v>-49.625312679706056</v>
      </c>
      <c r="AK18" s="8">
        <f t="shared" si="5"/>
        <v>-1.7167869136316669</v>
      </c>
      <c r="AM18" s="8">
        <f>AK18/('particle parameters'!$B$21/1000)</f>
        <v>-1.7167869136316669</v>
      </c>
      <c r="AO18" s="35">
        <f t="shared" si="6"/>
        <v>86.550069648585492</v>
      </c>
      <c r="AQ18" s="15">
        <f>IF('vertical grid'!J18=TRUE,1,0)</f>
        <v>0</v>
      </c>
      <c r="AR18" s="15"/>
      <c r="AS18" s="15">
        <f t="shared" si="11"/>
        <v>0</v>
      </c>
      <c r="AV18" s="8">
        <f>(Vz!$B$14/1000)*Vz!AK18</f>
        <v>-1.7436832419452297</v>
      </c>
      <c r="AX18">
        <f t="shared" si="12"/>
        <v>0</v>
      </c>
    </row>
    <row r="19" spans="2:50" x14ac:dyDescent="0.15">
      <c r="B19" s="15">
        <f>'RAOB Used for Calcs'!C19</f>
        <v>1465</v>
      </c>
      <c r="D19" s="15">
        <f t="shared" si="7"/>
        <v>82</v>
      </c>
      <c r="F19" s="8">
        <f t="shared" si="0"/>
        <v>0.24696791579126959</v>
      </c>
      <c r="G19" s="8"/>
      <c r="I19">
        <v>0.60000000000000009</v>
      </c>
      <c r="K19" s="8">
        <f t="shared" si="1"/>
        <v>0.44676836743903492</v>
      </c>
      <c r="M19" s="20">
        <f>'P,T'!J19</f>
        <v>1.0793353719438896</v>
      </c>
      <c r="N19" s="8"/>
      <c r="O19" s="8">
        <f>331.3*(SQRT((1+('P,T'!D19/273.15))))</f>
        <v>332.02693449988101</v>
      </c>
      <c r="P19" s="8"/>
      <c r="Q19" s="8">
        <f t="shared" si="2"/>
        <v>0.2249363734186722</v>
      </c>
      <c r="R19" s="8"/>
      <c r="S19" s="8">
        <f t="shared" si="3"/>
        <v>0.26067183308171193</v>
      </c>
      <c r="T19">
        <v>9.81</v>
      </c>
      <c r="U19" t="s">
        <v>105</v>
      </c>
      <c r="V19" s="8">
        <f>IF('RAOB Used for Calcs'!N19=1,((2*$T$16*$T$19)/(M19*$T$22*I19))^(1/2),0)</f>
        <v>74.684934523722248</v>
      </c>
      <c r="W19" s="8"/>
      <c r="X19" s="37">
        <f>IF('RAOB Used for Calcs'!N19=1,((2*$T$16*$T$19)/(M19*$T$22*K19))^(1/2),0)</f>
        <v>86.550069648585492</v>
      </c>
      <c r="Z19" s="18">
        <f t="shared" si="4"/>
        <v>193.60699169894843</v>
      </c>
      <c r="AA19" s="18"/>
      <c r="AC19" s="8">
        <f>IF('RAOB Used for Calcs'!L19=1,('particle parameters'!$B$25*ABS('particle parameters'!$B$30)),(AC20+(AM20*'vertical grid'!H20)))</f>
        <v>36.924756968879436</v>
      </c>
      <c r="AE19" s="8">
        <f t="shared" si="8"/>
        <v>0.11121012524028429</v>
      </c>
      <c r="AG19" s="8">
        <f t="shared" si="9"/>
        <v>0.42956546138018187</v>
      </c>
      <c r="AI19" s="8">
        <f t="shared" si="10"/>
        <v>-49.625312679706056</v>
      </c>
      <c r="AK19" s="8">
        <f t="shared" si="5"/>
        <v>-1.7167869136316669</v>
      </c>
      <c r="AM19" s="8">
        <f>AK19/('particle parameters'!$B$21/1000)</f>
        <v>-1.7167869136316669</v>
      </c>
      <c r="AO19" s="35">
        <f t="shared" si="6"/>
        <v>86.550069648585492</v>
      </c>
      <c r="AQ19" s="15">
        <f>IF('vertical grid'!J19=TRUE,1,0)</f>
        <v>0</v>
      </c>
      <c r="AR19" s="15"/>
      <c r="AS19" s="15">
        <f t="shared" si="11"/>
        <v>0</v>
      </c>
      <c r="AV19" s="8">
        <f>(Vz!$B$14/1000)*Vz!AK19</f>
        <v>-1.7436832419452297</v>
      </c>
      <c r="AX19">
        <f t="shared" si="12"/>
        <v>0</v>
      </c>
    </row>
    <row r="20" spans="2:50" x14ac:dyDescent="0.15">
      <c r="B20" s="15">
        <f>'RAOB Used for Calcs'!C20</f>
        <v>1484.6666666666667</v>
      </c>
      <c r="D20" s="15">
        <f t="shared" si="7"/>
        <v>19.666666666666742</v>
      </c>
      <c r="F20" s="8">
        <f t="shared" si="0"/>
        <v>5.9275369663234087E-2</v>
      </c>
      <c r="G20" s="8"/>
      <c r="I20">
        <v>0.60000000000000009</v>
      </c>
      <c r="K20" s="8">
        <f t="shared" si="1"/>
        <v>0.4469356628622656</v>
      </c>
      <c r="M20" s="20">
        <f>'P,T'!J20</f>
        <v>1.073027037184844</v>
      </c>
      <c r="N20" s="8"/>
      <c r="O20" s="8">
        <f>331.3*(SQRT((1+('P,T'!D20/273.15))))</f>
        <v>331.7847999666734</v>
      </c>
      <c r="P20" s="8"/>
      <c r="Q20" s="8">
        <f t="shared" si="2"/>
        <v>0.22576124488920493</v>
      </c>
      <c r="R20" s="8"/>
      <c r="S20" s="8">
        <f t="shared" si="3"/>
        <v>0.26157878083147756</v>
      </c>
      <c r="V20" s="8">
        <f>IF('RAOB Used for Calcs'!N20=1,((2*$T$16*$T$19)/(M20*$T$22*I20))^(1/2),0)</f>
        <v>74.904149475792025</v>
      </c>
      <c r="W20" s="8"/>
      <c r="X20" s="37">
        <f>IF('RAOB Used for Calcs'!N20=1,((2*$T$16*$T$19)/(M20*$T$22*K20))^(1/2),0)</f>
        <v>86.787863473698096</v>
      </c>
      <c r="Z20" s="18">
        <f t="shared" si="4"/>
        <v>194.13892133588072</v>
      </c>
      <c r="AA20" s="18"/>
      <c r="AC20" s="8">
        <f>IF('RAOB Used for Calcs'!L20=1,('particle parameters'!$B$25*ABS('particle parameters'!$B$30)),(AC21+(AM21*'vertical grid'!H21)))</f>
        <v>36.924756968879436</v>
      </c>
      <c r="AE20" s="8">
        <f t="shared" si="8"/>
        <v>0.1112912857146813</v>
      </c>
      <c r="AG20" s="8">
        <f t="shared" si="9"/>
        <v>0.42957358762421205</v>
      </c>
      <c r="AI20" s="8">
        <f t="shared" si="10"/>
        <v>-49.86310650481866</v>
      </c>
      <c r="AK20" s="8">
        <f t="shared" si="5"/>
        <v>-1.7067851865846997</v>
      </c>
      <c r="AM20" s="8">
        <f>AK20/('particle parameters'!$B$21/1000)</f>
        <v>-1.7067851865846997</v>
      </c>
      <c r="AO20" s="35">
        <f t="shared" si="6"/>
        <v>86.787863473698096</v>
      </c>
      <c r="AQ20" s="15">
        <f>IF('vertical grid'!J20=TRUE,1,0)</f>
        <v>0</v>
      </c>
      <c r="AR20" s="15"/>
      <c r="AS20" s="15">
        <f t="shared" si="11"/>
        <v>0</v>
      </c>
      <c r="AV20" s="8">
        <f>(Vz!$B$14/1000)*Vz!AK20</f>
        <v>-1.7335248211745267</v>
      </c>
      <c r="AX20">
        <f t="shared" si="12"/>
        <v>0</v>
      </c>
    </row>
    <row r="21" spans="2:50" x14ac:dyDescent="0.15">
      <c r="B21" s="15">
        <f>'RAOB Used for Calcs'!C21</f>
        <v>1504.3333333333335</v>
      </c>
      <c r="D21" s="15">
        <f t="shared" si="7"/>
        <v>19.666666666666742</v>
      </c>
      <c r="F21" s="8">
        <f t="shared" si="0"/>
        <v>5.9275369663234087E-2</v>
      </c>
      <c r="G21" s="8"/>
      <c r="I21">
        <v>0.60000000000000009</v>
      </c>
      <c r="K21" s="8">
        <f t="shared" si="1"/>
        <v>0.4469356628622656</v>
      </c>
      <c r="M21" s="20">
        <f>'P,T'!J21</f>
        <v>1.073027037184844</v>
      </c>
      <c r="N21" s="8"/>
      <c r="O21" s="8">
        <f>331.3*(SQRT((1+('P,T'!D21/273.15))))</f>
        <v>331.7847999666734</v>
      </c>
      <c r="P21" s="8"/>
      <c r="Q21" s="8">
        <f t="shared" si="2"/>
        <v>0.22576124488920493</v>
      </c>
      <c r="R21" s="8"/>
      <c r="S21" s="8">
        <f t="shared" si="3"/>
        <v>0.26157878083147756</v>
      </c>
      <c r="T21" t="s">
        <v>106</v>
      </c>
      <c r="V21" s="8">
        <f>IF('RAOB Used for Calcs'!N21=1,((2*$T$16*$T$19)/(M21*$T$22*I21))^(1/2),0)</f>
        <v>74.904149475792025</v>
      </c>
      <c r="W21" s="8"/>
      <c r="X21" s="37">
        <f>IF('RAOB Used for Calcs'!N21=1,((2*$T$16*$T$19)/(M21*$T$22*K21))^(1/2),0)</f>
        <v>86.787863473698096</v>
      </c>
      <c r="Z21" s="18">
        <f t="shared" si="4"/>
        <v>194.13892133588072</v>
      </c>
      <c r="AA21" s="18"/>
      <c r="AC21" s="8">
        <f>IF('RAOB Used for Calcs'!L21=1,('particle parameters'!$B$25*ABS('particle parameters'!$B$30)),(AC22+(AM22*'vertical grid'!H22)))</f>
        <v>36.924756968879436</v>
      </c>
      <c r="AE21" s="8">
        <f t="shared" si="8"/>
        <v>0.1112912857146813</v>
      </c>
      <c r="AG21" s="8">
        <f t="shared" si="9"/>
        <v>0.42957358762421205</v>
      </c>
      <c r="AI21" s="8">
        <f t="shared" si="10"/>
        <v>-49.86310650481866</v>
      </c>
      <c r="AK21" s="8">
        <f t="shared" si="5"/>
        <v>-1.7067851865846997</v>
      </c>
      <c r="AM21" s="8">
        <f>AK21/('particle parameters'!$B$21/1000)</f>
        <v>-1.7067851865846997</v>
      </c>
      <c r="AO21" s="35">
        <f t="shared" si="6"/>
        <v>86.787863473698096</v>
      </c>
      <c r="AQ21" s="15">
        <f>IF('vertical grid'!J21=TRUE,1,0)</f>
        <v>0</v>
      </c>
      <c r="AR21" s="15"/>
      <c r="AS21" s="15">
        <f t="shared" si="11"/>
        <v>0</v>
      </c>
      <c r="AV21" s="8">
        <f>(Vz!$B$14/1000)*Vz!AK21</f>
        <v>-1.7335248211745267</v>
      </c>
      <c r="AX21">
        <f t="shared" si="12"/>
        <v>0</v>
      </c>
    </row>
    <row r="22" spans="2:50" x14ac:dyDescent="0.15">
      <c r="B22" s="15">
        <f>'RAOB Used for Calcs'!C22</f>
        <v>1524</v>
      </c>
      <c r="D22" s="15">
        <f t="shared" si="7"/>
        <v>19.666666666666515</v>
      </c>
      <c r="F22" s="8">
        <f t="shared" si="0"/>
        <v>5.92753696632334E-2</v>
      </c>
      <c r="G22" s="8"/>
      <c r="I22">
        <v>0.60000000000000009</v>
      </c>
      <c r="K22" s="8">
        <f t="shared" si="1"/>
        <v>0.4469356628622656</v>
      </c>
      <c r="M22" s="20">
        <f>'P,T'!J22</f>
        <v>1.073027037184844</v>
      </c>
      <c r="N22" s="8"/>
      <c r="O22" s="8">
        <f>331.3*(SQRT((1+('P,T'!D22/273.15))))</f>
        <v>331.7847999666734</v>
      </c>
      <c r="P22" s="8"/>
      <c r="Q22" s="8">
        <f t="shared" si="2"/>
        <v>0.22576124488920493</v>
      </c>
      <c r="R22" s="8"/>
      <c r="S22" s="8">
        <f t="shared" si="3"/>
        <v>0.26157878083147756</v>
      </c>
      <c r="T22" s="10">
        <f>'particle parameters'!F19</f>
        <v>5.4315694069447286E-3</v>
      </c>
      <c r="U22" t="s">
        <v>107</v>
      </c>
      <c r="V22" s="8">
        <f>IF('RAOB Used for Calcs'!N22=1,((2*$T$16*$T$19)/(M22*$T$22*I22))^(1/2),0)</f>
        <v>74.904149475792025</v>
      </c>
      <c r="W22" s="8"/>
      <c r="X22" s="37">
        <f>IF('RAOB Used for Calcs'!N22=1,((2*$T$16*$T$19)/(M22*$T$22*K22))^(1/2),0)</f>
        <v>86.787863473698096</v>
      </c>
      <c r="Z22" s="18">
        <f t="shared" si="4"/>
        <v>194.13892133588072</v>
      </c>
      <c r="AA22" s="18"/>
      <c r="AC22" s="8">
        <f>IF('RAOB Used for Calcs'!L22=1,('particle parameters'!$B$25*ABS('particle parameters'!$B$30)),(AC23+(AM23*'vertical grid'!H23)))</f>
        <v>36.924756968879436</v>
      </c>
      <c r="AE22" s="8">
        <f t="shared" si="8"/>
        <v>0.1112912857146813</v>
      </c>
      <c r="AG22" s="8">
        <f t="shared" si="9"/>
        <v>0.42957358762421205</v>
      </c>
      <c r="AI22" s="8">
        <f t="shared" si="10"/>
        <v>-49.86310650481866</v>
      </c>
      <c r="AK22" s="8">
        <f t="shared" si="5"/>
        <v>-1.7067851865846997</v>
      </c>
      <c r="AM22" s="8">
        <f>AK22/('particle parameters'!$B$21/1000)</f>
        <v>-1.7067851865846997</v>
      </c>
      <c r="AO22" s="35">
        <f t="shared" si="6"/>
        <v>86.787863473698096</v>
      </c>
      <c r="AQ22" s="15">
        <f>IF('vertical grid'!J22=TRUE,1,0)</f>
        <v>0</v>
      </c>
      <c r="AR22" s="15"/>
      <c r="AS22" s="15">
        <f t="shared" si="11"/>
        <v>0</v>
      </c>
      <c r="AV22" s="8">
        <f>(Vz!$B$14/1000)*Vz!AK22</f>
        <v>-1.7335248211745267</v>
      </c>
      <c r="AX22">
        <f t="shared" si="12"/>
        <v>0</v>
      </c>
    </row>
    <row r="23" spans="2:50" x14ac:dyDescent="0.15">
      <c r="B23" s="15">
        <f>'RAOB Used for Calcs'!C23</f>
        <v>1625.6666666666667</v>
      </c>
      <c r="D23" s="15">
        <f t="shared" si="7"/>
        <v>101.66666666666674</v>
      </c>
      <c r="F23" s="8">
        <f t="shared" si="0"/>
        <v>0.30777465106409169</v>
      </c>
      <c r="G23" s="8"/>
      <c r="I23">
        <v>0.60000000000000009</v>
      </c>
      <c r="K23" s="8">
        <f t="shared" si="1"/>
        <v>0.44782801320263443</v>
      </c>
      <c r="M23" s="20">
        <f>'P,T'!J23</f>
        <v>1.0419709878047252</v>
      </c>
      <c r="N23" s="8"/>
      <c r="O23" s="8">
        <f>331.3*(SQRT((1+('P,T'!D23/273.15))))</f>
        <v>330.32826555132851</v>
      </c>
      <c r="P23" s="8"/>
      <c r="Q23" s="8">
        <f t="shared" si="2"/>
        <v>0.23011114803568036</v>
      </c>
      <c r="R23" s="8"/>
      <c r="S23" s="8">
        <f t="shared" si="3"/>
        <v>0.26635303879535016</v>
      </c>
      <c r="V23" s="8">
        <f>IF('RAOB Used for Calcs'!N23=1,((2*$T$16*$T$19)/(M23*$T$22*I23))^(1/2),0)</f>
        <v>76.012216414651292</v>
      </c>
      <c r="W23" s="8"/>
      <c r="X23" s="37">
        <f>IF('RAOB Used for Calcs'!N23=1,((2*$T$16*$T$19)/(M23*$T$22*K23))^(1/2),0)</f>
        <v>87.983937329593729</v>
      </c>
      <c r="Z23" s="18">
        <f t="shared" si="4"/>
        <v>196.81446234965389</v>
      </c>
      <c r="AA23" s="18"/>
      <c r="AC23" s="8">
        <f>IF('RAOB Used for Calcs'!L23=1,('particle parameters'!$B$25*ABS('particle parameters'!$B$30)),(AC24+(AM24*'vertical grid'!H24)))</f>
        <v>36.924756968879436</v>
      </c>
      <c r="AE23" s="8">
        <f t="shared" si="8"/>
        <v>0.11178200844317948</v>
      </c>
      <c r="AG23" s="8">
        <f t="shared" si="9"/>
        <v>0.42962284783521598</v>
      </c>
      <c r="AI23" s="8">
        <f t="shared" si="10"/>
        <v>-51.059180360714294</v>
      </c>
      <c r="AK23" s="8">
        <f t="shared" si="5"/>
        <v>-1.6575766694285095</v>
      </c>
      <c r="AM23" s="8">
        <f>AK23/('particle parameters'!$B$21/1000)</f>
        <v>-1.6575766694285095</v>
      </c>
      <c r="AO23" s="35">
        <f t="shared" si="6"/>
        <v>87.983937329593729</v>
      </c>
      <c r="AQ23" s="15">
        <f>IF('vertical grid'!J23=TRUE,1,0)</f>
        <v>0</v>
      </c>
      <c r="AR23" s="15"/>
      <c r="AS23" s="15">
        <f t="shared" si="11"/>
        <v>0</v>
      </c>
      <c r="AV23" s="8">
        <f>(Vz!$B$14/1000)*Vz!AK23</f>
        <v>-1.6835453705828896</v>
      </c>
      <c r="AX23">
        <f t="shared" si="12"/>
        <v>0</v>
      </c>
    </row>
    <row r="24" spans="2:50" x14ac:dyDescent="0.15">
      <c r="B24" s="15">
        <f>'RAOB Used for Calcs'!C24</f>
        <v>1727.3333333333335</v>
      </c>
      <c r="D24" s="15">
        <f t="shared" si="7"/>
        <v>101.66666666666674</v>
      </c>
      <c r="F24" s="8">
        <f t="shared" si="0"/>
        <v>0.30777465106409169</v>
      </c>
      <c r="G24" s="8"/>
      <c r="I24">
        <v>0.60000000000000009</v>
      </c>
      <c r="K24" s="8">
        <f t="shared" si="1"/>
        <v>0.44782801320263443</v>
      </c>
      <c r="M24" s="20">
        <f>'P,T'!J24</f>
        <v>1.0419709878047252</v>
      </c>
      <c r="N24" s="8"/>
      <c r="O24" s="8">
        <f>331.3*(SQRT((1+('P,T'!D24/273.15))))</f>
        <v>330.32826555132851</v>
      </c>
      <c r="P24" s="8"/>
      <c r="Q24" s="8">
        <f t="shared" si="2"/>
        <v>0.23011114803568036</v>
      </c>
      <c r="R24" s="8"/>
      <c r="S24" s="8">
        <f t="shared" si="3"/>
        <v>0.26635303879535016</v>
      </c>
      <c r="V24" s="8">
        <f>IF('RAOB Used for Calcs'!N24=1,((2*$T$16*$T$19)/(M24*$T$22*I24))^(1/2),0)</f>
        <v>76.012216414651292</v>
      </c>
      <c r="W24" s="8"/>
      <c r="X24" s="37">
        <f>IF('RAOB Used for Calcs'!N24=1,((2*$T$16*$T$19)/(M24*$T$22*K24))^(1/2),0)</f>
        <v>87.983937329593729</v>
      </c>
      <c r="Z24" s="18">
        <f t="shared" si="4"/>
        <v>196.81446234965389</v>
      </c>
      <c r="AA24" s="18"/>
      <c r="AC24" s="8">
        <f>IF('RAOB Used for Calcs'!L24=1,('particle parameters'!$B$25*ABS('particle parameters'!$B$30)),(AC25+(AM25*'vertical grid'!H25)))</f>
        <v>36.924756968879436</v>
      </c>
      <c r="AE24" s="8">
        <f t="shared" si="8"/>
        <v>0.11178200844317948</v>
      </c>
      <c r="AG24" s="8">
        <f t="shared" si="9"/>
        <v>0.42962284783521598</v>
      </c>
      <c r="AI24" s="8">
        <f t="shared" si="10"/>
        <v>-51.059180360714294</v>
      </c>
      <c r="AK24" s="8">
        <f t="shared" si="5"/>
        <v>-1.6575766694285095</v>
      </c>
      <c r="AM24" s="8">
        <f>AK24/('particle parameters'!$B$21/1000)</f>
        <v>-1.6575766694285095</v>
      </c>
      <c r="AO24" s="35">
        <f t="shared" si="6"/>
        <v>87.983937329593729</v>
      </c>
      <c r="AQ24" s="15">
        <f>IF('vertical grid'!J24=TRUE,1,0)</f>
        <v>0</v>
      </c>
      <c r="AR24" s="15"/>
      <c r="AS24" s="15">
        <f t="shared" si="11"/>
        <v>0</v>
      </c>
      <c r="AV24" s="8">
        <f>(Vz!$B$14/1000)*Vz!AK24</f>
        <v>-1.6835453705828896</v>
      </c>
      <c r="AX24">
        <f t="shared" si="12"/>
        <v>0</v>
      </c>
    </row>
    <row r="25" spans="2:50" x14ac:dyDescent="0.15">
      <c r="B25" s="15">
        <f>'RAOB Used for Calcs'!C25</f>
        <v>1829</v>
      </c>
      <c r="D25" s="15">
        <f t="shared" si="7"/>
        <v>101.66666666666652</v>
      </c>
      <c r="F25" s="8">
        <f t="shared" si="0"/>
        <v>0.30777465106409096</v>
      </c>
      <c r="G25" s="8"/>
      <c r="I25">
        <v>0.60000000000000009</v>
      </c>
      <c r="K25" s="8">
        <f t="shared" si="1"/>
        <v>0.44782801320263443</v>
      </c>
      <c r="M25" s="20">
        <f>'P,T'!J25</f>
        <v>1.0419709878047252</v>
      </c>
      <c r="N25" s="8"/>
      <c r="O25" s="8">
        <f>331.3*(SQRT((1+('P,T'!D25/273.15))))</f>
        <v>330.32826555132851</v>
      </c>
      <c r="P25" s="8"/>
      <c r="Q25" s="8">
        <f t="shared" si="2"/>
        <v>0.23011114803568036</v>
      </c>
      <c r="R25" s="8"/>
      <c r="S25" s="8">
        <f t="shared" si="3"/>
        <v>0.26635303879535016</v>
      </c>
      <c r="V25" s="8">
        <f>IF('RAOB Used for Calcs'!N25=1,((2*$T$16*$T$19)/(M25*$T$22*I25))^(1/2),0)</f>
        <v>76.012216414651292</v>
      </c>
      <c r="W25" s="8"/>
      <c r="X25" s="37">
        <f>IF('RAOB Used for Calcs'!N25=1,((2*$T$16*$T$19)/(M25*$T$22*K25))^(1/2),0)</f>
        <v>87.983937329593729</v>
      </c>
      <c r="Z25" s="18">
        <f t="shared" si="4"/>
        <v>196.81446234965389</v>
      </c>
      <c r="AA25" s="18"/>
      <c r="AC25" s="8">
        <f>IF('RAOB Used for Calcs'!L25=1,('particle parameters'!$B$25*ABS('particle parameters'!$B$30)),(AC26+(AM26*'vertical grid'!H26)))</f>
        <v>36.924756968879436</v>
      </c>
      <c r="AE25" s="8">
        <f t="shared" si="8"/>
        <v>0.11178200844317948</v>
      </c>
      <c r="AG25" s="8">
        <f t="shared" si="9"/>
        <v>0.42962284783521598</v>
      </c>
      <c r="AI25" s="8">
        <f t="shared" si="10"/>
        <v>-51.059180360714294</v>
      </c>
      <c r="AK25" s="8">
        <f t="shared" si="5"/>
        <v>-1.6575766694285095</v>
      </c>
      <c r="AM25" s="8">
        <f>AK25/('particle parameters'!$B$21/1000)</f>
        <v>-1.6575766694285095</v>
      </c>
      <c r="AO25" s="35">
        <f t="shared" si="6"/>
        <v>87.983937329593729</v>
      </c>
      <c r="AQ25" s="15">
        <f>IF('vertical grid'!J25=TRUE,1,0)</f>
        <v>0</v>
      </c>
      <c r="AR25" s="15"/>
      <c r="AS25" s="15">
        <f t="shared" si="11"/>
        <v>0</v>
      </c>
      <c r="AV25" s="8">
        <f>(Vz!$B$14/1000)*Vz!AK25</f>
        <v>-1.6835453705828896</v>
      </c>
      <c r="AX25">
        <f t="shared" si="12"/>
        <v>0</v>
      </c>
    </row>
    <row r="26" spans="2:50" x14ac:dyDescent="0.15">
      <c r="B26" s="15">
        <f>'RAOB Used for Calcs'!C26</f>
        <v>1859.3333333333333</v>
      </c>
      <c r="D26" s="15">
        <f t="shared" si="7"/>
        <v>30.333333333333258</v>
      </c>
      <c r="F26" s="8">
        <f t="shared" si="0"/>
        <v>9.1946432670670944E-2</v>
      </c>
      <c r="G26" s="8"/>
      <c r="I26">
        <v>0.60000000000000009</v>
      </c>
      <c r="K26" s="8">
        <f t="shared" si="1"/>
        <v>0.44810101161043547</v>
      </c>
      <c r="M26" s="20">
        <f>'P,T'!J26</f>
        <v>1.03283073727426</v>
      </c>
      <c r="N26" s="8"/>
      <c r="O26" s="8">
        <f>331.3*(SQRT((1+('P,T'!D26/273.15))))</f>
        <v>329.90223168287179</v>
      </c>
      <c r="P26" s="8"/>
      <c r="Q26" s="8">
        <f t="shared" si="2"/>
        <v>0.23142558972323166</v>
      </c>
      <c r="R26" s="8"/>
      <c r="S26" s="8">
        <f t="shared" si="3"/>
        <v>0.26779288996551237</v>
      </c>
      <c r="V26" s="8">
        <f>IF('RAOB Used for Calcs'!N26=1,((2*$T$16*$T$19)/(M26*$T$22*I26))^(1/2),0)</f>
        <v>76.347818518218801</v>
      </c>
      <c r="W26" s="8"/>
      <c r="X26" s="37">
        <f>IF('RAOB Used for Calcs'!N26=1,((2*$T$16*$T$19)/(M26*$T$22*K26))^(1/2),0)</f>
        <v>88.345472028428247</v>
      </c>
      <c r="Z26" s="18">
        <f t="shared" si="4"/>
        <v>197.62319243757105</v>
      </c>
      <c r="AA26" s="18"/>
      <c r="AC26" s="8">
        <f>IF('RAOB Used for Calcs'!L26=1,('particle parameters'!$B$25*ABS('particle parameters'!$B$30)),(AC27+(AM27*'vertical grid'!H27)))</f>
        <v>36.924756968879436</v>
      </c>
      <c r="AE26" s="8">
        <f t="shared" si="8"/>
        <v>0.11192636309406492</v>
      </c>
      <c r="AG26" s="8">
        <f t="shared" si="9"/>
        <v>0.42963737983995898</v>
      </c>
      <c r="AI26" s="8">
        <f t="shared" si="10"/>
        <v>-51.420715059548812</v>
      </c>
      <c r="AK26" s="8">
        <f t="shared" si="5"/>
        <v>-1.6430918537359624</v>
      </c>
      <c r="AM26" s="8">
        <f>AK26/('particle parameters'!$B$21/1000)</f>
        <v>-1.6430918537359624</v>
      </c>
      <c r="AO26" s="35">
        <f t="shared" si="6"/>
        <v>88.345472028428247</v>
      </c>
      <c r="AQ26" s="15">
        <f>IF('vertical grid'!J26=TRUE,1,0)</f>
        <v>0</v>
      </c>
      <c r="AR26" s="15"/>
      <c r="AS26" s="15">
        <f t="shared" si="11"/>
        <v>0</v>
      </c>
      <c r="AV26" s="8">
        <f>(Vz!$B$14/1000)*Vz!AK26</f>
        <v>-1.6688336261111594</v>
      </c>
      <c r="AX26">
        <f t="shared" si="12"/>
        <v>0</v>
      </c>
    </row>
    <row r="27" spans="2:50" x14ac:dyDescent="0.15">
      <c r="B27" s="15">
        <f>'RAOB Used for Calcs'!C27</f>
        <v>1889.6666666666665</v>
      </c>
      <c r="D27" s="15">
        <f t="shared" si="7"/>
        <v>30.333333333333258</v>
      </c>
      <c r="F27" s="8">
        <f t="shared" si="0"/>
        <v>9.1946432670670944E-2</v>
      </c>
      <c r="G27" s="8"/>
      <c r="I27">
        <v>0.60000000000000009</v>
      </c>
      <c r="K27" s="8">
        <f t="shared" si="1"/>
        <v>0.44810101161043547</v>
      </c>
      <c r="M27" s="20">
        <f>'P,T'!J27</f>
        <v>1.03283073727426</v>
      </c>
      <c r="N27" s="8"/>
      <c r="O27" s="8">
        <f>331.3*(SQRT((1+('P,T'!D27/273.15))))</f>
        <v>329.90223168287179</v>
      </c>
      <c r="P27" s="8"/>
      <c r="Q27" s="8">
        <f t="shared" si="2"/>
        <v>0.23142558972323166</v>
      </c>
      <c r="R27" s="8"/>
      <c r="S27" s="8">
        <f t="shared" si="3"/>
        <v>0.26779288996551237</v>
      </c>
      <c r="V27" s="8">
        <f>IF('RAOB Used for Calcs'!N27=1,((2*$T$16*$T$19)/(M27*$T$22*I27))^(1/2),0)</f>
        <v>76.347818518218801</v>
      </c>
      <c r="W27" s="8"/>
      <c r="X27" s="37">
        <f>IF('RAOB Used for Calcs'!N27=1,((2*$T$16*$T$19)/(M27*$T$22*K27))^(1/2),0)</f>
        <v>88.345472028428247</v>
      </c>
      <c r="Z27" s="18">
        <f t="shared" si="4"/>
        <v>197.62319243757105</v>
      </c>
      <c r="AA27" s="18"/>
      <c r="AC27" s="8">
        <f>IF('RAOB Used for Calcs'!L27=1,('particle parameters'!$B$25*ABS('particle parameters'!$B$30)),(AC28+(AM28*'vertical grid'!H28)))</f>
        <v>36.924756968879436</v>
      </c>
      <c r="AE27" s="8">
        <f t="shared" si="8"/>
        <v>0.11192636309406492</v>
      </c>
      <c r="AG27" s="8">
        <f t="shared" si="9"/>
        <v>0.42963737983995898</v>
      </c>
      <c r="AI27" s="8">
        <f t="shared" si="10"/>
        <v>-51.420715059548812</v>
      </c>
      <c r="AK27" s="8">
        <f t="shared" si="5"/>
        <v>-1.6430918537359624</v>
      </c>
      <c r="AM27" s="8">
        <f>AK27/('particle parameters'!$B$21/1000)</f>
        <v>-1.6430918537359624</v>
      </c>
      <c r="AO27" s="35">
        <f t="shared" si="6"/>
        <v>88.345472028428247</v>
      </c>
      <c r="AQ27" s="15">
        <f>IF('vertical grid'!J27=TRUE,1,0)</f>
        <v>0</v>
      </c>
      <c r="AR27" s="15"/>
      <c r="AS27" s="15">
        <f t="shared" si="11"/>
        <v>0</v>
      </c>
      <c r="AV27" s="8">
        <f>(Vz!$B$14/1000)*Vz!AK27</f>
        <v>-1.6688336261111594</v>
      </c>
      <c r="AX27">
        <f t="shared" si="12"/>
        <v>0</v>
      </c>
    </row>
    <row r="28" spans="2:50" x14ac:dyDescent="0.15">
      <c r="B28" s="15">
        <f>'RAOB Used for Calcs'!C28</f>
        <v>1920</v>
      </c>
      <c r="D28" s="15">
        <f t="shared" si="7"/>
        <v>30.333333333333485</v>
      </c>
      <c r="F28" s="8">
        <f t="shared" si="0"/>
        <v>9.1946432670671638E-2</v>
      </c>
      <c r="G28" s="8"/>
      <c r="I28">
        <v>0.60000000000000009</v>
      </c>
      <c r="K28" s="8">
        <f t="shared" si="1"/>
        <v>0.44810101161043547</v>
      </c>
      <c r="M28" s="20">
        <f>'P,T'!J28</f>
        <v>1.03283073727426</v>
      </c>
      <c r="N28" s="8"/>
      <c r="O28" s="8">
        <f>331.3*(SQRT((1+('P,T'!D28/273.15))))</f>
        <v>329.90223168287179</v>
      </c>
      <c r="P28" s="8"/>
      <c r="Q28" s="8">
        <f t="shared" si="2"/>
        <v>0.23142558972323166</v>
      </c>
      <c r="R28" s="8"/>
      <c r="S28" s="8">
        <f t="shared" si="3"/>
        <v>0.26779288996551237</v>
      </c>
      <c r="V28" s="8">
        <f>IF('RAOB Used for Calcs'!N28=1,((2*$T$16*$T$19)/(M28*$T$22*I28))^(1/2),0)</f>
        <v>76.347818518218801</v>
      </c>
      <c r="W28" s="8"/>
      <c r="X28" s="37">
        <f>IF('RAOB Used for Calcs'!N28=1,((2*$T$16*$T$19)/(M28*$T$22*K28))^(1/2),0)</f>
        <v>88.345472028428247</v>
      </c>
      <c r="Z28" s="18">
        <f t="shared" si="4"/>
        <v>197.62319243757105</v>
      </c>
      <c r="AA28" s="18"/>
      <c r="AC28" s="8">
        <f>IF('RAOB Used for Calcs'!L28=1,('particle parameters'!$B$25*ABS('particle parameters'!$B$30)),(AC29+(AM29*'vertical grid'!H29)))</f>
        <v>36.924756968879436</v>
      </c>
      <c r="AE28" s="8">
        <f t="shared" si="8"/>
        <v>0.11192636309406492</v>
      </c>
      <c r="AG28" s="8">
        <f t="shared" si="9"/>
        <v>0.42963737983995898</v>
      </c>
      <c r="AI28" s="8">
        <f t="shared" si="10"/>
        <v>-51.420715059548812</v>
      </c>
      <c r="AK28" s="8">
        <f t="shared" si="5"/>
        <v>-1.6430918537359624</v>
      </c>
      <c r="AM28" s="8">
        <f>AK28/('particle parameters'!$B$21/1000)</f>
        <v>-1.6430918537359624</v>
      </c>
      <c r="AO28" s="35">
        <f t="shared" si="6"/>
        <v>88.345472028428247</v>
      </c>
      <c r="AQ28" s="15">
        <f>IF('vertical grid'!J28=TRUE,1,0)</f>
        <v>0</v>
      </c>
      <c r="AR28" s="15"/>
      <c r="AS28" s="15">
        <f t="shared" si="11"/>
        <v>0</v>
      </c>
      <c r="AV28" s="8">
        <f>(Vz!$B$14/1000)*Vz!AK28</f>
        <v>-1.6688336261111594</v>
      </c>
      <c r="AX28">
        <f t="shared" si="12"/>
        <v>0</v>
      </c>
    </row>
    <row r="29" spans="2:50" x14ac:dyDescent="0.15">
      <c r="B29" s="15">
        <f>'RAOB Used for Calcs'!C29</f>
        <v>1930</v>
      </c>
      <c r="D29" s="15">
        <f t="shared" si="7"/>
        <v>10</v>
      </c>
      <c r="F29" s="8">
        <f t="shared" si="0"/>
        <v>3.0312010770550936E-2</v>
      </c>
      <c r="G29" s="8"/>
      <c r="I29">
        <v>0.60000000000000009</v>
      </c>
      <c r="K29" s="8">
        <f t="shared" si="1"/>
        <v>0.4481913904039746</v>
      </c>
      <c r="M29" s="20">
        <f>'P,T'!J29</f>
        <v>1.0289720919295244</v>
      </c>
      <c r="N29" s="8"/>
      <c r="O29" s="8">
        <f>331.3*(SQRT((1+('P,T'!D29/273.15))))</f>
        <v>329.90223168287179</v>
      </c>
      <c r="P29" s="8"/>
      <c r="Q29" s="8">
        <f t="shared" si="2"/>
        <v>0.23185910666214046</v>
      </c>
      <c r="R29" s="8"/>
      <c r="S29" s="8">
        <f t="shared" si="3"/>
        <v>0.26826747932582257</v>
      </c>
      <c r="V29" s="8">
        <f>IF('RAOB Used for Calcs'!N29=1,((2*$T$16*$T$19)/(M29*$T$22*I29))^(1/2),0)</f>
        <v>76.490836723837148</v>
      </c>
      <c r="W29" s="8"/>
      <c r="X29" s="37">
        <f>IF('RAOB Used for Calcs'!N29=1,((2*$T$16*$T$19)/(M29*$T$22*K29))^(1/2),0)</f>
        <v>88.502040117527528</v>
      </c>
      <c r="Z29" s="18">
        <f t="shared" si="4"/>
        <v>197.97342527793319</v>
      </c>
      <c r="AA29" s="18"/>
      <c r="AC29" s="8">
        <f>IF('RAOB Used for Calcs'!L29=1,('particle parameters'!$B$25*ABS('particle parameters'!$B$30)),(AC30+(AM30*'vertical grid'!H30)))</f>
        <v>36.924756968879436</v>
      </c>
      <c r="AE29" s="8">
        <f t="shared" si="8"/>
        <v>0.11192636309406492</v>
      </c>
      <c r="AG29" s="8">
        <f t="shared" si="9"/>
        <v>0.42963737983995898</v>
      </c>
      <c r="AI29" s="8">
        <f t="shared" si="10"/>
        <v>-51.577283148648092</v>
      </c>
      <c r="AK29" s="8">
        <f t="shared" si="5"/>
        <v>-1.6369532789399381</v>
      </c>
      <c r="AM29" s="8">
        <f>AK29/('particle parameters'!$B$21/1000)</f>
        <v>-1.6369532789399381</v>
      </c>
      <c r="AO29" s="35">
        <f t="shared" si="6"/>
        <v>88.502040117527528</v>
      </c>
      <c r="AQ29" s="15">
        <f>IF('vertical grid'!J29=TRUE,1,0)</f>
        <v>0</v>
      </c>
      <c r="AR29" s="15"/>
      <c r="AS29" s="15">
        <f t="shared" si="11"/>
        <v>0</v>
      </c>
      <c r="AV29" s="8">
        <f>(Vz!$B$14/1000)*Vz!AK29</f>
        <v>-1.6625988803099974</v>
      </c>
      <c r="AX29">
        <f t="shared" si="12"/>
        <v>0</v>
      </c>
    </row>
    <row r="30" spans="2:50" x14ac:dyDescent="0.15">
      <c r="B30" s="15">
        <f>'RAOB Used for Calcs'!C30</f>
        <v>1940</v>
      </c>
      <c r="D30" s="15">
        <f t="shared" si="7"/>
        <v>10</v>
      </c>
      <c r="F30" s="8">
        <f t="shared" si="0"/>
        <v>3.0312010770550936E-2</v>
      </c>
      <c r="G30" s="8"/>
      <c r="I30">
        <v>0.60000000000000009</v>
      </c>
      <c r="K30" s="8">
        <f t="shared" si="1"/>
        <v>0.4481913904039746</v>
      </c>
      <c r="M30" s="20">
        <f>'P,T'!J30</f>
        <v>1.0289720919295244</v>
      </c>
      <c r="N30" s="8"/>
      <c r="O30" s="8">
        <f>331.3*(SQRT((1+('P,T'!D30/273.15))))</f>
        <v>329.90223168287179</v>
      </c>
      <c r="P30" s="8"/>
      <c r="Q30" s="8">
        <f t="shared" si="2"/>
        <v>0.23185910666214046</v>
      </c>
      <c r="R30" s="8"/>
      <c r="S30" s="8">
        <f t="shared" si="3"/>
        <v>0.26826747932582257</v>
      </c>
      <c r="V30" s="8">
        <f>IF('RAOB Used for Calcs'!N30=1,((2*$T$16*$T$19)/(M30*$T$22*I30))^(1/2),0)</f>
        <v>76.490836723837148</v>
      </c>
      <c r="W30" s="8"/>
      <c r="X30" s="37">
        <f>IF('RAOB Used for Calcs'!N30=1,((2*$T$16*$T$19)/(M30*$T$22*K30))^(1/2),0)</f>
        <v>88.502040117527528</v>
      </c>
      <c r="Z30" s="18">
        <f t="shared" si="4"/>
        <v>197.97342527793319</v>
      </c>
      <c r="AA30" s="18"/>
      <c r="AC30" s="8">
        <f>IF('RAOB Used for Calcs'!L30=1,('particle parameters'!$B$25*ABS('particle parameters'!$B$30)),(AC31+(AM31*'vertical grid'!H31)))</f>
        <v>36.924756968879436</v>
      </c>
      <c r="AE30" s="8">
        <f t="shared" si="8"/>
        <v>0.11192636309406492</v>
      </c>
      <c r="AG30" s="8">
        <f t="shared" si="9"/>
        <v>0.42963737983995898</v>
      </c>
      <c r="AI30" s="8">
        <f t="shared" si="10"/>
        <v>-51.577283148648092</v>
      </c>
      <c r="AK30" s="8">
        <f t="shared" si="5"/>
        <v>-1.6369532789399381</v>
      </c>
      <c r="AM30" s="8">
        <f>AK30/('particle parameters'!$B$21/1000)</f>
        <v>-1.6369532789399381</v>
      </c>
      <c r="AO30" s="35">
        <f t="shared" si="6"/>
        <v>88.502040117527528</v>
      </c>
      <c r="AQ30" s="15">
        <f>IF('vertical grid'!J30=TRUE,1,0)</f>
        <v>0</v>
      </c>
      <c r="AR30" s="15"/>
      <c r="AS30" s="15">
        <f t="shared" si="11"/>
        <v>0</v>
      </c>
      <c r="AV30" s="8">
        <f>(Vz!$B$14/1000)*Vz!AK30</f>
        <v>-1.6625988803099974</v>
      </c>
      <c r="AX30">
        <f t="shared" si="12"/>
        <v>0</v>
      </c>
    </row>
    <row r="31" spans="2:50" x14ac:dyDescent="0.15">
      <c r="B31" s="15">
        <f>'RAOB Used for Calcs'!C31</f>
        <v>1950</v>
      </c>
      <c r="D31" s="15">
        <f t="shared" si="7"/>
        <v>10</v>
      </c>
      <c r="F31" s="8">
        <f t="shared" si="0"/>
        <v>3.0312010770550936E-2</v>
      </c>
      <c r="G31" s="8"/>
      <c r="I31">
        <v>0.60000000000000009</v>
      </c>
      <c r="K31" s="8">
        <f t="shared" si="1"/>
        <v>0.4481913904039746</v>
      </c>
      <c r="M31" s="20">
        <f>'P,T'!J31</f>
        <v>1.0289720919295244</v>
      </c>
      <c r="N31" s="8"/>
      <c r="O31" s="8">
        <f>331.3*(SQRT((1+('P,T'!D31/273.15))))</f>
        <v>329.90223168287179</v>
      </c>
      <c r="P31" s="8"/>
      <c r="Q31" s="8">
        <f t="shared" si="2"/>
        <v>0.23185910666214046</v>
      </c>
      <c r="R31" s="8"/>
      <c r="S31" s="8">
        <f t="shared" si="3"/>
        <v>0.26826747932582257</v>
      </c>
      <c r="V31" s="8">
        <f>IF('RAOB Used for Calcs'!N31=1,((2*$T$16*$T$19)/(M31*$T$22*I31))^(1/2),0)</f>
        <v>76.490836723837148</v>
      </c>
      <c r="W31" s="8"/>
      <c r="X31" s="37">
        <f>IF('RAOB Used for Calcs'!N31=1,((2*$T$16*$T$19)/(M31*$T$22*K31))^(1/2),0)</f>
        <v>88.502040117527528</v>
      </c>
      <c r="Z31" s="18">
        <f t="shared" si="4"/>
        <v>197.97342527793319</v>
      </c>
      <c r="AA31" s="18"/>
      <c r="AC31" s="8">
        <f>IF('RAOB Used for Calcs'!L31=1,('particle parameters'!$B$25*ABS('particle parameters'!$B$30)),(AC32+(AM32*'vertical grid'!H32)))</f>
        <v>36.924756968879436</v>
      </c>
      <c r="AE31" s="8">
        <f t="shared" si="8"/>
        <v>0.11192636309406492</v>
      </c>
      <c r="AG31" s="8">
        <f t="shared" si="9"/>
        <v>0.42963737983995898</v>
      </c>
      <c r="AI31" s="8">
        <f t="shared" si="10"/>
        <v>-51.577283148648092</v>
      </c>
      <c r="AK31" s="8">
        <f t="shared" si="5"/>
        <v>-1.6369532789399381</v>
      </c>
      <c r="AM31" s="8">
        <f>AK31/('particle parameters'!$B$21/1000)</f>
        <v>-1.6369532789399381</v>
      </c>
      <c r="AO31" s="35">
        <f t="shared" si="6"/>
        <v>88.502040117527528</v>
      </c>
      <c r="AQ31" s="15">
        <f>IF('vertical grid'!J31=TRUE,1,0)</f>
        <v>0</v>
      </c>
      <c r="AR31" s="15"/>
      <c r="AS31" s="15">
        <f t="shared" si="11"/>
        <v>0</v>
      </c>
      <c r="AV31" s="8">
        <f>(Vz!$B$14/1000)*Vz!AK31</f>
        <v>-1.6625988803099974</v>
      </c>
      <c r="AX31">
        <f t="shared" si="12"/>
        <v>0</v>
      </c>
    </row>
    <row r="32" spans="2:50" x14ac:dyDescent="0.15">
      <c r="B32" s="15">
        <f>'RAOB Used for Calcs'!C32</f>
        <v>1983</v>
      </c>
      <c r="D32" s="15">
        <f t="shared" si="7"/>
        <v>33</v>
      </c>
      <c r="F32" s="8">
        <f t="shared" si="0"/>
        <v>0.10010358094973255</v>
      </c>
      <c r="G32" s="8"/>
      <c r="I32">
        <v>0.60000000000000009</v>
      </c>
      <c r="K32" s="8">
        <f t="shared" si="1"/>
        <v>0.4484976105356705</v>
      </c>
      <c r="M32" s="20">
        <f>'P,T'!J32</f>
        <v>1.0176127841019513</v>
      </c>
      <c r="N32" s="8"/>
      <c r="O32" s="8">
        <f>331.3*(SQRT((1+('P,T'!D32/273.15))))</f>
        <v>329.65853655695986</v>
      </c>
      <c r="P32" s="8"/>
      <c r="Q32" s="8">
        <f t="shared" si="2"/>
        <v>0.2333219546543194</v>
      </c>
      <c r="R32" s="8"/>
      <c r="S32" s="8">
        <f t="shared" si="3"/>
        <v>0.26986785954999704</v>
      </c>
      <c r="V32" s="8">
        <f>IF('RAOB Used for Calcs'!N32=1,((2*$T$16*$T$19)/(M32*$T$22*I32))^(1/2),0)</f>
        <v>76.91657411795228</v>
      </c>
      <c r="W32" s="8"/>
      <c r="X32" s="37">
        <f>IF('RAOB Used for Calcs'!N32=1,((2*$T$16*$T$19)/(M32*$T$22*K32))^(1/2),0)</f>
        <v>88.964243643011201</v>
      </c>
      <c r="Z32" s="18">
        <f t="shared" si="4"/>
        <v>199.00734511745355</v>
      </c>
      <c r="AA32" s="18"/>
      <c r="AC32" s="8">
        <f>IF('RAOB Used for Calcs'!L32=1,('particle parameters'!$B$25*ABS('particle parameters'!$B$30)),(AC33+(AM33*'vertical grid'!H33)))</f>
        <v>36.924756968879436</v>
      </c>
      <c r="AE32" s="8">
        <f t="shared" si="8"/>
        <v>0.11200910297828558</v>
      </c>
      <c r="AG32" s="8">
        <f t="shared" si="9"/>
        <v>0.42964571761750009</v>
      </c>
      <c r="AI32" s="8">
        <f t="shared" si="10"/>
        <v>-52.039486674131766</v>
      </c>
      <c r="AK32" s="8">
        <f t="shared" si="5"/>
        <v>-1.6189135971882107</v>
      </c>
      <c r="AM32" s="8">
        <f>AK32/('particle parameters'!$B$21/1000)</f>
        <v>-1.6189135971882107</v>
      </c>
      <c r="AO32" s="35">
        <f t="shared" si="6"/>
        <v>88.964243643011201</v>
      </c>
      <c r="AQ32" s="15">
        <f>IF('vertical grid'!J32=TRUE,1,0)</f>
        <v>0</v>
      </c>
      <c r="AR32" s="15"/>
      <c r="AS32" s="15">
        <f t="shared" si="11"/>
        <v>0</v>
      </c>
      <c r="AV32" s="8">
        <f>(Vz!$B$14/1000)*Vz!AK32</f>
        <v>-1.6442765768774927</v>
      </c>
      <c r="AX32">
        <f t="shared" si="12"/>
        <v>0</v>
      </c>
    </row>
    <row r="33" spans="2:50" x14ac:dyDescent="0.15">
      <c r="B33" s="15">
        <f>'RAOB Used for Calcs'!C33</f>
        <v>2016</v>
      </c>
      <c r="D33" s="15">
        <f t="shared" si="7"/>
        <v>33</v>
      </c>
      <c r="F33" s="8">
        <f t="shared" si="0"/>
        <v>0.10010358094973255</v>
      </c>
      <c r="G33" s="8"/>
      <c r="I33">
        <v>0.60000000000000009</v>
      </c>
      <c r="K33" s="8">
        <f t="shared" ref="K33:K64" si="13">IF(Q33&lt;0.722,(0.45*(Q33*Q33))+0.424,(2.1*EXP(-1.2*(Q33+0.35)))-(8.9*EXP(-2.2*(Q33+0.35)))+0.92)</f>
        <v>0.4484976105356705</v>
      </c>
      <c r="M33" s="20">
        <f>'P,T'!J33</f>
        <v>1.0176127841019513</v>
      </c>
      <c r="N33" s="8"/>
      <c r="O33" s="8">
        <f>331.3*(SQRT((1+('P,T'!D33/273.15))))</f>
        <v>329.65853655695986</v>
      </c>
      <c r="P33" s="8"/>
      <c r="Q33" s="8">
        <f t="shared" si="2"/>
        <v>0.2333219546543194</v>
      </c>
      <c r="R33" s="8"/>
      <c r="S33" s="8">
        <f t="shared" si="3"/>
        <v>0.26986785954999704</v>
      </c>
      <c r="V33" s="8">
        <f>IF('RAOB Used for Calcs'!N33=1,((2*$T$16*$T$19)/(M33*$T$22*I33))^(1/2),0)</f>
        <v>76.91657411795228</v>
      </c>
      <c r="W33" s="8"/>
      <c r="X33" s="37">
        <f>IF('RAOB Used for Calcs'!N33=1,((2*$T$16*$T$19)/(M33*$T$22*K33))^(1/2),0)</f>
        <v>88.964243643011201</v>
      </c>
      <c r="Z33" s="18">
        <f t="shared" si="4"/>
        <v>199.00734511745355</v>
      </c>
      <c r="AA33" s="18"/>
      <c r="AC33" s="8">
        <f>IF('RAOB Used for Calcs'!L33=1,('particle parameters'!$B$25*ABS('particle parameters'!$B$30)),(AC34+(AM34*'vertical grid'!H34)))</f>
        <v>36.924756968879436</v>
      </c>
      <c r="AE33" s="8">
        <f t="shared" si="8"/>
        <v>0.11200910297828558</v>
      </c>
      <c r="AG33" s="8">
        <f t="shared" si="9"/>
        <v>0.42964571761750009</v>
      </c>
      <c r="AI33" s="8">
        <f t="shared" si="10"/>
        <v>-52.039486674131766</v>
      </c>
      <c r="AK33" s="8">
        <f t="shared" si="5"/>
        <v>-1.6189135971882107</v>
      </c>
      <c r="AM33" s="8">
        <f>AK33/('particle parameters'!$B$21/1000)</f>
        <v>-1.6189135971882107</v>
      </c>
      <c r="AO33" s="35">
        <f t="shared" si="6"/>
        <v>88.964243643011201</v>
      </c>
      <c r="AQ33" s="15">
        <f>IF('vertical grid'!J33=TRUE,1,0)</f>
        <v>0</v>
      </c>
      <c r="AR33" s="15"/>
      <c r="AS33" s="15">
        <f t="shared" si="11"/>
        <v>0</v>
      </c>
      <c r="AV33" s="8">
        <f>(Vz!$B$14/1000)*Vz!AK33</f>
        <v>-1.6442765768774927</v>
      </c>
      <c r="AX33">
        <f t="shared" si="12"/>
        <v>0</v>
      </c>
    </row>
    <row r="34" spans="2:50" x14ac:dyDescent="0.15">
      <c r="B34" s="15">
        <f>'RAOB Used for Calcs'!C34</f>
        <v>2049</v>
      </c>
      <c r="D34" s="15">
        <f t="shared" si="7"/>
        <v>33</v>
      </c>
      <c r="F34" s="8">
        <f t="shared" si="0"/>
        <v>0.10010358094973255</v>
      </c>
      <c r="G34" s="8"/>
      <c r="I34">
        <v>0.60000000000000009</v>
      </c>
      <c r="K34" s="8">
        <f t="shared" si="13"/>
        <v>0.4484976105356705</v>
      </c>
      <c r="M34" s="20">
        <f>'P,T'!J34</f>
        <v>1.0176127841019513</v>
      </c>
      <c r="N34" s="8"/>
      <c r="O34" s="8">
        <f>331.3*(SQRT((1+('P,T'!D34/273.15))))</f>
        <v>329.65853655695986</v>
      </c>
      <c r="P34" s="8"/>
      <c r="Q34" s="8">
        <f t="shared" si="2"/>
        <v>0.2333219546543194</v>
      </c>
      <c r="R34" s="8"/>
      <c r="S34" s="8">
        <f t="shared" si="3"/>
        <v>0.26986785954999704</v>
      </c>
      <c r="V34" s="8">
        <f>IF('RAOB Used for Calcs'!N34=1,((2*$T$16*$T$19)/(M34*$T$22*I34))^(1/2),0)</f>
        <v>76.91657411795228</v>
      </c>
      <c r="W34" s="8"/>
      <c r="X34" s="37">
        <f>IF('RAOB Used for Calcs'!N34=1,((2*$T$16*$T$19)/(M34*$T$22*K34))^(1/2),0)</f>
        <v>88.964243643011201</v>
      </c>
      <c r="Z34" s="18">
        <f t="shared" si="4"/>
        <v>199.00734511745355</v>
      </c>
      <c r="AA34" s="18"/>
      <c r="AC34" s="8">
        <f>IF('RAOB Used for Calcs'!L34=1,('particle parameters'!$B$25*ABS('particle parameters'!$B$30)),(AC35+(AM35*'vertical grid'!H35)))</f>
        <v>36.924756968879436</v>
      </c>
      <c r="AE34" s="8">
        <f t="shared" si="8"/>
        <v>0.11200910297828558</v>
      </c>
      <c r="AG34" s="8">
        <f t="shared" si="9"/>
        <v>0.42964571761750009</v>
      </c>
      <c r="AI34" s="8">
        <f t="shared" si="10"/>
        <v>-52.039486674131766</v>
      </c>
      <c r="AK34" s="8">
        <f t="shared" si="5"/>
        <v>-1.6189135971882107</v>
      </c>
      <c r="AM34" s="8">
        <f>AK34/('particle parameters'!$B$21/1000)</f>
        <v>-1.6189135971882107</v>
      </c>
      <c r="AO34" s="35">
        <f t="shared" si="6"/>
        <v>88.964243643011201</v>
      </c>
      <c r="AQ34" s="15">
        <f>IF('vertical grid'!J34=TRUE,1,0)</f>
        <v>0</v>
      </c>
      <c r="AR34" s="15"/>
      <c r="AS34" s="15">
        <f t="shared" si="11"/>
        <v>0</v>
      </c>
      <c r="AV34" s="8">
        <f>(Vz!$B$14/1000)*Vz!AK34</f>
        <v>-1.6442765768774927</v>
      </c>
      <c r="AX34">
        <f t="shared" si="12"/>
        <v>0</v>
      </c>
    </row>
    <row r="35" spans="2:50" x14ac:dyDescent="0.15">
      <c r="B35" s="15">
        <f>'RAOB Used for Calcs'!C35</f>
        <v>2077.3333333333335</v>
      </c>
      <c r="D35" s="15">
        <f t="shared" si="7"/>
        <v>28.333333333333485</v>
      </c>
      <c r="F35" s="8">
        <f t="shared" si="0"/>
        <v>8.6058963451390441E-2</v>
      </c>
      <c r="G35" s="8"/>
      <c r="I35">
        <v>0.60000000000000009</v>
      </c>
      <c r="K35" s="8">
        <f t="shared" si="13"/>
        <v>0.44876405927470214</v>
      </c>
      <c r="M35" s="20">
        <f>'P,T'!J35</f>
        <v>1.0092760736513242</v>
      </c>
      <c r="N35" s="8"/>
      <c r="O35" s="8">
        <f>331.3*(SQRT((1+('P,T'!D35/273.15))))</f>
        <v>329.23163604378396</v>
      </c>
      <c r="P35" s="8"/>
      <c r="Q35" s="8">
        <f t="shared" si="2"/>
        <v>0.23458738847745289</v>
      </c>
      <c r="R35" s="8"/>
      <c r="S35" s="8">
        <f t="shared" si="3"/>
        <v>0.27125093998765876</v>
      </c>
      <c r="V35" s="8">
        <f>IF('RAOB Used for Calcs'!N35=1,((2*$T$16*$T$19)/(M35*$T$22*I35))^(1/2),0)</f>
        <v>77.233589703670532</v>
      </c>
      <c r="W35" s="8"/>
      <c r="X35" s="37">
        <f>IF('RAOB Used for Calcs'!N35=1,((2*$T$16*$T$19)/(M35*$T$22*K35))^(1/2),0)</f>
        <v>89.30439075055115</v>
      </c>
      <c r="Z35" s="18">
        <f t="shared" si="4"/>
        <v>199.7682325262482</v>
      </c>
      <c r="AA35" s="18"/>
      <c r="AC35" s="8">
        <f>IF('RAOB Used for Calcs'!L35=1,('particle parameters'!$B$25*ABS('particle parameters'!$B$30)),(AC36+(AM36*'vertical grid'!H36)))</f>
        <v>36.924756968879436</v>
      </c>
      <c r="AE35" s="8">
        <f t="shared" si="8"/>
        <v>0.11215434036833834</v>
      </c>
      <c r="AG35" s="8">
        <f t="shared" si="9"/>
        <v>0.42966036822855569</v>
      </c>
      <c r="AI35" s="8">
        <f t="shared" si="10"/>
        <v>-52.379633781671714</v>
      </c>
      <c r="AK35" s="8">
        <f t="shared" si="5"/>
        <v>-1.6057055299877621</v>
      </c>
      <c r="AM35" s="8">
        <f>AK35/('particle parameters'!$B$21/1000)</f>
        <v>-1.6057055299877621</v>
      </c>
      <c r="AO35" s="35">
        <f t="shared" si="6"/>
        <v>89.30439075055115</v>
      </c>
      <c r="AQ35" s="15">
        <f>IF('vertical grid'!J35=TRUE,1,0)</f>
        <v>0</v>
      </c>
      <c r="AR35" s="15"/>
      <c r="AS35" s="15">
        <f t="shared" si="11"/>
        <v>0</v>
      </c>
      <c r="AV35" s="8">
        <f>(Vz!$B$14/1000)*Vz!AK35</f>
        <v>-1.6308615832909037</v>
      </c>
      <c r="AX35">
        <f t="shared" si="12"/>
        <v>0</v>
      </c>
    </row>
    <row r="36" spans="2:50" x14ac:dyDescent="0.15">
      <c r="B36" s="15">
        <f>'RAOB Used for Calcs'!C36</f>
        <v>2105.666666666667</v>
      </c>
      <c r="D36" s="15">
        <f t="shared" si="7"/>
        <v>28.333333333333485</v>
      </c>
      <c r="F36" s="8">
        <f t="shared" si="0"/>
        <v>8.6058963451390441E-2</v>
      </c>
      <c r="G36" s="8"/>
      <c r="I36">
        <v>0.60000000000000009</v>
      </c>
      <c r="K36" s="8">
        <f t="shared" si="13"/>
        <v>0.44876405927470214</v>
      </c>
      <c r="M36" s="20">
        <f>'P,T'!J36</f>
        <v>1.0092760736513242</v>
      </c>
      <c r="N36" s="8"/>
      <c r="O36" s="8">
        <f>331.3*(SQRT((1+('P,T'!D36/273.15))))</f>
        <v>329.23163604378396</v>
      </c>
      <c r="P36" s="8"/>
      <c r="Q36" s="8">
        <f t="shared" si="2"/>
        <v>0.23458738847745289</v>
      </c>
      <c r="R36" s="8"/>
      <c r="S36" s="8">
        <f t="shared" si="3"/>
        <v>0.27125093998765876</v>
      </c>
      <c r="V36" s="8">
        <f>IF('RAOB Used for Calcs'!N36=1,((2*$T$16*$T$19)/(M36*$T$22*I36))^(1/2),0)</f>
        <v>77.233589703670532</v>
      </c>
      <c r="W36" s="8"/>
      <c r="X36" s="37">
        <f>IF('RAOB Used for Calcs'!N36=1,((2*$T$16*$T$19)/(M36*$T$22*K36))^(1/2),0)</f>
        <v>89.30439075055115</v>
      </c>
      <c r="Z36" s="18">
        <f t="shared" si="4"/>
        <v>199.7682325262482</v>
      </c>
      <c r="AA36" s="18"/>
      <c r="AC36" s="8">
        <f>IF('RAOB Used for Calcs'!L36=1,('particle parameters'!$B$25*ABS('particle parameters'!$B$30)),(AC37+(AM37*'vertical grid'!H37)))</f>
        <v>36.924756968879436</v>
      </c>
      <c r="AE36" s="8">
        <f t="shared" si="8"/>
        <v>0.11215434036833834</v>
      </c>
      <c r="AG36" s="8">
        <f t="shared" si="9"/>
        <v>0.42966036822855569</v>
      </c>
      <c r="AI36" s="8">
        <f t="shared" si="10"/>
        <v>-52.379633781671714</v>
      </c>
      <c r="AK36" s="8">
        <f t="shared" si="5"/>
        <v>-1.6057055299877621</v>
      </c>
      <c r="AM36" s="8">
        <f>AK36/('particle parameters'!$B$21/1000)</f>
        <v>-1.6057055299877621</v>
      </c>
      <c r="AO36" s="35">
        <f t="shared" si="6"/>
        <v>89.30439075055115</v>
      </c>
      <c r="AQ36" s="15">
        <f>IF('vertical grid'!J36=TRUE,1,0)</f>
        <v>0</v>
      </c>
      <c r="AR36" s="15"/>
      <c r="AS36" s="15">
        <f t="shared" si="11"/>
        <v>0</v>
      </c>
      <c r="AV36" s="8">
        <f>(Vz!$B$14/1000)*Vz!AK36</f>
        <v>-1.6308615832909037</v>
      </c>
      <c r="AX36">
        <f t="shared" si="12"/>
        <v>0</v>
      </c>
    </row>
    <row r="37" spans="2:50" x14ac:dyDescent="0.15">
      <c r="B37" s="15">
        <f>'RAOB Used for Calcs'!C37</f>
        <v>2134</v>
      </c>
      <c r="D37" s="15">
        <f t="shared" si="7"/>
        <v>28.33333333333303</v>
      </c>
      <c r="F37" s="8">
        <f t="shared" si="0"/>
        <v>8.6058963451389067E-2</v>
      </c>
      <c r="G37" s="8"/>
      <c r="I37">
        <v>0.60000000000000009</v>
      </c>
      <c r="K37" s="8">
        <f t="shared" si="13"/>
        <v>0.44876405927470214</v>
      </c>
      <c r="M37" s="20">
        <f>'P,T'!J37</f>
        <v>1.0092760736513242</v>
      </c>
      <c r="N37" s="8"/>
      <c r="O37" s="8">
        <f>331.3*(SQRT((1+('P,T'!D37/273.15))))</f>
        <v>329.23163604378396</v>
      </c>
      <c r="P37" s="8"/>
      <c r="Q37" s="8">
        <f t="shared" si="2"/>
        <v>0.23458738847745289</v>
      </c>
      <c r="R37" s="8"/>
      <c r="S37" s="8">
        <f t="shared" si="3"/>
        <v>0.27125093998765876</v>
      </c>
      <c r="V37" s="8">
        <f>IF('RAOB Used for Calcs'!N37=1,((2*$T$16*$T$19)/(M37*$T$22*I37))^(1/2),0)</f>
        <v>77.233589703670532</v>
      </c>
      <c r="W37" s="8"/>
      <c r="X37" s="37">
        <f>IF('RAOB Used for Calcs'!N37=1,((2*$T$16*$T$19)/(M37*$T$22*K37))^(1/2),0)</f>
        <v>89.30439075055115</v>
      </c>
      <c r="Z37" s="18">
        <f t="shared" si="4"/>
        <v>199.7682325262482</v>
      </c>
      <c r="AA37" s="18"/>
      <c r="AC37" s="8">
        <f>IF('RAOB Used for Calcs'!L37=1,('particle parameters'!$B$25*ABS('particle parameters'!$B$30)),(AC38+(AM38*'vertical grid'!H38)))</f>
        <v>36.924756968879436</v>
      </c>
      <c r="AE37" s="8">
        <f t="shared" si="8"/>
        <v>0.11215434036833834</v>
      </c>
      <c r="AG37" s="8">
        <f t="shared" si="9"/>
        <v>0.42966036822855569</v>
      </c>
      <c r="AI37" s="8">
        <f t="shared" si="10"/>
        <v>-52.379633781671714</v>
      </c>
      <c r="AK37" s="8">
        <f t="shared" si="5"/>
        <v>-1.6057055299877621</v>
      </c>
      <c r="AM37" s="8">
        <f>AK37/('particle parameters'!$B$21/1000)</f>
        <v>-1.6057055299877621</v>
      </c>
      <c r="AO37" s="35">
        <f t="shared" si="6"/>
        <v>89.30439075055115</v>
      </c>
      <c r="AQ37" s="15">
        <f>IF('vertical grid'!J37=TRUE,1,0)</f>
        <v>0</v>
      </c>
      <c r="AR37" s="15"/>
      <c r="AS37" s="15">
        <f t="shared" si="11"/>
        <v>0</v>
      </c>
      <c r="AV37" s="8">
        <f>(Vz!$B$14/1000)*Vz!AK37</f>
        <v>-1.6308615832909037</v>
      </c>
      <c r="AX37">
        <f t="shared" si="12"/>
        <v>0</v>
      </c>
    </row>
    <row r="38" spans="2:50" x14ac:dyDescent="0.15">
      <c r="B38" s="15">
        <f>'RAOB Used for Calcs'!C38</f>
        <v>2235.3333333333335</v>
      </c>
      <c r="D38" s="15">
        <f t="shared" si="7"/>
        <v>101.33333333333348</v>
      </c>
      <c r="F38" s="8">
        <f t="shared" si="0"/>
        <v>0.30928147377632592</v>
      </c>
      <c r="G38" s="8"/>
      <c r="I38">
        <v>0.60000000000000009</v>
      </c>
      <c r="K38" s="8">
        <f t="shared" si="13"/>
        <v>0.44974921809896179</v>
      </c>
      <c r="M38" s="20">
        <f>'P,T'!J38</f>
        <v>0.98010824288832266</v>
      </c>
      <c r="N38" s="8"/>
      <c r="O38" s="8">
        <f>331.3*(SQRT((1+('P,T'!D38/273.15))))</f>
        <v>327.64113574619836</v>
      </c>
      <c r="P38" s="8"/>
      <c r="Q38" s="8">
        <f t="shared" si="2"/>
        <v>0.23920803637076996</v>
      </c>
      <c r="R38" s="8"/>
      <c r="S38" s="8">
        <f t="shared" si="3"/>
        <v>0.27629064654841534</v>
      </c>
      <c r="V38" s="8">
        <f>IF('RAOB Used for Calcs'!N38=1,((2*$T$16*$T$19)/(M38*$T$22*I38))^(1/2),0)</f>
        <v>78.374392716136995</v>
      </c>
      <c r="W38" s="8"/>
      <c r="X38" s="37">
        <f>IF('RAOB Used for Calcs'!N38=1,((2*$T$16*$T$19)/(M38*$T$22*K38))^(1/2),0)</f>
        <v>90.524181231174268</v>
      </c>
      <c r="Z38" s="18">
        <f t="shared" si="4"/>
        <v>202.49682611855062</v>
      </c>
      <c r="AA38" s="18"/>
      <c r="AC38" s="8">
        <f>IF('RAOB Used for Calcs'!L38=1,('particle parameters'!$B$25*ABS('particle parameters'!$B$30)),(AC39+(AM39*'vertical grid'!H39)))</f>
        <v>36.924756968879436</v>
      </c>
      <c r="AE38" s="8">
        <f t="shared" si="8"/>
        <v>0.11269878211349679</v>
      </c>
      <c r="AG38" s="8">
        <f t="shared" si="9"/>
        <v>0.42971545697043945</v>
      </c>
      <c r="AI38" s="8">
        <f t="shared" si="10"/>
        <v>-53.599424262294832</v>
      </c>
      <c r="AK38" s="8">
        <f t="shared" si="5"/>
        <v>-1.5595009595464906</v>
      </c>
      <c r="AM38" s="8">
        <f>AK38/('particle parameters'!$B$21/1000)</f>
        <v>-1.5595009595464906</v>
      </c>
      <c r="AO38" s="35">
        <f t="shared" si="6"/>
        <v>90.524181231174268</v>
      </c>
      <c r="AQ38" s="15">
        <f>IF('vertical grid'!J38=TRUE,1,0)</f>
        <v>0</v>
      </c>
      <c r="AR38" s="15"/>
      <c r="AS38" s="15">
        <f t="shared" si="11"/>
        <v>0</v>
      </c>
      <c r="AV38" s="8">
        <f>(Vz!$B$14/1000)*Vz!AK38</f>
        <v>-1.5839331412460524</v>
      </c>
      <c r="AX38">
        <f t="shared" si="12"/>
        <v>0</v>
      </c>
    </row>
    <row r="39" spans="2:50" x14ac:dyDescent="0.15">
      <c r="B39" s="15">
        <f>'RAOB Used for Calcs'!C39</f>
        <v>2336.666666666667</v>
      </c>
      <c r="D39" s="15">
        <f t="shared" si="7"/>
        <v>101.33333333333348</v>
      </c>
      <c r="F39" s="8">
        <f t="shared" si="0"/>
        <v>0.30928147377632592</v>
      </c>
      <c r="G39" s="8"/>
      <c r="I39">
        <v>0.60000000000000009</v>
      </c>
      <c r="K39" s="8">
        <f t="shared" si="13"/>
        <v>0.44974921809896179</v>
      </c>
      <c r="M39" s="20">
        <f>'P,T'!J39</f>
        <v>0.98010824288832266</v>
      </c>
      <c r="N39" s="8"/>
      <c r="O39" s="8">
        <f>331.3*(SQRT((1+('P,T'!D39/273.15))))</f>
        <v>327.64113574619836</v>
      </c>
      <c r="P39" s="8"/>
      <c r="Q39" s="8">
        <f t="shared" si="2"/>
        <v>0.23920803637076996</v>
      </c>
      <c r="R39" s="8"/>
      <c r="S39" s="8">
        <f t="shared" si="3"/>
        <v>0.27629064654841534</v>
      </c>
      <c r="V39" s="8">
        <f>IF('RAOB Used for Calcs'!N39=1,((2*$T$16*$T$19)/(M39*$T$22*I39))^(1/2),0)</f>
        <v>78.374392716136995</v>
      </c>
      <c r="W39" s="8"/>
      <c r="X39" s="37">
        <f>IF('RAOB Used for Calcs'!N39=1,((2*$T$16*$T$19)/(M39*$T$22*K39))^(1/2),0)</f>
        <v>90.524181231174268</v>
      </c>
      <c r="Z39" s="18">
        <f t="shared" si="4"/>
        <v>202.49682611855062</v>
      </c>
      <c r="AA39" s="18"/>
      <c r="AC39" s="8">
        <f>IF('RAOB Used for Calcs'!L39=1,('particle parameters'!$B$25*ABS('particle parameters'!$B$30)),(AC40+(AM40*'vertical grid'!H40)))</f>
        <v>36.924756968879436</v>
      </c>
      <c r="AE39" s="8">
        <f t="shared" si="8"/>
        <v>0.11269878211349679</v>
      </c>
      <c r="AG39" s="8">
        <f t="shared" si="9"/>
        <v>0.42971545697043945</v>
      </c>
      <c r="AI39" s="8">
        <f t="shared" si="10"/>
        <v>-53.599424262294832</v>
      </c>
      <c r="AK39" s="8">
        <f t="shared" si="5"/>
        <v>-1.5595009595464906</v>
      </c>
      <c r="AM39" s="8">
        <f>AK39/('particle parameters'!$B$21/1000)</f>
        <v>-1.5595009595464906</v>
      </c>
      <c r="AO39" s="35">
        <f t="shared" si="6"/>
        <v>90.524181231174268</v>
      </c>
      <c r="AQ39" s="15">
        <f>IF('vertical grid'!J39=TRUE,1,0)</f>
        <v>0</v>
      </c>
      <c r="AR39" s="15"/>
      <c r="AS39" s="15">
        <f t="shared" si="11"/>
        <v>0</v>
      </c>
      <c r="AV39" s="8">
        <f>(Vz!$B$14/1000)*Vz!AK39</f>
        <v>-1.5839331412460524</v>
      </c>
      <c r="AX39">
        <f t="shared" si="12"/>
        <v>0</v>
      </c>
    </row>
    <row r="40" spans="2:50" x14ac:dyDescent="0.15">
      <c r="B40" s="15">
        <f>'RAOB Used for Calcs'!C40</f>
        <v>2438</v>
      </c>
      <c r="D40" s="15">
        <f t="shared" si="7"/>
        <v>101.33333333333303</v>
      </c>
      <c r="F40" s="8">
        <f t="shared" si="0"/>
        <v>0.30928147377632453</v>
      </c>
      <c r="G40" s="8"/>
      <c r="I40">
        <v>0.60000000000000009</v>
      </c>
      <c r="K40" s="8">
        <f t="shared" si="13"/>
        <v>0.44974921809896179</v>
      </c>
      <c r="M40" s="20">
        <f>'P,T'!J40</f>
        <v>0.98010824288832266</v>
      </c>
      <c r="N40" s="8"/>
      <c r="O40" s="8">
        <f>331.3*(SQRT((1+('P,T'!D40/273.15))))</f>
        <v>327.64113574619836</v>
      </c>
      <c r="P40" s="8"/>
      <c r="Q40" s="8">
        <f t="shared" si="2"/>
        <v>0.23920803637076996</v>
      </c>
      <c r="R40" s="8"/>
      <c r="S40" s="8">
        <f t="shared" si="3"/>
        <v>0.27629064654841534</v>
      </c>
      <c r="V40" s="8">
        <f>IF('RAOB Used for Calcs'!N40=1,((2*$T$16*$T$19)/(M40*$T$22*I40))^(1/2),0)</f>
        <v>78.374392716136995</v>
      </c>
      <c r="W40" s="8"/>
      <c r="X40" s="37">
        <f>IF('RAOB Used for Calcs'!N40=1,((2*$T$16*$T$19)/(M40*$T$22*K40))^(1/2),0)</f>
        <v>90.524181231174268</v>
      </c>
      <c r="Z40" s="18">
        <f t="shared" si="4"/>
        <v>202.49682611855062</v>
      </c>
      <c r="AA40" s="18"/>
      <c r="AC40" s="8">
        <f>IF('RAOB Used for Calcs'!L40=1,('particle parameters'!$B$25*ABS('particle parameters'!$B$30)),(AC41+(AM41*'vertical grid'!H41)))</f>
        <v>36.924756968879436</v>
      </c>
      <c r="AE40" s="8">
        <f t="shared" si="8"/>
        <v>0.11269878211349679</v>
      </c>
      <c r="AG40" s="8">
        <f t="shared" si="9"/>
        <v>0.42971545697043945</v>
      </c>
      <c r="AI40" s="8">
        <f t="shared" si="10"/>
        <v>-53.599424262294832</v>
      </c>
      <c r="AK40" s="8">
        <f t="shared" si="5"/>
        <v>-1.5595009595464906</v>
      </c>
      <c r="AM40" s="8">
        <f>AK40/('particle parameters'!$B$21/1000)</f>
        <v>-1.5595009595464906</v>
      </c>
      <c r="AO40" s="35">
        <f t="shared" si="6"/>
        <v>90.524181231174268</v>
      </c>
      <c r="AQ40" s="15">
        <f>IF('vertical grid'!J40=TRUE,1,0)</f>
        <v>0</v>
      </c>
      <c r="AR40" s="15"/>
      <c r="AS40" s="15">
        <f t="shared" si="11"/>
        <v>0</v>
      </c>
      <c r="AV40" s="8">
        <f>(Vz!$B$14/1000)*Vz!AK40</f>
        <v>-1.5839331412460524</v>
      </c>
      <c r="AX40">
        <f t="shared" si="12"/>
        <v>0</v>
      </c>
    </row>
    <row r="41" spans="2:50" x14ac:dyDescent="0.15">
      <c r="B41" s="15">
        <f>'RAOB Used for Calcs'!C41</f>
        <v>2539.6666666666665</v>
      </c>
      <c r="D41" s="15">
        <f t="shared" si="7"/>
        <v>101.66666666666652</v>
      </c>
      <c r="F41" s="8">
        <f t="shared" si="0"/>
        <v>0.31181992894027588</v>
      </c>
      <c r="G41" s="8"/>
      <c r="I41">
        <v>0.60000000000000009</v>
      </c>
      <c r="K41" s="8">
        <f t="shared" si="13"/>
        <v>0.45077519690533996</v>
      </c>
      <c r="M41" s="20">
        <f>'P,T'!J41</f>
        <v>0.95181561825003758</v>
      </c>
      <c r="N41" s="8"/>
      <c r="O41" s="8">
        <f>331.3*(SQRT((1+('P,T'!D41/273.15))))</f>
        <v>326.04287677244366</v>
      </c>
      <c r="P41" s="8"/>
      <c r="Q41" s="8">
        <f t="shared" si="2"/>
        <v>0.24392711527712965</v>
      </c>
      <c r="R41" s="8"/>
      <c r="S41" s="8">
        <f t="shared" si="3"/>
        <v>0.28142047976514928</v>
      </c>
      <c r="V41" s="8">
        <f>IF('RAOB Used for Calcs'!N41=1,((2*$T$16*$T$19)/(M41*$T$22*I41))^(1/2),0)</f>
        <v>79.530698387758846</v>
      </c>
      <c r="W41" s="8"/>
      <c r="X41" s="37">
        <f>IF('RAOB Used for Calcs'!N41=1,((2*$T$16*$T$19)/(M41*$T$22*K41))^(1/2),0)</f>
        <v>91.755142805310541</v>
      </c>
      <c r="Z41" s="18">
        <f t="shared" si="4"/>
        <v>205.25040873533155</v>
      </c>
      <c r="AA41" s="18"/>
      <c r="AC41" s="8">
        <f>IF('RAOB Used for Calcs'!L41=1,('particle parameters'!$B$25*ABS('particle parameters'!$B$30)),(AC42+(AM42*'vertical grid'!H42)))</f>
        <v>36.924756968879436</v>
      </c>
      <c r="AE41" s="8">
        <f t="shared" si="8"/>
        <v>0.11325123043448813</v>
      </c>
      <c r="AG41" s="8">
        <f t="shared" si="9"/>
        <v>0.4297716285377165</v>
      </c>
      <c r="AI41" s="8">
        <f t="shared" si="10"/>
        <v>-54.830385836431105</v>
      </c>
      <c r="AK41" s="8">
        <f t="shared" si="5"/>
        <v>-1.5146810702261426</v>
      </c>
      <c r="AM41" s="8">
        <f>AK41/('particle parameters'!$B$21/1000)</f>
        <v>-1.5146810702261426</v>
      </c>
      <c r="AO41" s="35">
        <f t="shared" si="6"/>
        <v>91.755142805310541</v>
      </c>
      <c r="AQ41" s="15">
        <f>IF('vertical grid'!J41=TRUE,1,0)</f>
        <v>0</v>
      </c>
      <c r="AR41" s="15"/>
      <c r="AS41" s="15">
        <f t="shared" si="11"/>
        <v>0</v>
      </c>
      <c r="AV41" s="8">
        <f>(Vz!$B$14/1000)*Vz!AK41</f>
        <v>-1.5384110736596857</v>
      </c>
      <c r="AX41">
        <f t="shared" si="12"/>
        <v>0</v>
      </c>
    </row>
    <row r="42" spans="2:50" x14ac:dyDescent="0.15">
      <c r="B42" s="15">
        <f>'RAOB Used for Calcs'!C42</f>
        <v>2641.333333333333</v>
      </c>
      <c r="D42" s="15">
        <f t="shared" si="7"/>
        <v>101.66666666666652</v>
      </c>
      <c r="F42" s="8">
        <f t="shared" si="0"/>
        <v>0.31181992894027588</v>
      </c>
      <c r="G42" s="8"/>
      <c r="I42">
        <v>0.60000000000000009</v>
      </c>
      <c r="K42" s="8">
        <f t="shared" si="13"/>
        <v>0.45077519690533996</v>
      </c>
      <c r="M42" s="20">
        <f>'P,T'!J42</f>
        <v>0.95181561825003758</v>
      </c>
      <c r="N42" s="8"/>
      <c r="O42" s="8">
        <f>331.3*(SQRT((1+('P,T'!D42/273.15))))</f>
        <v>326.04287677244366</v>
      </c>
      <c r="P42" s="8"/>
      <c r="Q42" s="8">
        <f t="shared" si="2"/>
        <v>0.24392711527712965</v>
      </c>
      <c r="R42" s="8"/>
      <c r="S42" s="8">
        <f t="shared" si="3"/>
        <v>0.28142047976514928</v>
      </c>
      <c r="V42" s="8">
        <f>IF('RAOB Used for Calcs'!N42=1,((2*$T$16*$T$19)/(M42*$T$22*I42))^(1/2),0)</f>
        <v>79.530698387758846</v>
      </c>
      <c r="W42" s="8"/>
      <c r="X42" s="37">
        <f>IF('RAOB Used for Calcs'!N42=1,((2*$T$16*$T$19)/(M42*$T$22*K42))^(1/2),0)</f>
        <v>91.755142805310541</v>
      </c>
      <c r="Z42" s="18">
        <f t="shared" si="4"/>
        <v>205.25040873533155</v>
      </c>
      <c r="AA42" s="18"/>
      <c r="AC42" s="8">
        <f>IF('RAOB Used for Calcs'!L42=1,('particle parameters'!$B$25*ABS('particle parameters'!$B$30)),(AC43+(AM43*'vertical grid'!H43)))</f>
        <v>36.924756968879436</v>
      </c>
      <c r="AE42" s="8">
        <f t="shared" si="8"/>
        <v>0.11325123043448813</v>
      </c>
      <c r="AG42" s="8">
        <f t="shared" si="9"/>
        <v>0.4297716285377165</v>
      </c>
      <c r="AI42" s="8">
        <f t="shared" si="10"/>
        <v>-54.830385836431105</v>
      </c>
      <c r="AK42" s="8">
        <f t="shared" si="5"/>
        <v>-1.5146810702261426</v>
      </c>
      <c r="AM42" s="8">
        <f>AK42/('particle parameters'!$B$21/1000)</f>
        <v>-1.5146810702261426</v>
      </c>
      <c r="AO42" s="35">
        <f t="shared" si="6"/>
        <v>91.755142805310541</v>
      </c>
      <c r="AQ42" s="15">
        <f>IF('vertical grid'!J42=TRUE,1,0)</f>
        <v>0</v>
      </c>
      <c r="AR42" s="15"/>
      <c r="AS42" s="15">
        <f t="shared" si="11"/>
        <v>0</v>
      </c>
      <c r="AV42" s="8">
        <f>(Vz!$B$14/1000)*Vz!AK42</f>
        <v>-1.5384110736596857</v>
      </c>
      <c r="AX42">
        <f t="shared" si="12"/>
        <v>0</v>
      </c>
    </row>
    <row r="43" spans="2:50" x14ac:dyDescent="0.15">
      <c r="B43" s="15">
        <f>'RAOB Used for Calcs'!C43</f>
        <v>2743</v>
      </c>
      <c r="D43" s="15">
        <f t="shared" si="7"/>
        <v>101.66666666666697</v>
      </c>
      <c r="F43" s="8">
        <f t="shared" si="0"/>
        <v>0.31181992894027727</v>
      </c>
      <c r="G43" s="8"/>
      <c r="I43">
        <v>0.60000000000000009</v>
      </c>
      <c r="K43" s="8">
        <f t="shared" si="13"/>
        <v>0.45077519690533996</v>
      </c>
      <c r="M43" s="20">
        <f>'P,T'!J43</f>
        <v>0.95181561825003758</v>
      </c>
      <c r="N43" s="8"/>
      <c r="O43" s="8">
        <f>331.3*(SQRT((1+('P,T'!D43/273.15))))</f>
        <v>326.04287677244366</v>
      </c>
      <c r="P43" s="8"/>
      <c r="Q43" s="8">
        <f t="shared" si="2"/>
        <v>0.24392711527712965</v>
      </c>
      <c r="R43" s="8"/>
      <c r="S43" s="8">
        <f t="shared" si="3"/>
        <v>0.28142047976514928</v>
      </c>
      <c r="V43" s="8">
        <f>IF('RAOB Used for Calcs'!N43=1,((2*$T$16*$T$19)/(M43*$T$22*I43))^(1/2),0)</f>
        <v>79.530698387758846</v>
      </c>
      <c r="W43" s="8"/>
      <c r="X43" s="37">
        <f>IF('RAOB Used for Calcs'!N43=1,((2*$T$16*$T$19)/(M43*$T$22*K43))^(1/2),0)</f>
        <v>91.755142805310541</v>
      </c>
      <c r="Z43" s="18">
        <f t="shared" si="4"/>
        <v>205.25040873533155</v>
      </c>
      <c r="AA43" s="18"/>
      <c r="AC43" s="8">
        <f>IF('RAOB Used for Calcs'!L43=1,('particle parameters'!$B$25*ABS('particle parameters'!$B$30)),(AC44+(AM44*'vertical grid'!H44)))</f>
        <v>36.924756968879436</v>
      </c>
      <c r="AE43" s="8">
        <f t="shared" si="8"/>
        <v>0.11325123043448813</v>
      </c>
      <c r="AG43" s="8">
        <f t="shared" si="9"/>
        <v>0.4297716285377165</v>
      </c>
      <c r="AI43" s="8">
        <f t="shared" si="10"/>
        <v>-54.830385836431105</v>
      </c>
      <c r="AK43" s="8">
        <f t="shared" si="5"/>
        <v>-1.5146810702261426</v>
      </c>
      <c r="AM43" s="8">
        <f>AK43/('particle parameters'!$B$21/1000)</f>
        <v>-1.5146810702261426</v>
      </c>
      <c r="AO43" s="35">
        <f t="shared" si="6"/>
        <v>91.755142805310541</v>
      </c>
      <c r="AQ43" s="15">
        <f>IF('vertical grid'!J43=TRUE,1,0)</f>
        <v>0</v>
      </c>
      <c r="AR43" s="15"/>
      <c r="AS43" s="15">
        <f t="shared" si="11"/>
        <v>0</v>
      </c>
      <c r="AV43" s="8">
        <f>(Vz!$B$14/1000)*Vz!AK43</f>
        <v>-1.5384110736596857</v>
      </c>
      <c r="AX43">
        <f t="shared" si="12"/>
        <v>0</v>
      </c>
    </row>
    <row r="44" spans="2:50" x14ac:dyDescent="0.15">
      <c r="B44" s="15">
        <f>'RAOB Used for Calcs'!C44</f>
        <v>2826.3333333333335</v>
      </c>
      <c r="D44" s="15">
        <f t="shared" si="7"/>
        <v>83.333333333333485</v>
      </c>
      <c r="F44" s="8">
        <f t="shared" si="0"/>
        <v>0.25661062352677638</v>
      </c>
      <c r="G44" s="8"/>
      <c r="I44">
        <v>0.60000000000000009</v>
      </c>
      <c r="K44" s="8">
        <f t="shared" si="13"/>
        <v>0.45164730331882813</v>
      </c>
      <c r="M44" s="20">
        <f>'P,T'!J44</f>
        <v>0.92916728790902148</v>
      </c>
      <c r="N44" s="8"/>
      <c r="O44" s="8">
        <f>331.3*(SQRT((1+('P,T'!D44/273.15))))</f>
        <v>324.74623298141807</v>
      </c>
      <c r="P44" s="8"/>
      <c r="Q44" s="8">
        <f t="shared" si="2"/>
        <v>0.2478678111809158</v>
      </c>
      <c r="R44" s="8"/>
      <c r="S44" s="8">
        <f t="shared" si="3"/>
        <v>0.28569066249842273</v>
      </c>
      <c r="V44" s="8">
        <f>IF('RAOB Used for Calcs'!N44=1,((2*$T$16*$T$19)/(M44*$T$22*I44))^(1/2),0)</f>
        <v>80.494137958351828</v>
      </c>
      <c r="W44" s="8"/>
      <c r="X44" s="37">
        <f>IF('RAOB Used for Calcs'!N44=1,((2*$T$16*$T$19)/(M44*$T$22*K44))^(1/2),0)</f>
        <v>92.776966444328465</v>
      </c>
      <c r="Z44" s="18">
        <f t="shared" si="4"/>
        <v>207.53616311543061</v>
      </c>
      <c r="AA44" s="18"/>
      <c r="AC44" s="8">
        <f>IF('RAOB Used for Calcs'!L44=1,('particle parameters'!$B$25*ABS('particle parameters'!$B$30)),(AC45+(AM45*'vertical grid'!H45)))</f>
        <v>36.924756968879436</v>
      </c>
      <c r="AE44" s="8">
        <f t="shared" si="8"/>
        <v>0.1137034189123058</v>
      </c>
      <c r="AG44" s="8">
        <f t="shared" si="9"/>
        <v>0.42981781036255629</v>
      </c>
      <c r="AI44" s="8">
        <f t="shared" si="10"/>
        <v>-55.85220947544903</v>
      </c>
      <c r="AK44" s="8">
        <f t="shared" si="5"/>
        <v>-1.4787983184338975</v>
      </c>
      <c r="AM44" s="8">
        <f>AK44/('particle parameters'!$B$21/1000)</f>
        <v>-1.4787983184338975</v>
      </c>
      <c r="AO44" s="35">
        <f t="shared" si="6"/>
        <v>92.776966444328465</v>
      </c>
      <c r="AQ44" s="15">
        <f>IF('vertical grid'!J44=TRUE,1,0)</f>
        <v>0</v>
      </c>
      <c r="AR44" s="15"/>
      <c r="AS44" s="15">
        <f t="shared" si="11"/>
        <v>0</v>
      </c>
      <c r="AV44" s="8">
        <f>(Vz!$B$14/1000)*Vz!AK44</f>
        <v>-1.5019661587560287</v>
      </c>
      <c r="AX44">
        <f t="shared" si="12"/>
        <v>0</v>
      </c>
    </row>
    <row r="45" spans="2:50" x14ac:dyDescent="0.15">
      <c r="B45" s="15">
        <f>'RAOB Used for Calcs'!C45</f>
        <v>2909.666666666667</v>
      </c>
      <c r="D45" s="15">
        <f t="shared" si="7"/>
        <v>83.333333333333485</v>
      </c>
      <c r="F45" s="8">
        <f t="shared" si="0"/>
        <v>0.25661062352677638</v>
      </c>
      <c r="G45" s="8"/>
      <c r="I45">
        <v>0.60000000000000009</v>
      </c>
      <c r="K45" s="8">
        <f t="shared" si="13"/>
        <v>0.45164730331882813</v>
      </c>
      <c r="M45" s="20">
        <f>'P,T'!J45</f>
        <v>0.92916728790902148</v>
      </c>
      <c r="N45" s="8"/>
      <c r="O45" s="8">
        <f>331.3*(SQRT((1+('P,T'!D45/273.15))))</f>
        <v>324.74623298141807</v>
      </c>
      <c r="P45" s="8"/>
      <c r="Q45" s="8">
        <f t="shared" si="2"/>
        <v>0.2478678111809158</v>
      </c>
      <c r="R45" s="8"/>
      <c r="S45" s="8">
        <f t="shared" si="3"/>
        <v>0.28569066249842273</v>
      </c>
      <c r="V45" s="8">
        <f>IF('RAOB Used for Calcs'!N45=1,((2*$T$16*$T$19)/(M45*$T$22*I45))^(1/2),0)</f>
        <v>80.494137958351828</v>
      </c>
      <c r="W45" s="8"/>
      <c r="X45" s="37">
        <f>IF('RAOB Used for Calcs'!N45=1,((2*$T$16*$T$19)/(M45*$T$22*K45))^(1/2),0)</f>
        <v>92.776966444328465</v>
      </c>
      <c r="Z45" s="18">
        <f t="shared" si="4"/>
        <v>207.53616311543061</v>
      </c>
      <c r="AA45" s="18"/>
      <c r="AC45" s="8">
        <f>IF('RAOB Used for Calcs'!L45=1,('particle parameters'!$B$25*ABS('particle parameters'!$B$30)),(AC46+(AM46*'vertical grid'!H46)))</f>
        <v>36.924756968879436</v>
      </c>
      <c r="AE45" s="8">
        <f t="shared" si="8"/>
        <v>0.1137034189123058</v>
      </c>
      <c r="AG45" s="8">
        <f t="shared" si="9"/>
        <v>0.42981781036255629</v>
      </c>
      <c r="AI45" s="8">
        <f t="shared" si="10"/>
        <v>-55.85220947544903</v>
      </c>
      <c r="AK45" s="8">
        <f t="shared" si="5"/>
        <v>-1.4787983184338975</v>
      </c>
      <c r="AM45" s="8">
        <f>AK45/('particle parameters'!$B$21/1000)</f>
        <v>-1.4787983184338975</v>
      </c>
      <c r="AO45" s="35">
        <f t="shared" si="6"/>
        <v>92.776966444328465</v>
      </c>
      <c r="AQ45" s="15">
        <f>IF('vertical grid'!J45=TRUE,1,0)</f>
        <v>0</v>
      </c>
      <c r="AR45" s="15"/>
      <c r="AS45" s="15">
        <f t="shared" si="11"/>
        <v>0</v>
      </c>
      <c r="AV45" s="8">
        <f>(Vz!$B$14/1000)*Vz!AK45</f>
        <v>-1.5019661587560287</v>
      </c>
      <c r="AX45">
        <f t="shared" si="12"/>
        <v>0</v>
      </c>
    </row>
    <row r="46" spans="2:50" x14ac:dyDescent="0.15">
      <c r="B46" s="15">
        <f>'RAOB Used for Calcs'!C46</f>
        <v>2993</v>
      </c>
      <c r="D46" s="15">
        <f t="shared" si="7"/>
        <v>83.33333333333303</v>
      </c>
      <c r="F46" s="8">
        <f t="shared" si="0"/>
        <v>0.25661062352677499</v>
      </c>
      <c r="G46" s="8"/>
      <c r="I46">
        <v>0.60000000000000009</v>
      </c>
      <c r="K46" s="8">
        <f t="shared" si="13"/>
        <v>0.45164730331882813</v>
      </c>
      <c r="M46" s="20">
        <f>'P,T'!J46</f>
        <v>0.92916728790902148</v>
      </c>
      <c r="N46" s="8"/>
      <c r="O46" s="8">
        <f>331.3*(SQRT((1+('P,T'!D46/273.15))))</f>
        <v>324.74623298141807</v>
      </c>
      <c r="P46" s="8"/>
      <c r="Q46" s="8">
        <f t="shared" si="2"/>
        <v>0.2478678111809158</v>
      </c>
      <c r="R46" s="8"/>
      <c r="S46" s="8">
        <f t="shared" si="3"/>
        <v>0.28569066249842273</v>
      </c>
      <c r="V46" s="8">
        <f>IF('RAOB Used for Calcs'!N46=1,((2*$T$16*$T$19)/(M46*$T$22*I46))^(1/2),0)</f>
        <v>80.494137958351828</v>
      </c>
      <c r="W46" s="8"/>
      <c r="X46" s="37">
        <f>IF('RAOB Used for Calcs'!N46=1,((2*$T$16*$T$19)/(M46*$T$22*K46))^(1/2),0)</f>
        <v>92.776966444328465</v>
      </c>
      <c r="Z46" s="18">
        <f t="shared" si="4"/>
        <v>207.53616311543061</v>
      </c>
      <c r="AA46" s="18"/>
      <c r="AC46" s="8">
        <f>IF('RAOB Used for Calcs'!L46=1,('particle parameters'!$B$25*ABS('particle parameters'!$B$30)),(AC47+(AM47*'vertical grid'!H47)))</f>
        <v>36.924756968879436</v>
      </c>
      <c r="AE46" s="8">
        <f t="shared" si="8"/>
        <v>0.1137034189123058</v>
      </c>
      <c r="AG46" s="8">
        <f t="shared" si="9"/>
        <v>0.42981781036255629</v>
      </c>
      <c r="AI46" s="8">
        <f t="shared" si="10"/>
        <v>-55.85220947544903</v>
      </c>
      <c r="AK46" s="8">
        <f t="shared" si="5"/>
        <v>-1.4787983184338975</v>
      </c>
      <c r="AM46" s="8">
        <f>AK46/('particle parameters'!$B$21/1000)</f>
        <v>-1.4787983184338975</v>
      </c>
      <c r="AO46" s="35">
        <f t="shared" si="6"/>
        <v>92.776966444328465</v>
      </c>
      <c r="AQ46" s="15">
        <f>IF('vertical grid'!J46=TRUE,1,0)</f>
        <v>0</v>
      </c>
      <c r="AR46" s="15"/>
      <c r="AS46" s="15">
        <f t="shared" si="11"/>
        <v>0</v>
      </c>
      <c r="AV46" s="8">
        <f>(Vz!$B$14/1000)*Vz!AK46</f>
        <v>-1.5019661587560287</v>
      </c>
      <c r="AX46">
        <f t="shared" si="12"/>
        <v>0</v>
      </c>
    </row>
    <row r="47" spans="2:50" x14ac:dyDescent="0.15">
      <c r="B47" s="15">
        <f>'RAOB Used for Calcs'!C47</f>
        <v>3011.3333333333335</v>
      </c>
      <c r="D47" s="15">
        <f t="shared" si="7"/>
        <v>18.333333333333485</v>
      </c>
      <c r="F47" s="8">
        <f t="shared" si="0"/>
        <v>5.6508190414480096E-2</v>
      </c>
      <c r="G47" s="8"/>
      <c r="I47">
        <v>0.60000000000000009</v>
      </c>
      <c r="K47" s="8">
        <f t="shared" si="13"/>
        <v>0.45184620478155352</v>
      </c>
      <c r="M47" s="20">
        <f>'P,T'!J47</f>
        <v>0.92429126891526348</v>
      </c>
      <c r="N47" s="8"/>
      <c r="O47" s="8">
        <f>331.3*(SQRT((1+('P,T'!D47/273.15))))</f>
        <v>324.43674445882823</v>
      </c>
      <c r="P47" s="8"/>
      <c r="Q47" s="8">
        <f t="shared" si="2"/>
        <v>0.24875782413849615</v>
      </c>
      <c r="R47" s="8"/>
      <c r="S47" s="8">
        <f t="shared" si="3"/>
        <v>0.28665337220158238</v>
      </c>
      <c r="V47" s="8">
        <f>IF('RAOB Used for Calcs'!N47=1,((2*$T$16*$T$19)/(M47*$T$22*I47))^(1/2),0)</f>
        <v>80.706178622155406</v>
      </c>
      <c r="W47" s="8"/>
      <c r="X47" s="37">
        <f>IF('RAOB Used for Calcs'!N47=1,((2*$T$16*$T$19)/(M47*$T$22*K47))^(1/2),0)</f>
        <v>93.000886865226164</v>
      </c>
      <c r="Z47" s="18">
        <f t="shared" si="4"/>
        <v>208.03705883100875</v>
      </c>
      <c r="AA47" s="18"/>
      <c r="AC47" s="8">
        <f>IF('RAOB Used for Calcs'!L47=1,('particle parameters'!$B$25*ABS('particle parameters'!$B$30)),(AC48+(AM48*'vertical grid'!H48)))</f>
        <v>36.924756968879436</v>
      </c>
      <c r="AE47" s="8">
        <f t="shared" si="8"/>
        <v>0.11381188351668124</v>
      </c>
      <c r="AG47" s="8">
        <f t="shared" si="9"/>
        <v>0.42982891517332655</v>
      </c>
      <c r="AI47" s="8">
        <f t="shared" si="10"/>
        <v>-56.076129896346728</v>
      </c>
      <c r="AK47" s="8">
        <f t="shared" si="5"/>
        <v>-1.4710759900934489</v>
      </c>
      <c r="AM47" s="8">
        <f>AK47/('particle parameters'!$B$21/1000)</f>
        <v>-1.4710759900934489</v>
      </c>
      <c r="AO47" s="35">
        <f t="shared" si="6"/>
        <v>93.000886865226164</v>
      </c>
      <c r="AQ47" s="15">
        <f>IF('vertical grid'!J47=TRUE,1,0)</f>
        <v>0</v>
      </c>
      <c r="AR47" s="15"/>
      <c r="AS47" s="15">
        <f t="shared" si="11"/>
        <v>0</v>
      </c>
      <c r="AV47" s="8">
        <f>(Vz!$B$14/1000)*Vz!AK47</f>
        <v>-1.4941228472715797</v>
      </c>
      <c r="AX47">
        <f t="shared" si="12"/>
        <v>0</v>
      </c>
    </row>
    <row r="48" spans="2:50" x14ac:dyDescent="0.15">
      <c r="B48" s="15">
        <f>'RAOB Used for Calcs'!C48</f>
        <v>3029.666666666667</v>
      </c>
      <c r="D48" s="15">
        <f t="shared" si="7"/>
        <v>18.333333333333485</v>
      </c>
      <c r="F48" s="8">
        <f t="shared" si="0"/>
        <v>5.6508190414480096E-2</v>
      </c>
      <c r="G48" s="8"/>
      <c r="I48">
        <v>0.60000000000000009</v>
      </c>
      <c r="K48" s="8">
        <f t="shared" si="13"/>
        <v>0.45184620478155352</v>
      </c>
      <c r="M48" s="20">
        <f>'P,T'!J48</f>
        <v>0.92429126891526348</v>
      </c>
      <c r="N48" s="8"/>
      <c r="O48" s="8">
        <f>331.3*(SQRT((1+('P,T'!D48/273.15))))</f>
        <v>324.43674445882823</v>
      </c>
      <c r="P48" s="8"/>
      <c r="Q48" s="8">
        <f t="shared" si="2"/>
        <v>0.24875782413849615</v>
      </c>
      <c r="R48" s="8"/>
      <c r="S48" s="8">
        <f t="shared" si="3"/>
        <v>0.28665337220158238</v>
      </c>
      <c r="V48" s="8">
        <f>IF('RAOB Used for Calcs'!N48=1,((2*$T$16*$T$19)/(M48*$T$22*I48))^(1/2),0)</f>
        <v>80.706178622155406</v>
      </c>
      <c r="W48" s="8"/>
      <c r="X48" s="37">
        <f>IF('RAOB Used for Calcs'!N48=1,((2*$T$16*$T$19)/(M48*$T$22*K48))^(1/2),0)</f>
        <v>93.000886865226164</v>
      </c>
      <c r="Z48" s="18">
        <f t="shared" si="4"/>
        <v>208.03705883100875</v>
      </c>
      <c r="AA48" s="18"/>
      <c r="AC48" s="8">
        <f>IF('RAOB Used for Calcs'!L48=1,('particle parameters'!$B$25*ABS('particle parameters'!$B$30)),(AC49+(AM49*'vertical grid'!H49)))</f>
        <v>36.924756968879436</v>
      </c>
      <c r="AE48" s="8">
        <f t="shared" si="8"/>
        <v>0.11381188351668124</v>
      </c>
      <c r="AG48" s="8">
        <f t="shared" si="9"/>
        <v>0.42982891517332655</v>
      </c>
      <c r="AI48" s="8">
        <f t="shared" si="10"/>
        <v>-56.076129896346728</v>
      </c>
      <c r="AK48" s="8">
        <f t="shared" si="5"/>
        <v>-1.4710759900934489</v>
      </c>
      <c r="AM48" s="8">
        <f>AK48/('particle parameters'!$B$21/1000)</f>
        <v>-1.4710759900934489</v>
      </c>
      <c r="AO48" s="35">
        <f t="shared" si="6"/>
        <v>93.000886865226164</v>
      </c>
      <c r="AQ48" s="15">
        <f>IF('vertical grid'!J48=TRUE,1,0)</f>
        <v>0</v>
      </c>
      <c r="AR48" s="15"/>
      <c r="AS48" s="15">
        <f t="shared" si="11"/>
        <v>0</v>
      </c>
      <c r="AV48" s="8">
        <f>(Vz!$B$14/1000)*Vz!AK48</f>
        <v>-1.4941228472715797</v>
      </c>
      <c r="AX48">
        <f t="shared" si="12"/>
        <v>0</v>
      </c>
    </row>
    <row r="49" spans="2:50" x14ac:dyDescent="0.15">
      <c r="B49" s="15">
        <f>'RAOB Used for Calcs'!C49</f>
        <v>3048</v>
      </c>
      <c r="D49" s="15">
        <f t="shared" si="7"/>
        <v>18.33333333333303</v>
      </c>
      <c r="F49" s="8">
        <f t="shared" si="0"/>
        <v>5.6508190414478694E-2</v>
      </c>
      <c r="G49" s="8"/>
      <c r="I49">
        <v>0.60000000000000009</v>
      </c>
      <c r="K49" s="8">
        <f t="shared" si="13"/>
        <v>0.45184620478155352</v>
      </c>
      <c r="M49" s="20">
        <f>'P,T'!J49</f>
        <v>0.92429126891526348</v>
      </c>
      <c r="N49" s="8"/>
      <c r="O49" s="8">
        <f>331.3*(SQRT((1+('P,T'!D49/273.15))))</f>
        <v>324.43674445882823</v>
      </c>
      <c r="P49" s="8"/>
      <c r="Q49" s="8">
        <f t="shared" si="2"/>
        <v>0.24875782413849615</v>
      </c>
      <c r="R49" s="8"/>
      <c r="S49" s="8">
        <f t="shared" si="3"/>
        <v>0.28665337220158238</v>
      </c>
      <c r="V49" s="8">
        <f>IF('RAOB Used for Calcs'!N49=1,((2*$T$16*$T$19)/(M49*$T$22*I49))^(1/2),0)</f>
        <v>80.706178622155406</v>
      </c>
      <c r="W49" s="8"/>
      <c r="X49" s="37">
        <f>IF('RAOB Used for Calcs'!N49=1,((2*$T$16*$T$19)/(M49*$T$22*K49))^(1/2),0)</f>
        <v>93.000886865226164</v>
      </c>
      <c r="Z49" s="18">
        <f t="shared" si="4"/>
        <v>208.03705883100875</v>
      </c>
      <c r="AA49" s="18"/>
      <c r="AC49" s="8">
        <f>IF('RAOB Used for Calcs'!L49=1,('particle parameters'!$B$25*ABS('particle parameters'!$B$30)),(AC50+(AM50*'vertical grid'!H50)))</f>
        <v>36.924756968879436</v>
      </c>
      <c r="AE49" s="8">
        <f t="shared" si="8"/>
        <v>0.11381188351668124</v>
      </c>
      <c r="AG49" s="8">
        <f t="shared" si="9"/>
        <v>0.42982891517332655</v>
      </c>
      <c r="AI49" s="8">
        <f t="shared" si="10"/>
        <v>-56.076129896346728</v>
      </c>
      <c r="AK49" s="8">
        <f t="shared" si="5"/>
        <v>-1.4710759900934489</v>
      </c>
      <c r="AM49" s="8">
        <f>AK49/('particle parameters'!$B$21/1000)</f>
        <v>-1.4710759900934489</v>
      </c>
      <c r="AO49" s="35">
        <f t="shared" si="6"/>
        <v>93.000886865226164</v>
      </c>
      <c r="AQ49" s="15">
        <f>IF('vertical grid'!J49=TRUE,1,0)</f>
        <v>0</v>
      </c>
      <c r="AR49" s="15"/>
      <c r="AS49" s="15">
        <f t="shared" si="11"/>
        <v>0</v>
      </c>
      <c r="AV49" s="8">
        <f>(Vz!$B$14/1000)*Vz!AK49</f>
        <v>-1.4941228472715797</v>
      </c>
      <c r="AX49">
        <f t="shared" si="12"/>
        <v>0</v>
      </c>
    </row>
    <row r="50" spans="2:50" x14ac:dyDescent="0.15">
      <c r="B50" s="15">
        <f>'RAOB Used for Calcs'!C50</f>
        <v>3168</v>
      </c>
      <c r="D50" s="15">
        <f t="shared" si="7"/>
        <v>120</v>
      </c>
      <c r="F50" s="8">
        <f t="shared" si="0"/>
        <v>0.37208000122391971</v>
      </c>
      <c r="G50" s="8"/>
      <c r="I50">
        <v>0.60000000000000009</v>
      </c>
      <c r="K50" s="8">
        <f t="shared" si="13"/>
        <v>0.45319021466542941</v>
      </c>
      <c r="M50" s="20">
        <f>'P,T'!J50</f>
        <v>0.89229366138067923</v>
      </c>
      <c r="N50" s="8"/>
      <c r="O50" s="8">
        <f>331.3*(SQRT((1+('P,T'!D50/273.15))))</f>
        <v>322.51128683420791</v>
      </c>
      <c r="P50" s="8"/>
      <c r="Q50" s="8">
        <f t="shared" si="2"/>
        <v>0.25469028976573543</v>
      </c>
      <c r="R50" s="8"/>
      <c r="S50" s="8">
        <f t="shared" si="3"/>
        <v>0.29305406554177704</v>
      </c>
      <c r="V50" s="8">
        <f>IF('RAOB Used for Calcs'!N50=1,((2*$T$16*$T$19)/(M50*$T$22*I50))^(1/2),0)</f>
        <v>82.140493096524622</v>
      </c>
      <c r="W50" s="8"/>
      <c r="X50" s="37">
        <f>IF('RAOB Used for Calcs'!N50=1,((2*$T$16*$T$19)/(M50*$T$22*K50))^(1/2),0)</f>
        <v>94.513243789874821</v>
      </c>
      <c r="Z50" s="18">
        <f t="shared" si="4"/>
        <v>211.42010491918813</v>
      </c>
      <c r="AA50" s="18"/>
      <c r="AC50" s="8">
        <f>IF('RAOB Used for Calcs'!L50=1,('particle parameters'!$B$25*ABS('particle parameters'!$B$30)),(AC51+(AM51*'vertical grid'!H51)))</f>
        <v>36.924756968879436</v>
      </c>
      <c r="AE50" s="8">
        <f t="shared" si="8"/>
        <v>0.11449136348477999</v>
      </c>
      <c r="AG50" s="8">
        <f t="shared" si="9"/>
        <v>0.4298987225406718</v>
      </c>
      <c r="AI50" s="8">
        <f t="shared" si="10"/>
        <v>-57.588486820995385</v>
      </c>
      <c r="AK50" s="8">
        <f t="shared" si="5"/>
        <v>-1.4203801404896825</v>
      </c>
      <c r="AM50" s="8">
        <f>AK50/('particle parameters'!$B$21/1000)</f>
        <v>-1.4203801404896825</v>
      </c>
      <c r="AO50" s="35">
        <f t="shared" si="6"/>
        <v>94.513243789874821</v>
      </c>
      <c r="AQ50" s="15">
        <f>IF('vertical grid'!J50=TRUE,1,0)</f>
        <v>0</v>
      </c>
      <c r="AR50" s="15"/>
      <c r="AS50" s="15">
        <f t="shared" si="11"/>
        <v>0</v>
      </c>
      <c r="AV50" s="8">
        <f>(Vz!$B$14/1000)*Vz!AK50</f>
        <v>-1.4426327626906876</v>
      </c>
      <c r="AX50">
        <f t="shared" si="12"/>
        <v>0</v>
      </c>
    </row>
    <row r="51" spans="2:50" x14ac:dyDescent="0.15">
      <c r="B51" s="15">
        <f>'RAOB Used for Calcs'!C51</f>
        <v>3288</v>
      </c>
      <c r="D51" s="15">
        <f t="shared" si="7"/>
        <v>120</v>
      </c>
      <c r="F51" s="8">
        <f t="shared" si="0"/>
        <v>0.37208000122391971</v>
      </c>
      <c r="G51" s="8"/>
      <c r="I51">
        <v>0.60000000000000009</v>
      </c>
      <c r="K51" s="8">
        <f t="shared" si="13"/>
        <v>0.45319021466542941</v>
      </c>
      <c r="M51" s="20">
        <f>'P,T'!J51</f>
        <v>0.89229366138067923</v>
      </c>
      <c r="N51" s="8"/>
      <c r="O51" s="8">
        <f>331.3*(SQRT((1+('P,T'!D51/273.15))))</f>
        <v>322.51128683420791</v>
      </c>
      <c r="P51" s="8"/>
      <c r="Q51" s="8">
        <f t="shared" si="2"/>
        <v>0.25469028976573543</v>
      </c>
      <c r="R51" s="8"/>
      <c r="S51" s="8">
        <f t="shared" si="3"/>
        <v>0.29305406554177704</v>
      </c>
      <c r="V51" s="8">
        <f>IF('RAOB Used for Calcs'!N51=1,((2*$T$16*$T$19)/(M51*$T$22*I51))^(1/2),0)</f>
        <v>82.140493096524622</v>
      </c>
      <c r="W51" s="8"/>
      <c r="X51" s="37">
        <f>IF('RAOB Used for Calcs'!N51=1,((2*$T$16*$T$19)/(M51*$T$22*K51))^(1/2),0)</f>
        <v>94.513243789874821</v>
      </c>
      <c r="Z51" s="18">
        <f t="shared" si="4"/>
        <v>211.42010491918813</v>
      </c>
      <c r="AA51" s="18"/>
      <c r="AC51" s="8">
        <f>IF('RAOB Used for Calcs'!L51=1,('particle parameters'!$B$25*ABS('particle parameters'!$B$30)),(AC52+(AM52*'vertical grid'!H52)))</f>
        <v>36.924756968879436</v>
      </c>
      <c r="AE51" s="8">
        <f t="shared" si="8"/>
        <v>0.11449136348477999</v>
      </c>
      <c r="AG51" s="8">
        <f t="shared" si="9"/>
        <v>0.4298987225406718</v>
      </c>
      <c r="AI51" s="8">
        <f t="shared" si="10"/>
        <v>-57.588486820995385</v>
      </c>
      <c r="AK51" s="8">
        <f t="shared" si="5"/>
        <v>-1.4203801404896825</v>
      </c>
      <c r="AM51" s="8">
        <f>AK51/('particle parameters'!$B$21/1000)</f>
        <v>-1.4203801404896825</v>
      </c>
      <c r="AO51" s="35">
        <f t="shared" si="6"/>
        <v>94.513243789874821</v>
      </c>
      <c r="AQ51" s="15">
        <f>IF('vertical grid'!J51=TRUE,1,0)</f>
        <v>0</v>
      </c>
      <c r="AR51" s="15"/>
      <c r="AS51" s="15">
        <f t="shared" si="11"/>
        <v>0</v>
      </c>
      <c r="AV51" s="8">
        <f>(Vz!$B$14/1000)*Vz!AK51</f>
        <v>-1.4426327626906876</v>
      </c>
      <c r="AX51">
        <f t="shared" si="12"/>
        <v>0</v>
      </c>
    </row>
    <row r="52" spans="2:50" x14ac:dyDescent="0.15">
      <c r="B52" s="15">
        <f>'RAOB Used for Calcs'!C52</f>
        <v>3408</v>
      </c>
      <c r="D52" s="15">
        <f t="shared" si="7"/>
        <v>120</v>
      </c>
      <c r="F52" s="8">
        <f t="shared" si="0"/>
        <v>0.37208000122391971</v>
      </c>
      <c r="G52" s="8"/>
      <c r="I52">
        <v>0.60000000000000009</v>
      </c>
      <c r="K52" s="8">
        <f t="shared" si="13"/>
        <v>0.45319021466542941</v>
      </c>
      <c r="M52" s="20">
        <f>'P,T'!J52</f>
        <v>0.89229366138067923</v>
      </c>
      <c r="N52" s="8"/>
      <c r="O52" s="8">
        <f>331.3*(SQRT((1+('P,T'!D52/273.15))))</f>
        <v>322.51128683420791</v>
      </c>
      <c r="P52" s="8"/>
      <c r="Q52" s="8">
        <f t="shared" si="2"/>
        <v>0.25469028976573543</v>
      </c>
      <c r="R52" s="8"/>
      <c r="S52" s="8">
        <f t="shared" si="3"/>
        <v>0.29305406554177704</v>
      </c>
      <c r="V52" s="8">
        <f>IF('RAOB Used for Calcs'!N52=1,((2*$T$16*$T$19)/(M52*$T$22*I52))^(1/2),0)</f>
        <v>82.140493096524622</v>
      </c>
      <c r="W52" s="8"/>
      <c r="X52" s="37">
        <f>IF('RAOB Used for Calcs'!N52=1,((2*$T$16*$T$19)/(M52*$T$22*K52))^(1/2),0)</f>
        <v>94.513243789874821</v>
      </c>
      <c r="Z52" s="18">
        <f t="shared" si="4"/>
        <v>211.42010491918813</v>
      </c>
      <c r="AA52" s="18"/>
      <c r="AC52" s="8">
        <f>IF('RAOB Used for Calcs'!L52=1,('particle parameters'!$B$25*ABS('particle parameters'!$B$30)),(AC53+(AM53*'vertical grid'!H53)))</f>
        <v>36.924756968879436</v>
      </c>
      <c r="AE52" s="8">
        <f t="shared" si="8"/>
        <v>0.11449136348477999</v>
      </c>
      <c r="AG52" s="8">
        <f t="shared" si="9"/>
        <v>0.4298987225406718</v>
      </c>
      <c r="AI52" s="8">
        <f t="shared" si="10"/>
        <v>-57.588486820995385</v>
      </c>
      <c r="AK52" s="8">
        <f t="shared" si="5"/>
        <v>-1.4203801404896825</v>
      </c>
      <c r="AM52" s="8">
        <f>AK52/('particle parameters'!$B$21/1000)</f>
        <v>-1.4203801404896825</v>
      </c>
      <c r="AO52" s="35">
        <f t="shared" si="6"/>
        <v>94.513243789874821</v>
      </c>
      <c r="AQ52" s="15">
        <f>IF('vertical grid'!J52=TRUE,1,0)</f>
        <v>0</v>
      </c>
      <c r="AR52" s="15"/>
      <c r="AS52" s="15">
        <f t="shared" si="11"/>
        <v>0</v>
      </c>
      <c r="AV52" s="8">
        <f>(Vz!$B$14/1000)*Vz!AK52</f>
        <v>-1.4426327626906876</v>
      </c>
      <c r="AX52">
        <f t="shared" si="12"/>
        <v>0</v>
      </c>
    </row>
    <row r="53" spans="2:50" x14ac:dyDescent="0.15">
      <c r="B53" s="15">
        <f>'RAOB Used for Calcs'!C53</f>
        <v>3491.3333333333335</v>
      </c>
      <c r="D53" s="15">
        <f t="shared" si="7"/>
        <v>83.333333333333485</v>
      </c>
      <c r="F53" s="8">
        <f t="shared" si="0"/>
        <v>0.25898991142249073</v>
      </c>
      <c r="G53" s="8"/>
      <c r="I53">
        <v>0.60000000000000009</v>
      </c>
      <c r="K53" s="8">
        <f t="shared" si="13"/>
        <v>0.45416853051158174</v>
      </c>
      <c r="M53" s="20">
        <f>'P,T'!J53</f>
        <v>0.86737911866912554</v>
      </c>
      <c r="N53" s="8"/>
      <c r="O53" s="8">
        <f>331.3*(SQRT((1+('P,T'!D53/273.15))))</f>
        <v>321.7628550688666</v>
      </c>
      <c r="P53" s="8"/>
      <c r="Q53" s="8">
        <f t="shared" si="2"/>
        <v>0.25892311390570399</v>
      </c>
      <c r="R53" s="8"/>
      <c r="S53" s="8">
        <f t="shared" si="3"/>
        <v>0.29760342655667532</v>
      </c>
      <c r="V53" s="8">
        <f>IF('RAOB Used for Calcs'!N53=1,((2*$T$16*$T$19)/(M53*$T$22*I53))^(1/2),0)</f>
        <v>83.311840373620669</v>
      </c>
      <c r="W53" s="8"/>
      <c r="X53" s="37">
        <f>IF('RAOB Used for Calcs'!N53=1,((2*$T$16*$T$19)/(M53*$T$22*K53))^(1/2),0)</f>
        <v>95.757728207153605</v>
      </c>
      <c r="Z53" s="18">
        <f t="shared" si="4"/>
        <v>214.20393727453853</v>
      </c>
      <c r="AA53" s="18"/>
      <c r="AC53" s="8">
        <f>IF('RAOB Used for Calcs'!L53=1,('particle parameters'!$B$25*ABS('particle parameters'!$B$30)),(AC54+(AM54*'vertical grid'!H54)))</f>
        <v>36.924756968879436</v>
      </c>
      <c r="AE53" s="8">
        <f t="shared" si="8"/>
        <v>0.11475767444000479</v>
      </c>
      <c r="AG53" s="8">
        <f t="shared" si="9"/>
        <v>0.42992619572929514</v>
      </c>
      <c r="AI53" s="8">
        <f t="shared" si="10"/>
        <v>-58.832971238274169</v>
      </c>
      <c r="AK53" s="8">
        <f t="shared" si="5"/>
        <v>-1.3808086515669649</v>
      </c>
      <c r="AM53" s="8">
        <f>AK53/('particle parameters'!$B$21/1000)</f>
        <v>-1.3808086515669649</v>
      </c>
      <c r="AO53" s="35">
        <f t="shared" si="6"/>
        <v>95.757728207153605</v>
      </c>
      <c r="AQ53" s="15">
        <f>IF('vertical grid'!J53=TRUE,1,0)</f>
        <v>0</v>
      </c>
      <c r="AR53" s="15"/>
      <c r="AS53" s="15">
        <f t="shared" si="11"/>
        <v>0</v>
      </c>
      <c r="AV53" s="8">
        <f>(Vz!$B$14/1000)*Vz!AK53</f>
        <v>-1.402441320441514</v>
      </c>
      <c r="AX53">
        <f t="shared" si="12"/>
        <v>0</v>
      </c>
    </row>
    <row r="54" spans="2:50" x14ac:dyDescent="0.15">
      <c r="B54" s="15">
        <f>'RAOB Used for Calcs'!C54</f>
        <v>3574.666666666667</v>
      </c>
      <c r="D54" s="15">
        <f t="shared" si="7"/>
        <v>83.333333333333485</v>
      </c>
      <c r="F54" s="8">
        <f t="shared" si="0"/>
        <v>0.25898991142249073</v>
      </c>
      <c r="G54" s="8"/>
      <c r="I54">
        <v>0.60000000000000009</v>
      </c>
      <c r="K54" s="8">
        <f t="shared" si="13"/>
        <v>0.45416853051158174</v>
      </c>
      <c r="M54" s="20">
        <f>'P,T'!J54</f>
        <v>0.86737911866912554</v>
      </c>
      <c r="N54" s="8"/>
      <c r="O54" s="8">
        <f>331.3*(SQRT((1+('P,T'!D54/273.15))))</f>
        <v>321.7628550688666</v>
      </c>
      <c r="P54" s="8"/>
      <c r="Q54" s="8">
        <f t="shared" si="2"/>
        <v>0.25892311390570399</v>
      </c>
      <c r="R54" s="8"/>
      <c r="S54" s="8">
        <f t="shared" si="3"/>
        <v>0.29760342655667532</v>
      </c>
      <c r="V54" s="8">
        <f>IF('RAOB Used for Calcs'!N54=1,((2*$T$16*$T$19)/(M54*$T$22*I54))^(1/2),0)</f>
        <v>83.311840373620669</v>
      </c>
      <c r="W54" s="8"/>
      <c r="X54" s="37">
        <f>IF('RAOB Used for Calcs'!N54=1,((2*$T$16*$T$19)/(M54*$T$22*K54))^(1/2),0)</f>
        <v>95.757728207153605</v>
      </c>
      <c r="Z54" s="18">
        <f t="shared" si="4"/>
        <v>214.20393727453853</v>
      </c>
      <c r="AA54" s="18"/>
      <c r="AC54" s="8">
        <f>IF('RAOB Used for Calcs'!L54=1,('particle parameters'!$B$25*ABS('particle parameters'!$B$30)),(AC55+(AM55*'vertical grid'!H55)))</f>
        <v>36.924756968879436</v>
      </c>
      <c r="AE54" s="8">
        <f t="shared" si="8"/>
        <v>0.11475767444000479</v>
      </c>
      <c r="AG54" s="8">
        <f t="shared" si="9"/>
        <v>0.42992619572929514</v>
      </c>
      <c r="AI54" s="8">
        <f t="shared" si="10"/>
        <v>-58.832971238274169</v>
      </c>
      <c r="AK54" s="8">
        <f t="shared" si="5"/>
        <v>-1.3808086515669649</v>
      </c>
      <c r="AM54" s="8">
        <f>AK54/('particle parameters'!$B$21/1000)</f>
        <v>-1.3808086515669649</v>
      </c>
      <c r="AO54" s="35">
        <f t="shared" si="6"/>
        <v>95.757728207153605</v>
      </c>
      <c r="AQ54" s="15">
        <f>IF('vertical grid'!J54=TRUE,1,0)</f>
        <v>0</v>
      </c>
      <c r="AR54" s="15"/>
      <c r="AS54" s="15">
        <f t="shared" si="11"/>
        <v>0</v>
      </c>
      <c r="AV54" s="8">
        <f>(Vz!$B$14/1000)*Vz!AK54</f>
        <v>-1.402441320441514</v>
      </c>
      <c r="AX54">
        <f t="shared" si="12"/>
        <v>0</v>
      </c>
    </row>
    <row r="55" spans="2:50" x14ac:dyDescent="0.15">
      <c r="B55" s="15">
        <f>'RAOB Used for Calcs'!C55</f>
        <v>3658</v>
      </c>
      <c r="D55" s="15">
        <f t="shared" si="7"/>
        <v>83.33333333333303</v>
      </c>
      <c r="F55" s="8">
        <f t="shared" si="0"/>
        <v>0.25898991142248934</v>
      </c>
      <c r="G55" s="8"/>
      <c r="I55">
        <v>0.60000000000000009</v>
      </c>
      <c r="K55" s="8">
        <f t="shared" si="13"/>
        <v>0.45416853051158174</v>
      </c>
      <c r="M55" s="20">
        <f>'P,T'!J55</f>
        <v>0.86737911866912554</v>
      </c>
      <c r="N55" s="8"/>
      <c r="O55" s="8">
        <f>331.3*(SQRT((1+('P,T'!D55/273.15))))</f>
        <v>321.7628550688666</v>
      </c>
      <c r="P55" s="8"/>
      <c r="Q55" s="8">
        <f t="shared" si="2"/>
        <v>0.25892311390570399</v>
      </c>
      <c r="R55" s="8"/>
      <c r="S55" s="8">
        <f t="shared" si="3"/>
        <v>0.29760342655667532</v>
      </c>
      <c r="V55" s="8">
        <f>IF('RAOB Used for Calcs'!N55=1,((2*$T$16*$T$19)/(M55*$T$22*I55))^(1/2),0)</f>
        <v>83.311840373620669</v>
      </c>
      <c r="W55" s="8"/>
      <c r="X55" s="37">
        <f>IF('RAOB Used for Calcs'!N55=1,((2*$T$16*$T$19)/(M55*$T$22*K55))^(1/2),0)</f>
        <v>95.757728207153605</v>
      </c>
      <c r="Z55" s="18">
        <f t="shared" si="4"/>
        <v>214.20393727453853</v>
      </c>
      <c r="AA55" s="18"/>
      <c r="AC55" s="8">
        <f>IF('RAOB Used for Calcs'!L55=1,('particle parameters'!$B$25*ABS('particle parameters'!$B$30)),(AC56+(AM56*'vertical grid'!H56)))</f>
        <v>36.924756968879436</v>
      </c>
      <c r="AE55" s="8">
        <f t="shared" si="8"/>
        <v>0.11475767444000479</v>
      </c>
      <c r="AG55" s="8">
        <f t="shared" si="9"/>
        <v>0.42992619572929514</v>
      </c>
      <c r="AI55" s="8">
        <f t="shared" si="10"/>
        <v>-58.832971238274169</v>
      </c>
      <c r="AK55" s="8">
        <f t="shared" si="5"/>
        <v>-1.3808086515669649</v>
      </c>
      <c r="AM55" s="8">
        <f>AK55/('particle parameters'!$B$21/1000)</f>
        <v>-1.3808086515669649</v>
      </c>
      <c r="AO55" s="35">
        <f t="shared" si="6"/>
        <v>95.757728207153605</v>
      </c>
      <c r="AQ55" s="15">
        <f>IF('vertical grid'!J55=TRUE,1,0)</f>
        <v>0</v>
      </c>
      <c r="AR55" s="15"/>
      <c r="AS55" s="15">
        <f t="shared" si="11"/>
        <v>0</v>
      </c>
      <c r="AV55" s="8">
        <f>(Vz!$B$14/1000)*Vz!AK55</f>
        <v>-1.402441320441514</v>
      </c>
      <c r="AX55">
        <f t="shared" si="12"/>
        <v>0</v>
      </c>
    </row>
    <row r="56" spans="2:50" x14ac:dyDescent="0.15">
      <c r="B56" s="15">
        <f>'RAOB Used for Calcs'!C56</f>
        <v>3660</v>
      </c>
      <c r="D56" s="15">
        <f t="shared" si="7"/>
        <v>2</v>
      </c>
      <c r="F56" s="8">
        <f t="shared" si="0"/>
        <v>6.2157578741397664E-3</v>
      </c>
      <c r="G56" s="8"/>
      <c r="I56">
        <v>0.60000000000000009</v>
      </c>
      <c r="K56" s="8">
        <f t="shared" si="13"/>
        <v>0.45419206290667663</v>
      </c>
      <c r="M56" s="20">
        <f>'P,T'!J56</f>
        <v>0.86670306323758273</v>
      </c>
      <c r="N56" s="8"/>
      <c r="O56" s="8">
        <f>331.3*(SQRT((1+('P,T'!D56/273.15))))</f>
        <v>321.7628550688666</v>
      </c>
      <c r="P56" s="8"/>
      <c r="Q56" s="8">
        <f t="shared" si="2"/>
        <v>0.25902407827448798</v>
      </c>
      <c r="R56" s="8"/>
      <c r="S56" s="8">
        <f t="shared" si="3"/>
        <v>0.29771176115639164</v>
      </c>
      <c r="V56" s="8">
        <f>IF('RAOB Used for Calcs'!N56=1,((2*$T$16*$T$19)/(M56*$T$22*I56))^(1/2),0)</f>
        <v>83.344326957180826</v>
      </c>
      <c r="W56" s="8"/>
      <c r="X56" s="37">
        <f>IF('RAOB Used for Calcs'!N56=1,((2*$T$16*$T$19)/(M56*$T$22*K56))^(1/2),0)</f>
        <v>95.792586257261078</v>
      </c>
      <c r="Z56" s="18">
        <f t="shared" si="4"/>
        <v>214.28191251182258</v>
      </c>
      <c r="AA56" s="18"/>
      <c r="AC56" s="8">
        <f>IF('RAOB Used for Calcs'!L56=1,('particle parameters'!$B$25*ABS('particle parameters'!$B$30)),(AC57+(AM57*'vertical grid'!H57)))</f>
        <v>36.924756968879436</v>
      </c>
      <c r="AE56" s="8">
        <f t="shared" si="8"/>
        <v>0.11475767444000479</v>
      </c>
      <c r="AG56" s="8">
        <f t="shared" si="9"/>
        <v>0.42992619572929514</v>
      </c>
      <c r="AI56" s="8">
        <f t="shared" si="10"/>
        <v>-58.867829288381643</v>
      </c>
      <c r="AK56" s="8">
        <f t="shared" si="5"/>
        <v>-1.3797324172321501</v>
      </c>
      <c r="AM56" s="8">
        <f>AK56/('particle parameters'!$B$21/1000)</f>
        <v>-1.3797324172321501</v>
      </c>
      <c r="AO56" s="35">
        <f t="shared" si="6"/>
        <v>95.792586257261078</v>
      </c>
      <c r="AQ56" s="15">
        <f>IF('vertical grid'!J56=TRUE,1,0)</f>
        <v>0</v>
      </c>
      <c r="AR56" s="15"/>
      <c r="AS56" s="15">
        <f t="shared" si="11"/>
        <v>0</v>
      </c>
      <c r="AV56" s="8">
        <f>(Vz!$B$14/1000)*Vz!AK56</f>
        <v>-1.4013482251021205</v>
      </c>
      <c r="AX56">
        <f t="shared" si="12"/>
        <v>0</v>
      </c>
    </row>
    <row r="57" spans="2:50" x14ac:dyDescent="0.15">
      <c r="B57" s="15">
        <f>'RAOB Used for Calcs'!C57</f>
        <v>3662</v>
      </c>
      <c r="D57" s="15">
        <f t="shared" si="7"/>
        <v>2</v>
      </c>
      <c r="F57" s="8">
        <f t="shared" si="0"/>
        <v>6.2157578741397664E-3</v>
      </c>
      <c r="G57" s="8"/>
      <c r="I57">
        <v>0.60000000000000009</v>
      </c>
      <c r="K57" s="8">
        <f t="shared" si="13"/>
        <v>0.45419206290667663</v>
      </c>
      <c r="M57" s="20">
        <f>'P,T'!J57</f>
        <v>0.86670306323758273</v>
      </c>
      <c r="N57" s="8"/>
      <c r="O57" s="8">
        <f>331.3*(SQRT((1+('P,T'!D57/273.15))))</f>
        <v>321.7628550688666</v>
      </c>
      <c r="P57" s="8"/>
      <c r="Q57" s="8">
        <f t="shared" si="2"/>
        <v>0.25902407827448798</v>
      </c>
      <c r="R57" s="8"/>
      <c r="S57" s="8">
        <f t="shared" si="3"/>
        <v>0.29771176115639164</v>
      </c>
      <c r="V57" s="8">
        <f>IF('RAOB Used for Calcs'!N57=1,((2*$T$16*$T$19)/(M57*$T$22*I57))^(1/2),0)</f>
        <v>83.344326957180826</v>
      </c>
      <c r="W57" s="8"/>
      <c r="X57" s="37">
        <f>IF('RAOB Used for Calcs'!N57=1,((2*$T$16*$T$19)/(M57*$T$22*K57))^(1/2),0)</f>
        <v>95.792586257261078</v>
      </c>
      <c r="Z57" s="18">
        <f t="shared" si="4"/>
        <v>214.28191251182258</v>
      </c>
      <c r="AA57" s="18"/>
      <c r="AC57" s="8">
        <f>IF('RAOB Used for Calcs'!L57=1,('particle parameters'!$B$25*ABS('particle parameters'!$B$30)),(AC58+(AM58*'vertical grid'!H58)))</f>
        <v>36.924756968879436</v>
      </c>
      <c r="AE57" s="8">
        <f t="shared" si="8"/>
        <v>0.11475767444000479</v>
      </c>
      <c r="AG57" s="8">
        <f t="shared" si="9"/>
        <v>0.42992619572929514</v>
      </c>
      <c r="AI57" s="8">
        <f t="shared" si="10"/>
        <v>-58.867829288381643</v>
      </c>
      <c r="AK57" s="8">
        <f t="shared" si="5"/>
        <v>-1.3797324172321501</v>
      </c>
      <c r="AM57" s="8">
        <f>AK57/('particle parameters'!$B$21/1000)</f>
        <v>-1.3797324172321501</v>
      </c>
      <c r="AO57" s="35">
        <f t="shared" si="6"/>
        <v>95.792586257261078</v>
      </c>
      <c r="AQ57" s="15">
        <f>IF('vertical grid'!J57=TRUE,1,0)</f>
        <v>0</v>
      </c>
      <c r="AR57" s="15"/>
      <c r="AS57" s="15">
        <f t="shared" si="11"/>
        <v>0</v>
      </c>
      <c r="AV57" s="8">
        <f>(Vz!$B$14/1000)*Vz!AK57</f>
        <v>-1.4013482251021205</v>
      </c>
      <c r="AX57">
        <f t="shared" si="12"/>
        <v>0</v>
      </c>
    </row>
    <row r="58" spans="2:50" x14ac:dyDescent="0.15">
      <c r="B58" s="15">
        <f>'RAOB Used for Calcs'!C58</f>
        <v>3664</v>
      </c>
      <c r="D58" s="15">
        <f t="shared" si="7"/>
        <v>2</v>
      </c>
      <c r="F58" s="8">
        <f t="shared" si="0"/>
        <v>6.2157578741397664E-3</v>
      </c>
      <c r="G58" s="8"/>
      <c r="I58">
        <v>0.60000000000000009</v>
      </c>
      <c r="K58" s="8">
        <f t="shared" si="13"/>
        <v>0.45419206290667663</v>
      </c>
      <c r="M58" s="20">
        <f>'P,T'!J58</f>
        <v>0.86670306323758273</v>
      </c>
      <c r="N58" s="8"/>
      <c r="O58" s="8">
        <f>331.3*(SQRT((1+('P,T'!D58/273.15))))</f>
        <v>321.7628550688666</v>
      </c>
      <c r="P58" s="8"/>
      <c r="Q58" s="8">
        <f t="shared" si="2"/>
        <v>0.25902407827448798</v>
      </c>
      <c r="R58" s="8"/>
      <c r="S58" s="8">
        <f t="shared" si="3"/>
        <v>0.29771176115639164</v>
      </c>
      <c r="V58" s="8">
        <f>IF('RAOB Used for Calcs'!N58=1,((2*$T$16*$T$19)/(M58*$T$22*I58))^(1/2),0)</f>
        <v>83.344326957180826</v>
      </c>
      <c r="W58" s="8"/>
      <c r="X58" s="37">
        <f>IF('RAOB Used for Calcs'!N58=1,((2*$T$16*$T$19)/(M58*$T$22*K58))^(1/2),0)</f>
        <v>95.792586257261078</v>
      </c>
      <c r="Z58" s="18">
        <f t="shared" si="4"/>
        <v>214.28191251182258</v>
      </c>
      <c r="AA58" s="18"/>
      <c r="AC58" s="8">
        <f>IF('RAOB Used for Calcs'!L58=1,('particle parameters'!$B$25*ABS('particle parameters'!$B$30)),(AC59+(AM59*'vertical grid'!H59)))</f>
        <v>36.924756968879436</v>
      </c>
      <c r="AE58" s="8">
        <f t="shared" si="8"/>
        <v>0.11475767444000479</v>
      </c>
      <c r="AG58" s="8">
        <f t="shared" si="9"/>
        <v>0.42992619572929514</v>
      </c>
      <c r="AI58" s="8">
        <f t="shared" si="10"/>
        <v>-58.867829288381643</v>
      </c>
      <c r="AK58" s="8">
        <f t="shared" si="5"/>
        <v>-1.3797324172321501</v>
      </c>
      <c r="AM58" s="8">
        <f>AK58/('particle parameters'!$B$21/1000)</f>
        <v>-1.3797324172321501</v>
      </c>
      <c r="AO58" s="35">
        <f t="shared" si="6"/>
        <v>95.792586257261078</v>
      </c>
      <c r="AQ58" s="15">
        <f>IF('vertical grid'!J58=TRUE,1,0)</f>
        <v>0</v>
      </c>
      <c r="AR58" s="15"/>
      <c r="AS58" s="15">
        <f t="shared" si="11"/>
        <v>0</v>
      </c>
      <c r="AV58" s="8">
        <f>(Vz!$B$14/1000)*Vz!AK58</f>
        <v>-1.4013482251021205</v>
      </c>
      <c r="AX58">
        <f t="shared" si="12"/>
        <v>0</v>
      </c>
    </row>
    <row r="59" spans="2:50" x14ac:dyDescent="0.15">
      <c r="B59" s="15">
        <f>'RAOB Used for Calcs'!C59</f>
        <v>3723.6666666666665</v>
      </c>
      <c r="D59" s="15">
        <f t="shared" si="7"/>
        <v>59.666666666666515</v>
      </c>
      <c r="F59" s="8">
        <f t="shared" si="0"/>
        <v>0.1847923997305983</v>
      </c>
      <c r="G59" s="8"/>
      <c r="I59">
        <v>0.60000000000000009</v>
      </c>
      <c r="K59" s="8">
        <f t="shared" si="13"/>
        <v>0.45491551489325832</v>
      </c>
      <c r="M59" s="20">
        <f>'P,T'!J59</f>
        <v>0.84054913773387885</v>
      </c>
      <c r="N59" s="8"/>
      <c r="O59" s="8">
        <f>331.3*(SQRT((1+('P,T'!D59/273.15))))</f>
        <v>322.88485215654021</v>
      </c>
      <c r="P59" s="8"/>
      <c r="Q59" s="8">
        <f t="shared" si="2"/>
        <v>0.2621090311439892</v>
      </c>
      <c r="R59" s="8"/>
      <c r="S59" s="8">
        <f t="shared" si="3"/>
        <v>0.30101784061217401</v>
      </c>
      <c r="V59" s="8">
        <f>IF('RAOB Used for Calcs'!N59=1,((2*$T$16*$T$19)/(M59*$T$22*I59))^(1/2),0)</f>
        <v>84.631035769820954</v>
      </c>
      <c r="W59" s="8"/>
      <c r="X59" s="37">
        <f>IF('RAOB Used for Calcs'!N59=1,((2*$T$16*$T$19)/(M59*$T$22*K59))^(1/2),0)</f>
        <v>97.194100962542791</v>
      </c>
      <c r="Z59" s="18">
        <f t="shared" si="4"/>
        <v>217.41701161703591</v>
      </c>
      <c r="AA59" s="18"/>
      <c r="AC59" s="8">
        <f>IF('RAOB Used for Calcs'!L59=1,('particle parameters'!$B$25*ABS('particle parameters'!$B$30)),(AC60+(AM60*'vertical grid'!H60)))</f>
        <v>36.924756968879436</v>
      </c>
      <c r="AE59" s="8">
        <f t="shared" si="8"/>
        <v>0.11435890139243098</v>
      </c>
      <c r="AG59" s="8">
        <f t="shared" si="9"/>
        <v>0.42988508124745767</v>
      </c>
      <c r="AI59" s="8">
        <f t="shared" si="10"/>
        <v>-60.269343993663355</v>
      </c>
      <c r="AK59" s="8">
        <f t="shared" si="5"/>
        <v>-1.3379691797717361</v>
      </c>
      <c r="AM59" s="8">
        <f>AK59/('particle parameters'!$B$21/1000)</f>
        <v>-1.3379691797717361</v>
      </c>
      <c r="AO59" s="35">
        <f t="shared" si="6"/>
        <v>97.194100962542791</v>
      </c>
      <c r="AQ59" s="15">
        <f>IF('vertical grid'!J59=TRUE,1,0)</f>
        <v>0</v>
      </c>
      <c r="AR59" s="15"/>
      <c r="AS59" s="15">
        <f t="shared" si="11"/>
        <v>0</v>
      </c>
      <c r="AV59" s="8">
        <f>(Vz!$B$14/1000)*Vz!AK59</f>
        <v>-1.3589306969214934</v>
      </c>
      <c r="AX59">
        <f t="shared" si="12"/>
        <v>0</v>
      </c>
    </row>
    <row r="60" spans="2:50" x14ac:dyDescent="0.15">
      <c r="B60" s="15">
        <f>'RAOB Used for Calcs'!C60</f>
        <v>3783.333333333333</v>
      </c>
      <c r="D60" s="15">
        <f t="shared" si="7"/>
        <v>59.666666666666515</v>
      </c>
      <c r="F60" s="8">
        <f t="shared" si="0"/>
        <v>0.1847923997305983</v>
      </c>
      <c r="G60" s="8"/>
      <c r="I60">
        <v>0.60000000000000009</v>
      </c>
      <c r="K60" s="8">
        <f t="shared" si="13"/>
        <v>0.45491551489325832</v>
      </c>
      <c r="M60" s="20">
        <f>'P,T'!J60</f>
        <v>0.84054913773387885</v>
      </c>
      <c r="N60" s="8"/>
      <c r="O60" s="8">
        <f>331.3*(SQRT((1+('P,T'!D60/273.15))))</f>
        <v>322.88485215654021</v>
      </c>
      <c r="P60" s="8"/>
      <c r="Q60" s="8">
        <f t="shared" si="2"/>
        <v>0.2621090311439892</v>
      </c>
      <c r="R60" s="8"/>
      <c r="S60" s="8">
        <f t="shared" si="3"/>
        <v>0.30101784061217401</v>
      </c>
      <c r="V60" s="8">
        <f>IF('RAOB Used for Calcs'!N60=1,((2*$T$16*$T$19)/(M60*$T$22*I60))^(1/2),0)</f>
        <v>84.631035769820954</v>
      </c>
      <c r="W60" s="8"/>
      <c r="X60" s="37">
        <f>IF('RAOB Used for Calcs'!N60=1,((2*$T$16*$T$19)/(M60*$T$22*K60))^(1/2),0)</f>
        <v>97.194100962542791</v>
      </c>
      <c r="Z60" s="18">
        <f t="shared" si="4"/>
        <v>217.41701161703591</v>
      </c>
      <c r="AA60" s="18"/>
      <c r="AC60" s="8">
        <f>IF('RAOB Used for Calcs'!L60=1,('particle parameters'!$B$25*ABS('particle parameters'!$B$30)),(AC61+(AM61*'vertical grid'!H61)))</f>
        <v>36.924756968879436</v>
      </c>
      <c r="AE60" s="8">
        <f t="shared" si="8"/>
        <v>0.11435890139243098</v>
      </c>
      <c r="AG60" s="8">
        <f t="shared" si="9"/>
        <v>0.42988508124745767</v>
      </c>
      <c r="AI60" s="8">
        <f t="shared" si="10"/>
        <v>-60.269343993663355</v>
      </c>
      <c r="AK60" s="8">
        <f t="shared" si="5"/>
        <v>-1.3379691797717361</v>
      </c>
      <c r="AM60" s="8">
        <f>AK60/('particle parameters'!$B$21/1000)</f>
        <v>-1.3379691797717361</v>
      </c>
      <c r="AO60" s="35">
        <f t="shared" si="6"/>
        <v>97.194100962542791</v>
      </c>
      <c r="AQ60" s="15">
        <f>IF('vertical grid'!J60=TRUE,1,0)</f>
        <v>0</v>
      </c>
      <c r="AR60" s="15"/>
      <c r="AS60" s="15">
        <f t="shared" si="11"/>
        <v>0</v>
      </c>
      <c r="AV60" s="8">
        <f>(Vz!$B$14/1000)*Vz!AK60</f>
        <v>-1.3589306969214934</v>
      </c>
      <c r="AX60">
        <f t="shared" si="12"/>
        <v>0</v>
      </c>
    </row>
    <row r="61" spans="2:50" x14ac:dyDescent="0.15">
      <c r="B61" s="15">
        <f>'RAOB Used for Calcs'!C61</f>
        <v>3843</v>
      </c>
      <c r="D61" s="15">
        <f t="shared" si="7"/>
        <v>59.66666666666697</v>
      </c>
      <c r="F61" s="8">
        <f t="shared" si="0"/>
        <v>0.18479239973059972</v>
      </c>
      <c r="G61" s="8"/>
      <c r="I61">
        <v>0.60000000000000009</v>
      </c>
      <c r="K61" s="8">
        <f t="shared" si="13"/>
        <v>0.45491551489325832</v>
      </c>
      <c r="M61" s="20">
        <f>'P,T'!J61</f>
        <v>0.84054913773387885</v>
      </c>
      <c r="N61" s="8"/>
      <c r="O61" s="8">
        <f>331.3*(SQRT((1+('P,T'!D61/273.15))))</f>
        <v>322.88485215654021</v>
      </c>
      <c r="P61" s="8"/>
      <c r="Q61" s="8">
        <f t="shared" si="2"/>
        <v>0.2621090311439892</v>
      </c>
      <c r="R61" s="8"/>
      <c r="S61" s="8">
        <f t="shared" si="3"/>
        <v>0.30101784061217401</v>
      </c>
      <c r="V61" s="8">
        <f>IF('RAOB Used for Calcs'!N61=1,((2*$T$16*$T$19)/(M61*$T$22*I61))^(1/2),0)</f>
        <v>84.631035769820954</v>
      </c>
      <c r="W61" s="8"/>
      <c r="X61" s="37">
        <f>IF('RAOB Used for Calcs'!N61=1,((2*$T$16*$T$19)/(M61*$T$22*K61))^(1/2),0)</f>
        <v>97.194100962542791</v>
      </c>
      <c r="Z61" s="18">
        <f t="shared" si="4"/>
        <v>217.41701161703591</v>
      </c>
      <c r="AA61" s="18"/>
      <c r="AC61" s="8">
        <f>IF('RAOB Used for Calcs'!L61=1,('particle parameters'!$B$25*ABS('particle parameters'!$B$30)),(AC62+(AM62*'vertical grid'!H62)))</f>
        <v>36.924756968879436</v>
      </c>
      <c r="AE61" s="8">
        <f t="shared" si="8"/>
        <v>0.11435890139243098</v>
      </c>
      <c r="AG61" s="8">
        <f t="shared" si="9"/>
        <v>0.42988508124745767</v>
      </c>
      <c r="AI61" s="8">
        <f t="shared" si="10"/>
        <v>-60.269343993663355</v>
      </c>
      <c r="AK61" s="8">
        <f t="shared" si="5"/>
        <v>-1.3379691797717361</v>
      </c>
      <c r="AM61" s="8">
        <f>AK61/('particle parameters'!$B$21/1000)</f>
        <v>-1.3379691797717361</v>
      </c>
      <c r="AO61" s="35">
        <f t="shared" si="6"/>
        <v>97.194100962542791</v>
      </c>
      <c r="AQ61" s="15">
        <f>IF('vertical grid'!J61=TRUE,1,0)</f>
        <v>0</v>
      </c>
      <c r="AR61" s="15"/>
      <c r="AS61" s="15">
        <f t="shared" si="11"/>
        <v>0</v>
      </c>
      <c r="AV61" s="8">
        <f>(Vz!$B$14/1000)*Vz!AK61</f>
        <v>-1.3589306969214934</v>
      </c>
      <c r="AX61">
        <f t="shared" si="12"/>
        <v>0</v>
      </c>
    </row>
    <row r="62" spans="2:50" x14ac:dyDescent="0.15">
      <c r="B62" s="15">
        <f>'RAOB Used for Calcs'!C62</f>
        <v>3984.3333333333335</v>
      </c>
      <c r="D62" s="15">
        <f t="shared" si="7"/>
        <v>141.33333333333348</v>
      </c>
      <c r="F62" s="8">
        <f t="shared" si="0"/>
        <v>0.44061713101016053</v>
      </c>
      <c r="G62" s="8"/>
      <c r="I62">
        <v>0.60000000000000009</v>
      </c>
      <c r="K62" s="8">
        <f t="shared" si="13"/>
        <v>0.45671870215245935</v>
      </c>
      <c r="M62" s="20">
        <f>'P,T'!J62</f>
        <v>0.80477118426637639</v>
      </c>
      <c r="N62" s="8"/>
      <c r="O62" s="8">
        <f>331.3*(SQRT((1+('P,T'!D62/273.15))))</f>
        <v>320.76222957857345</v>
      </c>
      <c r="P62" s="8"/>
      <c r="Q62" s="8">
        <f t="shared" si="2"/>
        <v>0.26964463095983432</v>
      </c>
      <c r="R62" s="8"/>
      <c r="S62" s="8">
        <f t="shared" si="3"/>
        <v>0.30906014533607951</v>
      </c>
      <c r="V62" s="8">
        <f>IF('RAOB Used for Calcs'!N62=1,((2*$T$16*$T$19)/(M62*$T$22*I62))^(1/2),0)</f>
        <v>86.491813020568088</v>
      </c>
      <c r="W62" s="8"/>
      <c r="X62" s="37">
        <f>IF('RAOB Used for Calcs'!N62=1,((2*$T$16*$T$19)/(M62*$T$22*K62))^(1/2),0)</f>
        <v>99.134821291878808</v>
      </c>
      <c r="Z62" s="18">
        <f t="shared" si="4"/>
        <v>221.7582793504684</v>
      </c>
      <c r="AA62" s="18"/>
      <c r="AC62" s="8">
        <f>IF('RAOB Used for Calcs'!L62=1,('particle parameters'!$B$25*ABS('particle parameters'!$B$30)),(AC63+(AM63*'vertical grid'!H63)))</f>
        <v>36.924756968879436</v>
      </c>
      <c r="AE62" s="8">
        <f t="shared" si="8"/>
        <v>0.1151156637656255</v>
      </c>
      <c r="AG62" s="8">
        <f t="shared" si="9"/>
        <v>0.42996322721989022</v>
      </c>
      <c r="AI62" s="8">
        <f t="shared" si="10"/>
        <v>-62.210064322999372</v>
      </c>
      <c r="AK62" s="8">
        <f t="shared" si="5"/>
        <v>-1.2812514223043325</v>
      </c>
      <c r="AM62" s="8">
        <f>AK62/('particle parameters'!$B$21/1000)</f>
        <v>-1.2812514223043325</v>
      </c>
      <c r="AO62" s="35">
        <f t="shared" si="6"/>
        <v>99.134821291878808</v>
      </c>
      <c r="AQ62" s="15">
        <f>IF('vertical grid'!J62=TRUE,1,0)</f>
        <v>0</v>
      </c>
      <c r="AR62" s="15"/>
      <c r="AS62" s="15">
        <f t="shared" si="11"/>
        <v>0</v>
      </c>
      <c r="AV62" s="8">
        <f>(Vz!$B$14/1000)*Vz!AK62</f>
        <v>-1.301324361253767</v>
      </c>
      <c r="AX62">
        <f t="shared" si="12"/>
        <v>0</v>
      </c>
    </row>
    <row r="63" spans="2:50" x14ac:dyDescent="0.15">
      <c r="B63" s="15">
        <f>'RAOB Used for Calcs'!C63</f>
        <v>4125.666666666667</v>
      </c>
      <c r="D63" s="15">
        <f t="shared" si="7"/>
        <v>141.33333333333348</v>
      </c>
      <c r="F63" s="8">
        <f t="shared" si="0"/>
        <v>0.44061713101016053</v>
      </c>
      <c r="G63" s="8"/>
      <c r="I63">
        <v>0.60000000000000009</v>
      </c>
      <c r="K63" s="8">
        <f t="shared" si="13"/>
        <v>0.45671870215245935</v>
      </c>
      <c r="M63" s="20">
        <f>'P,T'!J63</f>
        <v>0.80477118426637639</v>
      </c>
      <c r="N63" s="8"/>
      <c r="O63" s="8">
        <f>331.3*(SQRT((1+('P,T'!D63/273.15))))</f>
        <v>320.76222957857345</v>
      </c>
      <c r="P63" s="8"/>
      <c r="Q63" s="8">
        <f t="shared" si="2"/>
        <v>0.26964463095983432</v>
      </c>
      <c r="R63" s="8"/>
      <c r="S63" s="8">
        <f t="shared" si="3"/>
        <v>0.30906014533607951</v>
      </c>
      <c r="V63" s="8">
        <f>IF('RAOB Used for Calcs'!N63=1,((2*$T$16*$T$19)/(M63*$T$22*I63))^(1/2),0)</f>
        <v>86.491813020568088</v>
      </c>
      <c r="W63" s="8"/>
      <c r="X63" s="37">
        <f>IF('RAOB Used for Calcs'!N63=1,((2*$T$16*$T$19)/(M63*$T$22*K63))^(1/2),0)</f>
        <v>99.134821291878808</v>
      </c>
      <c r="Z63" s="18">
        <f t="shared" si="4"/>
        <v>221.7582793504684</v>
      </c>
      <c r="AA63" s="18"/>
      <c r="AC63" s="8">
        <f>IF('RAOB Used for Calcs'!L63=1,('particle parameters'!$B$25*ABS('particle parameters'!$B$30)),(AC64+(AM64*'vertical grid'!H64)))</f>
        <v>36.924756968879436</v>
      </c>
      <c r="AE63" s="8">
        <f t="shared" si="8"/>
        <v>0.1151156637656255</v>
      </c>
      <c r="AG63" s="8">
        <f t="shared" si="9"/>
        <v>0.42996322721989022</v>
      </c>
      <c r="AI63" s="8">
        <f t="shared" si="10"/>
        <v>-62.210064322999372</v>
      </c>
      <c r="AK63" s="8">
        <f t="shared" si="5"/>
        <v>-1.2812514223043325</v>
      </c>
      <c r="AM63" s="8">
        <f>AK63/('particle parameters'!$B$21/1000)</f>
        <v>-1.2812514223043325</v>
      </c>
      <c r="AO63" s="35">
        <f t="shared" si="6"/>
        <v>99.134821291878808</v>
      </c>
      <c r="AQ63" s="15">
        <f>IF('vertical grid'!J63=TRUE,1,0)</f>
        <v>0</v>
      </c>
      <c r="AR63" s="15"/>
      <c r="AS63" s="15">
        <f t="shared" si="11"/>
        <v>0</v>
      </c>
      <c r="AV63" s="8">
        <f>(Vz!$B$14/1000)*Vz!AK63</f>
        <v>-1.301324361253767</v>
      </c>
      <c r="AX63">
        <f t="shared" si="12"/>
        <v>0</v>
      </c>
    </row>
    <row r="64" spans="2:50" x14ac:dyDescent="0.15">
      <c r="B64" s="15">
        <f>'RAOB Used for Calcs'!C64</f>
        <v>4267</v>
      </c>
      <c r="D64" s="15">
        <f t="shared" si="7"/>
        <v>141.33333333333303</v>
      </c>
      <c r="F64" s="8">
        <f t="shared" si="0"/>
        <v>0.44061713101015909</v>
      </c>
      <c r="G64" s="8"/>
      <c r="I64">
        <v>0.60000000000000009</v>
      </c>
      <c r="K64" s="8">
        <f t="shared" si="13"/>
        <v>0.45671870215245935</v>
      </c>
      <c r="M64" s="20">
        <f>'P,T'!J64</f>
        <v>0.80477118426637639</v>
      </c>
      <c r="N64" s="8"/>
      <c r="O64" s="8">
        <f>331.3*(SQRT((1+('P,T'!D64/273.15))))</f>
        <v>320.76222957857345</v>
      </c>
      <c r="P64" s="8"/>
      <c r="Q64" s="8">
        <f t="shared" si="2"/>
        <v>0.26964463095983432</v>
      </c>
      <c r="R64" s="8"/>
      <c r="S64" s="8">
        <f t="shared" si="3"/>
        <v>0.30906014533607951</v>
      </c>
      <c r="V64" s="8">
        <f>IF('RAOB Used for Calcs'!N64=1,((2*$T$16*$T$19)/(M64*$T$22*I64))^(1/2),0)</f>
        <v>86.491813020568088</v>
      </c>
      <c r="W64" s="8"/>
      <c r="X64" s="37">
        <f>IF('RAOB Used for Calcs'!N64=1,((2*$T$16*$T$19)/(M64*$T$22*K64))^(1/2),0)</f>
        <v>99.134821291878808</v>
      </c>
      <c r="Z64" s="18">
        <f t="shared" si="4"/>
        <v>221.7582793504684</v>
      </c>
      <c r="AA64" s="18"/>
      <c r="AC64" s="8">
        <f>IF('RAOB Used for Calcs'!L64=1,('particle parameters'!$B$25*ABS('particle parameters'!$B$30)),(AC65+(AM65*'vertical grid'!H65)))</f>
        <v>36.924756968879436</v>
      </c>
      <c r="AE64" s="8">
        <f t="shared" si="8"/>
        <v>0.1151156637656255</v>
      </c>
      <c r="AG64" s="8">
        <f t="shared" si="9"/>
        <v>0.42996322721989022</v>
      </c>
      <c r="AI64" s="8">
        <f t="shared" si="10"/>
        <v>-62.210064322999372</v>
      </c>
      <c r="AK64" s="8">
        <f t="shared" si="5"/>
        <v>-1.2812514223043325</v>
      </c>
      <c r="AM64" s="8">
        <f>AK64/('particle parameters'!$B$21/1000)</f>
        <v>-1.2812514223043325</v>
      </c>
      <c r="AO64" s="35">
        <f t="shared" si="6"/>
        <v>99.134821291878808</v>
      </c>
      <c r="AQ64" s="15">
        <f>IF('vertical grid'!J64=TRUE,1,0)</f>
        <v>0</v>
      </c>
      <c r="AR64" s="15"/>
      <c r="AS64" s="15">
        <f t="shared" si="11"/>
        <v>0</v>
      </c>
      <c r="AV64" s="8">
        <f>(Vz!$B$14/1000)*Vz!AK64</f>
        <v>-1.301324361253767</v>
      </c>
      <c r="AX64">
        <f t="shared" si="12"/>
        <v>0</v>
      </c>
    </row>
    <row r="65" spans="2:50" x14ac:dyDescent="0.15">
      <c r="B65" s="15">
        <f>'RAOB Used for Calcs'!C65</f>
        <v>4368.666666666667</v>
      </c>
      <c r="D65" s="15">
        <f t="shared" si="7"/>
        <v>101.66666666666697</v>
      </c>
      <c r="F65" s="8">
        <f t="shared" ref="F65:F128" si="14">IF(D65&gt;0,D65/O65,0)</f>
        <v>0.31851210606590347</v>
      </c>
      <c r="G65" s="8"/>
      <c r="I65">
        <v>0.60000000000000009</v>
      </c>
      <c r="K65" s="8">
        <f t="shared" ref="K65:K96" si="15">IF(Q65&lt;0.722,(0.45*(Q65*Q65))+0.424,(2.1*EXP(-1.2*(Q65+0.35)))-(8.9*EXP(-2.2*(Q65+0.35)))+0.92)</f>
        <v>0.45808438239376492</v>
      </c>
      <c r="M65" s="20">
        <f>'P,T'!J65</f>
        <v>0.78014301087593962</v>
      </c>
      <c r="N65" s="8"/>
      <c r="O65" s="8">
        <f>331.3*(SQRT((1+('P,T'!D65/273.15))))</f>
        <v>319.19247253236608</v>
      </c>
      <c r="P65" s="8"/>
      <c r="Q65" s="8">
        <f t="shared" ref="Q65:Q128" si="16">V65/O65</f>
        <v>0.27521459261119174</v>
      </c>
      <c r="R65" s="8"/>
      <c r="S65" s="8">
        <f t="shared" ref="S65:S128" si="17">X65/O65</f>
        <v>0.31497373476444762</v>
      </c>
      <c r="V65" s="8">
        <f>IF('RAOB Used for Calcs'!N65=1,((2*$T$16*$T$19)/(M65*$T$22*I65))^(1/2),0)</f>
        <v>87.846426292554142</v>
      </c>
      <c r="W65" s="8"/>
      <c r="X65" s="37">
        <f>IF('RAOB Used for Calcs'!N65=1,((2*$T$16*$T$19)/(M65*$T$22*K65))^(1/2),0)</f>
        <v>100.5372451822177</v>
      </c>
      <c r="Z65" s="18">
        <f t="shared" ref="Z65:Z128" si="18">X65*2.23693629</f>
        <v>224.89541224473044</v>
      </c>
      <c r="AA65" s="18"/>
      <c r="AC65" s="8">
        <f>IF('RAOB Used for Calcs'!L65=1,('particle parameters'!$B$25*ABS('particle parameters'!$B$30)),(AC66+(AM66*'vertical grid'!H66)))</f>
        <v>36.924756968879436</v>
      </c>
      <c r="AE65" s="8">
        <f t="shared" si="8"/>
        <v>0.1156817912275023</v>
      </c>
      <c r="AG65" s="8">
        <f t="shared" si="9"/>
        <v>0.43002202456972155</v>
      </c>
      <c r="AI65" s="8">
        <f t="shared" si="10"/>
        <v>-63.612488213338267</v>
      </c>
      <c r="AK65" s="8">
        <f t="shared" ref="AK65:AK128" si="19">-(0.5*M65*$AJ$12*AG65*(AC65*AC65))</f>
        <v>-1.2422115146363228</v>
      </c>
      <c r="AM65" s="8">
        <f>AK65/('particle parameters'!$B$21/1000)</f>
        <v>-1.2422115146363228</v>
      </c>
      <c r="AO65" s="35">
        <f t="shared" ref="AO65:AO128" si="20">IF(AC65&gt;X65,AC65,X65)</f>
        <v>100.5372451822177</v>
      </c>
      <c r="AQ65" s="15">
        <f>IF('vertical grid'!J65=TRUE,1,0)</f>
        <v>0</v>
      </c>
      <c r="AR65" s="15"/>
      <c r="AS65" s="15">
        <f t="shared" si="11"/>
        <v>0</v>
      </c>
      <c r="AV65" s="8">
        <f>(Vz!$B$14/1000)*Vz!AK65</f>
        <v>-1.2616728283656253</v>
      </c>
      <c r="AX65">
        <f t="shared" si="12"/>
        <v>0</v>
      </c>
    </row>
    <row r="66" spans="2:50" x14ac:dyDescent="0.15">
      <c r="B66" s="15">
        <f>'RAOB Used for Calcs'!C66</f>
        <v>4470.3333333333339</v>
      </c>
      <c r="D66" s="15">
        <f t="shared" ref="D66:D129" si="21">B66-B65</f>
        <v>101.66666666666697</v>
      </c>
      <c r="F66" s="8">
        <f t="shared" si="14"/>
        <v>0.31851210606590347</v>
      </c>
      <c r="G66" s="8"/>
      <c r="I66">
        <v>0.60000000000000009</v>
      </c>
      <c r="K66" s="8">
        <f t="shared" si="15"/>
        <v>0.45808438239376492</v>
      </c>
      <c r="M66" s="20">
        <f>'P,T'!J66</f>
        <v>0.78014301087593962</v>
      </c>
      <c r="N66" s="8"/>
      <c r="O66" s="8">
        <f>331.3*(SQRT((1+('P,T'!D66/273.15))))</f>
        <v>319.19247253236608</v>
      </c>
      <c r="P66" s="8"/>
      <c r="Q66" s="8">
        <f t="shared" si="16"/>
        <v>0.27521459261119174</v>
      </c>
      <c r="R66" s="8"/>
      <c r="S66" s="8">
        <f t="shared" si="17"/>
        <v>0.31497373476444762</v>
      </c>
      <c r="V66" s="8">
        <f>IF('RAOB Used for Calcs'!N66=1,((2*$T$16*$T$19)/(M66*$T$22*I66))^(1/2),0)</f>
        <v>87.846426292554142</v>
      </c>
      <c r="W66" s="8"/>
      <c r="X66" s="37">
        <f>IF('RAOB Used for Calcs'!N66=1,((2*$T$16*$T$19)/(M66*$T$22*K66))^(1/2),0)</f>
        <v>100.5372451822177</v>
      </c>
      <c r="Z66" s="18">
        <f t="shared" si="18"/>
        <v>224.89541224473044</v>
      </c>
      <c r="AA66" s="18"/>
      <c r="AC66" s="8">
        <f>IF('RAOB Used for Calcs'!L66=1,('particle parameters'!$B$25*ABS('particle parameters'!$B$30)),(AC67+(AM67*'vertical grid'!H67)))</f>
        <v>36.924756968879436</v>
      </c>
      <c r="AE66" s="8">
        <f t="shared" ref="AE66:AE129" si="22">AC66/O66</f>
        <v>0.1156817912275023</v>
      </c>
      <c r="AG66" s="8">
        <f t="shared" ref="AG66:AG129" si="23">IF(AE66&lt;0.722,(0.45*(AE66*AE66))+0.424,(2.1*EXP(-1.2*(AE66+0.35)))-(8.9*EXP(-2.2*(AE66+0.35)))+0.92)</f>
        <v>0.43002202456972155</v>
      </c>
      <c r="AI66" s="8">
        <f t="shared" ref="AI66:AI129" si="24">AC66-X66</f>
        <v>-63.612488213338267</v>
      </c>
      <c r="AK66" s="8">
        <f t="shared" si="19"/>
        <v>-1.2422115146363228</v>
      </c>
      <c r="AM66" s="8">
        <f>AK66/('particle parameters'!$B$21/1000)</f>
        <v>-1.2422115146363228</v>
      </c>
      <c r="AO66" s="35">
        <f t="shared" si="20"/>
        <v>100.5372451822177</v>
      </c>
      <c r="AQ66" s="15">
        <f>IF('vertical grid'!J66=TRUE,1,0)</f>
        <v>0</v>
      </c>
      <c r="AR66" s="15"/>
      <c r="AS66" s="15">
        <f t="shared" ref="AS66:AS129" si="25">AQ66*AO66</f>
        <v>0</v>
      </c>
      <c r="AV66" s="8">
        <f>(Vz!$B$14/1000)*Vz!AK66</f>
        <v>-1.2616728283656253</v>
      </c>
      <c r="AX66">
        <f t="shared" ref="AX66:AX129" si="26">IF(AC66&gt;X66,1,0)</f>
        <v>0</v>
      </c>
    </row>
    <row r="67" spans="2:50" x14ac:dyDescent="0.15">
      <c r="B67" s="15">
        <f>'RAOB Used for Calcs'!C67</f>
        <v>4572</v>
      </c>
      <c r="D67" s="15">
        <f t="shared" si="21"/>
        <v>101.66666666666606</v>
      </c>
      <c r="F67" s="8">
        <f t="shared" si="14"/>
        <v>0.31851210606590064</v>
      </c>
      <c r="G67" s="8"/>
      <c r="I67">
        <v>0.60000000000000009</v>
      </c>
      <c r="K67" s="8">
        <f t="shared" si="15"/>
        <v>0.45808438239376492</v>
      </c>
      <c r="M67" s="20">
        <f>'P,T'!J67</f>
        <v>0.78014301087593962</v>
      </c>
      <c r="N67" s="8"/>
      <c r="O67" s="8">
        <f>331.3*(SQRT((1+('P,T'!D67/273.15))))</f>
        <v>319.19247253236608</v>
      </c>
      <c r="P67" s="8"/>
      <c r="Q67" s="8">
        <f t="shared" si="16"/>
        <v>0.27521459261119174</v>
      </c>
      <c r="R67" s="8"/>
      <c r="S67" s="8">
        <f t="shared" si="17"/>
        <v>0.31497373476444762</v>
      </c>
      <c r="V67" s="8">
        <f>IF('RAOB Used for Calcs'!N67=1,((2*$T$16*$T$19)/(M67*$T$22*I67))^(1/2),0)</f>
        <v>87.846426292554142</v>
      </c>
      <c r="W67" s="8"/>
      <c r="X67" s="37">
        <f>IF('RAOB Used for Calcs'!N67=1,((2*$T$16*$T$19)/(M67*$T$22*K67))^(1/2),0)</f>
        <v>100.5372451822177</v>
      </c>
      <c r="Z67" s="18">
        <f t="shared" si="18"/>
        <v>224.89541224473044</v>
      </c>
      <c r="AA67" s="18"/>
      <c r="AC67" s="8">
        <f>IF('RAOB Used for Calcs'!L67=1,('particle parameters'!$B$25*ABS('particle parameters'!$B$30)),(AC68+(AM68*'vertical grid'!H68)))</f>
        <v>36.924756968879436</v>
      </c>
      <c r="AE67" s="8">
        <f t="shared" si="22"/>
        <v>0.1156817912275023</v>
      </c>
      <c r="AG67" s="8">
        <f t="shared" si="23"/>
        <v>0.43002202456972155</v>
      </c>
      <c r="AI67" s="8">
        <f t="shared" si="24"/>
        <v>-63.612488213338267</v>
      </c>
      <c r="AK67" s="8">
        <f t="shared" si="19"/>
        <v>-1.2422115146363228</v>
      </c>
      <c r="AM67" s="8">
        <f>AK67/('particle parameters'!$B$21/1000)</f>
        <v>-1.2422115146363228</v>
      </c>
      <c r="AO67" s="35">
        <f t="shared" si="20"/>
        <v>100.5372451822177</v>
      </c>
      <c r="AQ67" s="15">
        <f>IF('vertical grid'!J67=TRUE,1,0)</f>
        <v>0</v>
      </c>
      <c r="AR67" s="15"/>
      <c r="AS67" s="15">
        <f t="shared" si="25"/>
        <v>0</v>
      </c>
      <c r="AV67" s="8">
        <f>(Vz!$B$14/1000)*Vz!AK67</f>
        <v>-1.2616728283656253</v>
      </c>
      <c r="AX67">
        <f t="shared" si="26"/>
        <v>0</v>
      </c>
    </row>
    <row r="68" spans="2:50" x14ac:dyDescent="0.15">
      <c r="B68" s="15">
        <f>'RAOB Used for Calcs'!C68</f>
        <v>4673.666666666667</v>
      </c>
      <c r="D68" s="15">
        <f t="shared" si="21"/>
        <v>101.66666666666697</v>
      </c>
      <c r="F68" s="8">
        <f t="shared" si="14"/>
        <v>0.32009407718696736</v>
      </c>
      <c r="G68" s="8"/>
      <c r="I68">
        <v>0.60000000000000009</v>
      </c>
      <c r="K68" s="8">
        <f t="shared" si="15"/>
        <v>0.45950378338502973</v>
      </c>
      <c r="M68" s="20">
        <f>'P,T'!J68</f>
        <v>0.75641199142663706</v>
      </c>
      <c r="N68" s="8"/>
      <c r="O68" s="8">
        <f>331.3*(SQRT((1+('P,T'!D68/273.15))))</f>
        <v>317.61495732794623</v>
      </c>
      <c r="P68" s="8"/>
      <c r="Q68" s="8">
        <f t="shared" si="16"/>
        <v>0.28088662554699395</v>
      </c>
      <c r="R68" s="8"/>
      <c r="S68" s="8">
        <f t="shared" si="17"/>
        <v>0.32096829859809167</v>
      </c>
      <c r="V68" s="8">
        <f>IF('RAOB Used for Calcs'!N68=1,((2*$T$16*$T$19)/(M68*$T$22*I68))^(1/2),0)</f>
        <v>89.213793587099289</v>
      </c>
      <c r="W68" s="8"/>
      <c r="X68" s="37">
        <f>IF('RAOB Used for Calcs'!N68=1,((2*$T$16*$T$19)/(M68*$T$22*K68))^(1/2),0)</f>
        <v>101.94433246285639</v>
      </c>
      <c r="Z68" s="18">
        <f t="shared" si="18"/>
        <v>228.04297684598856</v>
      </c>
      <c r="AA68" s="18"/>
      <c r="AC68" s="8">
        <f>IF('RAOB Used for Calcs'!L68=1,('particle parameters'!$B$25*ABS('particle parameters'!$B$30)),(AC69+(AM69*'vertical grid'!H69)))</f>
        <v>36.924756968879436</v>
      </c>
      <c r="AE68" s="8">
        <f t="shared" si="22"/>
        <v>0.11625635417022757</v>
      </c>
      <c r="AG68" s="8">
        <f t="shared" si="23"/>
        <v>0.43008199294822902</v>
      </c>
      <c r="AI68" s="8">
        <f t="shared" si="24"/>
        <v>-65.019575493976959</v>
      </c>
      <c r="AK68" s="8">
        <f t="shared" si="19"/>
        <v>-1.2045928848042349</v>
      </c>
      <c r="AM68" s="8">
        <f>AK68/('particle parameters'!$B$21/1000)</f>
        <v>-1.2045928848042349</v>
      </c>
      <c r="AO68" s="35">
        <f t="shared" si="20"/>
        <v>101.94433246285639</v>
      </c>
      <c r="AQ68" s="15">
        <f>IF('vertical grid'!J68=TRUE,1,0)</f>
        <v>0</v>
      </c>
      <c r="AR68" s="15"/>
      <c r="AS68" s="15">
        <f t="shared" si="25"/>
        <v>0</v>
      </c>
      <c r="AV68" s="8">
        <f>(Vz!$B$14/1000)*Vz!AK68</f>
        <v>-1.2234648399995012</v>
      </c>
      <c r="AX68">
        <f t="shared" si="26"/>
        <v>0</v>
      </c>
    </row>
    <row r="69" spans="2:50" x14ac:dyDescent="0.15">
      <c r="B69" s="15">
        <f>'RAOB Used for Calcs'!C69</f>
        <v>4775.3333333333339</v>
      </c>
      <c r="D69" s="15">
        <f t="shared" si="21"/>
        <v>101.66666666666697</v>
      </c>
      <c r="F69" s="8">
        <f t="shared" si="14"/>
        <v>0.32009407718696736</v>
      </c>
      <c r="G69" s="8"/>
      <c r="I69">
        <v>0.60000000000000009</v>
      </c>
      <c r="K69" s="8">
        <f t="shared" si="15"/>
        <v>0.45950378338502973</v>
      </c>
      <c r="M69" s="20">
        <f>'P,T'!J69</f>
        <v>0.75641199142663706</v>
      </c>
      <c r="N69" s="8"/>
      <c r="O69" s="8">
        <f>331.3*(SQRT((1+('P,T'!D69/273.15))))</f>
        <v>317.61495732794623</v>
      </c>
      <c r="P69" s="8"/>
      <c r="Q69" s="8">
        <f t="shared" si="16"/>
        <v>0.28088662554699395</v>
      </c>
      <c r="R69" s="8"/>
      <c r="S69" s="8">
        <f t="shared" si="17"/>
        <v>0.32096829859809167</v>
      </c>
      <c r="V69" s="8">
        <f>IF('RAOB Used for Calcs'!N69=1,((2*$T$16*$T$19)/(M69*$T$22*I69))^(1/2),0)</f>
        <v>89.213793587099289</v>
      </c>
      <c r="W69" s="8"/>
      <c r="X69" s="37">
        <f>IF('RAOB Used for Calcs'!N69=1,((2*$T$16*$T$19)/(M69*$T$22*K69))^(1/2),0)</f>
        <v>101.94433246285639</v>
      </c>
      <c r="Z69" s="18">
        <f t="shared" si="18"/>
        <v>228.04297684598856</v>
      </c>
      <c r="AA69" s="18"/>
      <c r="AC69" s="8">
        <f>IF('RAOB Used for Calcs'!L69=1,('particle parameters'!$B$25*ABS('particle parameters'!$B$30)),(AC70+(AM70*'vertical grid'!H70)))</f>
        <v>36.924756968879436</v>
      </c>
      <c r="AE69" s="8">
        <f t="shared" si="22"/>
        <v>0.11625635417022757</v>
      </c>
      <c r="AG69" s="8">
        <f t="shared" si="23"/>
        <v>0.43008199294822902</v>
      </c>
      <c r="AI69" s="8">
        <f t="shared" si="24"/>
        <v>-65.019575493976959</v>
      </c>
      <c r="AK69" s="8">
        <f t="shared" si="19"/>
        <v>-1.2045928848042349</v>
      </c>
      <c r="AM69" s="8">
        <f>AK69/('particle parameters'!$B$21/1000)</f>
        <v>-1.2045928848042349</v>
      </c>
      <c r="AO69" s="35">
        <f t="shared" si="20"/>
        <v>101.94433246285639</v>
      </c>
      <c r="AQ69" s="15">
        <f>IF('vertical grid'!J69=TRUE,1,0)</f>
        <v>0</v>
      </c>
      <c r="AR69" s="15"/>
      <c r="AS69" s="15">
        <f t="shared" si="25"/>
        <v>0</v>
      </c>
      <c r="AV69" s="8">
        <f>(Vz!$B$14/1000)*Vz!AK69</f>
        <v>-1.2234648399995012</v>
      </c>
      <c r="AX69">
        <f t="shared" si="26"/>
        <v>0</v>
      </c>
    </row>
    <row r="70" spans="2:50" x14ac:dyDescent="0.15">
      <c r="B70" s="15">
        <f>'RAOB Used for Calcs'!C70</f>
        <v>4877</v>
      </c>
      <c r="D70" s="15">
        <f t="shared" si="21"/>
        <v>101.66666666666606</v>
      </c>
      <c r="F70" s="8">
        <f t="shared" si="14"/>
        <v>0.32009407718696453</v>
      </c>
      <c r="G70" s="8"/>
      <c r="I70">
        <v>0.60000000000000009</v>
      </c>
      <c r="K70" s="8">
        <f t="shared" si="15"/>
        <v>0.45950378338502973</v>
      </c>
      <c r="M70" s="20">
        <f>'P,T'!J70</f>
        <v>0.75641199142663706</v>
      </c>
      <c r="N70" s="8"/>
      <c r="O70" s="8">
        <f>331.3*(SQRT((1+('P,T'!D70/273.15))))</f>
        <v>317.61495732794623</v>
      </c>
      <c r="P70" s="8"/>
      <c r="Q70" s="8">
        <f t="shared" si="16"/>
        <v>0.28088662554699395</v>
      </c>
      <c r="R70" s="8"/>
      <c r="S70" s="8">
        <f t="shared" si="17"/>
        <v>0.32096829859809167</v>
      </c>
      <c r="V70" s="8">
        <f>IF('RAOB Used for Calcs'!N70=1,((2*$T$16*$T$19)/(M70*$T$22*I70))^(1/2),0)</f>
        <v>89.213793587099289</v>
      </c>
      <c r="W70" s="8"/>
      <c r="X70" s="37">
        <f>IF('RAOB Used for Calcs'!N70=1,((2*$T$16*$T$19)/(M70*$T$22*K70))^(1/2),0)</f>
        <v>101.94433246285639</v>
      </c>
      <c r="Z70" s="18">
        <f t="shared" si="18"/>
        <v>228.04297684598856</v>
      </c>
      <c r="AA70" s="18"/>
      <c r="AC70" s="8">
        <f>IF('RAOB Used for Calcs'!L70=1,('particle parameters'!$B$25*ABS('particle parameters'!$B$30)),(AC71+(AM71*'vertical grid'!H71)))</f>
        <v>36.924756968879436</v>
      </c>
      <c r="AE70" s="8">
        <f t="shared" si="22"/>
        <v>0.11625635417022757</v>
      </c>
      <c r="AG70" s="8">
        <f t="shared" si="23"/>
        <v>0.43008199294822902</v>
      </c>
      <c r="AI70" s="8">
        <f t="shared" si="24"/>
        <v>-65.019575493976959</v>
      </c>
      <c r="AK70" s="8">
        <f t="shared" si="19"/>
        <v>-1.2045928848042349</v>
      </c>
      <c r="AM70" s="8">
        <f>AK70/('particle parameters'!$B$21/1000)</f>
        <v>-1.2045928848042349</v>
      </c>
      <c r="AO70" s="35">
        <f t="shared" si="20"/>
        <v>101.94433246285639</v>
      </c>
      <c r="AQ70" s="15">
        <f>IF('vertical grid'!J70=TRUE,1,0)</f>
        <v>0</v>
      </c>
      <c r="AR70" s="15"/>
      <c r="AS70" s="15">
        <f t="shared" si="25"/>
        <v>0</v>
      </c>
      <c r="AV70" s="8">
        <f>(Vz!$B$14/1000)*Vz!AK70</f>
        <v>-1.2234648399995012</v>
      </c>
      <c r="AX70">
        <f t="shared" si="26"/>
        <v>0</v>
      </c>
    </row>
    <row r="71" spans="2:50" x14ac:dyDescent="0.15">
      <c r="B71" s="15">
        <f>'RAOB Used for Calcs'!C71</f>
        <v>4900.666666666667</v>
      </c>
      <c r="D71" s="15">
        <f t="shared" si="21"/>
        <v>23.66666666666697</v>
      </c>
      <c r="F71" s="8">
        <f t="shared" si="14"/>
        <v>7.4602905604153405E-2</v>
      </c>
      <c r="G71" s="8"/>
      <c r="I71">
        <v>0.60000000000000009</v>
      </c>
      <c r="K71" s="8">
        <f t="shared" si="15"/>
        <v>0.45983909689477726</v>
      </c>
      <c r="M71" s="20">
        <f>'P,T'!J71</f>
        <v>0.75113011176642186</v>
      </c>
      <c r="N71" s="8"/>
      <c r="O71" s="8">
        <f>331.3*(SQRT((1+('P,T'!D71/273.15))))</f>
        <v>317.23518641811938</v>
      </c>
      <c r="P71" s="8"/>
      <c r="Q71" s="8">
        <f t="shared" si="16"/>
        <v>0.28220991751522384</v>
      </c>
      <c r="R71" s="8"/>
      <c r="S71" s="8">
        <f t="shared" si="17"/>
        <v>0.322362822936753</v>
      </c>
      <c r="V71" s="8">
        <f>IF('RAOB Used for Calcs'!N71=1,((2*$T$16*$T$19)/(M71*$T$22*I71))^(1/2),0)</f>
        <v>89.526915791984138</v>
      </c>
      <c r="W71" s="8"/>
      <c r="X71" s="37">
        <f>IF('RAOB Used for Calcs'!N71=1,((2*$T$16*$T$19)/(M71*$T$22*K71))^(1/2),0)</f>
        <v>102.26483022861206</v>
      </c>
      <c r="Z71" s="18">
        <f t="shared" si="18"/>
        <v>228.75990992907131</v>
      </c>
      <c r="AA71" s="18"/>
      <c r="AC71" s="8">
        <f>IF('RAOB Used for Calcs'!L71=1,('particle parameters'!$B$25*ABS('particle parameters'!$B$30)),(AC72+(AM72*'vertical grid'!H72)))</f>
        <v>36.924756968879436</v>
      </c>
      <c r="AE71" s="8">
        <f t="shared" si="22"/>
        <v>0.11639552782840491</v>
      </c>
      <c r="AG71" s="8">
        <f t="shared" si="23"/>
        <v>0.43009656350430381</v>
      </c>
      <c r="AI71" s="8">
        <f t="shared" si="24"/>
        <v>-65.34007325973262</v>
      </c>
      <c r="AK71" s="8">
        <f t="shared" si="19"/>
        <v>-1.1962219689406397</v>
      </c>
      <c r="AM71" s="8">
        <f>AK71/('particle parameters'!$B$21/1000)</f>
        <v>-1.1962219689406397</v>
      </c>
      <c r="AO71" s="35">
        <f t="shared" si="20"/>
        <v>102.26483022861206</v>
      </c>
      <c r="AQ71" s="15">
        <f>IF('vertical grid'!J71=TRUE,1,0)</f>
        <v>0</v>
      </c>
      <c r="AR71" s="15"/>
      <c r="AS71" s="15">
        <f t="shared" si="25"/>
        <v>0</v>
      </c>
      <c r="AV71" s="8">
        <f>(Vz!$B$14/1000)*Vz!AK71</f>
        <v>-1.2149627797873765</v>
      </c>
      <c r="AX71">
        <f t="shared" si="26"/>
        <v>0</v>
      </c>
    </row>
    <row r="72" spans="2:50" x14ac:dyDescent="0.15">
      <c r="B72" s="15">
        <f>'RAOB Used for Calcs'!C72</f>
        <v>4924.3333333333339</v>
      </c>
      <c r="D72" s="15">
        <f t="shared" si="21"/>
        <v>23.66666666666697</v>
      </c>
      <c r="F72" s="8">
        <f t="shared" si="14"/>
        <v>7.4602905604153405E-2</v>
      </c>
      <c r="G72" s="8"/>
      <c r="I72">
        <v>0.60000000000000009</v>
      </c>
      <c r="K72" s="8">
        <f t="shared" si="15"/>
        <v>0.45983909689477726</v>
      </c>
      <c r="M72" s="20">
        <f>'P,T'!J72</f>
        <v>0.75113011176642186</v>
      </c>
      <c r="N72" s="8"/>
      <c r="O72" s="8">
        <f>331.3*(SQRT((1+('P,T'!D72/273.15))))</f>
        <v>317.23518641811938</v>
      </c>
      <c r="P72" s="8"/>
      <c r="Q72" s="8">
        <f t="shared" si="16"/>
        <v>0.28220991751522384</v>
      </c>
      <c r="R72" s="8"/>
      <c r="S72" s="8">
        <f t="shared" si="17"/>
        <v>0.322362822936753</v>
      </c>
      <c r="V72" s="8">
        <f>IF('RAOB Used for Calcs'!N72=1,((2*$T$16*$T$19)/(M72*$T$22*I72))^(1/2),0)</f>
        <v>89.526915791984138</v>
      </c>
      <c r="W72" s="8"/>
      <c r="X72" s="37">
        <f>IF('RAOB Used for Calcs'!N72=1,((2*$T$16*$T$19)/(M72*$T$22*K72))^(1/2),0)</f>
        <v>102.26483022861206</v>
      </c>
      <c r="Z72" s="18">
        <f t="shared" si="18"/>
        <v>228.75990992907131</v>
      </c>
      <c r="AA72" s="18"/>
      <c r="AC72" s="8">
        <f>IF('RAOB Used for Calcs'!L72=1,('particle parameters'!$B$25*ABS('particle parameters'!$B$30)),(AC73+(AM73*'vertical grid'!H73)))</f>
        <v>36.924756968879436</v>
      </c>
      <c r="AE72" s="8">
        <f t="shared" si="22"/>
        <v>0.11639552782840491</v>
      </c>
      <c r="AG72" s="8">
        <f t="shared" si="23"/>
        <v>0.43009656350430381</v>
      </c>
      <c r="AI72" s="8">
        <f t="shared" si="24"/>
        <v>-65.34007325973262</v>
      </c>
      <c r="AK72" s="8">
        <f t="shared" si="19"/>
        <v>-1.1962219689406397</v>
      </c>
      <c r="AM72" s="8">
        <f>AK72/('particle parameters'!$B$21/1000)</f>
        <v>-1.1962219689406397</v>
      </c>
      <c r="AO72" s="35">
        <f t="shared" si="20"/>
        <v>102.26483022861206</v>
      </c>
      <c r="AQ72" s="15">
        <f>IF('vertical grid'!J72=TRUE,1,0)</f>
        <v>0</v>
      </c>
      <c r="AR72" s="15"/>
      <c r="AS72" s="15">
        <f t="shared" si="25"/>
        <v>0</v>
      </c>
      <c r="AV72" s="8">
        <f>(Vz!$B$14/1000)*Vz!AK72</f>
        <v>-1.2149627797873765</v>
      </c>
      <c r="AX72">
        <f t="shared" si="26"/>
        <v>0</v>
      </c>
    </row>
    <row r="73" spans="2:50" x14ac:dyDescent="0.15">
      <c r="B73" s="15">
        <f>'RAOB Used for Calcs'!C73</f>
        <v>4948</v>
      </c>
      <c r="D73" s="15">
        <f t="shared" si="21"/>
        <v>23.66666666666606</v>
      </c>
      <c r="F73" s="8">
        <f t="shared" si="14"/>
        <v>7.4602905604150546E-2</v>
      </c>
      <c r="G73" s="8"/>
      <c r="I73">
        <v>0.60000000000000009</v>
      </c>
      <c r="K73" s="8">
        <f t="shared" si="15"/>
        <v>0.45983909689477726</v>
      </c>
      <c r="M73" s="20">
        <f>'P,T'!J73</f>
        <v>0.75113011176642186</v>
      </c>
      <c r="N73" s="8"/>
      <c r="O73" s="8">
        <f>331.3*(SQRT((1+('P,T'!D73/273.15))))</f>
        <v>317.23518641811938</v>
      </c>
      <c r="P73" s="8"/>
      <c r="Q73" s="8">
        <f t="shared" si="16"/>
        <v>0.28220991751522384</v>
      </c>
      <c r="R73" s="8"/>
      <c r="S73" s="8">
        <f t="shared" si="17"/>
        <v>0.322362822936753</v>
      </c>
      <c r="V73" s="8">
        <f>IF('RAOB Used for Calcs'!N73=1,((2*$T$16*$T$19)/(M73*$T$22*I73))^(1/2),0)</f>
        <v>89.526915791984138</v>
      </c>
      <c r="W73" s="8"/>
      <c r="X73" s="37">
        <f>IF('RAOB Used for Calcs'!N73=1,((2*$T$16*$T$19)/(M73*$T$22*K73))^(1/2),0)</f>
        <v>102.26483022861206</v>
      </c>
      <c r="Z73" s="18">
        <f t="shared" si="18"/>
        <v>228.75990992907131</v>
      </c>
      <c r="AA73" s="18"/>
      <c r="AC73" s="8">
        <f>IF('RAOB Used for Calcs'!L73=1,('particle parameters'!$B$25*ABS('particle parameters'!$B$30)),(AC74+(AM74*'vertical grid'!H74)))</f>
        <v>36.924756968879436</v>
      </c>
      <c r="AE73" s="8">
        <f t="shared" si="22"/>
        <v>0.11639552782840491</v>
      </c>
      <c r="AG73" s="8">
        <f t="shared" si="23"/>
        <v>0.43009656350430381</v>
      </c>
      <c r="AI73" s="8">
        <f t="shared" si="24"/>
        <v>-65.34007325973262</v>
      </c>
      <c r="AK73" s="8">
        <f t="shared" si="19"/>
        <v>-1.1962219689406397</v>
      </c>
      <c r="AM73" s="8">
        <f>AK73/('particle parameters'!$B$21/1000)</f>
        <v>-1.1962219689406397</v>
      </c>
      <c r="AO73" s="35">
        <f t="shared" si="20"/>
        <v>102.26483022861206</v>
      </c>
      <c r="AQ73" s="15">
        <f>IF('vertical grid'!J73=TRUE,1,0)</f>
        <v>0</v>
      </c>
      <c r="AR73" s="15"/>
      <c r="AS73" s="15">
        <f t="shared" si="25"/>
        <v>0</v>
      </c>
      <c r="AV73" s="8">
        <f>(Vz!$B$14/1000)*Vz!AK73</f>
        <v>-1.2149627797873765</v>
      </c>
      <c r="AX73">
        <f t="shared" si="26"/>
        <v>0</v>
      </c>
    </row>
    <row r="74" spans="2:50" x14ac:dyDescent="0.15">
      <c r="B74" s="15">
        <f>'RAOB Used for Calcs'!C74</f>
        <v>5068.333333333333</v>
      </c>
      <c r="D74" s="15">
        <f t="shared" si="21"/>
        <v>120.33333333333303</v>
      </c>
      <c r="F74" s="8">
        <f t="shared" si="14"/>
        <v>0.38053647526357798</v>
      </c>
      <c r="G74" s="8"/>
      <c r="I74">
        <v>0.60000000000000009</v>
      </c>
      <c r="K74" s="8">
        <f t="shared" si="15"/>
        <v>0.46165196950034959</v>
      </c>
      <c r="M74" s="20">
        <f>'P,T'!J74</f>
        <v>0.71956150705718014</v>
      </c>
      <c r="N74" s="8"/>
      <c r="O74" s="8">
        <f>331.3*(SQRT((1+('P,T'!D74/273.15))))</f>
        <v>316.22023421009601</v>
      </c>
      <c r="P74" s="8"/>
      <c r="Q74" s="8">
        <f t="shared" si="16"/>
        <v>0.28925947406111052</v>
      </c>
      <c r="R74" s="8"/>
      <c r="S74" s="8">
        <f t="shared" si="17"/>
        <v>0.32976599597283668</v>
      </c>
      <c r="V74" s="8">
        <f>IF('RAOB Used for Calcs'!N74=1,((2*$T$16*$T$19)/(M74*$T$22*I74))^(1/2),0)</f>
        <v>91.469698635093565</v>
      </c>
      <c r="W74" s="8"/>
      <c r="X74" s="37">
        <f>IF('RAOB Used for Calcs'!N74=1,((2*$T$16*$T$19)/(M74*$T$22*K74))^(1/2),0)</f>
        <v>104.278680481056</v>
      </c>
      <c r="Z74" s="18">
        <f t="shared" si="18"/>
        <v>233.26476464138884</v>
      </c>
      <c r="AA74" s="18"/>
      <c r="AC74" s="8">
        <f>IF('RAOB Used for Calcs'!L74=1,('particle parameters'!$B$25*ABS('particle parameters'!$B$30)),(AC75+(AM75*'vertical grid'!H75)))</f>
        <v>36.924756968879436</v>
      </c>
      <c r="AE74" s="8">
        <f t="shared" si="22"/>
        <v>0.11676911523740986</v>
      </c>
      <c r="AG74" s="8">
        <f t="shared" si="23"/>
        <v>0.43013576182299734</v>
      </c>
      <c r="AI74" s="8">
        <f t="shared" si="24"/>
        <v>-67.353923512176564</v>
      </c>
      <c r="AK74" s="8">
        <f t="shared" si="19"/>
        <v>-1.1460514192312077</v>
      </c>
      <c r="AM74" s="8">
        <f>AK74/('particle parameters'!$B$21/1000)</f>
        <v>-1.1460514192312077</v>
      </c>
      <c r="AO74" s="35">
        <f t="shared" si="20"/>
        <v>104.278680481056</v>
      </c>
      <c r="AQ74" s="15">
        <f>IF('vertical grid'!J74=TRUE,1,0)</f>
        <v>0</v>
      </c>
      <c r="AR74" s="15"/>
      <c r="AS74" s="15">
        <f t="shared" si="25"/>
        <v>0</v>
      </c>
      <c r="AV74" s="8">
        <f>(Vz!$B$14/1000)*Vz!AK74</f>
        <v>-1.1640062247991634</v>
      </c>
      <c r="AX74">
        <f t="shared" si="26"/>
        <v>0</v>
      </c>
    </row>
    <row r="75" spans="2:50" x14ac:dyDescent="0.15">
      <c r="B75" s="15">
        <f>'RAOB Used for Calcs'!C75</f>
        <v>5188.6666666666661</v>
      </c>
      <c r="D75" s="15">
        <f t="shared" si="21"/>
        <v>120.33333333333303</v>
      </c>
      <c r="F75" s="8">
        <f t="shared" si="14"/>
        <v>0.38053647526357798</v>
      </c>
      <c r="G75" s="8"/>
      <c r="I75">
        <v>0.60000000000000009</v>
      </c>
      <c r="K75" s="8">
        <f t="shared" si="15"/>
        <v>0.46165196950034959</v>
      </c>
      <c r="M75" s="20">
        <f>'P,T'!J75</f>
        <v>0.71956150705718014</v>
      </c>
      <c r="N75" s="8"/>
      <c r="O75" s="8">
        <f>331.3*(SQRT((1+('P,T'!D75/273.15))))</f>
        <v>316.22023421009601</v>
      </c>
      <c r="P75" s="8"/>
      <c r="Q75" s="8">
        <f t="shared" si="16"/>
        <v>0.28925947406111052</v>
      </c>
      <c r="R75" s="8"/>
      <c r="S75" s="8">
        <f t="shared" si="17"/>
        <v>0.32976599597283668</v>
      </c>
      <c r="V75" s="8">
        <f>IF('RAOB Used for Calcs'!N75=1,((2*$T$16*$T$19)/(M75*$T$22*I75))^(1/2),0)</f>
        <v>91.469698635093565</v>
      </c>
      <c r="W75" s="8"/>
      <c r="X75" s="37">
        <f>IF('RAOB Used for Calcs'!N75=1,((2*$T$16*$T$19)/(M75*$T$22*K75))^(1/2),0)</f>
        <v>104.278680481056</v>
      </c>
      <c r="Z75" s="18">
        <f t="shared" si="18"/>
        <v>233.26476464138884</v>
      </c>
      <c r="AA75" s="18"/>
      <c r="AC75" s="8">
        <f>IF('RAOB Used for Calcs'!L75=1,('particle parameters'!$B$25*ABS('particle parameters'!$B$30)),(AC76+(AM76*'vertical grid'!H76)))</f>
        <v>36.924756968879436</v>
      </c>
      <c r="AE75" s="8">
        <f t="shared" si="22"/>
        <v>0.11676911523740986</v>
      </c>
      <c r="AG75" s="8">
        <f t="shared" si="23"/>
        <v>0.43013576182299734</v>
      </c>
      <c r="AI75" s="8">
        <f t="shared" si="24"/>
        <v>-67.353923512176564</v>
      </c>
      <c r="AK75" s="8">
        <f t="shared" si="19"/>
        <v>-1.1460514192312077</v>
      </c>
      <c r="AM75" s="8">
        <f>AK75/('particle parameters'!$B$21/1000)</f>
        <v>-1.1460514192312077</v>
      </c>
      <c r="AO75" s="35">
        <f t="shared" si="20"/>
        <v>104.278680481056</v>
      </c>
      <c r="AQ75" s="15">
        <f>IF('vertical grid'!J75=TRUE,1,0)</f>
        <v>0</v>
      </c>
      <c r="AR75" s="15"/>
      <c r="AS75" s="15">
        <f t="shared" si="25"/>
        <v>0</v>
      </c>
      <c r="AV75" s="8">
        <f>(Vz!$B$14/1000)*Vz!AK75</f>
        <v>-1.1640062247991634</v>
      </c>
      <c r="AX75">
        <f t="shared" si="26"/>
        <v>0</v>
      </c>
    </row>
    <row r="76" spans="2:50" x14ac:dyDescent="0.15">
      <c r="B76" s="15">
        <f>'RAOB Used for Calcs'!C76</f>
        <v>5309</v>
      </c>
      <c r="D76" s="15">
        <f t="shared" si="21"/>
        <v>120.33333333333394</v>
      </c>
      <c r="F76" s="8">
        <f t="shared" si="14"/>
        <v>0.38053647526358086</v>
      </c>
      <c r="G76" s="8"/>
      <c r="I76">
        <v>0.60000000000000009</v>
      </c>
      <c r="K76" s="8">
        <f t="shared" si="15"/>
        <v>0.46165196950034959</v>
      </c>
      <c r="M76" s="20">
        <f>'P,T'!J76</f>
        <v>0.71956150705718014</v>
      </c>
      <c r="N76" s="8"/>
      <c r="O76" s="8">
        <f>331.3*(SQRT((1+('P,T'!D76/273.15))))</f>
        <v>316.22023421009601</v>
      </c>
      <c r="P76" s="8"/>
      <c r="Q76" s="8">
        <f t="shared" si="16"/>
        <v>0.28925947406111052</v>
      </c>
      <c r="R76" s="8"/>
      <c r="S76" s="8">
        <f t="shared" si="17"/>
        <v>0.32976599597283668</v>
      </c>
      <c r="V76" s="8">
        <f>IF('RAOB Used for Calcs'!N76=1,((2*$T$16*$T$19)/(M76*$T$22*I76))^(1/2),0)</f>
        <v>91.469698635093565</v>
      </c>
      <c r="W76" s="8"/>
      <c r="X76" s="37">
        <f>IF('RAOB Used for Calcs'!N76=1,((2*$T$16*$T$19)/(M76*$T$22*K76))^(1/2),0)</f>
        <v>104.278680481056</v>
      </c>
      <c r="Z76" s="18">
        <f t="shared" si="18"/>
        <v>233.26476464138884</v>
      </c>
      <c r="AA76" s="18"/>
      <c r="AC76" s="8">
        <f>IF('RAOB Used for Calcs'!L76=1,('particle parameters'!$B$25*ABS('particle parameters'!$B$30)),(AC77+(AM77*'vertical grid'!H77)))</f>
        <v>36.924756968879436</v>
      </c>
      <c r="AE76" s="8">
        <f t="shared" si="22"/>
        <v>0.11676911523740986</v>
      </c>
      <c r="AG76" s="8">
        <f t="shared" si="23"/>
        <v>0.43013576182299734</v>
      </c>
      <c r="AI76" s="8">
        <f t="shared" si="24"/>
        <v>-67.353923512176564</v>
      </c>
      <c r="AK76" s="8">
        <f t="shared" si="19"/>
        <v>-1.1460514192312077</v>
      </c>
      <c r="AM76" s="8">
        <f>AK76/('particle parameters'!$B$21/1000)</f>
        <v>-1.1460514192312077</v>
      </c>
      <c r="AO76" s="35">
        <f t="shared" si="20"/>
        <v>104.278680481056</v>
      </c>
      <c r="AQ76" s="15">
        <f>IF('vertical grid'!J76=TRUE,1,0)</f>
        <v>0</v>
      </c>
      <c r="AR76" s="15"/>
      <c r="AS76" s="15">
        <f t="shared" si="25"/>
        <v>0</v>
      </c>
      <c r="AV76" s="8">
        <f>(Vz!$B$14/1000)*Vz!AK76</f>
        <v>-1.1640062247991634</v>
      </c>
      <c r="AX76">
        <f t="shared" si="26"/>
        <v>0</v>
      </c>
    </row>
    <row r="77" spans="2:50" x14ac:dyDescent="0.15">
      <c r="B77" s="15">
        <f>'RAOB Used for Calcs'!C77</f>
        <v>5376</v>
      </c>
      <c r="D77" s="15">
        <f t="shared" si="21"/>
        <v>67</v>
      </c>
      <c r="F77" s="8">
        <f t="shared" si="14"/>
        <v>0.21230465059827072</v>
      </c>
      <c r="G77" s="8"/>
      <c r="I77">
        <v>0.60000000000000009</v>
      </c>
      <c r="K77" s="8">
        <f t="shared" si="15"/>
        <v>0.46270622464635941</v>
      </c>
      <c r="M77" s="20">
        <f>'P,T'!J77</f>
        <v>0.70278669331024723</v>
      </c>
      <c r="N77" s="8"/>
      <c r="O77" s="8">
        <f>331.3*(SQRT((1+('P,T'!D77/273.15))))</f>
        <v>315.58423148619306</v>
      </c>
      <c r="P77" s="8"/>
      <c r="Q77" s="8">
        <f t="shared" si="16"/>
        <v>0.29328114932171379</v>
      </c>
      <c r="R77" s="8"/>
      <c r="S77" s="8">
        <f t="shared" si="17"/>
        <v>0.33396972868731334</v>
      </c>
      <c r="V77" s="8">
        <f>IF('RAOB Used for Calcs'!N77=1,((2*$T$16*$T$19)/(M77*$T$22*I77))^(1/2),0)</f>
        <v>92.554906118080481</v>
      </c>
      <c r="W77" s="8"/>
      <c r="X77" s="37">
        <f>IF('RAOB Used for Calcs'!N77=1,((2*$T$16*$T$19)/(M77*$T$22*K77))^(1/2),0)</f>
        <v>105.39558016743818</v>
      </c>
      <c r="Z77" s="18">
        <f t="shared" si="18"/>
        <v>235.76319808214674</v>
      </c>
      <c r="AA77" s="18"/>
      <c r="AC77" s="8">
        <f>IF('RAOB Used for Calcs'!L77=1,('particle parameters'!$B$25*ABS('particle parameters'!$B$30)),(AC78+(AM78*'vertical grid'!H78)))</f>
        <v>36.924756968879436</v>
      </c>
      <c r="AE77" s="8">
        <f t="shared" si="22"/>
        <v>0.11700444218961209</v>
      </c>
      <c r="AG77" s="8">
        <f t="shared" si="23"/>
        <v>0.43016051777144604</v>
      </c>
      <c r="AI77" s="8">
        <f t="shared" si="24"/>
        <v>-68.470823198558747</v>
      </c>
      <c r="AK77" s="8">
        <f t="shared" si="19"/>
        <v>-1.1193984599314006</v>
      </c>
      <c r="AM77" s="8">
        <f>AK77/('particle parameters'!$B$21/1000)</f>
        <v>-1.1193984599314006</v>
      </c>
      <c r="AO77" s="35">
        <f t="shared" si="20"/>
        <v>105.39558016743818</v>
      </c>
      <c r="AQ77" s="15">
        <f>IF('vertical grid'!J77=TRUE,1,0)</f>
        <v>0</v>
      </c>
      <c r="AR77" s="15"/>
      <c r="AS77" s="15">
        <f t="shared" si="25"/>
        <v>0</v>
      </c>
      <c r="AV77" s="8">
        <f>(Vz!$B$14/1000)*Vz!AK77</f>
        <v>-1.1369357024703259</v>
      </c>
      <c r="AX77">
        <f t="shared" si="26"/>
        <v>0</v>
      </c>
    </row>
    <row r="78" spans="2:50" x14ac:dyDescent="0.15">
      <c r="B78" s="15">
        <f>'RAOB Used for Calcs'!C78</f>
        <v>5443</v>
      </c>
      <c r="D78" s="15">
        <f t="shared" si="21"/>
        <v>67</v>
      </c>
      <c r="F78" s="8">
        <f t="shared" si="14"/>
        <v>0.21230465059827072</v>
      </c>
      <c r="G78" s="8"/>
      <c r="I78">
        <v>0.60000000000000009</v>
      </c>
      <c r="K78" s="8">
        <f t="shared" si="15"/>
        <v>0.46270622464635941</v>
      </c>
      <c r="M78" s="20">
        <f>'P,T'!J78</f>
        <v>0.70278669331024723</v>
      </c>
      <c r="N78" s="8"/>
      <c r="O78" s="8">
        <f>331.3*(SQRT((1+('P,T'!D78/273.15))))</f>
        <v>315.58423148619306</v>
      </c>
      <c r="P78" s="8"/>
      <c r="Q78" s="8">
        <f t="shared" si="16"/>
        <v>0.29328114932171379</v>
      </c>
      <c r="R78" s="8"/>
      <c r="S78" s="8">
        <f t="shared" si="17"/>
        <v>0.33396972868731334</v>
      </c>
      <c r="V78" s="8">
        <f>IF('RAOB Used for Calcs'!N78=1,((2*$T$16*$T$19)/(M78*$T$22*I78))^(1/2),0)</f>
        <v>92.554906118080481</v>
      </c>
      <c r="W78" s="8"/>
      <c r="X78" s="37">
        <f>IF('RAOB Used for Calcs'!N78=1,((2*$T$16*$T$19)/(M78*$T$22*K78))^(1/2),0)</f>
        <v>105.39558016743818</v>
      </c>
      <c r="Z78" s="18">
        <f t="shared" si="18"/>
        <v>235.76319808214674</v>
      </c>
      <c r="AA78" s="18"/>
      <c r="AC78" s="8">
        <f>IF('RAOB Used for Calcs'!L78=1,('particle parameters'!$B$25*ABS('particle parameters'!$B$30)),(AC79+(AM79*'vertical grid'!H79)))</f>
        <v>36.924756968879436</v>
      </c>
      <c r="AE78" s="8">
        <f t="shared" si="22"/>
        <v>0.11700444218961209</v>
      </c>
      <c r="AG78" s="8">
        <f t="shared" si="23"/>
        <v>0.43016051777144604</v>
      </c>
      <c r="AI78" s="8">
        <f t="shared" si="24"/>
        <v>-68.470823198558747</v>
      </c>
      <c r="AK78" s="8">
        <f t="shared" si="19"/>
        <v>-1.1193984599314006</v>
      </c>
      <c r="AM78" s="8">
        <f>AK78/('particle parameters'!$B$21/1000)</f>
        <v>-1.1193984599314006</v>
      </c>
      <c r="AO78" s="35">
        <f t="shared" si="20"/>
        <v>105.39558016743818</v>
      </c>
      <c r="AQ78" s="15">
        <f>IF('vertical grid'!J78=TRUE,1,0)</f>
        <v>0</v>
      </c>
      <c r="AR78" s="15"/>
      <c r="AS78" s="15">
        <f t="shared" si="25"/>
        <v>0</v>
      </c>
      <c r="AV78" s="8">
        <f>(Vz!$B$14/1000)*Vz!AK78</f>
        <v>-1.1369357024703259</v>
      </c>
      <c r="AX78">
        <f t="shared" si="26"/>
        <v>0</v>
      </c>
    </row>
    <row r="79" spans="2:50" x14ac:dyDescent="0.15">
      <c r="B79" s="15">
        <f>'RAOB Used for Calcs'!C79</f>
        <v>5510</v>
      </c>
      <c r="D79" s="15">
        <f t="shared" si="21"/>
        <v>67</v>
      </c>
      <c r="F79" s="8">
        <f t="shared" si="14"/>
        <v>0.21230465059827072</v>
      </c>
      <c r="G79" s="8"/>
      <c r="I79">
        <v>0.60000000000000009</v>
      </c>
      <c r="K79" s="8">
        <f t="shared" si="15"/>
        <v>0.46270622464635941</v>
      </c>
      <c r="M79" s="20">
        <f>'P,T'!J79</f>
        <v>0.70278669331024723</v>
      </c>
      <c r="N79" s="8"/>
      <c r="O79" s="8">
        <f>331.3*(SQRT((1+('P,T'!D79/273.15))))</f>
        <v>315.58423148619306</v>
      </c>
      <c r="P79" s="8"/>
      <c r="Q79" s="8">
        <f t="shared" si="16"/>
        <v>0.29328114932171379</v>
      </c>
      <c r="R79" s="8"/>
      <c r="S79" s="8">
        <f t="shared" si="17"/>
        <v>0.33396972868731334</v>
      </c>
      <c r="V79" s="8">
        <f>IF('RAOB Used for Calcs'!N79=1,((2*$T$16*$T$19)/(M79*$T$22*I79))^(1/2),0)</f>
        <v>92.554906118080481</v>
      </c>
      <c r="W79" s="8"/>
      <c r="X79" s="37">
        <f>IF('RAOB Used for Calcs'!N79=1,((2*$T$16*$T$19)/(M79*$T$22*K79))^(1/2),0)</f>
        <v>105.39558016743818</v>
      </c>
      <c r="Z79" s="18">
        <f t="shared" si="18"/>
        <v>235.76319808214674</v>
      </c>
      <c r="AA79" s="18"/>
      <c r="AC79" s="8">
        <f>IF('RAOB Used for Calcs'!L79=1,('particle parameters'!$B$25*ABS('particle parameters'!$B$30)),(AC80+(AM80*'vertical grid'!H80)))</f>
        <v>36.924756968879436</v>
      </c>
      <c r="AE79" s="8">
        <f t="shared" si="22"/>
        <v>0.11700444218961209</v>
      </c>
      <c r="AG79" s="8">
        <f t="shared" si="23"/>
        <v>0.43016051777144604</v>
      </c>
      <c r="AI79" s="8">
        <f t="shared" si="24"/>
        <v>-68.470823198558747</v>
      </c>
      <c r="AK79" s="8">
        <f t="shared" si="19"/>
        <v>-1.1193984599314006</v>
      </c>
      <c r="AM79" s="8">
        <f>AK79/('particle parameters'!$B$21/1000)</f>
        <v>-1.1193984599314006</v>
      </c>
      <c r="AO79" s="35">
        <f t="shared" si="20"/>
        <v>105.39558016743818</v>
      </c>
      <c r="AQ79" s="15">
        <f>IF('vertical grid'!J79=TRUE,1,0)</f>
        <v>0</v>
      </c>
      <c r="AR79" s="15"/>
      <c r="AS79" s="15">
        <f t="shared" si="25"/>
        <v>0</v>
      </c>
      <c r="AV79" s="8">
        <f>(Vz!$B$14/1000)*Vz!AK79</f>
        <v>-1.1369357024703259</v>
      </c>
      <c r="AX79">
        <f t="shared" si="26"/>
        <v>0</v>
      </c>
    </row>
    <row r="80" spans="2:50" x14ac:dyDescent="0.15">
      <c r="B80" s="15">
        <f>'RAOB Used for Calcs'!C80</f>
        <v>5674.666666666667</v>
      </c>
      <c r="D80" s="15">
        <f t="shared" si="21"/>
        <v>164.66666666666697</v>
      </c>
      <c r="F80" s="8">
        <f t="shared" si="14"/>
        <v>0.52411486394961793</v>
      </c>
      <c r="G80" s="8"/>
      <c r="I80">
        <v>0.60000000000000009</v>
      </c>
      <c r="K80" s="8">
        <f t="shared" si="15"/>
        <v>0.46544135401109143</v>
      </c>
      <c r="M80" s="20">
        <f>'P,T'!J80</f>
        <v>0.6622814041486117</v>
      </c>
      <c r="N80" s="8"/>
      <c r="O80" s="8">
        <f>331.3*(SQRT((1+('P,T'!D80/273.15))))</f>
        <v>314.1804936150333</v>
      </c>
      <c r="P80" s="8"/>
      <c r="Q80" s="8">
        <f t="shared" si="16"/>
        <v>0.30346646899192248</v>
      </c>
      <c r="R80" s="8"/>
      <c r="S80" s="8">
        <f t="shared" si="17"/>
        <v>0.34455126835946992</v>
      </c>
      <c r="V80" s="8">
        <f>IF('RAOB Used for Calcs'!N80=1,((2*$T$16*$T$19)/(M80*$T$22*I80))^(1/2),0)</f>
        <v>95.343245023493395</v>
      </c>
      <c r="W80" s="8"/>
      <c r="X80" s="37">
        <f>IF('RAOB Used for Calcs'!N80=1,((2*$T$16*$T$19)/(M80*$T$22*K80))^(1/2),0)</f>
        <v>108.25128756886407</v>
      </c>
      <c r="Z80" s="18">
        <f t="shared" si="18"/>
        <v>242.15123360201792</v>
      </c>
      <c r="AA80" s="18"/>
      <c r="AC80" s="8">
        <f>IF('RAOB Used for Calcs'!L80=1,('particle parameters'!$B$25*ABS('particle parameters'!$B$30)),(AC81+(AM81*'vertical grid'!H81)))</f>
        <v>36.924756968879436</v>
      </c>
      <c r="AE80" s="8">
        <f t="shared" si="22"/>
        <v>0.11752721037520393</v>
      </c>
      <c r="AG80" s="8">
        <f t="shared" si="23"/>
        <v>0.43021569033035983</v>
      </c>
      <c r="AI80" s="8">
        <f t="shared" si="24"/>
        <v>-71.326530599984636</v>
      </c>
      <c r="AK80" s="8">
        <f t="shared" si="19"/>
        <v>-1.0550169455662777</v>
      </c>
      <c r="AM80" s="8">
        <f>AK80/('particle parameters'!$B$21/1000)</f>
        <v>-1.0550169455662777</v>
      </c>
      <c r="AO80" s="35">
        <f t="shared" si="20"/>
        <v>108.25128756886407</v>
      </c>
      <c r="AQ80" s="15">
        <f>IF('vertical grid'!J80=TRUE,1,0)</f>
        <v>0</v>
      </c>
      <c r="AR80" s="15"/>
      <c r="AS80" s="15">
        <f t="shared" si="25"/>
        <v>0</v>
      </c>
      <c r="AV80" s="8">
        <f>(Vz!$B$14/1000)*Vz!AK80</f>
        <v>-1.0715455443801494</v>
      </c>
      <c r="AX80">
        <f t="shared" si="26"/>
        <v>0</v>
      </c>
    </row>
    <row r="81" spans="2:50" x14ac:dyDescent="0.15">
      <c r="B81" s="15">
        <f>'RAOB Used for Calcs'!C81</f>
        <v>5839.3333333333339</v>
      </c>
      <c r="D81" s="15">
        <f t="shared" si="21"/>
        <v>164.66666666666697</v>
      </c>
      <c r="F81" s="8">
        <f t="shared" si="14"/>
        <v>0.52411486394961793</v>
      </c>
      <c r="G81" s="8"/>
      <c r="I81">
        <v>0.60000000000000009</v>
      </c>
      <c r="K81" s="8">
        <f t="shared" si="15"/>
        <v>0.46544135401109143</v>
      </c>
      <c r="M81" s="20">
        <f>'P,T'!J81</f>
        <v>0.6622814041486117</v>
      </c>
      <c r="N81" s="8"/>
      <c r="O81" s="8">
        <f>331.3*(SQRT((1+('P,T'!D81/273.15))))</f>
        <v>314.1804936150333</v>
      </c>
      <c r="P81" s="8"/>
      <c r="Q81" s="8">
        <f t="shared" si="16"/>
        <v>0.30346646899192248</v>
      </c>
      <c r="R81" s="8"/>
      <c r="S81" s="8">
        <f t="shared" si="17"/>
        <v>0.34455126835946992</v>
      </c>
      <c r="V81" s="8">
        <f>IF('RAOB Used for Calcs'!N81=1,((2*$T$16*$T$19)/(M81*$T$22*I81))^(1/2),0)</f>
        <v>95.343245023493395</v>
      </c>
      <c r="W81" s="8"/>
      <c r="X81" s="37">
        <f>IF('RAOB Used for Calcs'!N81=1,((2*$T$16*$T$19)/(M81*$T$22*K81))^(1/2),0)</f>
        <v>108.25128756886407</v>
      </c>
      <c r="Z81" s="18">
        <f t="shared" si="18"/>
        <v>242.15123360201792</v>
      </c>
      <c r="AA81" s="18"/>
      <c r="AC81" s="8">
        <f>IF('RAOB Used for Calcs'!L81=1,('particle parameters'!$B$25*ABS('particle parameters'!$B$30)),(AC82+(AM82*'vertical grid'!H82)))</f>
        <v>36.924756968879436</v>
      </c>
      <c r="AE81" s="8">
        <f t="shared" si="22"/>
        <v>0.11752721037520393</v>
      </c>
      <c r="AG81" s="8">
        <f t="shared" si="23"/>
        <v>0.43021569033035983</v>
      </c>
      <c r="AI81" s="8">
        <f t="shared" si="24"/>
        <v>-71.326530599984636</v>
      </c>
      <c r="AK81" s="8">
        <f t="shared" si="19"/>
        <v>-1.0550169455662777</v>
      </c>
      <c r="AM81" s="8">
        <f>AK81/('particle parameters'!$B$21/1000)</f>
        <v>-1.0550169455662777</v>
      </c>
      <c r="AO81" s="35">
        <f t="shared" si="20"/>
        <v>108.25128756886407</v>
      </c>
      <c r="AQ81" s="15">
        <f>IF('vertical grid'!J81=TRUE,1,0)</f>
        <v>0</v>
      </c>
      <c r="AR81" s="15"/>
      <c r="AS81" s="15">
        <f t="shared" si="25"/>
        <v>0</v>
      </c>
      <c r="AV81" s="8">
        <f>(Vz!$B$14/1000)*Vz!AK81</f>
        <v>-1.0715455443801494</v>
      </c>
      <c r="AX81">
        <f t="shared" si="26"/>
        <v>0</v>
      </c>
    </row>
    <row r="82" spans="2:50" x14ac:dyDescent="0.15">
      <c r="B82" s="15">
        <f>'RAOB Used for Calcs'!C82</f>
        <v>6004</v>
      </c>
      <c r="D82" s="15">
        <f t="shared" si="21"/>
        <v>164.66666666666606</v>
      </c>
      <c r="F82" s="8">
        <f t="shared" si="14"/>
        <v>0.52411486394961504</v>
      </c>
      <c r="G82" s="8"/>
      <c r="I82">
        <v>0.60000000000000009</v>
      </c>
      <c r="K82" s="8">
        <f t="shared" si="15"/>
        <v>0.46544135401109143</v>
      </c>
      <c r="M82" s="20">
        <f>'P,T'!J82</f>
        <v>0.6622814041486117</v>
      </c>
      <c r="N82" s="8"/>
      <c r="O82" s="8">
        <f>331.3*(SQRT((1+('P,T'!D82/273.15))))</f>
        <v>314.1804936150333</v>
      </c>
      <c r="P82" s="8"/>
      <c r="Q82" s="8">
        <f t="shared" si="16"/>
        <v>0.30346646899192248</v>
      </c>
      <c r="R82" s="8"/>
      <c r="S82" s="8">
        <f t="shared" si="17"/>
        <v>0.34455126835946992</v>
      </c>
      <c r="V82" s="8">
        <f>IF('RAOB Used for Calcs'!N82=1,((2*$T$16*$T$19)/(M82*$T$22*I82))^(1/2),0)</f>
        <v>95.343245023493395</v>
      </c>
      <c r="W82" s="8"/>
      <c r="X82" s="37">
        <f>IF('RAOB Used for Calcs'!N82=1,((2*$T$16*$T$19)/(M82*$T$22*K82))^(1/2),0)</f>
        <v>108.25128756886407</v>
      </c>
      <c r="Z82" s="18">
        <f t="shared" si="18"/>
        <v>242.15123360201792</v>
      </c>
      <c r="AA82" s="18"/>
      <c r="AC82" s="8">
        <f>IF('RAOB Used for Calcs'!L82=1,('particle parameters'!$B$25*ABS('particle parameters'!$B$30)),(AC83+(AM83*'vertical grid'!H83)))</f>
        <v>36.924756968879436</v>
      </c>
      <c r="AE82" s="8">
        <f t="shared" si="22"/>
        <v>0.11752721037520393</v>
      </c>
      <c r="AG82" s="8">
        <f t="shared" si="23"/>
        <v>0.43021569033035983</v>
      </c>
      <c r="AI82" s="8">
        <f t="shared" si="24"/>
        <v>-71.326530599984636</v>
      </c>
      <c r="AK82" s="8">
        <f t="shared" si="19"/>
        <v>-1.0550169455662777</v>
      </c>
      <c r="AM82" s="8">
        <f>AK82/('particle parameters'!$B$21/1000)</f>
        <v>-1.0550169455662777</v>
      </c>
      <c r="AO82" s="35">
        <f t="shared" si="20"/>
        <v>108.25128756886407</v>
      </c>
      <c r="AQ82" s="15">
        <f>IF('vertical grid'!J82=TRUE,1,0)</f>
        <v>0</v>
      </c>
      <c r="AR82" s="15"/>
      <c r="AS82" s="15">
        <f t="shared" si="25"/>
        <v>0</v>
      </c>
      <c r="AV82" s="8">
        <f>(Vz!$B$14/1000)*Vz!AK82</f>
        <v>-1.0715455443801494</v>
      </c>
      <c r="AX82">
        <f t="shared" si="26"/>
        <v>0</v>
      </c>
    </row>
    <row r="83" spans="2:50" x14ac:dyDescent="0.15">
      <c r="B83" s="15">
        <f>'RAOB Used for Calcs'!C83</f>
        <v>6034.666666666667</v>
      </c>
      <c r="D83" s="15">
        <f t="shared" si="21"/>
        <v>30.66666666666697</v>
      </c>
      <c r="F83" s="8">
        <f t="shared" si="14"/>
        <v>9.7747805788376427E-2</v>
      </c>
      <c r="G83" s="8"/>
      <c r="I83">
        <v>0.60000000000000009</v>
      </c>
      <c r="K83" s="8">
        <f t="shared" si="15"/>
        <v>0.46598982929741745</v>
      </c>
      <c r="M83" s="20">
        <f>'P,T'!J83</f>
        <v>0.65549851647060897</v>
      </c>
      <c r="N83" s="8"/>
      <c r="O83" s="8">
        <f>331.3*(SQRT((1+('P,T'!D83/273.15))))</f>
        <v>313.73253260600211</v>
      </c>
      <c r="P83" s="8"/>
      <c r="Q83" s="8">
        <f t="shared" si="16"/>
        <v>0.3054680536030549</v>
      </c>
      <c r="R83" s="8"/>
      <c r="S83" s="8">
        <f t="shared" si="17"/>
        <v>0.34661966956746015</v>
      </c>
      <c r="V83" s="8">
        <f>IF('RAOB Used for Calcs'!N83=1,((2*$T$16*$T$19)/(M83*$T$22*I83))^(1/2),0)</f>
        <v>95.835266087112416</v>
      </c>
      <c r="W83" s="8"/>
      <c r="X83" s="37">
        <f>IF('RAOB Used for Calcs'!N83=1,((2*$T$16*$T$19)/(M83*$T$22*K83))^(1/2),0)</f>
        <v>108.74586678445486</v>
      </c>
      <c r="Z83" s="18">
        <f t="shared" si="18"/>
        <v>243.25757579765269</v>
      </c>
      <c r="AA83" s="18"/>
      <c r="AC83" s="8">
        <f>IF('RAOB Used for Calcs'!L83=1,('particle parameters'!$B$25*ABS('particle parameters'!$B$30)),(AC84+(AM84*'vertical grid'!H84)))</f>
        <v>36.924756968879436</v>
      </c>
      <c r="AE83" s="8">
        <f t="shared" si="22"/>
        <v>0.11769502085794534</v>
      </c>
      <c r="AG83" s="8">
        <f t="shared" si="23"/>
        <v>0.43023345307063848</v>
      </c>
      <c r="AI83" s="8">
        <f t="shared" si="24"/>
        <v>-71.821109815575426</v>
      </c>
      <c r="AK83" s="8">
        <f t="shared" si="19"/>
        <v>-1.0442548915660164</v>
      </c>
      <c r="AM83" s="8">
        <f>AK83/('particle parameters'!$B$21/1000)</f>
        <v>-1.0442548915660164</v>
      </c>
      <c r="AO83" s="35">
        <f t="shared" si="20"/>
        <v>108.74586678445486</v>
      </c>
      <c r="AQ83" s="15">
        <f>IF('vertical grid'!J83=TRUE,1,0)</f>
        <v>0</v>
      </c>
      <c r="AR83" s="15"/>
      <c r="AS83" s="15">
        <f t="shared" si="25"/>
        <v>0</v>
      </c>
      <c r="AV83" s="8">
        <f>(Vz!$B$14/1000)*Vz!AK83</f>
        <v>-1.0606148848672174</v>
      </c>
      <c r="AX83">
        <f t="shared" si="26"/>
        <v>0</v>
      </c>
    </row>
    <row r="84" spans="2:50" x14ac:dyDescent="0.15">
      <c r="B84" s="15">
        <f>'RAOB Used for Calcs'!C84</f>
        <v>6065.3333333333339</v>
      </c>
      <c r="D84" s="15">
        <f t="shared" si="21"/>
        <v>30.66666666666697</v>
      </c>
      <c r="F84" s="8">
        <f t="shared" si="14"/>
        <v>9.7747805788376427E-2</v>
      </c>
      <c r="G84" s="8"/>
      <c r="I84">
        <v>0.60000000000000009</v>
      </c>
      <c r="K84" s="8">
        <f t="shared" si="15"/>
        <v>0.46598982929741745</v>
      </c>
      <c r="M84" s="20">
        <f>'P,T'!J84</f>
        <v>0.65549851647060897</v>
      </c>
      <c r="N84" s="8"/>
      <c r="O84" s="8">
        <f>331.3*(SQRT((1+('P,T'!D84/273.15))))</f>
        <v>313.73253260600211</v>
      </c>
      <c r="P84" s="8"/>
      <c r="Q84" s="8">
        <f t="shared" si="16"/>
        <v>0.3054680536030549</v>
      </c>
      <c r="R84" s="8"/>
      <c r="S84" s="8">
        <f t="shared" si="17"/>
        <v>0.34661966956746015</v>
      </c>
      <c r="V84" s="8">
        <f>IF('RAOB Used for Calcs'!N84=1,((2*$T$16*$T$19)/(M84*$T$22*I84))^(1/2),0)</f>
        <v>95.835266087112416</v>
      </c>
      <c r="W84" s="8"/>
      <c r="X84" s="37">
        <f>IF('RAOB Used for Calcs'!N84=1,((2*$T$16*$T$19)/(M84*$T$22*K84))^(1/2),0)</f>
        <v>108.74586678445486</v>
      </c>
      <c r="Z84" s="18">
        <f t="shared" si="18"/>
        <v>243.25757579765269</v>
      </c>
      <c r="AA84" s="18"/>
      <c r="AC84" s="8">
        <f>IF('RAOB Used for Calcs'!L84=1,('particle parameters'!$B$25*ABS('particle parameters'!$B$30)),(AC85+(AM85*'vertical grid'!H85)))</f>
        <v>36.924756968879436</v>
      </c>
      <c r="AE84" s="8">
        <f t="shared" si="22"/>
        <v>0.11769502085794534</v>
      </c>
      <c r="AG84" s="8">
        <f t="shared" si="23"/>
        <v>0.43023345307063848</v>
      </c>
      <c r="AI84" s="8">
        <f t="shared" si="24"/>
        <v>-71.821109815575426</v>
      </c>
      <c r="AK84" s="8">
        <f t="shared" si="19"/>
        <v>-1.0442548915660164</v>
      </c>
      <c r="AM84" s="8">
        <f>AK84/('particle parameters'!$B$21/1000)</f>
        <v>-1.0442548915660164</v>
      </c>
      <c r="AO84" s="35">
        <f t="shared" si="20"/>
        <v>108.74586678445486</v>
      </c>
      <c r="AQ84" s="15">
        <f>IF('vertical grid'!J84=TRUE,1,0)</f>
        <v>0</v>
      </c>
      <c r="AR84" s="15"/>
      <c r="AS84" s="15">
        <f t="shared" si="25"/>
        <v>0</v>
      </c>
      <c r="AV84" s="8">
        <f>(Vz!$B$14/1000)*Vz!AK84</f>
        <v>-1.0606148848672174</v>
      </c>
      <c r="AX84">
        <f t="shared" si="26"/>
        <v>0</v>
      </c>
    </row>
    <row r="85" spans="2:50" x14ac:dyDescent="0.15">
      <c r="B85" s="15">
        <f>'RAOB Used for Calcs'!C85</f>
        <v>6096</v>
      </c>
      <c r="D85" s="15">
        <f t="shared" si="21"/>
        <v>30.66666666666606</v>
      </c>
      <c r="F85" s="8">
        <f t="shared" si="14"/>
        <v>9.7747805788373526E-2</v>
      </c>
      <c r="G85" s="8"/>
      <c r="I85">
        <v>0.60000000000000009</v>
      </c>
      <c r="K85" s="8">
        <f t="shared" si="15"/>
        <v>0.46598982929741745</v>
      </c>
      <c r="M85" s="20">
        <f>'P,T'!J85</f>
        <v>0.65549851647060897</v>
      </c>
      <c r="N85" s="8"/>
      <c r="O85" s="8">
        <f>331.3*(SQRT((1+('P,T'!D85/273.15))))</f>
        <v>313.73253260600211</v>
      </c>
      <c r="P85" s="8"/>
      <c r="Q85" s="8">
        <f t="shared" si="16"/>
        <v>0.3054680536030549</v>
      </c>
      <c r="R85" s="8"/>
      <c r="S85" s="8">
        <f t="shared" si="17"/>
        <v>0.34661966956746015</v>
      </c>
      <c r="V85" s="8">
        <f>IF('RAOB Used for Calcs'!N85=1,((2*$T$16*$T$19)/(M85*$T$22*I85))^(1/2),0)</f>
        <v>95.835266087112416</v>
      </c>
      <c r="W85" s="8"/>
      <c r="X85" s="37">
        <f>IF('RAOB Used for Calcs'!N85=1,((2*$T$16*$T$19)/(M85*$T$22*K85))^(1/2),0)</f>
        <v>108.74586678445486</v>
      </c>
      <c r="Z85" s="18">
        <f t="shared" si="18"/>
        <v>243.25757579765269</v>
      </c>
      <c r="AA85" s="18"/>
      <c r="AC85" s="8">
        <f>IF('RAOB Used for Calcs'!L85=1,('particle parameters'!$B$25*ABS('particle parameters'!$B$30)),(AC86+(AM86*'vertical grid'!H86)))</f>
        <v>36.924756968879436</v>
      </c>
      <c r="AE85" s="8">
        <f t="shared" si="22"/>
        <v>0.11769502085794534</v>
      </c>
      <c r="AG85" s="8">
        <f t="shared" si="23"/>
        <v>0.43023345307063848</v>
      </c>
      <c r="AI85" s="8">
        <f t="shared" si="24"/>
        <v>-71.821109815575426</v>
      </c>
      <c r="AK85" s="8">
        <f t="shared" si="19"/>
        <v>-1.0442548915660164</v>
      </c>
      <c r="AM85" s="8">
        <f>AK85/('particle parameters'!$B$21/1000)</f>
        <v>-1.0442548915660164</v>
      </c>
      <c r="AO85" s="35">
        <f t="shared" si="20"/>
        <v>108.74586678445486</v>
      </c>
      <c r="AQ85" s="15">
        <f>IF('vertical grid'!J85=TRUE,1,0)</f>
        <v>0</v>
      </c>
      <c r="AR85" s="15"/>
      <c r="AS85" s="15">
        <f t="shared" si="25"/>
        <v>0</v>
      </c>
      <c r="AV85" s="8">
        <f>(Vz!$B$14/1000)*Vz!AK85</f>
        <v>-1.0606148848672174</v>
      </c>
      <c r="AX85">
        <f t="shared" si="26"/>
        <v>0</v>
      </c>
    </row>
    <row r="86" spans="2:50" x14ac:dyDescent="0.15">
      <c r="B86" s="15">
        <f>'RAOB Used for Calcs'!C86</f>
        <v>6196</v>
      </c>
      <c r="D86" s="15">
        <f t="shared" si="21"/>
        <v>100</v>
      </c>
      <c r="F86" s="8">
        <f t="shared" si="14"/>
        <v>0.31874284496209387</v>
      </c>
      <c r="G86" s="8"/>
      <c r="I86">
        <v>0.60000000000000009</v>
      </c>
      <c r="K86" s="8">
        <f t="shared" si="15"/>
        <v>0.46598982929741745</v>
      </c>
      <c r="M86" s="20">
        <f>'P,T'!J86</f>
        <v>0.65549851647060897</v>
      </c>
      <c r="N86" s="8"/>
      <c r="O86" s="8">
        <f>331.3*(SQRT((1+('P,T'!D86/273.15))))</f>
        <v>313.73253260600211</v>
      </c>
      <c r="P86" s="8"/>
      <c r="Q86" s="8">
        <f t="shared" si="16"/>
        <v>0.3054680536030549</v>
      </c>
      <c r="R86" s="8"/>
      <c r="S86" s="8">
        <f t="shared" si="17"/>
        <v>0.34661966956746015</v>
      </c>
      <c r="V86" s="8">
        <f>IF('RAOB Used for Calcs'!N86=1,((2*$T$16*$T$19)/(M86*$T$22*I86))^(1/2),0)</f>
        <v>95.835266087112416</v>
      </c>
      <c r="W86" s="8"/>
      <c r="X86" s="37">
        <f>IF('RAOB Used for Calcs'!N86=1,((2*$T$16*$T$19)/(M86*$T$22*K86))^(1/2),0)</f>
        <v>108.74586678445486</v>
      </c>
      <c r="Z86" s="18">
        <f t="shared" si="18"/>
        <v>243.25757579765269</v>
      </c>
      <c r="AA86" s="18"/>
      <c r="AC86" s="8">
        <f>IF('RAOB Used for Calcs'!L86=1,('particle parameters'!$B$25*ABS('particle parameters'!$B$30)),(AC87+(AM87*'vertical grid'!H87)))</f>
        <v>36.924756968879436</v>
      </c>
      <c r="AE86" s="8">
        <f t="shared" si="22"/>
        <v>0.11769502085794534</v>
      </c>
      <c r="AG86" s="8">
        <f t="shared" si="23"/>
        <v>0.43023345307063848</v>
      </c>
      <c r="AI86" s="8">
        <f t="shared" si="24"/>
        <v>-71.821109815575426</v>
      </c>
      <c r="AK86" s="8">
        <f t="shared" si="19"/>
        <v>-1.0442548915660164</v>
      </c>
      <c r="AM86" s="8">
        <f>AK86/('particle parameters'!$B$21/1000)</f>
        <v>-1.0442548915660164</v>
      </c>
      <c r="AO86" s="35">
        <f t="shared" si="20"/>
        <v>108.74586678445486</v>
      </c>
      <c r="AQ86" s="15">
        <f>IF('vertical grid'!J86=TRUE,1,0)</f>
        <v>0</v>
      </c>
      <c r="AR86" s="15"/>
      <c r="AS86" s="15">
        <f t="shared" si="25"/>
        <v>0</v>
      </c>
      <c r="AV86" s="8">
        <f>(Vz!$B$14/1000)*Vz!AK86</f>
        <v>-1.0606148848672174</v>
      </c>
      <c r="AX86">
        <f t="shared" si="26"/>
        <v>0</v>
      </c>
    </row>
    <row r="87" spans="2:50" x14ac:dyDescent="0.15">
      <c r="B87" s="15">
        <f>'RAOB Used for Calcs'!C87</f>
        <v>6296</v>
      </c>
      <c r="D87" s="15">
        <f t="shared" si="21"/>
        <v>100</v>
      </c>
      <c r="F87" s="8">
        <f t="shared" si="14"/>
        <v>0.31874284496209387</v>
      </c>
      <c r="G87" s="8"/>
      <c r="I87">
        <v>0.60000000000000009</v>
      </c>
      <c r="K87" s="8">
        <f t="shared" si="15"/>
        <v>0.46598982929741745</v>
      </c>
      <c r="M87" s="20">
        <f>'P,T'!J87</f>
        <v>0.65549851647060897</v>
      </c>
      <c r="N87" s="8"/>
      <c r="O87" s="8">
        <f>331.3*(SQRT((1+('P,T'!D87/273.15))))</f>
        <v>313.73253260600211</v>
      </c>
      <c r="P87" s="8"/>
      <c r="Q87" s="8">
        <f t="shared" si="16"/>
        <v>0.3054680536030549</v>
      </c>
      <c r="R87" s="8"/>
      <c r="S87" s="8">
        <f t="shared" si="17"/>
        <v>0.34661966956746015</v>
      </c>
      <c r="V87" s="8">
        <f>IF('RAOB Used for Calcs'!N87=1,((2*$T$16*$T$19)/(M87*$T$22*I87))^(1/2),0)</f>
        <v>95.835266087112416</v>
      </c>
      <c r="W87" s="8"/>
      <c r="X87" s="37">
        <f>IF('RAOB Used for Calcs'!N87=1,((2*$T$16*$T$19)/(M87*$T$22*K87))^(1/2),0)</f>
        <v>108.74586678445486</v>
      </c>
      <c r="Z87" s="18">
        <f t="shared" si="18"/>
        <v>243.25757579765269</v>
      </c>
      <c r="AA87" s="18"/>
      <c r="AC87" s="8">
        <f>IF('RAOB Used for Calcs'!L87=1,('particle parameters'!$B$25*ABS('particle parameters'!$B$30)),(AC88+(AM88*'vertical grid'!H88)))</f>
        <v>36.924756968879436</v>
      </c>
      <c r="AE87" s="8">
        <f t="shared" si="22"/>
        <v>0.11769502085794534</v>
      </c>
      <c r="AG87" s="8">
        <f t="shared" si="23"/>
        <v>0.43023345307063848</v>
      </c>
      <c r="AI87" s="8">
        <f t="shared" si="24"/>
        <v>-71.821109815575426</v>
      </c>
      <c r="AK87" s="8">
        <f t="shared" si="19"/>
        <v>-1.0442548915660164</v>
      </c>
      <c r="AM87" s="8">
        <f>AK87/('particle parameters'!$B$21/1000)</f>
        <v>-1.0442548915660164</v>
      </c>
      <c r="AO87" s="35">
        <f t="shared" si="20"/>
        <v>108.74586678445486</v>
      </c>
      <c r="AQ87" s="15">
        <f>IF('vertical grid'!J87=TRUE,1,0)</f>
        <v>0</v>
      </c>
      <c r="AR87" s="15"/>
      <c r="AS87" s="15">
        <f t="shared" si="25"/>
        <v>0</v>
      </c>
      <c r="AV87" s="8">
        <f>(Vz!$B$14/1000)*Vz!AK87</f>
        <v>-1.0606148848672174</v>
      </c>
      <c r="AX87">
        <f t="shared" si="26"/>
        <v>0</v>
      </c>
    </row>
    <row r="88" spans="2:50" x14ac:dyDescent="0.15">
      <c r="B88" s="15">
        <f>'RAOB Used for Calcs'!C88</f>
        <v>6396</v>
      </c>
      <c r="D88" s="15">
        <f t="shared" si="21"/>
        <v>100</v>
      </c>
      <c r="F88" s="8">
        <f t="shared" si="14"/>
        <v>0.31874284496209387</v>
      </c>
      <c r="G88" s="8"/>
      <c r="I88">
        <v>0.60000000000000009</v>
      </c>
      <c r="K88" s="8">
        <f t="shared" si="15"/>
        <v>0.46598982929741745</v>
      </c>
      <c r="M88" s="20">
        <f>'P,T'!J88</f>
        <v>0.65549851647060897</v>
      </c>
      <c r="N88" s="8"/>
      <c r="O88" s="8">
        <f>331.3*(SQRT((1+('P,T'!D88/273.15))))</f>
        <v>313.73253260600211</v>
      </c>
      <c r="P88" s="8"/>
      <c r="Q88" s="8">
        <f t="shared" si="16"/>
        <v>0.3054680536030549</v>
      </c>
      <c r="R88" s="8"/>
      <c r="S88" s="8">
        <f t="shared" si="17"/>
        <v>0.34661966956746015</v>
      </c>
      <c r="V88" s="8">
        <f>IF('RAOB Used for Calcs'!N88=1,((2*$T$16*$T$19)/(M88*$T$22*I88))^(1/2),0)</f>
        <v>95.835266087112416</v>
      </c>
      <c r="W88" s="8"/>
      <c r="X88" s="37">
        <f>IF('RAOB Used for Calcs'!N88=1,((2*$T$16*$T$19)/(M88*$T$22*K88))^(1/2),0)</f>
        <v>108.74586678445486</v>
      </c>
      <c r="Z88" s="18">
        <f t="shared" si="18"/>
        <v>243.25757579765269</v>
      </c>
      <c r="AA88" s="18"/>
      <c r="AC88" s="8">
        <f>IF('RAOB Used for Calcs'!L88=1,('particle parameters'!$B$25*ABS('particle parameters'!$B$30)),(AC89+(AM89*'vertical grid'!H89)))</f>
        <v>36.924756968879436</v>
      </c>
      <c r="AE88" s="8">
        <f t="shared" si="22"/>
        <v>0.11769502085794534</v>
      </c>
      <c r="AG88" s="8">
        <f t="shared" si="23"/>
        <v>0.43023345307063848</v>
      </c>
      <c r="AI88" s="8">
        <f t="shared" si="24"/>
        <v>-71.821109815575426</v>
      </c>
      <c r="AK88" s="8">
        <f t="shared" si="19"/>
        <v>-1.0442548915660164</v>
      </c>
      <c r="AM88" s="8">
        <f>AK88/('particle parameters'!$B$21/1000)</f>
        <v>-1.0442548915660164</v>
      </c>
      <c r="AO88" s="35">
        <f t="shared" si="20"/>
        <v>108.74586678445486</v>
      </c>
      <c r="AQ88" s="15">
        <f>IF('vertical grid'!J88=TRUE,1,0)</f>
        <v>0</v>
      </c>
      <c r="AR88" s="15"/>
      <c r="AS88" s="15">
        <f t="shared" si="25"/>
        <v>0</v>
      </c>
      <c r="AV88" s="8">
        <f>(Vz!$B$14/1000)*Vz!AK88</f>
        <v>-1.0606148848672174</v>
      </c>
      <c r="AX88">
        <f t="shared" si="26"/>
        <v>0</v>
      </c>
    </row>
    <row r="89" spans="2:50" x14ac:dyDescent="0.15">
      <c r="B89" s="15">
        <f>'RAOB Used for Calcs'!C89</f>
        <v>6496</v>
      </c>
      <c r="D89" s="15">
        <f t="shared" si="21"/>
        <v>100</v>
      </c>
      <c r="F89" s="8">
        <f t="shared" si="14"/>
        <v>0.32360129970023188</v>
      </c>
      <c r="G89" s="8"/>
      <c r="I89">
        <v>0.60000000000000009</v>
      </c>
      <c r="K89" s="8">
        <f t="shared" si="15"/>
        <v>0.47238278080794927</v>
      </c>
      <c r="M89" s="20">
        <f>'P,T'!J89</f>
        <v>0.58636038522851186</v>
      </c>
      <c r="N89" s="8"/>
      <c r="O89" s="8">
        <f>331.3*(SQRT((1+('P,T'!D89/273.15))))</f>
        <v>309.02224463447772</v>
      </c>
      <c r="P89" s="8"/>
      <c r="Q89" s="8">
        <f t="shared" si="16"/>
        <v>0.32789829320130914</v>
      </c>
      <c r="R89" s="8"/>
      <c r="S89" s="8">
        <f t="shared" si="17"/>
        <v>0.36954535861704046</v>
      </c>
      <c r="V89" s="8">
        <f>IF('RAOB Used for Calcs'!N89=1,((2*$T$16*$T$19)/(M89*$T$22*I89))^(1/2),0)</f>
        <v>101.32786657688266</v>
      </c>
      <c r="W89" s="8"/>
      <c r="X89" s="37">
        <f>IF('RAOB Used for Calcs'!N89=1,((2*$T$16*$T$19)/(M89*$T$22*K89))^(1/2),0)</f>
        <v>114.19773621409088</v>
      </c>
      <c r="Z89" s="18">
        <f t="shared" si="18"/>
        <v>255.45306037314711</v>
      </c>
      <c r="AA89" s="18"/>
      <c r="AC89" s="8">
        <f>IF('RAOB Used for Calcs'!L89=1,('particle parameters'!$B$25*ABS('particle parameters'!$B$30)),(AC90+(AM90*'vertical grid'!H90)))</f>
        <v>36.924756968879436</v>
      </c>
      <c r="AE89" s="8">
        <f t="shared" si="22"/>
        <v>0.11948899346244581</v>
      </c>
      <c r="AG89" s="8">
        <f t="shared" si="23"/>
        <v>0.43042492880140076</v>
      </c>
      <c r="AI89" s="8">
        <f t="shared" si="24"/>
        <v>-77.272979245211445</v>
      </c>
      <c r="AK89" s="8">
        <f t="shared" si="19"/>
        <v>-0.93452875026950033</v>
      </c>
      <c r="AM89" s="8">
        <f>AK89/('particle parameters'!$B$21/1000)</f>
        <v>-0.93452875026950033</v>
      </c>
      <c r="AO89" s="35">
        <f t="shared" si="20"/>
        <v>114.19773621409088</v>
      </c>
      <c r="AQ89" s="15">
        <f>IF('vertical grid'!J89=TRUE,1,0)</f>
        <v>0</v>
      </c>
      <c r="AR89" s="15"/>
      <c r="AS89" s="15">
        <f t="shared" si="25"/>
        <v>0</v>
      </c>
      <c r="AV89" s="8">
        <f>(Vz!$B$14/1000)*Vz!AK89</f>
        <v>-0.9491697006903892</v>
      </c>
      <c r="AX89">
        <f t="shared" si="26"/>
        <v>0</v>
      </c>
    </row>
    <row r="90" spans="2:50" x14ac:dyDescent="0.15">
      <c r="B90" s="15">
        <f>'RAOB Used for Calcs'!C90</f>
        <v>6596</v>
      </c>
      <c r="D90" s="15">
        <f t="shared" si="21"/>
        <v>100</v>
      </c>
      <c r="F90" s="8">
        <f t="shared" si="14"/>
        <v>0.32360129970023188</v>
      </c>
      <c r="G90" s="8"/>
      <c r="I90">
        <v>0.60000000000000009</v>
      </c>
      <c r="K90" s="8">
        <f t="shared" si="15"/>
        <v>0.47238278080794927</v>
      </c>
      <c r="M90" s="20">
        <f>'P,T'!J90</f>
        <v>0.58636038522851186</v>
      </c>
      <c r="N90" s="8"/>
      <c r="O90" s="8">
        <f>331.3*(SQRT((1+('P,T'!D90/273.15))))</f>
        <v>309.02224463447772</v>
      </c>
      <c r="P90" s="8"/>
      <c r="Q90" s="8">
        <f t="shared" si="16"/>
        <v>0.32789829320130914</v>
      </c>
      <c r="R90" s="8"/>
      <c r="S90" s="8">
        <f t="shared" si="17"/>
        <v>0.36954535861704046</v>
      </c>
      <c r="V90" s="8">
        <f>IF('RAOB Used for Calcs'!N90=1,((2*$T$16*$T$19)/(M90*$T$22*I90))^(1/2),0)</f>
        <v>101.32786657688266</v>
      </c>
      <c r="W90" s="8"/>
      <c r="X90" s="37">
        <f>IF('RAOB Used for Calcs'!N90=1,((2*$T$16*$T$19)/(M90*$T$22*K90))^(1/2),0)</f>
        <v>114.19773621409088</v>
      </c>
      <c r="Z90" s="18">
        <f t="shared" si="18"/>
        <v>255.45306037314711</v>
      </c>
      <c r="AA90" s="18"/>
      <c r="AC90" s="8">
        <f>IF('RAOB Used for Calcs'!L90=1,('particle parameters'!$B$25*ABS('particle parameters'!$B$30)),(AC91+(AM91*'vertical grid'!H91)))</f>
        <v>36.924756968879436</v>
      </c>
      <c r="AE90" s="8">
        <f t="shared" si="22"/>
        <v>0.11948899346244581</v>
      </c>
      <c r="AG90" s="8">
        <f t="shared" si="23"/>
        <v>0.43042492880140076</v>
      </c>
      <c r="AI90" s="8">
        <f t="shared" si="24"/>
        <v>-77.272979245211445</v>
      </c>
      <c r="AK90" s="8">
        <f t="shared" si="19"/>
        <v>-0.93452875026950033</v>
      </c>
      <c r="AM90" s="8">
        <f>AK90/('particle parameters'!$B$21/1000)</f>
        <v>-0.93452875026950033</v>
      </c>
      <c r="AO90" s="35">
        <f t="shared" si="20"/>
        <v>114.19773621409088</v>
      </c>
      <c r="AQ90" s="15">
        <f>IF('vertical grid'!J90=TRUE,1,0)</f>
        <v>0</v>
      </c>
      <c r="AR90" s="15"/>
      <c r="AS90" s="15">
        <f t="shared" si="25"/>
        <v>0</v>
      </c>
      <c r="AV90" s="8">
        <f>(Vz!$B$14/1000)*Vz!AK90</f>
        <v>-0.9491697006903892</v>
      </c>
      <c r="AX90">
        <f t="shared" si="26"/>
        <v>0</v>
      </c>
    </row>
    <row r="91" spans="2:50" x14ac:dyDescent="0.15">
      <c r="B91" s="15">
        <f>'RAOB Used for Calcs'!C91</f>
        <v>6696</v>
      </c>
      <c r="D91" s="15">
        <f t="shared" si="21"/>
        <v>100</v>
      </c>
      <c r="F91" s="8">
        <f t="shared" si="14"/>
        <v>0.32360129970023188</v>
      </c>
      <c r="G91" s="8"/>
      <c r="I91">
        <v>0.60000000000000009</v>
      </c>
      <c r="K91" s="8">
        <f t="shared" si="15"/>
        <v>0.47238278080794927</v>
      </c>
      <c r="M91" s="20">
        <f>'P,T'!J91</f>
        <v>0.58636038522851186</v>
      </c>
      <c r="N91" s="8"/>
      <c r="O91" s="8">
        <f>331.3*(SQRT((1+('P,T'!D91/273.15))))</f>
        <v>309.02224463447772</v>
      </c>
      <c r="P91" s="8"/>
      <c r="Q91" s="8">
        <f t="shared" si="16"/>
        <v>0.32789829320130914</v>
      </c>
      <c r="R91" s="8"/>
      <c r="S91" s="8">
        <f t="shared" si="17"/>
        <v>0.36954535861704046</v>
      </c>
      <c r="V91" s="8">
        <f>IF('RAOB Used for Calcs'!N91=1,((2*$T$16*$T$19)/(M91*$T$22*I91))^(1/2),0)</f>
        <v>101.32786657688266</v>
      </c>
      <c r="W91" s="8"/>
      <c r="X91" s="37">
        <f>IF('RAOB Used for Calcs'!N91=1,((2*$T$16*$T$19)/(M91*$T$22*K91))^(1/2),0)</f>
        <v>114.19773621409088</v>
      </c>
      <c r="Z91" s="18">
        <f t="shared" si="18"/>
        <v>255.45306037314711</v>
      </c>
      <c r="AA91" s="18"/>
      <c r="AC91" s="8">
        <f>IF('RAOB Used for Calcs'!L91=1,('particle parameters'!$B$25*ABS('particle parameters'!$B$30)),(AC92+(AM92*'vertical grid'!H92)))</f>
        <v>37.782145264843884</v>
      </c>
      <c r="AE91" s="8">
        <f t="shared" si="22"/>
        <v>0.12226351313166443</v>
      </c>
      <c r="AG91" s="8">
        <f t="shared" si="23"/>
        <v>0.43072676498948348</v>
      </c>
      <c r="AI91" s="8">
        <f t="shared" si="24"/>
        <v>-76.41559094924699</v>
      </c>
      <c r="AK91" s="8">
        <f t="shared" si="19"/>
        <v>-0.97911802455596642</v>
      </c>
      <c r="AM91" s="8">
        <f>AK91/('particle parameters'!$B$21/1000)</f>
        <v>-0.97911802455596642</v>
      </c>
      <c r="AO91" s="35">
        <f t="shared" si="20"/>
        <v>114.19773621409088</v>
      </c>
      <c r="AQ91" s="15">
        <f>IF('vertical grid'!J91=TRUE,1,0)</f>
        <v>1</v>
      </c>
      <c r="AR91" s="15"/>
      <c r="AS91" s="15">
        <f t="shared" si="25"/>
        <v>114.19773621409088</v>
      </c>
      <c r="AV91" s="8">
        <f>(Vz!$B$14/1000)*Vz!AK91</f>
        <v>-0.9944575402740099</v>
      </c>
      <c r="AX91">
        <f t="shared" si="26"/>
        <v>0</v>
      </c>
    </row>
    <row r="92" spans="2:50" x14ac:dyDescent="0.15">
      <c r="B92" s="15">
        <f>'RAOB Used for Calcs'!C92</f>
        <v>6830.666666666667</v>
      </c>
      <c r="D92" s="15">
        <f t="shared" si="21"/>
        <v>134.66666666666697</v>
      </c>
      <c r="F92" s="8">
        <f t="shared" si="14"/>
        <v>0.43578308359631324</v>
      </c>
      <c r="G92" s="8"/>
      <c r="I92">
        <v>0.60000000000000009</v>
      </c>
      <c r="K92" s="8">
        <f t="shared" si="15"/>
        <v>0.47238278080794927</v>
      </c>
      <c r="M92" s="20">
        <f>'P,T'!J92</f>
        <v>0.58636038522851186</v>
      </c>
      <c r="N92" s="8"/>
      <c r="O92" s="8">
        <f>331.3*(SQRT((1+('P,T'!D92/273.15))))</f>
        <v>309.02224463447772</v>
      </c>
      <c r="P92" s="8"/>
      <c r="Q92" s="8">
        <f t="shared" si="16"/>
        <v>0.32789829320130914</v>
      </c>
      <c r="R92" s="8"/>
      <c r="S92" s="8">
        <f t="shared" si="17"/>
        <v>0.36954535861704046</v>
      </c>
      <c r="V92" s="8">
        <f>IF('RAOB Used for Calcs'!N92=1,((2*$T$16*$T$19)/(M92*$T$22*I92))^(1/2),0)</f>
        <v>101.32786657688266</v>
      </c>
      <c r="W92" s="8"/>
      <c r="X92" s="37">
        <f>IF('RAOB Used for Calcs'!N92=1,((2*$T$16*$T$19)/(M92*$T$22*K92))^(1/2),0)</f>
        <v>114.19773621409088</v>
      </c>
      <c r="Z92" s="18">
        <f t="shared" si="18"/>
        <v>255.45306037314711</v>
      </c>
      <c r="AA92" s="18"/>
      <c r="AC92" s="8">
        <f>IF('RAOB Used for Calcs'!L92=1,('particle parameters'!$B$25*ABS('particle parameters'!$B$30)),(AC93+(AM93*'vertical grid'!H93)))</f>
        <v>39.01459165331574</v>
      </c>
      <c r="AE92" s="8">
        <f t="shared" si="22"/>
        <v>0.12625172566286794</v>
      </c>
      <c r="AG92" s="8">
        <f t="shared" si="23"/>
        <v>0.43117277420478339</v>
      </c>
      <c r="AI92" s="8">
        <f t="shared" si="24"/>
        <v>-75.183144560775133</v>
      </c>
      <c r="AK92" s="8">
        <f t="shared" si="19"/>
        <v>-1.0451182245201807</v>
      </c>
      <c r="AM92" s="8">
        <f>AK92/('particle parameters'!$B$21/1000)</f>
        <v>-1.0451182245201807</v>
      </c>
      <c r="AO92" s="35">
        <f t="shared" si="20"/>
        <v>114.19773621409088</v>
      </c>
      <c r="AQ92" s="15">
        <f>IF('vertical grid'!J92=TRUE,1,0)</f>
        <v>1</v>
      </c>
      <c r="AR92" s="15"/>
      <c r="AS92" s="15">
        <f t="shared" si="25"/>
        <v>114.19773621409088</v>
      </c>
      <c r="AV92" s="8">
        <f>(Vz!$B$14/1000)*Vz!AK92</f>
        <v>-1.0614917433709969</v>
      </c>
      <c r="AX92">
        <f t="shared" si="26"/>
        <v>0</v>
      </c>
    </row>
    <row r="93" spans="2:50" x14ac:dyDescent="0.15">
      <c r="B93" s="15">
        <f>'RAOB Used for Calcs'!C93</f>
        <v>6965.3333333333339</v>
      </c>
      <c r="D93" s="15">
        <f t="shared" si="21"/>
        <v>134.66666666666697</v>
      </c>
      <c r="F93" s="8">
        <f t="shared" si="14"/>
        <v>0.43578308359631324</v>
      </c>
      <c r="G93" s="8"/>
      <c r="I93">
        <v>0.60000000000000009</v>
      </c>
      <c r="K93" s="8">
        <f t="shared" si="15"/>
        <v>0.47238278080794927</v>
      </c>
      <c r="M93" s="20">
        <f>'P,T'!J93</f>
        <v>0.58636038522851186</v>
      </c>
      <c r="N93" s="8"/>
      <c r="O93" s="8">
        <f>331.3*(SQRT((1+('P,T'!D93/273.15))))</f>
        <v>309.02224463447772</v>
      </c>
      <c r="P93" s="8"/>
      <c r="Q93" s="8">
        <f t="shared" si="16"/>
        <v>0.32789829320130914</v>
      </c>
      <c r="R93" s="8"/>
      <c r="S93" s="8">
        <f t="shared" si="17"/>
        <v>0.36954535861704046</v>
      </c>
      <c r="V93" s="8">
        <f>IF('RAOB Used for Calcs'!N93=1,((2*$T$16*$T$19)/(M93*$T$22*I93))^(1/2),0)</f>
        <v>101.32786657688266</v>
      </c>
      <c r="W93" s="8"/>
      <c r="X93" s="37">
        <f>IF('RAOB Used for Calcs'!N93=1,((2*$T$16*$T$19)/(M93*$T$22*K93))^(1/2),0)</f>
        <v>114.19773621409088</v>
      </c>
      <c r="Z93" s="18">
        <f t="shared" si="18"/>
        <v>255.45306037314711</v>
      </c>
      <c r="AA93" s="18"/>
      <c r="AC93" s="8">
        <f>IF('RAOB Used for Calcs'!L93=1,('particle parameters'!$B$25*ABS('particle parameters'!$B$30)),(AC94+(AM94*'vertical grid'!H94)))</f>
        <v>40.333264313586042</v>
      </c>
      <c r="AE93" s="8">
        <f t="shared" si="22"/>
        <v>0.13051896753029424</v>
      </c>
      <c r="AG93" s="8">
        <f t="shared" si="23"/>
        <v>0.43166584039832828</v>
      </c>
      <c r="AI93" s="8">
        <f t="shared" si="24"/>
        <v>-73.864471900504839</v>
      </c>
      <c r="AK93" s="8">
        <f t="shared" si="19"/>
        <v>-1.1182383609674338</v>
      </c>
      <c r="AM93" s="8">
        <f>AK93/('particle parameters'!$B$21/1000)</f>
        <v>-1.1182383609674338</v>
      </c>
      <c r="AO93" s="35">
        <f t="shared" si="20"/>
        <v>114.19773621409088</v>
      </c>
      <c r="AQ93" s="15">
        <f>IF('vertical grid'!J93=TRUE,1,0)</f>
        <v>1</v>
      </c>
      <c r="AR93" s="15"/>
      <c r="AS93" s="15">
        <f t="shared" si="25"/>
        <v>114.19773621409088</v>
      </c>
      <c r="AV93" s="8">
        <f>(Vz!$B$14/1000)*Vz!AK93</f>
        <v>-1.1357574286225902</v>
      </c>
      <c r="AX93">
        <f t="shared" si="26"/>
        <v>0</v>
      </c>
    </row>
    <row r="94" spans="2:50" x14ac:dyDescent="0.15">
      <c r="B94" s="15">
        <f>'RAOB Used for Calcs'!C94</f>
        <v>7100</v>
      </c>
      <c r="D94" s="15">
        <f t="shared" si="21"/>
        <v>134.66666666666606</v>
      </c>
      <c r="F94" s="8">
        <f t="shared" si="14"/>
        <v>0.43578308359631029</v>
      </c>
      <c r="G94" s="8"/>
      <c r="I94">
        <v>0.60000000000000009</v>
      </c>
      <c r="K94" s="8">
        <f t="shared" si="15"/>
        <v>0.47238278080794927</v>
      </c>
      <c r="M94" s="20">
        <f>'P,T'!J94</f>
        <v>0.58636038522851186</v>
      </c>
      <c r="N94" s="8"/>
      <c r="O94" s="8">
        <f>331.3*(SQRT((1+('P,T'!D94/273.15))))</f>
        <v>309.02224463447772</v>
      </c>
      <c r="P94" s="8"/>
      <c r="Q94" s="8">
        <f t="shared" si="16"/>
        <v>0.32789829320130914</v>
      </c>
      <c r="R94" s="8"/>
      <c r="S94" s="8">
        <f t="shared" si="17"/>
        <v>0.36954535861704046</v>
      </c>
      <c r="V94" s="8">
        <f>IF('RAOB Used for Calcs'!N94=1,((2*$T$16*$T$19)/(M94*$T$22*I94))^(1/2),0)</f>
        <v>101.32786657688266</v>
      </c>
      <c r="W94" s="8"/>
      <c r="X94" s="37">
        <f>IF('RAOB Used for Calcs'!N94=1,((2*$T$16*$T$19)/(M94*$T$22*K94))^(1/2),0)</f>
        <v>114.19773621409088</v>
      </c>
      <c r="Z94" s="18">
        <f t="shared" si="18"/>
        <v>255.45306037314711</v>
      </c>
      <c r="AA94" s="18"/>
      <c r="AC94" s="8">
        <f>IF('RAOB Used for Calcs'!L94=1,('particle parameters'!$B$25*ABS('particle parameters'!$B$30)),(AC95+(AM95*'vertical grid'!H95)))</f>
        <v>41.747847757081729</v>
      </c>
      <c r="AE94" s="8">
        <f t="shared" si="22"/>
        <v>0.1350965779387906</v>
      </c>
      <c r="AG94" s="8">
        <f t="shared" si="23"/>
        <v>0.43221298841684724</v>
      </c>
      <c r="AI94" s="8">
        <f t="shared" si="24"/>
        <v>-72.449888457009152</v>
      </c>
      <c r="AK94" s="8">
        <f t="shared" si="19"/>
        <v>-1.1995709920777835</v>
      </c>
      <c r="AM94" s="8">
        <f>AK94/('particle parameters'!$B$21/1000)</f>
        <v>-1.1995709920777835</v>
      </c>
      <c r="AO94" s="35">
        <f t="shared" si="20"/>
        <v>114.19773621409088</v>
      </c>
      <c r="AQ94" s="15">
        <f>IF('vertical grid'!J94=TRUE,1,0)</f>
        <v>1</v>
      </c>
      <c r="AR94" s="15"/>
      <c r="AS94" s="15">
        <f t="shared" si="25"/>
        <v>114.19773621409088</v>
      </c>
      <c r="AV94" s="8">
        <f>(Vz!$B$14/1000)*Vz!AK94</f>
        <v>-1.2183642709536688</v>
      </c>
      <c r="AX94">
        <f t="shared" si="26"/>
        <v>0</v>
      </c>
    </row>
    <row r="95" spans="2:50" x14ac:dyDescent="0.15">
      <c r="B95" s="15">
        <f>'RAOB Used for Calcs'!C95</f>
        <v>7200</v>
      </c>
      <c r="D95" s="15">
        <f t="shared" si="21"/>
        <v>100</v>
      </c>
      <c r="F95" s="8">
        <f t="shared" si="14"/>
        <v>0.32615019444645582</v>
      </c>
      <c r="G95" s="8"/>
      <c r="I95">
        <v>0.60000000000000009</v>
      </c>
      <c r="K95" s="8">
        <f t="shared" si="15"/>
        <v>0.47623512098024212</v>
      </c>
      <c r="M95" s="20">
        <f>'P,T'!J95</f>
        <v>0.55170587867183618</v>
      </c>
      <c r="N95" s="8"/>
      <c r="O95" s="8">
        <f>331.3*(SQRT((1+('P,T'!D95/273.15))))</f>
        <v>306.6072064427882</v>
      </c>
      <c r="P95" s="8"/>
      <c r="Q95" s="8">
        <f t="shared" si="16"/>
        <v>0.34070228444018441</v>
      </c>
      <c r="R95" s="8"/>
      <c r="S95" s="8">
        <f t="shared" si="17"/>
        <v>0.3824194395128136</v>
      </c>
      <c r="V95" s="8">
        <f>IF('RAOB Used for Calcs'!N95=1,((2*$T$16*$T$19)/(M95*$T$22*I95))^(1/2),0)</f>
        <v>104.46177566088117</v>
      </c>
      <c r="W95" s="8"/>
      <c r="X95" s="37">
        <f>IF('RAOB Used for Calcs'!N95=1,((2*$T$16*$T$19)/(M95*$T$22*K95))^(1/2),0)</f>
        <v>117.25255603844059</v>
      </c>
      <c r="Z95" s="18">
        <f t="shared" si="18"/>
        <v>262.28649769764638</v>
      </c>
      <c r="AA95" s="18"/>
      <c r="AC95" s="8">
        <f>IF('RAOB Used for Calcs'!L95=1,('particle parameters'!$B$25*ABS('particle parameters'!$B$30)),(AC96+(AM96*'vertical grid'!H96)))</f>
        <v>42.758897639398718</v>
      </c>
      <c r="AE95" s="8">
        <f t="shared" si="22"/>
        <v>0.13945822779405995</v>
      </c>
      <c r="AG95" s="8">
        <f t="shared" si="23"/>
        <v>0.43275186878475697</v>
      </c>
      <c r="AI95" s="8">
        <f t="shared" si="24"/>
        <v>-74.493658399041863</v>
      </c>
      <c r="AK95" s="8">
        <f t="shared" si="19"/>
        <v>-1.1854818298403162</v>
      </c>
      <c r="AM95" s="8">
        <f>AK95/('particle parameters'!$B$21/1000)</f>
        <v>-1.1854818298403162</v>
      </c>
      <c r="AO95" s="35">
        <f t="shared" si="20"/>
        <v>117.25255603844059</v>
      </c>
      <c r="AQ95" s="15">
        <f>IF('vertical grid'!J95=TRUE,1,0)</f>
        <v>1</v>
      </c>
      <c r="AR95" s="15"/>
      <c r="AS95" s="15">
        <f t="shared" si="25"/>
        <v>117.25255603844059</v>
      </c>
      <c r="AV95" s="8">
        <f>(Vz!$B$14/1000)*Vz!AK95</f>
        <v>-1.2040543785078146</v>
      </c>
      <c r="AX95">
        <f t="shared" si="26"/>
        <v>0</v>
      </c>
    </row>
    <row r="96" spans="2:50" x14ac:dyDescent="0.15">
      <c r="B96" s="15">
        <f>'RAOB Used for Calcs'!C96</f>
        <v>7300</v>
      </c>
      <c r="D96" s="15">
        <f t="shared" si="21"/>
        <v>100</v>
      </c>
      <c r="F96" s="8">
        <f t="shared" si="14"/>
        <v>0.32615019444645582</v>
      </c>
      <c r="G96" s="8"/>
      <c r="I96">
        <v>0.60000000000000009</v>
      </c>
      <c r="K96" s="8">
        <f t="shared" si="15"/>
        <v>0.47623512098024212</v>
      </c>
      <c r="M96" s="20">
        <f>'P,T'!J96</f>
        <v>0.55170587867183618</v>
      </c>
      <c r="N96" s="8"/>
      <c r="O96" s="8">
        <f>331.3*(SQRT((1+('P,T'!D96/273.15))))</f>
        <v>306.6072064427882</v>
      </c>
      <c r="P96" s="8"/>
      <c r="Q96" s="8">
        <f t="shared" si="16"/>
        <v>0.34070228444018441</v>
      </c>
      <c r="R96" s="8"/>
      <c r="S96" s="8">
        <f t="shared" si="17"/>
        <v>0.3824194395128136</v>
      </c>
      <c r="V96" s="8">
        <f>IF('RAOB Used for Calcs'!N96=1,((2*$T$16*$T$19)/(M96*$T$22*I96))^(1/2),0)</f>
        <v>104.46177566088117</v>
      </c>
      <c r="W96" s="8"/>
      <c r="X96" s="37">
        <f>IF('RAOB Used for Calcs'!N96=1,((2*$T$16*$T$19)/(M96*$T$22*K96))^(1/2),0)</f>
        <v>117.25255603844059</v>
      </c>
      <c r="Z96" s="18">
        <f t="shared" si="18"/>
        <v>262.28649769764638</v>
      </c>
      <c r="AA96" s="18"/>
      <c r="AC96" s="8">
        <f>IF('RAOB Used for Calcs'!L96=1,('particle parameters'!$B$25*ABS('particle parameters'!$B$30)),(AC97+(AM97*'vertical grid'!H97)))</f>
        <v>43.821924889055587</v>
      </c>
      <c r="AE96" s="8">
        <f t="shared" si="22"/>
        <v>0.14292529323583464</v>
      </c>
      <c r="AG96" s="8">
        <f t="shared" si="23"/>
        <v>0.43319243775094718</v>
      </c>
      <c r="AI96" s="8">
        <f t="shared" si="24"/>
        <v>-73.430631149384993</v>
      </c>
      <c r="AK96" s="8">
        <f t="shared" si="19"/>
        <v>-1.2464266216078146</v>
      </c>
      <c r="AM96" s="8">
        <f>AK96/('particle parameters'!$B$21/1000)</f>
        <v>-1.2464266216078146</v>
      </c>
      <c r="AO96" s="35">
        <f t="shared" si="20"/>
        <v>117.25255603844059</v>
      </c>
      <c r="AQ96" s="15">
        <f>IF('vertical grid'!J96=TRUE,1,0)</f>
        <v>1</v>
      </c>
      <c r="AR96" s="15"/>
      <c r="AS96" s="15">
        <f t="shared" si="25"/>
        <v>117.25255603844059</v>
      </c>
      <c r="AV96" s="8">
        <f>(Vz!$B$14/1000)*Vz!AK96</f>
        <v>-1.2659539720130037</v>
      </c>
      <c r="AX96">
        <f t="shared" si="26"/>
        <v>0</v>
      </c>
    </row>
    <row r="97" spans="2:50" x14ac:dyDescent="0.15">
      <c r="B97" s="15">
        <f>'RAOB Used for Calcs'!C97</f>
        <v>7400</v>
      </c>
      <c r="D97" s="15">
        <f t="shared" si="21"/>
        <v>100</v>
      </c>
      <c r="F97" s="8">
        <f t="shared" si="14"/>
        <v>0.32615019444645582</v>
      </c>
      <c r="G97" s="8"/>
      <c r="I97">
        <v>0.60000000000000009</v>
      </c>
      <c r="K97" s="8">
        <f t="shared" ref="K97:K128" si="27">IF(Q97&lt;0.722,(0.45*(Q97*Q97))+0.424,(2.1*EXP(-1.2*(Q97+0.35)))-(8.9*EXP(-2.2*(Q97+0.35)))+0.92)</f>
        <v>0.47623512098024212</v>
      </c>
      <c r="M97" s="20">
        <f>'P,T'!J97</f>
        <v>0.55170587867183618</v>
      </c>
      <c r="N97" s="8"/>
      <c r="O97" s="8">
        <f>331.3*(SQRT((1+('P,T'!D97/273.15))))</f>
        <v>306.6072064427882</v>
      </c>
      <c r="P97" s="8"/>
      <c r="Q97" s="8">
        <f t="shared" si="16"/>
        <v>0.34070228444018441</v>
      </c>
      <c r="R97" s="8"/>
      <c r="S97" s="8">
        <f t="shared" si="17"/>
        <v>0.3824194395128136</v>
      </c>
      <c r="V97" s="8">
        <f>IF('RAOB Used for Calcs'!N97=1,((2*$T$16*$T$19)/(M97*$T$22*I97))^(1/2),0)</f>
        <v>104.46177566088117</v>
      </c>
      <c r="W97" s="8"/>
      <c r="X97" s="37">
        <f>IF('RAOB Used for Calcs'!N97=1,((2*$T$16*$T$19)/(M97*$T$22*K97))^(1/2),0)</f>
        <v>117.25255603844059</v>
      </c>
      <c r="Z97" s="18">
        <f t="shared" si="18"/>
        <v>262.28649769764638</v>
      </c>
      <c r="AA97" s="18"/>
      <c r="AC97" s="8">
        <f>IF('RAOB Used for Calcs'!L97=1,('particle parameters'!$B$25*ABS('particle parameters'!$B$30)),(AC98+(AM98*'vertical grid'!H98)))</f>
        <v>44.941174205941309</v>
      </c>
      <c r="AE97" s="8">
        <f t="shared" si="22"/>
        <v>0.14657572705919802</v>
      </c>
      <c r="AG97" s="8">
        <f t="shared" si="23"/>
        <v>0.43366799969331959</v>
      </c>
      <c r="AI97" s="8">
        <f t="shared" si="24"/>
        <v>-72.311381832499279</v>
      </c>
      <c r="AK97" s="8">
        <f t="shared" si="19"/>
        <v>-1.3123484324912957</v>
      </c>
      <c r="AM97" s="8">
        <f>AK97/('particle parameters'!$B$21/1000)</f>
        <v>-1.3123484324912957</v>
      </c>
      <c r="AO97" s="35">
        <f t="shared" si="20"/>
        <v>117.25255603844059</v>
      </c>
      <c r="AQ97" s="15">
        <f>IF('vertical grid'!J97=TRUE,1,0)</f>
        <v>1</v>
      </c>
      <c r="AR97" s="15"/>
      <c r="AS97" s="15">
        <f t="shared" si="25"/>
        <v>117.25255603844059</v>
      </c>
      <c r="AV97" s="8">
        <f>(Vz!$B$14/1000)*Vz!AK97</f>
        <v>-1.3329085579336595</v>
      </c>
      <c r="AX97">
        <f t="shared" si="26"/>
        <v>0</v>
      </c>
    </row>
    <row r="98" spans="2:50" x14ac:dyDescent="0.15">
      <c r="B98" s="15">
        <f>'RAOB Used for Calcs'!C98</f>
        <v>7473.333333333333</v>
      </c>
      <c r="D98" s="15">
        <f t="shared" si="21"/>
        <v>73.33333333333303</v>
      </c>
      <c r="F98" s="8">
        <f t="shared" si="14"/>
        <v>0.23917680926073329</v>
      </c>
      <c r="G98" s="8"/>
      <c r="I98">
        <v>0.60000000000000009</v>
      </c>
      <c r="K98" s="8">
        <f t="shared" si="27"/>
        <v>0.47623512098024212</v>
      </c>
      <c r="M98" s="20">
        <f>'P,T'!J98</f>
        <v>0.55170587867183618</v>
      </c>
      <c r="N98" s="8"/>
      <c r="O98" s="8">
        <f>331.3*(SQRT((1+('P,T'!D98/273.15))))</f>
        <v>306.6072064427882</v>
      </c>
      <c r="P98" s="8"/>
      <c r="Q98" s="8">
        <f t="shared" si="16"/>
        <v>0.34070228444018441</v>
      </c>
      <c r="R98" s="8"/>
      <c r="S98" s="8">
        <f t="shared" si="17"/>
        <v>0.3824194395128136</v>
      </c>
      <c r="V98" s="8">
        <f>IF('RAOB Used for Calcs'!N98=1,((2*$T$16*$T$19)/(M98*$T$22*I98))^(1/2),0)</f>
        <v>104.46177566088117</v>
      </c>
      <c r="W98" s="8"/>
      <c r="X98" s="37">
        <f>IF('RAOB Used for Calcs'!N98=1,((2*$T$16*$T$19)/(M98*$T$22*K98))^(1/2),0)</f>
        <v>117.25255603844059</v>
      </c>
      <c r="Z98" s="18">
        <f t="shared" si="18"/>
        <v>262.28649769764638</v>
      </c>
      <c r="AA98" s="18"/>
      <c r="AC98" s="8">
        <f>IF('RAOB Used for Calcs'!L98=1,('particle parameters'!$B$25*ABS('particle parameters'!$B$30)),(AC99+(AM99*'vertical grid'!H99)))</f>
        <v>45.794136901162616</v>
      </c>
      <c r="AE98" s="8">
        <f t="shared" si="22"/>
        <v>0.14935766654821805</v>
      </c>
      <c r="AG98" s="8">
        <f t="shared" si="23"/>
        <v>0.43403847065052792</v>
      </c>
      <c r="AI98" s="8">
        <f t="shared" si="24"/>
        <v>-71.458419137277971</v>
      </c>
      <c r="AK98" s="8">
        <f t="shared" si="19"/>
        <v>-1.3638007666382197</v>
      </c>
      <c r="AM98" s="8">
        <f>AK98/('particle parameters'!$B$21/1000)</f>
        <v>-1.3638007666382197</v>
      </c>
      <c r="AO98" s="35">
        <f t="shared" si="20"/>
        <v>117.25255603844059</v>
      </c>
      <c r="AQ98" s="15">
        <f>IF('vertical grid'!J98=TRUE,1,0)</f>
        <v>1</v>
      </c>
      <c r="AR98" s="15"/>
      <c r="AS98" s="15">
        <f t="shared" si="25"/>
        <v>117.25255603844059</v>
      </c>
      <c r="AV98" s="8">
        <f>(Vz!$B$14/1000)*Vz!AK98</f>
        <v>-1.3851669786488852</v>
      </c>
      <c r="AX98">
        <f t="shared" si="26"/>
        <v>0</v>
      </c>
    </row>
    <row r="99" spans="2:50" x14ac:dyDescent="0.15">
      <c r="B99" s="15">
        <f>'RAOB Used for Calcs'!C99</f>
        <v>7546.6666666666661</v>
      </c>
      <c r="D99" s="15">
        <f t="shared" si="21"/>
        <v>73.33333333333303</v>
      </c>
      <c r="F99" s="8">
        <f t="shared" si="14"/>
        <v>0.23917680926073329</v>
      </c>
      <c r="G99" s="8"/>
      <c r="I99">
        <v>0.60000000000000009</v>
      </c>
      <c r="K99" s="8">
        <f t="shared" si="27"/>
        <v>0.47623512098024212</v>
      </c>
      <c r="M99" s="20">
        <f>'P,T'!J99</f>
        <v>0.55170587867183618</v>
      </c>
      <c r="N99" s="8"/>
      <c r="O99" s="8">
        <f>331.3*(SQRT((1+('P,T'!D99/273.15))))</f>
        <v>306.6072064427882</v>
      </c>
      <c r="P99" s="8"/>
      <c r="Q99" s="8">
        <f t="shared" si="16"/>
        <v>0.34070228444018441</v>
      </c>
      <c r="R99" s="8"/>
      <c r="S99" s="8">
        <f t="shared" si="17"/>
        <v>0.3824194395128136</v>
      </c>
      <c r="V99" s="8">
        <f>IF('RAOB Used for Calcs'!N99=1,((2*$T$16*$T$19)/(M99*$T$22*I99))^(1/2),0)</f>
        <v>104.46177566088117</v>
      </c>
      <c r="W99" s="8"/>
      <c r="X99" s="37">
        <f>IF('RAOB Used for Calcs'!N99=1,((2*$T$16*$T$19)/(M99*$T$22*K99))^(1/2),0)</f>
        <v>117.25255603844059</v>
      </c>
      <c r="Z99" s="18">
        <f t="shared" si="18"/>
        <v>262.28649769764638</v>
      </c>
      <c r="AA99" s="18"/>
      <c r="AC99" s="8">
        <f>IF('RAOB Used for Calcs'!L99=1,('particle parameters'!$B$25*ABS('particle parameters'!$B$30)),(AC100+(AM100*'vertical grid'!H100)))</f>
        <v>46.681269106543837</v>
      </c>
      <c r="AE99" s="8">
        <f t="shared" si="22"/>
        <v>0.15225104996106606</v>
      </c>
      <c r="AG99" s="8">
        <f t="shared" si="23"/>
        <v>0.43443117199641113</v>
      </c>
      <c r="AI99" s="8">
        <f t="shared" si="24"/>
        <v>-70.571286931896751</v>
      </c>
      <c r="AK99" s="8">
        <f t="shared" si="19"/>
        <v>-1.4184343448859225</v>
      </c>
      <c r="AM99" s="8">
        <f>AK99/('particle parameters'!$B$21/1000)</f>
        <v>-1.4184343448859225</v>
      </c>
      <c r="AO99" s="35">
        <f t="shared" si="20"/>
        <v>117.25255603844059</v>
      </c>
      <c r="AQ99" s="15">
        <f>IF('vertical grid'!J99=TRUE,1,0)</f>
        <v>1</v>
      </c>
      <c r="AR99" s="15"/>
      <c r="AS99" s="15">
        <f t="shared" si="25"/>
        <v>117.25255603844059</v>
      </c>
      <c r="AV99" s="8">
        <f>(Vz!$B$14/1000)*Vz!AK99</f>
        <v>-1.440656482955802</v>
      </c>
      <c r="AX99">
        <f t="shared" si="26"/>
        <v>0</v>
      </c>
    </row>
    <row r="100" spans="2:50" x14ac:dyDescent="0.15">
      <c r="B100" s="15">
        <f>'RAOB Used for Calcs'!C100</f>
        <v>7620</v>
      </c>
      <c r="D100" s="15">
        <f t="shared" si="21"/>
        <v>73.33333333333394</v>
      </c>
      <c r="F100" s="8">
        <f t="shared" si="14"/>
        <v>0.23917680926073626</v>
      </c>
      <c r="G100" s="8"/>
      <c r="I100">
        <v>0.60000000000000009</v>
      </c>
      <c r="K100" s="8">
        <f t="shared" si="27"/>
        <v>0.47623512098024212</v>
      </c>
      <c r="M100" s="20">
        <f>'P,T'!J100</f>
        <v>0.55170587867183618</v>
      </c>
      <c r="N100" s="8"/>
      <c r="O100" s="8">
        <f>331.3*(SQRT((1+('P,T'!D100/273.15))))</f>
        <v>306.6072064427882</v>
      </c>
      <c r="P100" s="8"/>
      <c r="Q100" s="8">
        <f t="shared" si="16"/>
        <v>0.34070228444018441</v>
      </c>
      <c r="R100" s="8"/>
      <c r="S100" s="8">
        <f t="shared" si="17"/>
        <v>0.3824194395128136</v>
      </c>
      <c r="V100" s="8">
        <f>IF('RAOB Used for Calcs'!N100=1,((2*$T$16*$T$19)/(M100*$T$22*I100))^(1/2),0)</f>
        <v>104.46177566088117</v>
      </c>
      <c r="W100" s="8"/>
      <c r="X100" s="37">
        <f>IF('RAOB Used for Calcs'!N100=1,((2*$T$16*$T$19)/(M100*$T$22*K100))^(1/2),0)</f>
        <v>117.25255603844059</v>
      </c>
      <c r="Z100" s="18">
        <f t="shared" si="18"/>
        <v>262.28649769764638</v>
      </c>
      <c r="AA100" s="18"/>
      <c r="AC100" s="8">
        <f>IF('RAOB Used for Calcs'!L100=1,('particle parameters'!$B$25*ABS('particle parameters'!$B$30)),(AC101+(AM101*'vertical grid'!H101)))</f>
        <v>47.604732648276048</v>
      </c>
      <c r="AE100" s="8">
        <f t="shared" si="22"/>
        <v>0.15526292809806777</v>
      </c>
      <c r="AG100" s="8">
        <f t="shared" si="23"/>
        <v>0.43484795957871358</v>
      </c>
      <c r="AI100" s="8">
        <f t="shared" si="24"/>
        <v>-69.647823390164547</v>
      </c>
      <c r="AK100" s="8">
        <f t="shared" si="19"/>
        <v>-1.4765244637692527</v>
      </c>
      <c r="AM100" s="8">
        <f>AK100/('particle parameters'!$B$21/1000)</f>
        <v>-1.4765244637692527</v>
      </c>
      <c r="AO100" s="35">
        <f t="shared" si="20"/>
        <v>117.25255603844059</v>
      </c>
      <c r="AQ100" s="15">
        <f>IF('vertical grid'!J100=TRUE,1,0)</f>
        <v>1</v>
      </c>
      <c r="AR100" s="15"/>
      <c r="AS100" s="15">
        <f t="shared" si="25"/>
        <v>117.25255603844059</v>
      </c>
      <c r="AV100" s="8">
        <f>(Vz!$B$14/1000)*Vz!AK100</f>
        <v>-1.4996566803683045</v>
      </c>
      <c r="AX100">
        <f t="shared" si="26"/>
        <v>0</v>
      </c>
    </row>
    <row r="101" spans="2:50" x14ac:dyDescent="0.15">
      <c r="B101" s="15">
        <f>'RAOB Used for Calcs'!C101</f>
        <v>7720</v>
      </c>
      <c r="D101" s="15">
        <f t="shared" si="21"/>
        <v>100</v>
      </c>
      <c r="F101" s="8">
        <f t="shared" si="14"/>
        <v>0.32918947528094761</v>
      </c>
      <c r="G101" s="8"/>
      <c r="I101">
        <v>0.60000000000000009</v>
      </c>
      <c r="K101" s="8">
        <f t="shared" si="27"/>
        <v>0.48115626793614796</v>
      </c>
      <c r="M101" s="20">
        <f>'P,T'!J101</f>
        <v>0.51364486744044857</v>
      </c>
      <c r="N101" s="8"/>
      <c r="O101" s="8">
        <f>331.3*(SQRT((1+('P,T'!D101/273.15))))</f>
        <v>303.77641908100111</v>
      </c>
      <c r="P101" s="8"/>
      <c r="Q101" s="8">
        <f t="shared" si="16"/>
        <v>0.35639013559159505</v>
      </c>
      <c r="R101" s="8"/>
      <c r="S101" s="8">
        <f t="shared" si="17"/>
        <v>0.39797723117875317</v>
      </c>
      <c r="V101" s="8">
        <f>IF('RAOB Used for Calcs'!N101=1,((2*$T$16*$T$19)/(M101*$T$22*I101))^(1/2),0)</f>
        <v>108.26291918580719</v>
      </c>
      <c r="W101" s="8"/>
      <c r="X101" s="37">
        <f>IF('RAOB Used for Calcs'!N101=1,((2*$T$16*$T$19)/(M101*$T$22*K101))^(1/2),0)</f>
        <v>120.89609816325338</v>
      </c>
      <c r="Z101" s="18">
        <f t="shared" si="18"/>
        <v>270.43686930078383</v>
      </c>
      <c r="AA101" s="18"/>
      <c r="AC101" s="8">
        <f>IF('RAOB Used for Calcs'!L101=1,('particle parameters'!$B$25*ABS('particle parameters'!$B$30)),(AC102+(AM102*'vertical grid'!H102)))</f>
        <v>48.80180225594308</v>
      </c>
      <c r="AE101" s="8">
        <f t="shared" si="22"/>
        <v>0.16065039677398468</v>
      </c>
      <c r="AG101" s="8">
        <f t="shared" si="23"/>
        <v>0.43561384749263743</v>
      </c>
      <c r="AI101" s="8">
        <f t="shared" si="24"/>
        <v>-72.094295907310311</v>
      </c>
      <c r="AK101" s="8">
        <f t="shared" si="19"/>
        <v>-1.4472104479676067</v>
      </c>
      <c r="AM101" s="8">
        <f>AK101/('particle parameters'!$B$21/1000)</f>
        <v>-1.4472104479676067</v>
      </c>
      <c r="AO101" s="35">
        <f t="shared" si="20"/>
        <v>120.89609816325338</v>
      </c>
      <c r="AQ101" s="15">
        <f>IF('vertical grid'!J101=TRUE,1,0)</f>
        <v>1</v>
      </c>
      <c r="AR101" s="15"/>
      <c r="AS101" s="15">
        <f t="shared" si="25"/>
        <v>120.89609816325338</v>
      </c>
      <c r="AV101" s="8">
        <f>(Vz!$B$14/1000)*Vz!AK101</f>
        <v>-1.4698834116524326</v>
      </c>
      <c r="AX101">
        <f t="shared" si="26"/>
        <v>0</v>
      </c>
    </row>
    <row r="102" spans="2:50" x14ac:dyDescent="0.15">
      <c r="B102" s="15">
        <f>'RAOB Used for Calcs'!C102</f>
        <v>7820</v>
      </c>
      <c r="D102" s="15">
        <f t="shared" si="21"/>
        <v>100</v>
      </c>
      <c r="F102" s="8">
        <f t="shared" si="14"/>
        <v>0.32918947528094761</v>
      </c>
      <c r="G102" s="8"/>
      <c r="I102">
        <v>0.60000000000000009</v>
      </c>
      <c r="K102" s="8">
        <f t="shared" si="27"/>
        <v>0.48115626793614796</v>
      </c>
      <c r="M102" s="20">
        <f>'P,T'!J102</f>
        <v>0.51364486744044857</v>
      </c>
      <c r="N102" s="8"/>
      <c r="O102" s="8">
        <f>331.3*(SQRT((1+('P,T'!D102/273.15))))</f>
        <v>303.77641908100111</v>
      </c>
      <c r="P102" s="8"/>
      <c r="Q102" s="8">
        <f t="shared" si="16"/>
        <v>0.35639013559159505</v>
      </c>
      <c r="R102" s="8"/>
      <c r="S102" s="8">
        <f t="shared" si="17"/>
        <v>0.39797723117875317</v>
      </c>
      <c r="V102" s="8">
        <f>IF('RAOB Used for Calcs'!N102=1,((2*$T$16*$T$19)/(M102*$T$22*I102))^(1/2),0)</f>
        <v>108.26291918580719</v>
      </c>
      <c r="W102" s="8"/>
      <c r="X102" s="37">
        <f>IF('RAOB Used for Calcs'!N102=1,((2*$T$16*$T$19)/(M102*$T$22*K102))^(1/2),0)</f>
        <v>120.89609816325338</v>
      </c>
      <c r="Z102" s="18">
        <f t="shared" si="18"/>
        <v>270.43686930078383</v>
      </c>
      <c r="AA102" s="18"/>
      <c r="AC102" s="8">
        <f>IF('RAOB Used for Calcs'!L102=1,('particle parameters'!$B$25*ABS('particle parameters'!$B$30)),(AC103+(AM103*'vertical grid'!H103)))</f>
        <v>50.063318592478495</v>
      </c>
      <c r="AE102" s="8">
        <f t="shared" si="22"/>
        <v>0.16480317578280906</v>
      </c>
      <c r="AG102" s="8">
        <f t="shared" si="23"/>
        <v>0.43622203903664475</v>
      </c>
      <c r="AI102" s="8">
        <f t="shared" si="24"/>
        <v>-70.832779570774889</v>
      </c>
      <c r="AK102" s="8">
        <f t="shared" si="19"/>
        <v>-1.5251240285633292</v>
      </c>
      <c r="AM102" s="8">
        <f>AK102/('particle parameters'!$B$21/1000)</f>
        <v>-1.5251240285633292</v>
      </c>
      <c r="AO102" s="35">
        <f t="shared" si="20"/>
        <v>120.89609816325338</v>
      </c>
      <c r="AQ102" s="15">
        <f>IF('vertical grid'!J102=TRUE,1,0)</f>
        <v>1</v>
      </c>
      <c r="AR102" s="15"/>
      <c r="AS102" s="15">
        <f t="shared" si="25"/>
        <v>120.89609816325338</v>
      </c>
      <c r="AV102" s="8">
        <f>(Vz!$B$14/1000)*Vz!AK102</f>
        <v>-1.5490176383441547</v>
      </c>
      <c r="AX102">
        <f t="shared" si="26"/>
        <v>0</v>
      </c>
    </row>
    <row r="103" spans="2:50" x14ac:dyDescent="0.15">
      <c r="B103" s="15">
        <f>'RAOB Used for Calcs'!C103</f>
        <v>7920</v>
      </c>
      <c r="D103" s="15">
        <f t="shared" si="21"/>
        <v>100</v>
      </c>
      <c r="F103" s="8">
        <f t="shared" si="14"/>
        <v>0.32918947528094761</v>
      </c>
      <c r="G103" s="8"/>
      <c r="I103">
        <v>0.60000000000000009</v>
      </c>
      <c r="K103" s="8">
        <f t="shared" si="27"/>
        <v>0.48115626793614796</v>
      </c>
      <c r="M103" s="20">
        <f>'P,T'!J103</f>
        <v>0.51364486744044857</v>
      </c>
      <c r="N103" s="8"/>
      <c r="O103" s="8">
        <f>331.3*(SQRT((1+('P,T'!D103/273.15))))</f>
        <v>303.77641908100111</v>
      </c>
      <c r="P103" s="8"/>
      <c r="Q103" s="8">
        <f t="shared" si="16"/>
        <v>0.35639013559159505</v>
      </c>
      <c r="R103" s="8"/>
      <c r="S103" s="8">
        <f t="shared" si="17"/>
        <v>0.39797723117875317</v>
      </c>
      <c r="V103" s="8">
        <f>IF('RAOB Used for Calcs'!N103=1,((2*$T$16*$T$19)/(M103*$T$22*I103))^(1/2),0)</f>
        <v>108.26291918580719</v>
      </c>
      <c r="W103" s="8"/>
      <c r="X103" s="37">
        <f>IF('RAOB Used for Calcs'!N103=1,((2*$T$16*$T$19)/(M103*$T$22*K103))^(1/2),0)</f>
        <v>120.89609816325338</v>
      </c>
      <c r="Z103" s="18">
        <f t="shared" si="18"/>
        <v>270.43686930078383</v>
      </c>
      <c r="AA103" s="18"/>
      <c r="AC103" s="8">
        <f>IF('RAOB Used for Calcs'!L103=1,('particle parameters'!$B$25*ABS('particle parameters'!$B$30)),(AC104+(AM104*'vertical grid'!H104)))</f>
        <v>51.394839566219034</v>
      </c>
      <c r="AE103" s="8">
        <f t="shared" si="22"/>
        <v>0.16918640268952129</v>
      </c>
      <c r="AG103" s="8">
        <f t="shared" si="23"/>
        <v>0.43688081748475938</v>
      </c>
      <c r="AI103" s="8">
        <f t="shared" si="24"/>
        <v>-69.501258597034351</v>
      </c>
      <c r="AK103" s="8">
        <f t="shared" si="19"/>
        <v>-1.6097569034776658</v>
      </c>
      <c r="AM103" s="8">
        <f>AK103/('particle parameters'!$B$21/1000)</f>
        <v>-1.6097569034776658</v>
      </c>
      <c r="AO103" s="35">
        <f t="shared" si="20"/>
        <v>120.89609816325338</v>
      </c>
      <c r="AQ103" s="15">
        <f>IF('vertical grid'!J103=TRUE,1,0)</f>
        <v>1</v>
      </c>
      <c r="AR103" s="15"/>
      <c r="AS103" s="15">
        <f t="shared" si="25"/>
        <v>120.89609816325338</v>
      </c>
      <c r="AV103" s="8">
        <f>(Vz!$B$14/1000)*Vz!AK103</f>
        <v>-1.634976428298816</v>
      </c>
      <c r="AX103">
        <f t="shared" si="26"/>
        <v>0</v>
      </c>
    </row>
    <row r="104" spans="2:50" x14ac:dyDescent="0.15">
      <c r="B104" s="15">
        <f>'RAOB Used for Calcs'!C104</f>
        <v>8023.333333333333</v>
      </c>
      <c r="D104" s="15">
        <f t="shared" si="21"/>
        <v>103.33333333333303</v>
      </c>
      <c r="F104" s="8">
        <f t="shared" si="14"/>
        <v>0.34016245779031157</v>
      </c>
      <c r="G104" s="8"/>
      <c r="I104">
        <v>0.60000000000000009</v>
      </c>
      <c r="K104" s="8">
        <f t="shared" si="27"/>
        <v>0.48115626793614796</v>
      </c>
      <c r="M104" s="20">
        <f>'P,T'!J104</f>
        <v>0.51364486744044857</v>
      </c>
      <c r="N104" s="8"/>
      <c r="O104" s="8">
        <f>331.3*(SQRT((1+('P,T'!D104/273.15))))</f>
        <v>303.77641908100111</v>
      </c>
      <c r="P104" s="8"/>
      <c r="Q104" s="8">
        <f t="shared" si="16"/>
        <v>0.35639013559159505</v>
      </c>
      <c r="R104" s="8"/>
      <c r="S104" s="8">
        <f t="shared" si="17"/>
        <v>0.39797723117875317</v>
      </c>
      <c r="V104" s="8">
        <f>IF('RAOB Used for Calcs'!N104=1,((2*$T$16*$T$19)/(M104*$T$22*I104))^(1/2),0)</f>
        <v>108.26291918580719</v>
      </c>
      <c r="W104" s="8"/>
      <c r="X104" s="37">
        <f>IF('RAOB Used for Calcs'!N104=1,((2*$T$16*$T$19)/(M104*$T$22*K104))^(1/2),0)</f>
        <v>120.89609816325338</v>
      </c>
      <c r="Z104" s="18">
        <f t="shared" si="18"/>
        <v>270.43686930078383</v>
      </c>
      <c r="AA104" s="18"/>
      <c r="AC104" s="8">
        <f>IF('RAOB Used for Calcs'!L104=1,('particle parameters'!$B$25*ABS('particle parameters'!$B$30)),(AC105+(AM105*'vertical grid'!H105)))</f>
        <v>52.852358109573217</v>
      </c>
      <c r="AE104" s="8">
        <f t="shared" si="22"/>
        <v>0.17398440033451143</v>
      </c>
      <c r="AG104" s="8">
        <f t="shared" si="23"/>
        <v>0.43762175720189178</v>
      </c>
      <c r="AI104" s="8">
        <f t="shared" si="24"/>
        <v>-68.043740053680168</v>
      </c>
      <c r="AK104" s="8">
        <f t="shared" si="19"/>
        <v>-1.7052416602462217</v>
      </c>
      <c r="AM104" s="8">
        <f>AK104/('particle parameters'!$B$21/1000)</f>
        <v>-1.7052416602462217</v>
      </c>
      <c r="AO104" s="35">
        <f t="shared" si="20"/>
        <v>120.89609816325338</v>
      </c>
      <c r="AQ104" s="15">
        <f>IF('vertical grid'!J104=TRUE,1,0)</f>
        <v>1</v>
      </c>
      <c r="AR104" s="15"/>
      <c r="AS104" s="15">
        <f t="shared" si="25"/>
        <v>120.89609816325338</v>
      </c>
      <c r="AV104" s="8">
        <f>(Vz!$B$14/1000)*Vz!AK104</f>
        <v>-1.7319571129234126</v>
      </c>
      <c r="AX104">
        <f t="shared" si="26"/>
        <v>0</v>
      </c>
    </row>
    <row r="105" spans="2:50" x14ac:dyDescent="0.15">
      <c r="B105" s="15">
        <f>'RAOB Used for Calcs'!C105</f>
        <v>8126.6666666666661</v>
      </c>
      <c r="D105" s="15">
        <f t="shared" si="21"/>
        <v>103.33333333333303</v>
      </c>
      <c r="F105" s="8">
        <f t="shared" si="14"/>
        <v>0.34016245779031157</v>
      </c>
      <c r="G105" s="8"/>
      <c r="I105">
        <v>0.60000000000000009</v>
      </c>
      <c r="K105" s="8">
        <f t="shared" si="27"/>
        <v>0.48115626793614796</v>
      </c>
      <c r="M105" s="20">
        <f>'P,T'!J105</f>
        <v>0.51364486744044857</v>
      </c>
      <c r="N105" s="8"/>
      <c r="O105" s="8">
        <f>331.3*(SQRT((1+('P,T'!D105/273.15))))</f>
        <v>303.77641908100111</v>
      </c>
      <c r="P105" s="8"/>
      <c r="Q105" s="8">
        <f t="shared" si="16"/>
        <v>0.35639013559159505</v>
      </c>
      <c r="R105" s="8"/>
      <c r="S105" s="8">
        <f t="shared" si="17"/>
        <v>0.39797723117875317</v>
      </c>
      <c r="V105" s="8">
        <f>IF('RAOB Used for Calcs'!N105=1,((2*$T$16*$T$19)/(M105*$T$22*I105))^(1/2),0)</f>
        <v>108.26291918580719</v>
      </c>
      <c r="W105" s="8"/>
      <c r="X105" s="37">
        <f>IF('RAOB Used for Calcs'!N105=1,((2*$T$16*$T$19)/(M105*$T$22*K105))^(1/2),0)</f>
        <v>120.89609816325338</v>
      </c>
      <c r="Z105" s="18">
        <f t="shared" si="18"/>
        <v>270.43686930078383</v>
      </c>
      <c r="AA105" s="18"/>
      <c r="AC105" s="8">
        <f>IF('RAOB Used for Calcs'!L105=1,('particle parameters'!$B$25*ABS('particle parameters'!$B$30)),(AC106+(AM106*'vertical grid'!H106)))</f>
        <v>54.399300544492725</v>
      </c>
      <c r="AE105" s="8">
        <f t="shared" si="22"/>
        <v>0.17907677201892128</v>
      </c>
      <c r="AG105" s="8">
        <f t="shared" si="23"/>
        <v>0.43843082062452249</v>
      </c>
      <c r="AI105" s="8">
        <f t="shared" si="24"/>
        <v>-66.496797618760667</v>
      </c>
      <c r="AK105" s="8">
        <f t="shared" si="19"/>
        <v>-1.8098642367574049</v>
      </c>
      <c r="AM105" s="8">
        <f>AK105/('particle parameters'!$B$21/1000)</f>
        <v>-1.8098642367574049</v>
      </c>
      <c r="AO105" s="35">
        <f t="shared" si="20"/>
        <v>120.89609816325338</v>
      </c>
      <c r="AQ105" s="15">
        <f>IF('vertical grid'!J105=TRUE,1,0)</f>
        <v>1</v>
      </c>
      <c r="AR105" s="15"/>
      <c r="AS105" s="15">
        <f t="shared" si="25"/>
        <v>120.89609816325338</v>
      </c>
      <c r="AV105" s="8">
        <f>(Vz!$B$14/1000)*Vz!AK105</f>
        <v>-1.8382187764666045</v>
      </c>
      <c r="AX105">
        <f t="shared" si="26"/>
        <v>0</v>
      </c>
    </row>
    <row r="106" spans="2:50" x14ac:dyDescent="0.15">
      <c r="B106" s="15">
        <f>'RAOB Used for Calcs'!C106</f>
        <v>8230</v>
      </c>
      <c r="D106" s="15">
        <f t="shared" si="21"/>
        <v>103.33333333333394</v>
      </c>
      <c r="F106" s="8">
        <f t="shared" si="14"/>
        <v>0.34016245779031457</v>
      </c>
      <c r="G106" s="8"/>
      <c r="I106">
        <v>0.60000000000000009</v>
      </c>
      <c r="K106" s="8">
        <f t="shared" si="27"/>
        <v>0.48115626793614796</v>
      </c>
      <c r="M106" s="20">
        <f>'P,T'!J106</f>
        <v>0.51364486744044857</v>
      </c>
      <c r="N106" s="8"/>
      <c r="O106" s="8">
        <f>331.3*(SQRT((1+('P,T'!D106/273.15))))</f>
        <v>303.77641908100111</v>
      </c>
      <c r="P106" s="8"/>
      <c r="Q106" s="8">
        <f t="shared" si="16"/>
        <v>0.35639013559159505</v>
      </c>
      <c r="R106" s="8"/>
      <c r="S106" s="8">
        <f t="shared" si="17"/>
        <v>0.39797723117875317</v>
      </c>
      <c r="V106" s="8">
        <f>IF('RAOB Used for Calcs'!N106=1,((2*$T$16*$T$19)/(M106*$T$22*I106))^(1/2),0)</f>
        <v>108.26291918580719</v>
      </c>
      <c r="W106" s="8"/>
      <c r="X106" s="37">
        <f>IF('RAOB Used for Calcs'!N106=1,((2*$T$16*$T$19)/(M106*$T$22*K106))^(1/2),0)</f>
        <v>120.89609816325338</v>
      </c>
      <c r="Z106" s="18">
        <f t="shared" si="18"/>
        <v>270.43686930078383</v>
      </c>
      <c r="AA106" s="18"/>
      <c r="AC106" s="8">
        <f>IF('RAOB Used for Calcs'!L106=1,('particle parameters'!$B$25*ABS('particle parameters'!$B$30)),(AC107+(AM107*'vertical grid'!H107)))</f>
        <v>56.044547511143008</v>
      </c>
      <c r="AE106" s="8">
        <f t="shared" si="22"/>
        <v>0.18449275187551306</v>
      </c>
      <c r="AG106" s="8">
        <f t="shared" si="23"/>
        <v>0.43931690897256981</v>
      </c>
      <c r="AI106" s="8">
        <f t="shared" si="24"/>
        <v>-64.851550652110376</v>
      </c>
      <c r="AK106" s="8">
        <f t="shared" si="19"/>
        <v>-1.9248768269317389</v>
      </c>
      <c r="AM106" s="8">
        <f>AK106/('particle parameters'!$B$21/1000)</f>
        <v>-1.9248768269317389</v>
      </c>
      <c r="AO106" s="35">
        <f t="shared" si="20"/>
        <v>120.89609816325338</v>
      </c>
      <c r="AQ106" s="15">
        <f>IF('vertical grid'!J106=TRUE,1,0)</f>
        <v>1</v>
      </c>
      <c r="AR106" s="15"/>
      <c r="AS106" s="15">
        <f t="shared" si="25"/>
        <v>120.89609816325338</v>
      </c>
      <c r="AV106" s="8">
        <f>(Vz!$B$14/1000)*Vz!AK106</f>
        <v>-1.9550332305536695</v>
      </c>
      <c r="AX106">
        <f t="shared" si="26"/>
        <v>0</v>
      </c>
    </row>
    <row r="107" spans="2:50" x14ac:dyDescent="0.15">
      <c r="B107" s="15">
        <f>'RAOB Used for Calcs'!C107</f>
        <v>8393</v>
      </c>
      <c r="D107" s="15">
        <f t="shared" si="21"/>
        <v>163</v>
      </c>
      <c r="F107" s="8">
        <f t="shared" si="14"/>
        <v>0.54059556319050561</v>
      </c>
      <c r="G107" s="8"/>
      <c r="I107">
        <v>0.60000000000000009</v>
      </c>
      <c r="K107" s="8">
        <f t="shared" si="27"/>
        <v>0.48543845181961814</v>
      </c>
      <c r="M107" s="20">
        <f>'P,T'!J107</f>
        <v>0.48502532428850931</v>
      </c>
      <c r="N107" s="8"/>
      <c r="O107" s="8">
        <f>331.3*(SQRT((1+('P,T'!D107/273.15))))</f>
        <v>301.51930777604048</v>
      </c>
      <c r="P107" s="8"/>
      <c r="Q107" s="8">
        <f t="shared" si="16"/>
        <v>0.36949951682307347</v>
      </c>
      <c r="R107" s="8"/>
      <c r="S107" s="8">
        <f t="shared" si="17"/>
        <v>0.41079241211280099</v>
      </c>
      <c r="V107" s="8">
        <f>IF('RAOB Used for Calcs'!N107=1,((2*$T$16*$T$19)/(M107*$T$22*I107))^(1/2),0)</f>
        <v>111.41123853607453</v>
      </c>
      <c r="W107" s="8"/>
      <c r="X107" s="37">
        <f>IF('RAOB Used for Calcs'!N107=1,((2*$T$16*$T$19)/(M107*$T$22*K107))^(1/2),0)</f>
        <v>123.8618437399017</v>
      </c>
      <c r="Z107" s="18">
        <f t="shared" si="18"/>
        <v>277.07105320809546</v>
      </c>
      <c r="AA107" s="18"/>
      <c r="AC107" s="8">
        <f>IF('RAOB Used for Calcs'!L107=1,('particle parameters'!$B$25*ABS('particle parameters'!$B$30)),(AC108+(AM108*'vertical grid'!H108)))</f>
        <v>58.676765590014</v>
      </c>
      <c r="AE107" s="8">
        <f t="shared" si="22"/>
        <v>0.19460367570755152</v>
      </c>
      <c r="AG107" s="8">
        <f t="shared" si="23"/>
        <v>0.44104176576950044</v>
      </c>
      <c r="AI107" s="8">
        <f t="shared" si="24"/>
        <v>-65.185078149887701</v>
      </c>
      <c r="AK107" s="8">
        <f t="shared" si="19"/>
        <v>-2.0001925421746223</v>
      </c>
      <c r="AM107" s="8">
        <f>AK107/('particle parameters'!$B$21/1000)</f>
        <v>-2.0001925421746223</v>
      </c>
      <c r="AO107" s="35">
        <f t="shared" si="20"/>
        <v>123.8618437399017</v>
      </c>
      <c r="AQ107" s="15">
        <f>IF('vertical grid'!J107=TRUE,1,0)</f>
        <v>1</v>
      </c>
      <c r="AR107" s="15"/>
      <c r="AS107" s="15">
        <f t="shared" si="25"/>
        <v>123.8618437399017</v>
      </c>
      <c r="AV107" s="8">
        <f>(Vz!$B$14/1000)*Vz!AK107</f>
        <v>-2.0315288920020249</v>
      </c>
      <c r="AX107">
        <f t="shared" si="26"/>
        <v>0</v>
      </c>
    </row>
    <row r="108" spans="2:50" x14ac:dyDescent="0.15">
      <c r="B108" s="15">
        <f>'RAOB Used for Calcs'!C108</f>
        <v>8556</v>
      </c>
      <c r="D108" s="15">
        <f t="shared" si="21"/>
        <v>163</v>
      </c>
      <c r="F108" s="8">
        <f t="shared" si="14"/>
        <v>0.54059556319050561</v>
      </c>
      <c r="G108" s="8"/>
      <c r="I108">
        <v>0.60000000000000009</v>
      </c>
      <c r="K108" s="8">
        <f t="shared" si="27"/>
        <v>0.48543845181961814</v>
      </c>
      <c r="M108" s="20">
        <f>'P,T'!J108</f>
        <v>0.48502532428850931</v>
      </c>
      <c r="N108" s="8"/>
      <c r="O108" s="8">
        <f>331.3*(SQRT((1+('P,T'!D108/273.15))))</f>
        <v>301.51930777604048</v>
      </c>
      <c r="P108" s="8"/>
      <c r="Q108" s="8">
        <f t="shared" si="16"/>
        <v>0.36949951682307347</v>
      </c>
      <c r="R108" s="8"/>
      <c r="S108" s="8">
        <f t="shared" si="17"/>
        <v>0.41079241211280099</v>
      </c>
      <c r="V108" s="8">
        <f>IF('RAOB Used for Calcs'!N108=1,((2*$T$16*$T$19)/(M108*$T$22*I108))^(1/2),0)</f>
        <v>111.41123853607453</v>
      </c>
      <c r="W108" s="8"/>
      <c r="X108" s="37">
        <f>IF('RAOB Used for Calcs'!N108=1,((2*$T$16*$T$19)/(M108*$T$22*K108))^(1/2),0)</f>
        <v>123.8618437399017</v>
      </c>
      <c r="Z108" s="18">
        <f t="shared" si="18"/>
        <v>277.07105320809546</v>
      </c>
      <c r="AA108" s="18"/>
      <c r="AC108" s="8">
        <f>IF('RAOB Used for Calcs'!L108=1,('particle parameters'!$B$25*ABS('particle parameters'!$B$30)),(AC109+(AM109*'vertical grid'!H109)))</f>
        <v>61.588057274781796</v>
      </c>
      <c r="AE108" s="8">
        <f t="shared" si="22"/>
        <v>0.20425908287282074</v>
      </c>
      <c r="AG108" s="8">
        <f t="shared" si="23"/>
        <v>0.44277479782122064</v>
      </c>
      <c r="AI108" s="8">
        <f t="shared" si="24"/>
        <v>-62.273786465119905</v>
      </c>
      <c r="AK108" s="8">
        <f t="shared" si="19"/>
        <v>-2.2122573971778148</v>
      </c>
      <c r="AM108" s="8">
        <f>AK108/('particle parameters'!$B$21/1000)</f>
        <v>-2.2122573971778148</v>
      </c>
      <c r="AO108" s="35">
        <f t="shared" si="20"/>
        <v>123.8618437399017</v>
      </c>
      <c r="AQ108" s="15">
        <f>IF('vertical grid'!J108=TRUE,1,0)</f>
        <v>1</v>
      </c>
      <c r="AR108" s="15"/>
      <c r="AS108" s="15">
        <f t="shared" si="25"/>
        <v>123.8618437399017</v>
      </c>
      <c r="AV108" s="8">
        <f>(Vz!$B$14/1000)*Vz!AK108</f>
        <v>-2.2469160964002675</v>
      </c>
      <c r="AX108">
        <f t="shared" si="26"/>
        <v>0</v>
      </c>
    </row>
    <row r="109" spans="2:50" x14ac:dyDescent="0.15">
      <c r="B109" s="15">
        <f>'RAOB Used for Calcs'!C109</f>
        <v>8719</v>
      </c>
      <c r="D109" s="15">
        <f t="shared" si="21"/>
        <v>163</v>
      </c>
      <c r="F109" s="8">
        <f t="shared" si="14"/>
        <v>0.54059556319050561</v>
      </c>
      <c r="G109" s="8"/>
      <c r="I109">
        <v>0.60000000000000009</v>
      </c>
      <c r="K109" s="8">
        <f t="shared" si="27"/>
        <v>0.48543845181961814</v>
      </c>
      <c r="M109" s="20">
        <f>'P,T'!J109</f>
        <v>0.48502532428850931</v>
      </c>
      <c r="N109" s="8"/>
      <c r="O109" s="8">
        <f>331.3*(SQRT((1+('P,T'!D109/273.15))))</f>
        <v>301.51930777604048</v>
      </c>
      <c r="P109" s="8"/>
      <c r="Q109" s="8">
        <f t="shared" si="16"/>
        <v>0.36949951682307347</v>
      </c>
      <c r="R109" s="8"/>
      <c r="S109" s="8">
        <f t="shared" si="17"/>
        <v>0.41079241211280099</v>
      </c>
      <c r="V109" s="8">
        <f>IF('RAOB Used for Calcs'!N109=1,((2*$T$16*$T$19)/(M109*$T$22*I109))^(1/2),0)</f>
        <v>111.41123853607453</v>
      </c>
      <c r="W109" s="8"/>
      <c r="X109" s="37">
        <f>IF('RAOB Used for Calcs'!N109=1,((2*$T$16*$T$19)/(M109*$T$22*K109))^(1/2),0)</f>
        <v>123.8618437399017</v>
      </c>
      <c r="Z109" s="18">
        <f t="shared" si="18"/>
        <v>277.07105320809546</v>
      </c>
      <c r="AA109" s="18"/>
      <c r="AC109" s="8">
        <f>IF('RAOB Used for Calcs'!L109=1,('particle parameters'!$B$25*ABS('particle parameters'!$B$30)),(AC110+(AM110*'vertical grid'!H110)))</f>
        <v>64.828538087728049</v>
      </c>
      <c r="AE109" s="8">
        <f t="shared" si="22"/>
        <v>0.21500625802670237</v>
      </c>
      <c r="AG109" s="8">
        <f t="shared" si="23"/>
        <v>0.44480246094579018</v>
      </c>
      <c r="AI109" s="8">
        <f t="shared" si="24"/>
        <v>-59.033305652173652</v>
      </c>
      <c r="AK109" s="8">
        <f t="shared" si="19"/>
        <v>-2.4624044668423224</v>
      </c>
      <c r="AM109" s="8">
        <f>AK109/('particle parameters'!$B$21/1000)</f>
        <v>-2.4624044668423224</v>
      </c>
      <c r="AO109" s="35">
        <f t="shared" si="20"/>
        <v>123.8618437399017</v>
      </c>
      <c r="AQ109" s="15">
        <f>IF('vertical grid'!J109=TRUE,1,0)</f>
        <v>1</v>
      </c>
      <c r="AR109" s="15"/>
      <c r="AS109" s="15">
        <f t="shared" si="25"/>
        <v>123.8618437399017</v>
      </c>
      <c r="AV109" s="8">
        <f>(Vz!$B$14/1000)*Vz!AK109</f>
        <v>-2.5009821368228522</v>
      </c>
      <c r="AX109">
        <f t="shared" si="26"/>
        <v>0</v>
      </c>
    </row>
    <row r="110" spans="2:50" x14ac:dyDescent="0.15">
      <c r="B110" s="15">
        <f>'RAOB Used for Calcs'!C110</f>
        <v>8759</v>
      </c>
      <c r="D110" s="15">
        <f t="shared" si="21"/>
        <v>40</v>
      </c>
      <c r="F110" s="8">
        <f t="shared" si="14"/>
        <v>0.13289665136864123</v>
      </c>
      <c r="G110" s="8"/>
      <c r="I110">
        <v>0.60000000000000009</v>
      </c>
      <c r="K110" s="8">
        <f t="shared" si="27"/>
        <v>0.48657068323045494</v>
      </c>
      <c r="M110" s="20">
        <f>'P,T'!J110</f>
        <v>0.47793862429006007</v>
      </c>
      <c r="N110" s="8"/>
      <c r="O110" s="8">
        <f>331.3*(SQRT((1+('P,T'!D110/273.15))))</f>
        <v>300.98576290717995</v>
      </c>
      <c r="P110" s="8"/>
      <c r="Q110" s="8">
        <f t="shared" si="16"/>
        <v>0.37288867337899162</v>
      </c>
      <c r="R110" s="8"/>
      <c r="S110" s="8">
        <f t="shared" si="17"/>
        <v>0.41407770512021774</v>
      </c>
      <c r="V110" s="8">
        <f>IF('RAOB Used for Calcs'!N110=1,((2*$T$16*$T$19)/(M110*$T$22*I110))^(1/2),0)</f>
        <v>112.23418183642204</v>
      </c>
      <c r="W110" s="8"/>
      <c r="X110" s="37">
        <f>IF('RAOB Used for Calcs'!N110=1,((2*$T$16*$T$19)/(M110*$T$22*K110))^(1/2),0)</f>
        <v>124.63149397846303</v>
      </c>
      <c r="Z110" s="18">
        <f t="shared" si="18"/>
        <v>278.79271175734044</v>
      </c>
      <c r="AA110" s="18"/>
      <c r="AC110" s="8">
        <f>IF('RAOB Used for Calcs'!L110=1,('particle parameters'!$B$25*ABS('particle parameters'!$B$30)),(AC111+(AM111*'vertical grid'!H111)))</f>
        <v>65.627669322360163</v>
      </c>
      <c r="AE110" s="8">
        <f t="shared" si="22"/>
        <v>0.21804243725175423</v>
      </c>
      <c r="AG110" s="8">
        <f t="shared" si="23"/>
        <v>0.44539412699920833</v>
      </c>
      <c r="AI110" s="8">
        <f t="shared" si="24"/>
        <v>-59.003824656102864</v>
      </c>
      <c r="AK110" s="8">
        <f t="shared" si="19"/>
        <v>-2.4899229914263405</v>
      </c>
      <c r="AM110" s="8">
        <f>AK110/('particle parameters'!$B$21/1000)</f>
        <v>-2.4899229914263405</v>
      </c>
      <c r="AO110" s="35">
        <f t="shared" si="20"/>
        <v>124.63149397846303</v>
      </c>
      <c r="AQ110" s="15">
        <f>IF('vertical grid'!J110=TRUE,1,0)</f>
        <v>1</v>
      </c>
      <c r="AR110" s="15"/>
      <c r="AS110" s="15">
        <f t="shared" si="25"/>
        <v>124.63149397846303</v>
      </c>
      <c r="AV110" s="8">
        <f>(Vz!$B$14/1000)*Vz!AK110</f>
        <v>-2.5289317849586865</v>
      </c>
      <c r="AX110">
        <f t="shared" si="26"/>
        <v>0</v>
      </c>
    </row>
    <row r="111" spans="2:50" x14ac:dyDescent="0.15">
      <c r="B111" s="15">
        <f>'RAOB Used for Calcs'!C111</f>
        <v>8799</v>
      </c>
      <c r="D111" s="15">
        <f t="shared" si="21"/>
        <v>40</v>
      </c>
      <c r="F111" s="8">
        <f t="shared" si="14"/>
        <v>0.13289665136864123</v>
      </c>
      <c r="G111" s="8"/>
      <c r="I111">
        <v>0.60000000000000009</v>
      </c>
      <c r="K111" s="8">
        <f t="shared" si="27"/>
        <v>0.48657068323045494</v>
      </c>
      <c r="M111" s="20">
        <f>'P,T'!J111</f>
        <v>0.47793862429006007</v>
      </c>
      <c r="N111" s="8"/>
      <c r="O111" s="8">
        <f>331.3*(SQRT((1+('P,T'!D111/273.15))))</f>
        <v>300.98576290717995</v>
      </c>
      <c r="P111" s="8"/>
      <c r="Q111" s="8">
        <f t="shared" si="16"/>
        <v>0.37288867337899162</v>
      </c>
      <c r="R111" s="8"/>
      <c r="S111" s="8">
        <f t="shared" si="17"/>
        <v>0.41407770512021774</v>
      </c>
      <c r="V111" s="8">
        <f>IF('RAOB Used for Calcs'!N111=1,((2*$T$16*$T$19)/(M111*$T$22*I111))^(1/2),0)</f>
        <v>112.23418183642204</v>
      </c>
      <c r="W111" s="8"/>
      <c r="X111" s="37">
        <f>IF('RAOB Used for Calcs'!N111=1,((2*$T$16*$T$19)/(M111*$T$22*K111))^(1/2),0)</f>
        <v>124.63149397846303</v>
      </c>
      <c r="Z111" s="18">
        <f t="shared" si="18"/>
        <v>278.79271175734044</v>
      </c>
      <c r="AA111" s="18"/>
      <c r="AC111" s="8">
        <f>IF('RAOB Used for Calcs'!L111=1,('particle parameters'!$B$25*ABS('particle parameters'!$B$30)),(AC112+(AM112*'vertical grid'!H112)))</f>
        <v>66.447890399067418</v>
      </c>
      <c r="AE111" s="8">
        <f t="shared" si="22"/>
        <v>0.22076755311366364</v>
      </c>
      <c r="AG111" s="8">
        <f t="shared" si="23"/>
        <v>0.44593224062850745</v>
      </c>
      <c r="AI111" s="8">
        <f t="shared" si="24"/>
        <v>-58.183603579395609</v>
      </c>
      <c r="AK111" s="8">
        <f t="shared" si="19"/>
        <v>-2.5556344545662024</v>
      </c>
      <c r="AM111" s="8">
        <f>AK111/('particle parameters'!$B$21/1000)</f>
        <v>-2.5556344545662024</v>
      </c>
      <c r="AO111" s="35">
        <f t="shared" si="20"/>
        <v>124.63149397846303</v>
      </c>
      <c r="AQ111" s="15">
        <f>IF('vertical grid'!J111=TRUE,1,0)</f>
        <v>1</v>
      </c>
      <c r="AR111" s="15"/>
      <c r="AS111" s="15">
        <f t="shared" si="25"/>
        <v>124.63149397846303</v>
      </c>
      <c r="AV111" s="8">
        <f>(Vz!$B$14/1000)*Vz!AK111</f>
        <v>-2.5956727276877398</v>
      </c>
      <c r="AX111">
        <f t="shared" si="26"/>
        <v>0</v>
      </c>
    </row>
    <row r="112" spans="2:50" x14ac:dyDescent="0.15">
      <c r="B112" s="15">
        <f>'RAOB Used for Calcs'!C112</f>
        <v>8839</v>
      </c>
      <c r="D112" s="15">
        <f t="shared" si="21"/>
        <v>40</v>
      </c>
      <c r="F112" s="8">
        <f t="shared" si="14"/>
        <v>0.13289665136864123</v>
      </c>
      <c r="G112" s="8"/>
      <c r="I112">
        <v>0.60000000000000009</v>
      </c>
      <c r="K112" s="8">
        <f t="shared" si="27"/>
        <v>0.48657068323045494</v>
      </c>
      <c r="M112" s="20">
        <f>'P,T'!J112</f>
        <v>0.47793862429006007</v>
      </c>
      <c r="N112" s="8"/>
      <c r="O112" s="8">
        <f>331.3*(SQRT((1+('P,T'!D112/273.15))))</f>
        <v>300.98576290717995</v>
      </c>
      <c r="P112" s="8"/>
      <c r="Q112" s="8">
        <f t="shared" si="16"/>
        <v>0.37288867337899162</v>
      </c>
      <c r="R112" s="8"/>
      <c r="S112" s="8">
        <f t="shared" si="17"/>
        <v>0.41407770512021774</v>
      </c>
      <c r="V112" s="8">
        <f>IF('RAOB Used for Calcs'!N112=1,((2*$T$16*$T$19)/(M112*$T$22*I112))^(1/2),0)</f>
        <v>112.23418183642204</v>
      </c>
      <c r="W112" s="8"/>
      <c r="X112" s="37">
        <f>IF('RAOB Used for Calcs'!N112=1,((2*$T$16*$T$19)/(M112*$T$22*K112))^(1/2),0)</f>
        <v>124.63149397846303</v>
      </c>
      <c r="Z112" s="18">
        <f t="shared" si="18"/>
        <v>278.79271175734044</v>
      </c>
      <c r="AA112" s="18"/>
      <c r="AC112" s="8">
        <f>IF('RAOB Used for Calcs'!L112=1,('particle parameters'!$B$25*ABS('particle parameters'!$B$30)),(AC113+(AM113*'vertical grid'!H113)))</f>
        <v>67.290090521341597</v>
      </c>
      <c r="AE112" s="8">
        <f t="shared" si="22"/>
        <v>0.22356569251447608</v>
      </c>
      <c r="AG112" s="8">
        <f t="shared" si="23"/>
        <v>0.44649172849126478</v>
      </c>
      <c r="AI112" s="8">
        <f t="shared" si="24"/>
        <v>-57.34140345712143</v>
      </c>
      <c r="AK112" s="8">
        <f t="shared" si="19"/>
        <v>-2.6241164866968658</v>
      </c>
      <c r="AM112" s="8">
        <f>AK112/('particle parameters'!$B$21/1000)</f>
        <v>-2.6241164866968658</v>
      </c>
      <c r="AO112" s="35">
        <f t="shared" si="20"/>
        <v>124.63149397846303</v>
      </c>
      <c r="AQ112" s="15">
        <f>IF('vertical grid'!J112=TRUE,1,0)</f>
        <v>1</v>
      </c>
      <c r="AR112" s="15"/>
      <c r="AS112" s="15">
        <f t="shared" si="25"/>
        <v>124.63149397846303</v>
      </c>
      <c r="AV112" s="8">
        <f>(Vz!$B$14/1000)*Vz!AK112</f>
        <v>-2.66522764498845</v>
      </c>
      <c r="AX112">
        <f t="shared" si="26"/>
        <v>0</v>
      </c>
    </row>
    <row r="113" spans="2:50" x14ac:dyDescent="0.15">
      <c r="B113" s="15">
        <f>'RAOB Used for Calcs'!C113</f>
        <v>8906</v>
      </c>
      <c r="D113" s="15">
        <f t="shared" si="21"/>
        <v>67</v>
      </c>
      <c r="F113" s="8">
        <f t="shared" si="14"/>
        <v>0.22329628365481535</v>
      </c>
      <c r="G113" s="8"/>
      <c r="I113">
        <v>0.60000000000000009</v>
      </c>
      <c r="K113" s="8">
        <f t="shared" si="27"/>
        <v>0.48851037441059902</v>
      </c>
      <c r="M113" s="20">
        <f>'P,T'!J113</f>
        <v>0.46646466932455644</v>
      </c>
      <c r="N113" s="8"/>
      <c r="O113" s="8">
        <f>331.3*(SQRT((1+('P,T'!D113/273.15))))</f>
        <v>300.04977648249883</v>
      </c>
      <c r="P113" s="8"/>
      <c r="Q113" s="8">
        <f t="shared" si="16"/>
        <v>0.37862433569318937</v>
      </c>
      <c r="R113" s="8"/>
      <c r="S113" s="8">
        <f t="shared" si="17"/>
        <v>0.41961137619810523</v>
      </c>
      <c r="V113" s="8">
        <f>IF('RAOB Used for Calcs'!N113=1,((2*$T$16*$T$19)/(M113*$T$22*I113))^(1/2),0)</f>
        <v>113.60614729557608</v>
      </c>
      <c r="W113" s="8"/>
      <c r="X113" s="37">
        <f>IF('RAOB Used for Calcs'!N113=1,((2*$T$16*$T$19)/(M113*$T$22*K113))^(1/2),0)</f>
        <v>125.9042996377552</v>
      </c>
      <c r="Z113" s="18">
        <f t="shared" si="18"/>
        <v>281.63989692672845</v>
      </c>
      <c r="AA113" s="18"/>
      <c r="AC113" s="8">
        <f>IF('RAOB Used for Calcs'!L113=1,('particle parameters'!$B$25*ABS('particle parameters'!$B$30)),(AC114+(AM114*'vertical grid'!H114)))</f>
        <v>68.714846086026682</v>
      </c>
      <c r="AE113" s="8">
        <f t="shared" si="22"/>
        <v>0.22901148899884166</v>
      </c>
      <c r="AG113" s="8">
        <f t="shared" si="23"/>
        <v>0.44760081794205997</v>
      </c>
      <c r="AI113" s="8">
        <f t="shared" si="24"/>
        <v>-57.189453551728519</v>
      </c>
      <c r="AK113" s="8">
        <f t="shared" si="19"/>
        <v>-2.6773559929353659</v>
      </c>
      <c r="AM113" s="8">
        <f>AK113/('particle parameters'!$B$21/1000)</f>
        <v>-2.6773559929353659</v>
      </c>
      <c r="AO113" s="35">
        <f t="shared" si="20"/>
        <v>125.9042996377552</v>
      </c>
      <c r="AQ113" s="15">
        <f>IF('vertical grid'!J113=TRUE,1,0)</f>
        <v>1</v>
      </c>
      <c r="AR113" s="15"/>
      <c r="AS113" s="15">
        <f t="shared" si="25"/>
        <v>125.9042996377552</v>
      </c>
      <c r="AV113" s="8">
        <f>(Vz!$B$14/1000)*Vz!AK113</f>
        <v>-2.7193012368246867</v>
      </c>
      <c r="AX113">
        <f t="shared" si="26"/>
        <v>0</v>
      </c>
    </row>
    <row r="114" spans="2:50" x14ac:dyDescent="0.15">
      <c r="B114" s="15">
        <f>'RAOB Used for Calcs'!C114</f>
        <v>8973</v>
      </c>
      <c r="D114" s="15">
        <f t="shared" si="21"/>
        <v>67</v>
      </c>
      <c r="F114" s="8">
        <f t="shared" si="14"/>
        <v>0.22329628365481535</v>
      </c>
      <c r="G114" s="8"/>
      <c r="I114">
        <v>0.60000000000000009</v>
      </c>
      <c r="K114" s="8">
        <f t="shared" si="27"/>
        <v>0.48851037441059902</v>
      </c>
      <c r="M114" s="20">
        <f>'P,T'!J114</f>
        <v>0.46646466932455644</v>
      </c>
      <c r="N114" s="8"/>
      <c r="O114" s="8">
        <f>331.3*(SQRT((1+('P,T'!D114/273.15))))</f>
        <v>300.04977648249883</v>
      </c>
      <c r="P114" s="8"/>
      <c r="Q114" s="8">
        <f t="shared" si="16"/>
        <v>0.37862433569318937</v>
      </c>
      <c r="R114" s="8"/>
      <c r="S114" s="8">
        <f t="shared" si="17"/>
        <v>0.41961137619810523</v>
      </c>
      <c r="V114" s="8">
        <f>IF('RAOB Used for Calcs'!N114=1,((2*$T$16*$T$19)/(M114*$T$22*I114))^(1/2),0)</f>
        <v>113.60614729557608</v>
      </c>
      <c r="W114" s="8"/>
      <c r="X114" s="37">
        <f>IF('RAOB Used for Calcs'!N114=1,((2*$T$16*$T$19)/(M114*$T$22*K114))^(1/2),0)</f>
        <v>125.9042996377552</v>
      </c>
      <c r="Z114" s="18">
        <f t="shared" si="18"/>
        <v>281.63989692672845</v>
      </c>
      <c r="AA114" s="18"/>
      <c r="AC114" s="8">
        <f>IF('RAOB Used for Calcs'!L114=1,('particle parameters'!$B$25*ABS('particle parameters'!$B$30)),(AC115+(AM115*'vertical grid'!H115)))</f>
        <v>70.205527998406225</v>
      </c>
      <c r="AE114" s="8">
        <f t="shared" si="22"/>
        <v>0.23397960438907756</v>
      </c>
      <c r="AG114" s="8">
        <f t="shared" si="23"/>
        <v>0.44863590487153115</v>
      </c>
      <c r="AI114" s="8">
        <f t="shared" si="24"/>
        <v>-55.698771639348976</v>
      </c>
      <c r="AK114" s="8">
        <f t="shared" si="19"/>
        <v>-2.8012427188181368</v>
      </c>
      <c r="AM114" s="8">
        <f>AK114/('particle parameters'!$B$21/1000)</f>
        <v>-2.8012427188181368</v>
      </c>
      <c r="AO114" s="35">
        <f t="shared" si="20"/>
        <v>125.9042996377552</v>
      </c>
      <c r="AQ114" s="15">
        <f>IF('vertical grid'!J114=TRUE,1,0)</f>
        <v>1</v>
      </c>
      <c r="AR114" s="15"/>
      <c r="AS114" s="15">
        <f t="shared" si="25"/>
        <v>125.9042996377552</v>
      </c>
      <c r="AV114" s="8">
        <f>(Vz!$B$14/1000)*Vz!AK114</f>
        <v>-2.8451288547462878</v>
      </c>
      <c r="AX114">
        <f t="shared" si="26"/>
        <v>0</v>
      </c>
    </row>
    <row r="115" spans="2:50" x14ac:dyDescent="0.15">
      <c r="B115" s="15">
        <f>'RAOB Used for Calcs'!C115</f>
        <v>9040</v>
      </c>
      <c r="D115" s="15">
        <f t="shared" si="21"/>
        <v>67</v>
      </c>
      <c r="F115" s="8">
        <f t="shared" si="14"/>
        <v>0.22329628365481535</v>
      </c>
      <c r="G115" s="8"/>
      <c r="I115">
        <v>0.60000000000000009</v>
      </c>
      <c r="K115" s="8">
        <f t="shared" si="27"/>
        <v>0.48851037441059902</v>
      </c>
      <c r="M115" s="20">
        <f>'P,T'!J115</f>
        <v>0.46646466932455644</v>
      </c>
      <c r="N115" s="8"/>
      <c r="O115" s="8">
        <f>331.3*(SQRT((1+('P,T'!D115/273.15))))</f>
        <v>300.04977648249883</v>
      </c>
      <c r="P115" s="8"/>
      <c r="Q115" s="8">
        <f t="shared" si="16"/>
        <v>0.37862433569318937</v>
      </c>
      <c r="R115" s="8"/>
      <c r="S115" s="8">
        <f t="shared" si="17"/>
        <v>0.41961137619810523</v>
      </c>
      <c r="V115" s="8">
        <f>IF('RAOB Used for Calcs'!N115=1,((2*$T$16*$T$19)/(M115*$T$22*I115))^(1/2),0)</f>
        <v>113.60614729557608</v>
      </c>
      <c r="W115" s="8"/>
      <c r="X115" s="37">
        <f>IF('RAOB Used for Calcs'!N115=1,((2*$T$16*$T$19)/(M115*$T$22*K115))^(1/2),0)</f>
        <v>125.9042996377552</v>
      </c>
      <c r="Z115" s="18">
        <f t="shared" si="18"/>
        <v>281.63989692672845</v>
      </c>
      <c r="AA115" s="18"/>
      <c r="AC115" s="8">
        <f>IF('RAOB Used for Calcs'!L115=1,('particle parameters'!$B$25*ABS('particle parameters'!$B$30)),(AC116+(AM116*'vertical grid'!H116)))</f>
        <v>71.767109542384858</v>
      </c>
      <c r="AE115" s="8">
        <f t="shared" si="22"/>
        <v>0.23918401267854589</v>
      </c>
      <c r="AG115" s="8">
        <f t="shared" si="23"/>
        <v>0.44974404636445486</v>
      </c>
      <c r="AI115" s="8">
        <f t="shared" si="24"/>
        <v>-54.137190095370343</v>
      </c>
      <c r="AK115" s="8">
        <f t="shared" si="19"/>
        <v>-2.9344750839085627</v>
      </c>
      <c r="AM115" s="8">
        <f>AK115/('particle parameters'!$B$21/1000)</f>
        <v>-2.9344750839085627</v>
      </c>
      <c r="AO115" s="35">
        <f t="shared" si="20"/>
        <v>125.9042996377552</v>
      </c>
      <c r="AQ115" s="15">
        <f>IF('vertical grid'!J115=TRUE,1,0)</f>
        <v>1</v>
      </c>
      <c r="AR115" s="15"/>
      <c r="AS115" s="15">
        <f t="shared" si="25"/>
        <v>125.9042996377552</v>
      </c>
      <c r="AV115" s="8">
        <f>(Vz!$B$14/1000)*Vz!AK115</f>
        <v>-2.9804485268897971</v>
      </c>
      <c r="AX115">
        <f t="shared" si="26"/>
        <v>0</v>
      </c>
    </row>
    <row r="116" spans="2:50" x14ac:dyDescent="0.15">
      <c r="B116" s="15">
        <f>'RAOB Used for Calcs'!C116</f>
        <v>9074.6666666666661</v>
      </c>
      <c r="D116" s="15">
        <f t="shared" si="21"/>
        <v>34.66666666666606</v>
      </c>
      <c r="F116" s="8">
        <f t="shared" si="14"/>
        <v>0.11571729491037418</v>
      </c>
      <c r="G116" s="8"/>
      <c r="I116">
        <v>0.60000000000000009</v>
      </c>
      <c r="K116" s="8">
        <f t="shared" si="27"/>
        <v>0.48955932358800713</v>
      </c>
      <c r="M116" s="20">
        <f>'P,T'!J116</f>
        <v>0.46043978784675266</v>
      </c>
      <c r="N116" s="8"/>
      <c r="O116" s="8">
        <f>331.3*(SQRT((1+('P,T'!D116/273.15))))</f>
        <v>299.58068665117196</v>
      </c>
      <c r="P116" s="8"/>
      <c r="Q116" s="8">
        <f t="shared" si="16"/>
        <v>0.38169016983821713</v>
      </c>
      <c r="R116" s="8"/>
      <c r="S116" s="8">
        <f t="shared" si="17"/>
        <v>0.42255567361019208</v>
      </c>
      <c r="V116" s="8">
        <f>IF('RAOB Used for Calcs'!N116=1,((2*$T$16*$T$19)/(M116*$T$22*I116))^(1/2),0)</f>
        <v>114.34700316813553</v>
      </c>
      <c r="W116" s="8"/>
      <c r="X116" s="37">
        <f>IF('RAOB Used for Calcs'!N116=1,((2*$T$16*$T$19)/(M116*$T$22*K116))^(1/2),0)</f>
        <v>126.58951884848985</v>
      </c>
      <c r="Z116" s="18">
        <f t="shared" si="18"/>
        <v>283.17268864582593</v>
      </c>
      <c r="AA116" s="18"/>
      <c r="AC116" s="8">
        <f>IF('RAOB Used for Calcs'!L116=1,('particle parameters'!$B$25*ABS('particle parameters'!$B$30)),(AC117+(AM117*'vertical grid'!H117)))</f>
        <v>72.579607837338401</v>
      </c>
      <c r="AE116" s="8">
        <f t="shared" si="22"/>
        <v>0.24227065051709826</v>
      </c>
      <c r="AG116" s="8">
        <f t="shared" si="23"/>
        <v>0.45041278064589008</v>
      </c>
      <c r="AI116" s="8">
        <f t="shared" si="24"/>
        <v>-54.009911011151445</v>
      </c>
      <c r="AK116" s="8">
        <f t="shared" si="19"/>
        <v>-2.9669356218285268</v>
      </c>
      <c r="AM116" s="8">
        <f>AK116/('particle parameters'!$B$21/1000)</f>
        <v>-2.9669356218285268</v>
      </c>
      <c r="AO116" s="35">
        <f t="shared" si="20"/>
        <v>126.58951884848985</v>
      </c>
      <c r="AQ116" s="15">
        <f>IF('vertical grid'!J116=TRUE,1,0)</f>
        <v>1</v>
      </c>
      <c r="AR116" s="15"/>
      <c r="AS116" s="15">
        <f t="shared" si="25"/>
        <v>126.58951884848985</v>
      </c>
      <c r="AV116" s="8">
        <f>(Vz!$B$14/1000)*Vz!AK116</f>
        <v>-3.0134176132371739</v>
      </c>
      <c r="AX116">
        <f t="shared" si="26"/>
        <v>0</v>
      </c>
    </row>
    <row r="117" spans="2:50" x14ac:dyDescent="0.15">
      <c r="B117" s="15">
        <f>'RAOB Used for Calcs'!C117</f>
        <v>9109.3333333333321</v>
      </c>
      <c r="D117" s="15">
        <f t="shared" si="21"/>
        <v>34.66666666666606</v>
      </c>
      <c r="F117" s="8">
        <f t="shared" si="14"/>
        <v>0.11571729491037418</v>
      </c>
      <c r="G117" s="8"/>
      <c r="I117">
        <v>0.60000000000000009</v>
      </c>
      <c r="K117" s="8">
        <f t="shared" si="27"/>
        <v>0.48955932358800713</v>
      </c>
      <c r="M117" s="20">
        <f>'P,T'!J117</f>
        <v>0.46043978784675266</v>
      </c>
      <c r="N117" s="8"/>
      <c r="O117" s="8">
        <f>331.3*(SQRT((1+('P,T'!D117/273.15))))</f>
        <v>299.58068665117196</v>
      </c>
      <c r="P117" s="8"/>
      <c r="Q117" s="8">
        <f t="shared" si="16"/>
        <v>0.38169016983821713</v>
      </c>
      <c r="R117" s="8"/>
      <c r="S117" s="8">
        <f t="shared" si="17"/>
        <v>0.42255567361019208</v>
      </c>
      <c r="V117" s="8">
        <f>IF('RAOB Used for Calcs'!N117=1,((2*$T$16*$T$19)/(M117*$T$22*I117))^(1/2),0)</f>
        <v>114.34700316813553</v>
      </c>
      <c r="W117" s="8"/>
      <c r="X117" s="37">
        <f>IF('RAOB Used for Calcs'!N117=1,((2*$T$16*$T$19)/(M117*$T$22*K117))^(1/2),0)</f>
        <v>126.58951884848985</v>
      </c>
      <c r="Z117" s="18">
        <f t="shared" si="18"/>
        <v>283.17268864582593</v>
      </c>
      <c r="AA117" s="18"/>
      <c r="AC117" s="8">
        <f>IF('RAOB Used for Calcs'!L117=1,('particle parameters'!$B$25*ABS('particle parameters'!$B$30)),(AC118+(AM118*'vertical grid'!H118)))</f>
        <v>73.411973419330792</v>
      </c>
      <c r="AE117" s="8">
        <f t="shared" si="22"/>
        <v>0.24504908590723268</v>
      </c>
      <c r="AG117" s="8">
        <f t="shared" si="23"/>
        <v>0.45102207452678661</v>
      </c>
      <c r="AI117" s="8">
        <f t="shared" si="24"/>
        <v>-53.177545429159053</v>
      </c>
      <c r="AK117" s="8">
        <f t="shared" si="19"/>
        <v>-3.0394834191479205</v>
      </c>
      <c r="AM117" s="8">
        <f>AK117/('particle parameters'!$B$21/1000)</f>
        <v>-3.0394834191479205</v>
      </c>
      <c r="AO117" s="35">
        <f t="shared" si="20"/>
        <v>126.58951884848985</v>
      </c>
      <c r="AQ117" s="15">
        <f>IF('vertical grid'!J117=TRUE,1,0)</f>
        <v>1</v>
      </c>
      <c r="AR117" s="15"/>
      <c r="AS117" s="15">
        <f t="shared" si="25"/>
        <v>126.58951884848985</v>
      </c>
      <c r="AV117" s="8">
        <f>(Vz!$B$14/1000)*Vz!AK117</f>
        <v>-3.0871019927145715</v>
      </c>
      <c r="AX117">
        <f t="shared" si="26"/>
        <v>0</v>
      </c>
    </row>
    <row r="118" spans="2:50" x14ac:dyDescent="0.15">
      <c r="B118" s="15">
        <f>'RAOB Used for Calcs'!C118</f>
        <v>9144</v>
      </c>
      <c r="D118" s="15">
        <f t="shared" si="21"/>
        <v>34.666666666667879</v>
      </c>
      <c r="F118" s="8">
        <f t="shared" si="14"/>
        <v>0.11571729491038024</v>
      </c>
      <c r="G118" s="8"/>
      <c r="I118">
        <v>0.60000000000000009</v>
      </c>
      <c r="K118" s="8">
        <f t="shared" si="27"/>
        <v>0.48955932358800713</v>
      </c>
      <c r="M118" s="20">
        <f>'P,T'!J118</f>
        <v>0.46043978784675266</v>
      </c>
      <c r="N118" s="8"/>
      <c r="O118" s="8">
        <f>331.3*(SQRT((1+('P,T'!D118/273.15))))</f>
        <v>299.58068665117196</v>
      </c>
      <c r="P118" s="8"/>
      <c r="Q118" s="8">
        <f t="shared" si="16"/>
        <v>0.38169016983821713</v>
      </c>
      <c r="R118" s="8"/>
      <c r="S118" s="8">
        <f t="shared" si="17"/>
        <v>0.42255567361019208</v>
      </c>
      <c r="V118" s="8">
        <f>IF('RAOB Used for Calcs'!N118=1,((2*$T$16*$T$19)/(M118*$T$22*I118))^(1/2),0)</f>
        <v>114.34700316813553</v>
      </c>
      <c r="W118" s="8"/>
      <c r="X118" s="37">
        <f>IF('RAOB Used for Calcs'!N118=1,((2*$T$16*$T$19)/(M118*$T$22*K118))^(1/2),0)</f>
        <v>126.58951884848985</v>
      </c>
      <c r="Z118" s="18">
        <f t="shared" si="18"/>
        <v>283.17268864582593</v>
      </c>
      <c r="AA118" s="18"/>
      <c r="AC118" s="8">
        <f>IF('RAOB Used for Calcs'!L118=1,('particle parameters'!$B$25*ABS('particle parameters'!$B$30)),(AC119+(AM119*'vertical grid'!H119)))</f>
        <v>74.264987715676</v>
      </c>
      <c r="AE118" s="8">
        <f t="shared" si="22"/>
        <v>0.24789644668299071</v>
      </c>
      <c r="AG118" s="8">
        <f t="shared" si="23"/>
        <v>0.45165369172512376</v>
      </c>
      <c r="AI118" s="8">
        <f t="shared" si="24"/>
        <v>-52.324531132813846</v>
      </c>
      <c r="AK118" s="8">
        <f t="shared" si="19"/>
        <v>-3.114884692650568</v>
      </c>
      <c r="AM118" s="8">
        <f>AK118/('particle parameters'!$B$21/1000)</f>
        <v>-3.114884692650568</v>
      </c>
      <c r="AO118" s="35">
        <f t="shared" si="20"/>
        <v>126.58951884848985</v>
      </c>
      <c r="AQ118" s="15">
        <f>IF('vertical grid'!J118=TRUE,1,0)</f>
        <v>1</v>
      </c>
      <c r="AR118" s="15"/>
      <c r="AS118" s="15">
        <f t="shared" si="25"/>
        <v>126.58951884848985</v>
      </c>
      <c r="AV118" s="8">
        <f>(Vz!$B$14/1000)*Vz!AK118</f>
        <v>-3.1636845528354272</v>
      </c>
      <c r="AX118">
        <f t="shared" si="26"/>
        <v>0</v>
      </c>
    </row>
    <row r="119" spans="2:50" x14ac:dyDescent="0.15">
      <c r="B119" s="15">
        <f>'RAOB Used for Calcs'!C119</f>
        <v>9244</v>
      </c>
      <c r="D119" s="15">
        <f t="shared" si="21"/>
        <v>100</v>
      </c>
      <c r="F119" s="8">
        <f t="shared" si="14"/>
        <v>0.3381425557317197</v>
      </c>
      <c r="G119" s="8"/>
      <c r="I119">
        <v>0.60000000000000009</v>
      </c>
      <c r="K119" s="8">
        <f t="shared" si="27"/>
        <v>0.49950960719149318</v>
      </c>
      <c r="M119" s="20">
        <f>'P,T'!J119</f>
        <v>0.41023469129739448</v>
      </c>
      <c r="N119" s="8"/>
      <c r="O119" s="8">
        <f>331.3*(SQRT((1+('P,T'!D119/273.15))))</f>
        <v>295.73325896116847</v>
      </c>
      <c r="P119" s="8"/>
      <c r="Q119" s="8">
        <f t="shared" si="16"/>
        <v>0.40963291749102282</v>
      </c>
      <c r="R119" s="8"/>
      <c r="S119" s="8">
        <f t="shared" si="17"/>
        <v>0.44895059456537612</v>
      </c>
      <c r="V119" s="8">
        <f>IF('RAOB Used for Calcs'!N119=1,((2*$T$16*$T$19)/(M119*$T$22*I119))^(1/2),0)</f>
        <v>121.1420776673916</v>
      </c>
      <c r="W119" s="8"/>
      <c r="X119" s="37">
        <f>IF('RAOB Used for Calcs'!N119=1,((2*$T$16*$T$19)/(M119*$T$22*K119))^(1/2),0)</f>
        <v>132.76962244337292</v>
      </c>
      <c r="Z119" s="18">
        <f t="shared" si="18"/>
        <v>296.99718665317937</v>
      </c>
      <c r="AA119" s="18"/>
      <c r="AC119" s="8">
        <f>IF('RAOB Used for Calcs'!L119=1,('particle parameters'!$B$25*ABS('particle parameters'!$B$30)),(AC120+(AM120*'vertical grid'!H120)))</f>
        <v>76.494708496958296</v>
      </c>
      <c r="AE119" s="8">
        <f t="shared" si="22"/>
        <v>0.25866116231114372</v>
      </c>
      <c r="AG119" s="8">
        <f t="shared" si="23"/>
        <v>0.4541075185996683</v>
      </c>
      <c r="AI119" s="8">
        <f t="shared" si="24"/>
        <v>-56.274913946414628</v>
      </c>
      <c r="AK119" s="8">
        <f t="shared" si="19"/>
        <v>-2.9603918628499288</v>
      </c>
      <c r="AM119" s="8">
        <f>AK119/('particle parameters'!$B$21/1000)</f>
        <v>-2.9603918628499288</v>
      </c>
      <c r="AO119" s="35">
        <f t="shared" si="20"/>
        <v>132.76962244337292</v>
      </c>
      <c r="AQ119" s="15">
        <f>IF('vertical grid'!J119=TRUE,1,0)</f>
        <v>1</v>
      </c>
      <c r="AR119" s="15"/>
      <c r="AS119" s="15">
        <f t="shared" si="25"/>
        <v>132.76962244337292</v>
      </c>
      <c r="AV119" s="8">
        <f>(Vz!$B$14/1000)*Vz!AK119</f>
        <v>-3.0067713353679113</v>
      </c>
      <c r="AX119">
        <f t="shared" si="26"/>
        <v>0</v>
      </c>
    </row>
    <row r="120" spans="2:50" x14ac:dyDescent="0.15">
      <c r="B120" s="15">
        <f>'RAOB Used for Calcs'!C120</f>
        <v>9344</v>
      </c>
      <c r="D120" s="15">
        <f t="shared" si="21"/>
        <v>100</v>
      </c>
      <c r="F120" s="8">
        <f t="shared" si="14"/>
        <v>0.3381425557317197</v>
      </c>
      <c r="G120" s="8"/>
      <c r="I120">
        <v>0.60000000000000009</v>
      </c>
      <c r="K120" s="8">
        <f t="shared" si="27"/>
        <v>0.49950960719149318</v>
      </c>
      <c r="M120" s="20">
        <f>'P,T'!J120</f>
        <v>0.41023469129739448</v>
      </c>
      <c r="N120" s="8"/>
      <c r="O120" s="8">
        <f>331.3*(SQRT((1+('P,T'!D120/273.15))))</f>
        <v>295.73325896116847</v>
      </c>
      <c r="P120" s="8"/>
      <c r="Q120" s="8">
        <f t="shared" si="16"/>
        <v>0.40963291749102282</v>
      </c>
      <c r="R120" s="8"/>
      <c r="S120" s="8">
        <f t="shared" si="17"/>
        <v>0.44895059456537612</v>
      </c>
      <c r="V120" s="8">
        <f>IF('RAOB Used for Calcs'!N120=1,((2*$T$16*$T$19)/(M120*$T$22*I120))^(1/2),0)</f>
        <v>121.1420776673916</v>
      </c>
      <c r="W120" s="8"/>
      <c r="X120" s="37">
        <f>IF('RAOB Used for Calcs'!N120=1,((2*$T$16*$T$19)/(M120*$T$22*K120))^(1/2),0)</f>
        <v>132.76962244337292</v>
      </c>
      <c r="Z120" s="18">
        <f t="shared" si="18"/>
        <v>296.99718665317937</v>
      </c>
      <c r="AA120" s="18"/>
      <c r="AC120" s="8">
        <f>IF('RAOB Used for Calcs'!L120=1,('particle parameters'!$B$25*ABS('particle parameters'!$B$30)),(AC121+(AM121*'vertical grid'!H121)))</f>
        <v>78.875306661684462</v>
      </c>
      <c r="AE120" s="8">
        <f t="shared" si="22"/>
        <v>0.26671097778705116</v>
      </c>
      <c r="AG120" s="8">
        <f t="shared" si="23"/>
        <v>0.45601063555245619</v>
      </c>
      <c r="AI120" s="8">
        <f t="shared" si="24"/>
        <v>-53.894315781688462</v>
      </c>
      <c r="AK120" s="8">
        <f t="shared" si="19"/>
        <v>-3.1607111952008009</v>
      </c>
      <c r="AM120" s="8">
        <f>AK120/('particle parameters'!$B$21/1000)</f>
        <v>-3.1607111952008009</v>
      </c>
      <c r="AO120" s="35">
        <f t="shared" si="20"/>
        <v>132.76962244337292</v>
      </c>
      <c r="AQ120" s="15">
        <f>IF('vertical grid'!J120=TRUE,1,0)</f>
        <v>1</v>
      </c>
      <c r="AR120" s="15"/>
      <c r="AS120" s="15">
        <f t="shared" si="25"/>
        <v>132.76962244337292</v>
      </c>
      <c r="AV120" s="8">
        <f>(Vz!$B$14/1000)*Vz!AK120</f>
        <v>-3.2102290039256136</v>
      </c>
      <c r="AX120">
        <f t="shared" si="26"/>
        <v>0</v>
      </c>
    </row>
    <row r="121" spans="2:50" x14ac:dyDescent="0.15">
      <c r="B121" s="15">
        <f>'RAOB Used for Calcs'!C121</f>
        <v>9444</v>
      </c>
      <c r="D121" s="15">
        <f t="shared" si="21"/>
        <v>100</v>
      </c>
      <c r="F121" s="8">
        <f t="shared" si="14"/>
        <v>0.3381425557317197</v>
      </c>
      <c r="G121" s="8"/>
      <c r="I121">
        <v>0.60000000000000009</v>
      </c>
      <c r="K121" s="8">
        <f t="shared" si="27"/>
        <v>0.49950960719149318</v>
      </c>
      <c r="M121" s="20">
        <f>'P,T'!J121</f>
        <v>0.41023469129739448</v>
      </c>
      <c r="N121" s="8"/>
      <c r="O121" s="8">
        <f>331.3*(SQRT((1+('P,T'!D121/273.15))))</f>
        <v>295.73325896116847</v>
      </c>
      <c r="P121" s="8"/>
      <c r="Q121" s="8">
        <f t="shared" si="16"/>
        <v>0.40963291749102282</v>
      </c>
      <c r="R121" s="8"/>
      <c r="S121" s="8">
        <f t="shared" si="17"/>
        <v>0.44895059456537612</v>
      </c>
      <c r="V121" s="8">
        <f>IF('RAOB Used for Calcs'!N121=1,((2*$T$16*$T$19)/(M121*$T$22*I121))^(1/2),0)</f>
        <v>121.1420776673916</v>
      </c>
      <c r="W121" s="8"/>
      <c r="X121" s="37">
        <f>IF('RAOB Used for Calcs'!N121=1,((2*$T$16*$T$19)/(M121*$T$22*K121))^(1/2),0)</f>
        <v>132.76962244337292</v>
      </c>
      <c r="Z121" s="18">
        <f t="shared" si="18"/>
        <v>296.99718665317937</v>
      </c>
      <c r="AA121" s="18"/>
      <c r="AC121" s="8">
        <f>IF('RAOB Used for Calcs'!L121=1,('particle parameters'!$B$25*ABS('particle parameters'!$B$30)),(AC122+(AM122*'vertical grid'!H122)))</f>
        <v>81.423928818985786</v>
      </c>
      <c r="AE121" s="8">
        <f t="shared" si="22"/>
        <v>0.27532895388569478</v>
      </c>
      <c r="AG121" s="8">
        <f t="shared" si="23"/>
        <v>0.45811271478150595</v>
      </c>
      <c r="AI121" s="8">
        <f t="shared" si="24"/>
        <v>-51.345693624387138</v>
      </c>
      <c r="AK121" s="8">
        <f t="shared" si="19"/>
        <v>-3.3837960157571154</v>
      </c>
      <c r="AM121" s="8">
        <f>AK121/('particle parameters'!$B$21/1000)</f>
        <v>-3.3837960157571154</v>
      </c>
      <c r="AO121" s="35">
        <f t="shared" si="20"/>
        <v>132.76962244337292</v>
      </c>
      <c r="AQ121" s="15">
        <f>IF('vertical grid'!J121=TRUE,1,0)</f>
        <v>1</v>
      </c>
      <c r="AR121" s="15"/>
      <c r="AS121" s="15">
        <f t="shared" si="25"/>
        <v>132.76962244337292</v>
      </c>
      <c r="AV121" s="8">
        <f>(Vz!$B$14/1000)*Vz!AK121</f>
        <v>-3.4368088200039772</v>
      </c>
      <c r="AX121">
        <f t="shared" si="26"/>
        <v>0</v>
      </c>
    </row>
    <row r="122" spans="2:50" x14ac:dyDescent="0.15">
      <c r="B122" s="15">
        <f>'RAOB Used for Calcs'!C122</f>
        <v>9544</v>
      </c>
      <c r="D122" s="15">
        <f t="shared" si="21"/>
        <v>100</v>
      </c>
      <c r="F122" s="8">
        <f t="shared" si="14"/>
        <v>0.3381425557317197</v>
      </c>
      <c r="G122" s="8"/>
      <c r="I122">
        <v>0.60000000000000009</v>
      </c>
      <c r="K122" s="8">
        <f t="shared" si="27"/>
        <v>0.49950960719149318</v>
      </c>
      <c r="M122" s="20">
        <f>'P,T'!J122</f>
        <v>0.41023469129739448</v>
      </c>
      <c r="N122" s="8"/>
      <c r="O122" s="8">
        <f>331.3*(SQRT((1+('P,T'!D122/273.15))))</f>
        <v>295.73325896116847</v>
      </c>
      <c r="P122" s="8"/>
      <c r="Q122" s="8">
        <f t="shared" si="16"/>
        <v>0.40963291749102282</v>
      </c>
      <c r="R122" s="8"/>
      <c r="S122" s="8">
        <f t="shared" si="17"/>
        <v>0.44895059456537612</v>
      </c>
      <c r="V122" s="8">
        <f>IF('RAOB Used for Calcs'!N122=1,((2*$T$16*$T$19)/(M122*$T$22*I122))^(1/2),0)</f>
        <v>121.1420776673916</v>
      </c>
      <c r="W122" s="8"/>
      <c r="X122" s="37">
        <f>IF('RAOB Used for Calcs'!N122=1,((2*$T$16*$T$19)/(M122*$T$22*K122))^(1/2),0)</f>
        <v>132.76962244337292</v>
      </c>
      <c r="Z122" s="18">
        <f t="shared" si="18"/>
        <v>296.99718665317937</v>
      </c>
      <c r="AA122" s="18"/>
      <c r="AC122" s="8">
        <f>IF('RAOB Used for Calcs'!L122=1,('particle parameters'!$B$25*ABS('particle parameters'!$B$30)),(AC123+(AM123*'vertical grid'!H123)))</f>
        <v>84.160607765403185</v>
      </c>
      <c r="AE122" s="8">
        <f t="shared" si="22"/>
        <v>0.28458283001728246</v>
      </c>
      <c r="AG122" s="8">
        <f t="shared" si="23"/>
        <v>0.46044432421329046</v>
      </c>
      <c r="AI122" s="8">
        <f t="shared" si="24"/>
        <v>-48.609014677969739</v>
      </c>
      <c r="AK122" s="8">
        <f t="shared" si="19"/>
        <v>-3.6334783046456662</v>
      </c>
      <c r="AM122" s="8">
        <f>AK122/('particle parameters'!$B$21/1000)</f>
        <v>-3.6334783046456662</v>
      </c>
      <c r="AO122" s="35">
        <f t="shared" si="20"/>
        <v>132.76962244337292</v>
      </c>
      <c r="AQ122" s="15">
        <f>IF('vertical grid'!J122=TRUE,1,0)</f>
        <v>1</v>
      </c>
      <c r="AR122" s="15"/>
      <c r="AS122" s="15">
        <f t="shared" si="25"/>
        <v>132.76962244337292</v>
      </c>
      <c r="AV122" s="8">
        <f>(Vz!$B$14/1000)*Vz!AK122</f>
        <v>-3.6904027980851151</v>
      </c>
      <c r="AX122">
        <f t="shared" si="26"/>
        <v>0</v>
      </c>
    </row>
    <row r="123" spans="2:50" x14ac:dyDescent="0.15">
      <c r="B123" s="15">
        <f>'RAOB Used for Calcs'!C123</f>
        <v>9644</v>
      </c>
      <c r="D123" s="15">
        <f t="shared" si="21"/>
        <v>100</v>
      </c>
      <c r="F123" s="8">
        <f t="shared" si="14"/>
        <v>0.3381425557317197</v>
      </c>
      <c r="G123" s="8"/>
      <c r="I123">
        <v>0.60000000000000009</v>
      </c>
      <c r="K123" s="8">
        <f t="shared" si="27"/>
        <v>0.49950960719149318</v>
      </c>
      <c r="M123" s="20">
        <f>'P,T'!J123</f>
        <v>0.41023469129739448</v>
      </c>
      <c r="N123" s="8"/>
      <c r="O123" s="8">
        <f>331.3*(SQRT((1+('P,T'!D123/273.15))))</f>
        <v>295.73325896116847</v>
      </c>
      <c r="P123" s="8"/>
      <c r="Q123" s="8">
        <f t="shared" si="16"/>
        <v>0.40963291749102282</v>
      </c>
      <c r="R123" s="8"/>
      <c r="S123" s="8">
        <f t="shared" si="17"/>
        <v>0.44895059456537612</v>
      </c>
      <c r="V123" s="8">
        <f>IF('RAOB Used for Calcs'!N123=1,((2*$T$16*$T$19)/(M123*$T$22*I123))^(1/2),0)</f>
        <v>121.1420776673916</v>
      </c>
      <c r="W123" s="8"/>
      <c r="X123" s="37">
        <f>IF('RAOB Used for Calcs'!N123=1,((2*$T$16*$T$19)/(M123*$T$22*K123))^(1/2),0)</f>
        <v>132.76962244337292</v>
      </c>
      <c r="Z123" s="18">
        <f t="shared" si="18"/>
        <v>296.99718665317937</v>
      </c>
      <c r="AA123" s="18"/>
      <c r="AC123" s="8">
        <f>IF('RAOB Used for Calcs'!L123=1,('particle parameters'!$B$25*ABS('particle parameters'!$B$30)),(AC124+(AM124*'vertical grid'!H124)))</f>
        <v>87.108931895464792</v>
      </c>
      <c r="AE123" s="8">
        <f t="shared" si="22"/>
        <v>0.29455236858192779</v>
      </c>
      <c r="AG123" s="8">
        <f t="shared" si="23"/>
        <v>0.46304249402675074</v>
      </c>
      <c r="AI123" s="8">
        <f t="shared" si="24"/>
        <v>-45.660690547908132</v>
      </c>
      <c r="AK123" s="8">
        <f t="shared" si="19"/>
        <v>-3.9144788158896477</v>
      </c>
      <c r="AM123" s="8">
        <f>AK123/('particle parameters'!$B$21/1000)</f>
        <v>-3.9144788158896477</v>
      </c>
      <c r="AO123" s="35">
        <f t="shared" si="20"/>
        <v>132.76962244337292</v>
      </c>
      <c r="AQ123" s="15">
        <f>IF('vertical grid'!J123=TRUE,1,0)</f>
        <v>1</v>
      </c>
      <c r="AR123" s="15"/>
      <c r="AS123" s="15">
        <f t="shared" si="25"/>
        <v>132.76962244337292</v>
      </c>
      <c r="AV123" s="8">
        <f>(Vz!$B$14/1000)*Vz!AK123</f>
        <v>-3.9758056506719193</v>
      </c>
      <c r="AX123">
        <f t="shared" si="26"/>
        <v>0</v>
      </c>
    </row>
    <row r="124" spans="2:50" x14ac:dyDescent="0.15">
      <c r="B124" s="15">
        <f>'RAOB Used for Calcs'!C124</f>
        <v>9744</v>
      </c>
      <c r="D124" s="15">
        <f t="shared" si="21"/>
        <v>100</v>
      </c>
      <c r="F124" s="8">
        <f t="shared" si="14"/>
        <v>0.3381425557317197</v>
      </c>
      <c r="G124" s="8"/>
      <c r="I124">
        <v>0.60000000000000009</v>
      </c>
      <c r="K124" s="8">
        <f t="shared" si="27"/>
        <v>0.49950960719149318</v>
      </c>
      <c r="M124" s="20">
        <f>'P,T'!J124</f>
        <v>0.41023469129739448</v>
      </c>
      <c r="N124" s="8"/>
      <c r="O124" s="8">
        <f>331.3*(SQRT((1+('P,T'!D124/273.15))))</f>
        <v>295.73325896116847</v>
      </c>
      <c r="P124" s="8"/>
      <c r="Q124" s="8">
        <f t="shared" si="16"/>
        <v>0.40963291749102282</v>
      </c>
      <c r="R124" s="8"/>
      <c r="S124" s="8">
        <f t="shared" si="17"/>
        <v>0.44895059456537612</v>
      </c>
      <c r="V124" s="8">
        <f>IF('RAOB Used for Calcs'!N124=1,((2*$T$16*$T$19)/(M124*$T$22*I124))^(1/2),0)</f>
        <v>121.1420776673916</v>
      </c>
      <c r="W124" s="8"/>
      <c r="X124" s="37">
        <f>IF('RAOB Used for Calcs'!N124=1,((2*$T$16*$T$19)/(M124*$T$22*K124))^(1/2),0)</f>
        <v>132.76962244337292</v>
      </c>
      <c r="Z124" s="18">
        <f t="shared" si="18"/>
        <v>296.99718665317937</v>
      </c>
      <c r="AA124" s="18"/>
      <c r="AC124" s="8">
        <f>IF('RAOB Used for Calcs'!L124=1,('particle parameters'!$B$25*ABS('particle parameters'!$B$30)),(AC125+(AM125*'vertical grid'!H125)))</f>
        <v>90.296918784760123</v>
      </c>
      <c r="AE124" s="8">
        <f t="shared" si="22"/>
        <v>0.30533230892578317</v>
      </c>
      <c r="AG124" s="8">
        <f t="shared" si="23"/>
        <v>0.46595251849327746</v>
      </c>
      <c r="AI124" s="8">
        <f t="shared" si="24"/>
        <v>-42.472703658612801</v>
      </c>
      <c r="AK124" s="8">
        <f t="shared" si="19"/>
        <v>-4.2326781564616427</v>
      </c>
      <c r="AM124" s="8">
        <f>AK124/('particle parameters'!$B$21/1000)</f>
        <v>-4.2326781564616427</v>
      </c>
      <c r="AO124" s="35">
        <f t="shared" si="20"/>
        <v>132.76962244337292</v>
      </c>
      <c r="AQ124" s="15">
        <f>IF('vertical grid'!J124=TRUE,1,0)</f>
        <v>1</v>
      </c>
      <c r="AR124" s="15"/>
      <c r="AS124" s="15">
        <f t="shared" si="25"/>
        <v>132.76962244337292</v>
      </c>
      <c r="AV124" s="8">
        <f>(Vz!$B$14/1000)*Vz!AK124</f>
        <v>-4.2989901142462088</v>
      </c>
      <c r="AX124">
        <f t="shared" si="26"/>
        <v>0</v>
      </c>
    </row>
    <row r="125" spans="2:50" x14ac:dyDescent="0.15">
      <c r="B125" s="15">
        <f>'RAOB Used for Calcs'!C125</f>
        <v>9848.6666666666661</v>
      </c>
      <c r="D125" s="15">
        <f t="shared" si="21"/>
        <v>104.66666666666606</v>
      </c>
      <c r="F125" s="8">
        <f t="shared" si="14"/>
        <v>0.35392254166586457</v>
      </c>
      <c r="G125" s="8"/>
      <c r="I125">
        <v>0.60000000000000009</v>
      </c>
      <c r="K125" s="8">
        <f t="shared" si="27"/>
        <v>0.49950960719149318</v>
      </c>
      <c r="M125" s="20">
        <f>'P,T'!J125</f>
        <v>0.41023469129739448</v>
      </c>
      <c r="N125" s="8"/>
      <c r="O125" s="8">
        <f>331.3*(SQRT((1+('P,T'!D125/273.15))))</f>
        <v>295.73325896116847</v>
      </c>
      <c r="P125" s="8"/>
      <c r="Q125" s="8">
        <f t="shared" si="16"/>
        <v>0.40963291749102282</v>
      </c>
      <c r="R125" s="8"/>
      <c r="S125" s="8">
        <f t="shared" si="17"/>
        <v>0.44895059456537612</v>
      </c>
      <c r="V125" s="8">
        <f>IF('RAOB Used for Calcs'!N125=1,((2*$T$16*$T$19)/(M125*$T$22*I125))^(1/2),0)</f>
        <v>121.1420776673916</v>
      </c>
      <c r="W125" s="8"/>
      <c r="X125" s="37">
        <f>IF('RAOB Used for Calcs'!N125=1,((2*$T$16*$T$19)/(M125*$T$22*K125))^(1/2),0)</f>
        <v>132.76962244337292</v>
      </c>
      <c r="Z125" s="18">
        <f t="shared" si="18"/>
        <v>296.99718665317937</v>
      </c>
      <c r="AA125" s="18"/>
      <c r="AC125" s="8">
        <f>IF('RAOB Used for Calcs'!L125=1,('particle parameters'!$B$25*ABS('particle parameters'!$B$30)),(AC126+(AM126*'vertical grid'!H126)))</f>
        <v>93.93467092949038</v>
      </c>
      <c r="AE125" s="8">
        <f t="shared" si="22"/>
        <v>0.31763309699915948</v>
      </c>
      <c r="AG125" s="8">
        <f t="shared" si="23"/>
        <v>0.46940085293917483</v>
      </c>
      <c r="AI125" s="8">
        <f t="shared" si="24"/>
        <v>-38.834951513882544</v>
      </c>
      <c r="AK125" s="8">
        <f t="shared" si="19"/>
        <v>-4.6144870585835225</v>
      </c>
      <c r="AM125" s="8">
        <f>AK125/('particle parameters'!$B$21/1000)</f>
        <v>-4.6144870585835225</v>
      </c>
      <c r="AO125" s="35">
        <f t="shared" si="20"/>
        <v>132.76962244337292</v>
      </c>
      <c r="AQ125" s="15">
        <f>IF('vertical grid'!J125=TRUE,1,0)</f>
        <v>1</v>
      </c>
      <c r="AR125" s="15"/>
      <c r="AS125" s="15">
        <f t="shared" si="25"/>
        <v>132.76962244337292</v>
      </c>
      <c r="AV125" s="8">
        <f>(Vz!$B$14/1000)*Vz!AK125</f>
        <v>-4.6867806891679979</v>
      </c>
      <c r="AX125">
        <f t="shared" si="26"/>
        <v>0</v>
      </c>
    </row>
    <row r="126" spans="2:50" x14ac:dyDescent="0.15">
      <c r="B126" s="15">
        <f>'RAOB Used for Calcs'!C126</f>
        <v>9953.3333333333321</v>
      </c>
      <c r="D126" s="15">
        <f t="shared" si="21"/>
        <v>104.66666666666606</v>
      </c>
      <c r="F126" s="8">
        <f t="shared" si="14"/>
        <v>0.35392254166586457</v>
      </c>
      <c r="G126" s="8"/>
      <c r="I126">
        <v>0.60000000000000009</v>
      </c>
      <c r="K126" s="8">
        <f t="shared" si="27"/>
        <v>0.49950960719149318</v>
      </c>
      <c r="M126" s="20">
        <f>'P,T'!J126</f>
        <v>0.41023469129739448</v>
      </c>
      <c r="N126" s="8"/>
      <c r="O126" s="8">
        <f>331.3*(SQRT((1+('P,T'!D126/273.15))))</f>
        <v>295.73325896116847</v>
      </c>
      <c r="P126" s="8"/>
      <c r="Q126" s="8">
        <f t="shared" si="16"/>
        <v>0.40963291749102282</v>
      </c>
      <c r="R126" s="8"/>
      <c r="S126" s="8">
        <f t="shared" si="17"/>
        <v>0.44895059456537612</v>
      </c>
      <c r="V126" s="8">
        <f>IF('RAOB Used for Calcs'!N126=1,((2*$T$16*$T$19)/(M126*$T$22*I126))^(1/2),0)</f>
        <v>121.1420776673916</v>
      </c>
      <c r="W126" s="8"/>
      <c r="X126" s="37">
        <f>IF('RAOB Used for Calcs'!N126=1,((2*$T$16*$T$19)/(M126*$T$22*K126))^(1/2),0)</f>
        <v>132.76962244337292</v>
      </c>
      <c r="Z126" s="18">
        <f t="shared" si="18"/>
        <v>296.99718665317937</v>
      </c>
      <c r="AA126" s="18"/>
      <c r="AC126" s="8">
        <f>IF('RAOB Used for Calcs'!L126=1,('particle parameters'!$B$25*ABS('particle parameters'!$B$30)),(AC127+(AM127*'vertical grid'!H127)))</f>
        <v>97.920853314449118</v>
      </c>
      <c r="AE126" s="8">
        <f t="shared" si="22"/>
        <v>0.3311120759917866</v>
      </c>
      <c r="AG126" s="8">
        <f t="shared" si="23"/>
        <v>0.47333584309041576</v>
      </c>
      <c r="AI126" s="8">
        <f t="shared" si="24"/>
        <v>-34.848769128923806</v>
      </c>
      <c r="AK126" s="8">
        <f t="shared" si="19"/>
        <v>-5.0564706710961627</v>
      </c>
      <c r="AM126" s="8">
        <f>AK126/('particle parameters'!$B$21/1000)</f>
        <v>-5.0564706710961627</v>
      </c>
      <c r="AO126" s="35">
        <f t="shared" si="20"/>
        <v>132.76962244337292</v>
      </c>
      <c r="AQ126" s="15">
        <f>IF('vertical grid'!J126=TRUE,1,0)</f>
        <v>1</v>
      </c>
      <c r="AR126" s="15"/>
      <c r="AS126" s="15">
        <f t="shared" si="25"/>
        <v>132.76962244337292</v>
      </c>
      <c r="AV126" s="8">
        <f>(Vz!$B$14/1000)*Vz!AK126</f>
        <v>-5.135688711610003</v>
      </c>
      <c r="AX126">
        <f t="shared" si="26"/>
        <v>0</v>
      </c>
    </row>
    <row r="127" spans="2:50" x14ac:dyDescent="0.15">
      <c r="B127" s="15">
        <f>'RAOB Used for Calcs'!C127</f>
        <v>10058</v>
      </c>
      <c r="D127" s="15">
        <f t="shared" si="21"/>
        <v>104.66666666666788</v>
      </c>
      <c r="F127" s="8">
        <f t="shared" si="14"/>
        <v>0.35392254166587073</v>
      </c>
      <c r="G127" s="8"/>
      <c r="I127">
        <v>0.60000000000000009</v>
      </c>
      <c r="K127" s="8">
        <f t="shared" si="27"/>
        <v>0.49950960719149318</v>
      </c>
      <c r="M127" s="20">
        <f>'P,T'!J127</f>
        <v>0.41023469129739448</v>
      </c>
      <c r="N127" s="8"/>
      <c r="O127" s="8">
        <f>331.3*(SQRT((1+('P,T'!D127/273.15))))</f>
        <v>295.73325896116847</v>
      </c>
      <c r="P127" s="8"/>
      <c r="Q127" s="8">
        <f t="shared" si="16"/>
        <v>0.40963291749102282</v>
      </c>
      <c r="R127" s="8"/>
      <c r="S127" s="8">
        <f t="shared" si="17"/>
        <v>0.44895059456537612</v>
      </c>
      <c r="V127" s="8">
        <f>IF('RAOB Used for Calcs'!N127=1,((2*$T$16*$T$19)/(M127*$T$22*I127))^(1/2),0)</f>
        <v>121.1420776673916</v>
      </c>
      <c r="W127" s="8"/>
      <c r="X127" s="37">
        <f>IF('RAOB Used for Calcs'!N127=1,((2*$T$16*$T$19)/(M127*$T$22*K127))^(1/2),0)</f>
        <v>132.76962244337292</v>
      </c>
      <c r="Z127" s="18">
        <f t="shared" si="18"/>
        <v>296.99718665317937</v>
      </c>
      <c r="AA127" s="18"/>
      <c r="AC127" s="8">
        <f>IF('RAOB Used for Calcs'!L127=1,('particle parameters'!$B$25*ABS('particle parameters'!$B$30)),(AC128+(AM128*'vertical grid'!H128)))</f>
        <v>102.31438358167749</v>
      </c>
      <c r="AE127" s="8">
        <f t="shared" si="22"/>
        <v>0.34596847152423926</v>
      </c>
      <c r="AG127" s="8">
        <f t="shared" si="23"/>
        <v>0.47786238247996826</v>
      </c>
      <c r="AI127" s="8">
        <f t="shared" si="24"/>
        <v>-30.455238861695435</v>
      </c>
      <c r="AK127" s="8">
        <f t="shared" si="19"/>
        <v>-5.5731912876442919</v>
      </c>
      <c r="AM127" s="8">
        <f>AK127/('particle parameters'!$B$21/1000)</f>
        <v>-5.5731912876442919</v>
      </c>
      <c r="AO127" s="35">
        <f t="shared" si="20"/>
        <v>132.76962244337292</v>
      </c>
      <c r="AQ127" s="15">
        <f>IF('vertical grid'!J127=TRUE,1,0)</f>
        <v>1</v>
      </c>
      <c r="AR127" s="15"/>
      <c r="AS127" s="15">
        <f t="shared" si="25"/>
        <v>132.76962244337292</v>
      </c>
      <c r="AV127" s="8">
        <f>(Vz!$B$14/1000)*Vz!AK127</f>
        <v>-5.6605046178173861</v>
      </c>
      <c r="AX127">
        <f t="shared" si="26"/>
        <v>0</v>
      </c>
    </row>
    <row r="128" spans="2:50" x14ac:dyDescent="0.15">
      <c r="B128" s="15">
        <f>'RAOB Used for Calcs'!C128</f>
        <v>10112</v>
      </c>
      <c r="D128" s="15">
        <f t="shared" si="21"/>
        <v>54</v>
      </c>
      <c r="F128" s="8">
        <f t="shared" si="14"/>
        <v>0.18301790499691797</v>
      </c>
      <c r="G128" s="8"/>
      <c r="I128">
        <v>0.60000000000000009</v>
      </c>
      <c r="K128" s="8">
        <f t="shared" si="27"/>
        <v>0.50141244929271878</v>
      </c>
      <c r="M128" s="20">
        <f>'P,T'!J128</f>
        <v>0.40199788122996721</v>
      </c>
      <c r="N128" s="8"/>
      <c r="O128" s="8">
        <f>331.3*(SQRT((1+('P,T'!D128/273.15))))</f>
        <v>295.05309877145277</v>
      </c>
      <c r="P128" s="8"/>
      <c r="Q128" s="8">
        <f t="shared" si="16"/>
        <v>0.41476217895913647</v>
      </c>
      <c r="R128" s="8"/>
      <c r="S128" s="8">
        <f t="shared" si="17"/>
        <v>0.45370881407765884</v>
      </c>
      <c r="V128" s="8">
        <f>IF('RAOB Used for Calcs'!N128=1,((2*$T$16*$T$19)/(M128*$T$22*I128))^(1/2),0)</f>
        <v>122.37686615509305</v>
      </c>
      <c r="W128" s="8"/>
      <c r="X128" s="37">
        <f>IF('RAOB Used for Calcs'!N128=1,((2*$T$16*$T$19)/(M128*$T$22*K128))^(1/2),0)</f>
        <v>133.86819153353417</v>
      </c>
      <c r="Z128" s="18">
        <f t="shared" si="18"/>
        <v>299.45461571803332</v>
      </c>
      <c r="AA128" s="18"/>
      <c r="AC128" s="8">
        <f>IF('RAOB Used for Calcs'!L128=1,('particle parameters'!$B$25*ABS('particle parameters'!$B$30)),(AC129+(AM129*'vertical grid'!H129)))</f>
        <v>104.63142665288252</v>
      </c>
      <c r="AE128" s="8">
        <f t="shared" si="22"/>
        <v>0.35461897227498601</v>
      </c>
      <c r="AG128" s="8">
        <f t="shared" si="23"/>
        <v>0.48058957697381527</v>
      </c>
      <c r="AI128" s="8">
        <f t="shared" si="24"/>
        <v>-29.236764880651648</v>
      </c>
      <c r="AK128" s="8">
        <f t="shared" si="19"/>
        <v>-5.7440438082874694</v>
      </c>
      <c r="AM128" s="8">
        <f>AK128/('particle parameters'!$B$21/1000)</f>
        <v>-5.7440438082874694</v>
      </c>
      <c r="AO128" s="35">
        <f t="shared" si="20"/>
        <v>133.86819153353417</v>
      </c>
      <c r="AQ128" s="15">
        <f>IF('vertical grid'!J128=TRUE,1,0)</f>
        <v>1</v>
      </c>
      <c r="AR128" s="15"/>
      <c r="AS128" s="15">
        <f t="shared" si="25"/>
        <v>133.86819153353417</v>
      </c>
      <c r="AV128" s="8">
        <f>(Vz!$B$14/1000)*Vz!AK128</f>
        <v>-5.8340338279506403</v>
      </c>
      <c r="AX128">
        <f t="shared" si="26"/>
        <v>0</v>
      </c>
    </row>
    <row r="129" spans="2:50" x14ac:dyDescent="0.15">
      <c r="B129" s="15">
        <f>'RAOB Used for Calcs'!C129</f>
        <v>10166</v>
      </c>
      <c r="D129" s="15">
        <f t="shared" si="21"/>
        <v>54</v>
      </c>
      <c r="F129" s="8">
        <f t="shared" ref="F129:F192" si="28">IF(D129&gt;0,D129/O129,0)</f>
        <v>0.18301790499691797</v>
      </c>
      <c r="G129" s="8"/>
      <c r="I129">
        <v>0.60000000000000009</v>
      </c>
      <c r="K129" s="8">
        <f t="shared" ref="K129:K160" si="29">IF(Q129&lt;0.722,(0.45*(Q129*Q129))+0.424,(2.1*EXP(-1.2*(Q129+0.35)))-(8.9*EXP(-2.2*(Q129+0.35)))+0.92)</f>
        <v>0.50141244929271878</v>
      </c>
      <c r="M129" s="20">
        <f>'P,T'!J129</f>
        <v>0.40199788122996721</v>
      </c>
      <c r="N129" s="8"/>
      <c r="O129" s="8">
        <f>331.3*(SQRT((1+('P,T'!D129/273.15))))</f>
        <v>295.05309877145277</v>
      </c>
      <c r="P129" s="8"/>
      <c r="Q129" s="8">
        <f t="shared" ref="Q129:Q192" si="30">V129/O129</f>
        <v>0.41476217895913647</v>
      </c>
      <c r="R129" s="8"/>
      <c r="S129" s="8">
        <f t="shared" ref="S129:S192" si="31">X129/O129</f>
        <v>0.45370881407765884</v>
      </c>
      <c r="V129" s="8">
        <f>IF('RAOB Used for Calcs'!N129=1,((2*$T$16*$T$19)/(M129*$T$22*I129))^(1/2),0)</f>
        <v>122.37686615509305</v>
      </c>
      <c r="W129" s="8"/>
      <c r="X129" s="37">
        <f>IF('RAOB Used for Calcs'!N129=1,((2*$T$16*$T$19)/(M129*$T$22*K129))^(1/2),0)</f>
        <v>133.86819153353417</v>
      </c>
      <c r="Z129" s="18">
        <f t="shared" ref="Z129:Z192" si="32">X129*2.23693629</f>
        <v>299.45461571803332</v>
      </c>
      <c r="AA129" s="18"/>
      <c r="AC129" s="8">
        <f>IF('RAOB Used for Calcs'!L129=1,('particle parameters'!$B$25*ABS('particle parameters'!$B$30)),(AC130+(AM130*'vertical grid'!H130)))</f>
        <v>107.0712690545793</v>
      </c>
      <c r="AE129" s="8">
        <f t="shared" si="22"/>
        <v>0.36288813606908221</v>
      </c>
      <c r="AG129" s="8">
        <f t="shared" si="23"/>
        <v>0.4832595096848617</v>
      </c>
      <c r="AI129" s="8">
        <f t="shared" si="24"/>
        <v>-26.796922478954869</v>
      </c>
      <c r="AK129" s="8">
        <f t="shared" ref="AK129:AK192" si="33">-(0.5*M129*$AJ$12*AG129*(AC129*AC129))</f>
        <v>-6.0484683322589357</v>
      </c>
      <c r="AM129" s="8">
        <f>AK129/('particle parameters'!$B$21/1000)</f>
        <v>-6.0484683322589357</v>
      </c>
      <c r="AO129" s="35">
        <f t="shared" ref="AO129:AO192" si="34">IF(AC129&gt;X129,AC129,X129)</f>
        <v>133.86819153353417</v>
      </c>
      <c r="AQ129" s="15">
        <f>IF('vertical grid'!J129=TRUE,1,0)</f>
        <v>1</v>
      </c>
      <c r="AR129" s="15"/>
      <c r="AS129" s="15">
        <f t="shared" si="25"/>
        <v>133.86819153353417</v>
      </c>
      <c r="AV129" s="8">
        <f>(Vz!$B$14/1000)*Vz!AK129</f>
        <v>-6.1432276694643262</v>
      </c>
      <c r="AX129">
        <f t="shared" si="26"/>
        <v>0</v>
      </c>
    </row>
    <row r="130" spans="2:50" x14ac:dyDescent="0.15">
      <c r="B130" s="15">
        <f>'RAOB Used for Calcs'!C130</f>
        <v>10220</v>
      </c>
      <c r="D130" s="15">
        <f t="shared" ref="D130:D193" si="35">B130-B129</f>
        <v>54</v>
      </c>
      <c r="F130" s="8">
        <f t="shared" si="28"/>
        <v>0.18301790499691797</v>
      </c>
      <c r="G130" s="8"/>
      <c r="I130">
        <v>0.60000000000000009</v>
      </c>
      <c r="K130" s="8">
        <f t="shared" si="29"/>
        <v>0.50141244929271878</v>
      </c>
      <c r="M130" s="20">
        <f>'P,T'!J130</f>
        <v>0.40199788122996721</v>
      </c>
      <c r="N130" s="8"/>
      <c r="O130" s="8">
        <f>331.3*(SQRT((1+('P,T'!D130/273.15))))</f>
        <v>295.05309877145277</v>
      </c>
      <c r="P130" s="8"/>
      <c r="Q130" s="8">
        <f t="shared" si="30"/>
        <v>0.41476217895913647</v>
      </c>
      <c r="R130" s="8"/>
      <c r="S130" s="8">
        <f t="shared" si="31"/>
        <v>0.45370881407765884</v>
      </c>
      <c r="V130" s="8">
        <f>IF('RAOB Used for Calcs'!N130=1,((2*$T$16*$T$19)/(M130*$T$22*I130))^(1/2),0)</f>
        <v>122.37686615509305</v>
      </c>
      <c r="W130" s="8"/>
      <c r="X130" s="37">
        <f>IF('RAOB Used for Calcs'!N130=1,((2*$T$16*$T$19)/(M130*$T$22*K130))^(1/2),0)</f>
        <v>133.86819153353417</v>
      </c>
      <c r="Z130" s="18">
        <f t="shared" si="32"/>
        <v>299.45461571803332</v>
      </c>
      <c r="AA130" s="18"/>
      <c r="AC130" s="8">
        <f>IF('RAOB Used for Calcs'!L130=1,('particle parameters'!$B$25*ABS('particle parameters'!$B$30)),(AC131+(AM131*'vertical grid'!H131)))</f>
        <v>109.64508582367387</v>
      </c>
      <c r="AE130" s="8">
        <f t="shared" ref="AE130:AE193" si="36">AC130/O130</f>
        <v>0.37161136853066784</v>
      </c>
      <c r="AG130" s="8">
        <f t="shared" ref="AG130:AG193" si="37">IF(AE130&lt;0.722,(0.45*(AE130*AE130))+0.424,(2.1*EXP(-1.2*(AE130+0.35)))-(8.9*EXP(-2.2*(AE130+0.35)))+0.92)</f>
        <v>0.4861427541495561</v>
      </c>
      <c r="AI130" s="8">
        <f t="shared" ref="AI130:AI193" si="38">AC130-X130</f>
        <v>-24.223105709860306</v>
      </c>
      <c r="AK130" s="8">
        <f t="shared" si="33"/>
        <v>-6.3805962262476559</v>
      </c>
      <c r="AM130" s="8">
        <f>AK130/('particle parameters'!$B$21/1000)</f>
        <v>-6.3805962262476559</v>
      </c>
      <c r="AO130" s="35">
        <f t="shared" si="34"/>
        <v>133.86819153353417</v>
      </c>
      <c r="AQ130" s="15">
        <f>IF('vertical grid'!J130=TRUE,1,0)</f>
        <v>1</v>
      </c>
      <c r="AR130" s="15"/>
      <c r="AS130" s="15">
        <f t="shared" ref="AS130:AS193" si="39">AQ130*AO130</f>
        <v>133.86819153353417</v>
      </c>
      <c r="AV130" s="8">
        <f>(Vz!$B$14/1000)*Vz!AK130</f>
        <v>-6.4805589004588695</v>
      </c>
      <c r="AX130">
        <f t="shared" ref="AX130:AX193" si="40">IF(AC130&gt;X130,1,0)</f>
        <v>0</v>
      </c>
    </row>
    <row r="131" spans="2:50" x14ac:dyDescent="0.15">
      <c r="B131" s="15">
        <f>'RAOB Used for Calcs'!C131</f>
        <v>10315</v>
      </c>
      <c r="D131" s="15">
        <f t="shared" si="35"/>
        <v>95</v>
      </c>
      <c r="F131" s="8">
        <f t="shared" si="28"/>
        <v>0.32332187808130464</v>
      </c>
      <c r="G131" s="8"/>
      <c r="I131">
        <v>0.60000000000000009</v>
      </c>
      <c r="K131" s="8">
        <f t="shared" si="29"/>
        <v>0.50497536536895271</v>
      </c>
      <c r="M131" s="20">
        <f>'P,T'!J131</f>
        <v>0.38752969963164824</v>
      </c>
      <c r="N131" s="8"/>
      <c r="O131" s="8">
        <f>331.3*(SQRT((1+('P,T'!D131/273.15))))</f>
        <v>293.82484279678306</v>
      </c>
      <c r="P131" s="8"/>
      <c r="Q131" s="8">
        <f t="shared" si="30"/>
        <v>0.42419954782560831</v>
      </c>
      <c r="R131" s="8"/>
      <c r="S131" s="8">
        <f t="shared" si="31"/>
        <v>0.46239244588596284</v>
      </c>
      <c r="V131" s="8">
        <f>IF('RAOB Used for Calcs'!N131=1,((2*$T$16*$T$19)/(M131*$T$22*I131))^(1/2),0)</f>
        <v>124.64036545432582</v>
      </c>
      <c r="W131" s="8"/>
      <c r="X131" s="37">
        <f>IF('RAOB Used for Calcs'!N131=1,((2*$T$16*$T$19)/(M131*$T$22*K131))^(1/2),0)</f>
        <v>135.86238772286305</v>
      </c>
      <c r="Z131" s="18">
        <f t="shared" si="32"/>
        <v>303.91550554332281</v>
      </c>
      <c r="AA131" s="18"/>
      <c r="AC131" s="8">
        <f>IF('RAOB Used for Calcs'!L131=1,('particle parameters'!$B$25*ABS('particle parameters'!$B$30)),(AC132+(AM132*'vertical grid'!H132)))</f>
        <v>114.38418648934822</v>
      </c>
      <c r="AE131" s="8">
        <f t="shared" si="36"/>
        <v>0.38929378945829751</v>
      </c>
      <c r="AG131" s="8">
        <f t="shared" si="37"/>
        <v>0.49219734452986058</v>
      </c>
      <c r="AI131" s="8">
        <f t="shared" si="38"/>
        <v>-21.478201233514824</v>
      </c>
      <c r="AK131" s="8">
        <f t="shared" si="33"/>
        <v>-6.7775319168160832</v>
      </c>
      <c r="AM131" s="8">
        <f>AK131/('particle parameters'!$B$21/1000)</f>
        <v>-6.7775319168160832</v>
      </c>
      <c r="AO131" s="35">
        <f t="shared" si="34"/>
        <v>135.86238772286305</v>
      </c>
      <c r="AQ131" s="15">
        <f>IF('vertical grid'!J131=TRUE,1,0)</f>
        <v>1</v>
      </c>
      <c r="AR131" s="15"/>
      <c r="AS131" s="15">
        <f t="shared" si="39"/>
        <v>135.86238772286305</v>
      </c>
      <c r="AV131" s="8">
        <f>(Vz!$B$14/1000)*Vz!AK131</f>
        <v>-6.8837132501795359</v>
      </c>
      <c r="AX131">
        <f t="shared" si="40"/>
        <v>0</v>
      </c>
    </row>
    <row r="132" spans="2:50" x14ac:dyDescent="0.15">
      <c r="B132" s="15">
        <f>'RAOB Used for Calcs'!C132</f>
        <v>10410</v>
      </c>
      <c r="D132" s="15">
        <f t="shared" si="35"/>
        <v>95</v>
      </c>
      <c r="F132" s="8">
        <f t="shared" si="28"/>
        <v>0.32332187808130464</v>
      </c>
      <c r="G132" s="8"/>
      <c r="I132">
        <v>0.60000000000000009</v>
      </c>
      <c r="K132" s="8">
        <f t="shared" si="29"/>
        <v>0.50497536536895271</v>
      </c>
      <c r="M132" s="20">
        <f>'P,T'!J132</f>
        <v>0.38752969963164824</v>
      </c>
      <c r="N132" s="8"/>
      <c r="O132" s="8">
        <f>331.3*(SQRT((1+('P,T'!D132/273.15))))</f>
        <v>293.82484279678306</v>
      </c>
      <c r="P132" s="8"/>
      <c r="Q132" s="8">
        <f t="shared" si="30"/>
        <v>0.42419954782560831</v>
      </c>
      <c r="R132" s="8"/>
      <c r="S132" s="8">
        <f t="shared" si="31"/>
        <v>0.46239244588596284</v>
      </c>
      <c r="V132" s="8">
        <f>IF('RAOB Used for Calcs'!N132=1,((2*$T$16*$T$19)/(M132*$T$22*I132))^(1/2),0)</f>
        <v>124.64036545432582</v>
      </c>
      <c r="W132" s="8"/>
      <c r="X132" s="37">
        <f>IF('RAOB Used for Calcs'!N132=1,((2*$T$16*$T$19)/(M132*$T$22*K132))^(1/2),0)</f>
        <v>135.86238772286305</v>
      </c>
      <c r="Z132" s="18">
        <f t="shared" si="32"/>
        <v>303.91550554332281</v>
      </c>
      <c r="AA132" s="18"/>
      <c r="AC132" s="8">
        <f>IF('RAOB Used for Calcs'!L132=1,('particle parameters'!$B$25*ABS('particle parameters'!$B$30)),(AC133+(AM133*'vertical grid'!H133)))</f>
        <v>119.63592595535283</v>
      </c>
      <c r="AE132" s="8">
        <f t="shared" si="36"/>
        <v>0.40716749753558507</v>
      </c>
      <c r="AG132" s="8">
        <f t="shared" si="37"/>
        <v>0.49860341697222577</v>
      </c>
      <c r="AI132" s="8">
        <f t="shared" si="38"/>
        <v>-16.226461767510216</v>
      </c>
      <c r="AK132" s="8">
        <f t="shared" si="33"/>
        <v>-7.5106722478924244</v>
      </c>
      <c r="AM132" s="8">
        <f>AK132/('particle parameters'!$B$21/1000)</f>
        <v>-7.5106722478924244</v>
      </c>
      <c r="AO132" s="35">
        <f t="shared" si="34"/>
        <v>135.86238772286305</v>
      </c>
      <c r="AQ132" s="15">
        <f>IF('vertical grid'!J132=TRUE,1,0)</f>
        <v>1</v>
      </c>
      <c r="AR132" s="15"/>
      <c r="AS132" s="15">
        <f t="shared" si="39"/>
        <v>135.86238772286305</v>
      </c>
      <c r="AV132" s="8">
        <f>(Vz!$B$14/1000)*Vz!AK132</f>
        <v>-7.6283394464427392</v>
      </c>
      <c r="AX132">
        <f t="shared" si="40"/>
        <v>0</v>
      </c>
    </row>
    <row r="133" spans="2:50" x14ac:dyDescent="0.15">
      <c r="B133" s="15">
        <f>'RAOB Used for Calcs'!C133</f>
        <v>10505</v>
      </c>
      <c r="D133" s="15">
        <f t="shared" si="35"/>
        <v>95</v>
      </c>
      <c r="F133" s="8">
        <f t="shared" si="28"/>
        <v>0.32332187808130464</v>
      </c>
      <c r="G133" s="8"/>
      <c r="I133">
        <v>0.60000000000000009</v>
      </c>
      <c r="K133" s="8">
        <f t="shared" si="29"/>
        <v>0.50497536536895271</v>
      </c>
      <c r="M133" s="20">
        <f>'P,T'!J133</f>
        <v>0.38752969963164824</v>
      </c>
      <c r="N133" s="8"/>
      <c r="O133" s="8">
        <f>331.3*(SQRT((1+('P,T'!D133/273.15))))</f>
        <v>293.82484279678306</v>
      </c>
      <c r="P133" s="8"/>
      <c r="Q133" s="8">
        <f t="shared" si="30"/>
        <v>0.42419954782560831</v>
      </c>
      <c r="R133" s="8"/>
      <c r="S133" s="8">
        <f t="shared" si="31"/>
        <v>0.46239244588596284</v>
      </c>
      <c r="V133" s="8">
        <f>IF('RAOB Used for Calcs'!N133=1,((2*$T$16*$T$19)/(M133*$T$22*I133))^(1/2),0)</f>
        <v>124.64036545432582</v>
      </c>
      <c r="W133" s="8"/>
      <c r="X133" s="37">
        <f>IF('RAOB Used for Calcs'!N133=1,((2*$T$16*$T$19)/(M133*$T$22*K133))^(1/2),0)</f>
        <v>135.86238772286305</v>
      </c>
      <c r="Z133" s="18">
        <f t="shared" si="32"/>
        <v>303.91550554332281</v>
      </c>
      <c r="AA133" s="18"/>
      <c r="AC133" s="8">
        <f>IF('RAOB Used for Calcs'!L133=1,('particle parameters'!$B$25*ABS('particle parameters'!$B$30)),(AC134+(AM134*'vertical grid'!H134)))</f>
        <v>125.5022083377963</v>
      </c>
      <c r="AE133" s="8">
        <f t="shared" si="36"/>
        <v>0.42713273371713129</v>
      </c>
      <c r="AG133" s="8">
        <f t="shared" si="37"/>
        <v>0.50609906749570144</v>
      </c>
      <c r="AI133" s="8">
        <f t="shared" si="38"/>
        <v>-10.360179385066743</v>
      </c>
      <c r="AK133" s="8">
        <f t="shared" si="33"/>
        <v>-8.3895487530035275</v>
      </c>
      <c r="AM133" s="8">
        <f>AK133/('particle parameters'!$B$21/1000)</f>
        <v>-8.3895487530035275</v>
      </c>
      <c r="AO133" s="35">
        <f t="shared" si="34"/>
        <v>135.86238772286305</v>
      </c>
      <c r="AQ133" s="15">
        <f>IF('vertical grid'!J133=TRUE,1,0)</f>
        <v>1</v>
      </c>
      <c r="AR133" s="15"/>
      <c r="AS133" s="15">
        <f t="shared" si="39"/>
        <v>135.86238772286305</v>
      </c>
      <c r="AV133" s="8">
        <f>(Vz!$B$14/1000)*Vz!AK133</f>
        <v>-8.5209850168005836</v>
      </c>
      <c r="AX133">
        <f t="shared" si="40"/>
        <v>0</v>
      </c>
    </row>
    <row r="134" spans="2:50" x14ac:dyDescent="0.15">
      <c r="B134" s="15">
        <f>'RAOB Used for Calcs'!C134</f>
        <v>10559.333333333334</v>
      </c>
      <c r="D134" s="15">
        <f t="shared" si="35"/>
        <v>54.33333333333394</v>
      </c>
      <c r="F134" s="8">
        <f t="shared" si="28"/>
        <v>0.18461692057834175</v>
      </c>
      <c r="G134" s="8"/>
      <c r="I134">
        <v>0.60000000000000009</v>
      </c>
      <c r="K134" s="8">
        <f t="shared" si="29"/>
        <v>0.50706056791064258</v>
      </c>
      <c r="M134" s="20">
        <f>'P,T'!J134</f>
        <v>0.37657400966187093</v>
      </c>
      <c r="N134" s="8"/>
      <c r="O134" s="8">
        <f>331.3*(SQRT((1+('P,T'!D134/273.15))))</f>
        <v>294.30310701276005</v>
      </c>
      <c r="P134" s="8"/>
      <c r="Q134" s="8">
        <f t="shared" si="30"/>
        <v>0.42962662836633841</v>
      </c>
      <c r="R134" s="8"/>
      <c r="S134" s="8">
        <f t="shared" si="31"/>
        <v>0.46734424296152044</v>
      </c>
      <c r="V134" s="8">
        <f>IF('RAOB Used for Calcs'!N134=1,((2*$T$16*$T$19)/(M134*$T$22*I134))^(1/2),0)</f>
        <v>126.44045158362978</v>
      </c>
      <c r="W134" s="8"/>
      <c r="X134" s="37">
        <f>IF('RAOB Used for Calcs'!N134=1,((2*$T$16*$T$19)/(M134*$T$22*K134))^(1/2),0)</f>
        <v>137.54086274810169</v>
      </c>
      <c r="Z134" s="18">
        <f t="shared" si="32"/>
        <v>307.6701472391378</v>
      </c>
      <c r="AA134" s="18"/>
      <c r="AC134" s="8">
        <f>IF('RAOB Used for Calcs'!L134=1,('particle parameters'!$B$25*ABS('particle parameters'!$B$30)),(AC135+(AM135*'vertical grid'!H135)))</f>
        <v>128.92960896114062</v>
      </c>
      <c r="AE134" s="8">
        <f t="shared" si="36"/>
        <v>0.4380844302658029</v>
      </c>
      <c r="AG134" s="8">
        <f t="shared" si="37"/>
        <v>0.51036308561859089</v>
      </c>
      <c r="AI134" s="8">
        <f t="shared" si="38"/>
        <v>-8.6112537869610719</v>
      </c>
      <c r="AK134" s="8">
        <f t="shared" si="33"/>
        <v>-8.6762142095365462</v>
      </c>
      <c r="AM134" s="8">
        <f>AK134/('particle parameters'!$B$21/1000)</f>
        <v>-8.6762142095365462</v>
      </c>
      <c r="AO134" s="35">
        <f t="shared" si="34"/>
        <v>137.54086274810169</v>
      </c>
      <c r="AQ134" s="15">
        <f>IF('vertical grid'!J134=TRUE,1,0)</f>
        <v>1</v>
      </c>
      <c r="AR134" s="15"/>
      <c r="AS134" s="15">
        <f t="shared" si="39"/>
        <v>137.54086274810169</v>
      </c>
      <c r="AV134" s="8">
        <f>(Vz!$B$14/1000)*Vz!AK134</f>
        <v>-8.8121415654859518</v>
      </c>
      <c r="AX134">
        <f t="shared" si="40"/>
        <v>0</v>
      </c>
    </row>
    <row r="135" spans="2:50" x14ac:dyDescent="0.15">
      <c r="B135" s="15">
        <f>'RAOB Used for Calcs'!C135</f>
        <v>10613.666666666668</v>
      </c>
      <c r="D135" s="15">
        <f t="shared" si="35"/>
        <v>54.33333333333394</v>
      </c>
      <c r="F135" s="8">
        <f t="shared" si="28"/>
        <v>0.18461692057834175</v>
      </c>
      <c r="G135" s="8"/>
      <c r="I135">
        <v>0.60000000000000009</v>
      </c>
      <c r="K135" s="8">
        <f t="shared" si="29"/>
        <v>0.50706056791064258</v>
      </c>
      <c r="M135" s="20">
        <f>'P,T'!J135</f>
        <v>0.37657400966187093</v>
      </c>
      <c r="N135" s="8"/>
      <c r="O135" s="8">
        <f>331.3*(SQRT((1+('P,T'!D135/273.15))))</f>
        <v>294.30310701276005</v>
      </c>
      <c r="P135" s="8"/>
      <c r="Q135" s="8">
        <f t="shared" si="30"/>
        <v>0.42962662836633841</v>
      </c>
      <c r="R135" s="8"/>
      <c r="S135" s="8">
        <f t="shared" si="31"/>
        <v>0.46734424296152044</v>
      </c>
      <c r="V135" s="8">
        <f>IF('RAOB Used for Calcs'!N135=1,((2*$T$16*$T$19)/(M135*$T$22*I135))^(1/2),0)</f>
        <v>126.44045158362978</v>
      </c>
      <c r="W135" s="8"/>
      <c r="X135" s="37">
        <f>IF('RAOB Used for Calcs'!N135=1,((2*$T$16*$T$19)/(M135*$T$22*K135))^(1/2),0)</f>
        <v>137.54086274810169</v>
      </c>
      <c r="Z135" s="18">
        <f t="shared" si="32"/>
        <v>307.6701472391378</v>
      </c>
      <c r="AA135" s="18"/>
      <c r="AC135" s="8">
        <f>IF('RAOB Used for Calcs'!L135=1,('particle parameters'!$B$25*ABS('particle parameters'!$B$30)),(AC136+(AM136*'vertical grid'!H136)))</f>
        <v>132.58968673584235</v>
      </c>
      <c r="AE135" s="8">
        <f t="shared" si="36"/>
        <v>0.45052085274143461</v>
      </c>
      <c r="AG135" s="8">
        <f t="shared" si="37"/>
        <v>0.51533606743969118</v>
      </c>
      <c r="AI135" s="8">
        <f t="shared" si="38"/>
        <v>-4.9511760122593387</v>
      </c>
      <c r="AK135" s="8">
        <f t="shared" si="33"/>
        <v>-9.2652194145574462</v>
      </c>
      <c r="AM135" s="8">
        <f>AK135/('particle parameters'!$B$21/1000)</f>
        <v>-9.2652194145574462</v>
      </c>
      <c r="AO135" s="35">
        <f t="shared" si="34"/>
        <v>137.54086274810169</v>
      </c>
      <c r="AQ135" s="15">
        <f>IF('vertical grid'!J135=TRUE,1,0)</f>
        <v>1</v>
      </c>
      <c r="AR135" s="15"/>
      <c r="AS135" s="15">
        <f t="shared" si="39"/>
        <v>137.54086274810169</v>
      </c>
      <c r="AV135" s="8">
        <f>(Vz!$B$14/1000)*Vz!AK135</f>
        <v>-9.4103745187188466</v>
      </c>
      <c r="AX135">
        <f t="shared" si="40"/>
        <v>0</v>
      </c>
    </row>
    <row r="136" spans="2:50" x14ac:dyDescent="0.15">
      <c r="B136" s="15">
        <f>'RAOB Used for Calcs'!C136</f>
        <v>10668</v>
      </c>
      <c r="D136" s="15">
        <f t="shared" si="35"/>
        <v>54.333333333332121</v>
      </c>
      <c r="F136" s="8">
        <f t="shared" si="28"/>
        <v>0.18461692057833559</v>
      </c>
      <c r="G136" s="8"/>
      <c r="I136">
        <v>0.60000000000000009</v>
      </c>
      <c r="K136" s="8">
        <f t="shared" si="29"/>
        <v>0.50706056791064258</v>
      </c>
      <c r="M136" s="20">
        <f>'P,T'!J136</f>
        <v>0.37657400966187093</v>
      </c>
      <c r="N136" s="8"/>
      <c r="O136" s="8">
        <f>331.3*(SQRT((1+('P,T'!D136/273.15))))</f>
        <v>294.30310701276005</v>
      </c>
      <c r="P136" s="8"/>
      <c r="Q136" s="8">
        <f t="shared" si="30"/>
        <v>0.42962662836633841</v>
      </c>
      <c r="R136" s="8"/>
      <c r="S136" s="8">
        <f t="shared" si="31"/>
        <v>0.46734424296152044</v>
      </c>
      <c r="V136" s="8">
        <f>IF('RAOB Used for Calcs'!N136=1,((2*$T$16*$T$19)/(M136*$T$22*I136))^(1/2),0)</f>
        <v>126.44045158362978</v>
      </c>
      <c r="W136" s="8"/>
      <c r="X136" s="37">
        <f>IF('RAOB Used for Calcs'!N136=1,((2*$T$16*$T$19)/(M136*$T$22*K136))^(1/2),0)</f>
        <v>137.54086274810169</v>
      </c>
      <c r="Z136" s="18">
        <f t="shared" si="32"/>
        <v>307.6701472391378</v>
      </c>
      <c r="AA136" s="18"/>
      <c r="AC136" s="8">
        <f>IF('RAOB Used for Calcs'!L136=1,('particle parameters'!$B$25*ABS('particle parameters'!$B$30)),(AC137+(AM137*'vertical grid'!H137)))</f>
        <v>136.51071323299757</v>
      </c>
      <c r="AE136" s="8">
        <f t="shared" si="36"/>
        <v>0.46384394177353655</v>
      </c>
      <c r="AG136" s="8">
        <f t="shared" si="37"/>
        <v>0.52081804104400542</v>
      </c>
      <c r="AI136" s="8">
        <f t="shared" si="38"/>
        <v>-1.0301495151041138</v>
      </c>
      <c r="AK136" s="8">
        <f t="shared" si="33"/>
        <v>-9.9257920357713605</v>
      </c>
      <c r="AM136" s="8">
        <f>AK136/('particle parameters'!$B$21/1000)</f>
        <v>-9.9257920357713605</v>
      </c>
      <c r="AO136" s="35">
        <f t="shared" si="34"/>
        <v>137.54086274810169</v>
      </c>
      <c r="AQ136" s="15">
        <f>IF('vertical grid'!J136=TRUE,1,0)</f>
        <v>1</v>
      </c>
      <c r="AR136" s="15"/>
      <c r="AS136" s="15">
        <f t="shared" si="39"/>
        <v>137.54086274810169</v>
      </c>
      <c r="AV136" s="8">
        <f>(Vz!$B$14/1000)*Vz!AK136</f>
        <v>-10.081296110998446</v>
      </c>
      <c r="AX136">
        <f t="shared" si="40"/>
        <v>0</v>
      </c>
    </row>
    <row r="137" spans="2:50" x14ac:dyDescent="0.15">
      <c r="B137" s="15">
        <f>'RAOB Used for Calcs'!C137</f>
        <v>10768</v>
      </c>
      <c r="D137" s="15">
        <f t="shared" si="35"/>
        <v>100</v>
      </c>
      <c r="F137" s="8">
        <f t="shared" si="28"/>
        <v>0.33682967571490935</v>
      </c>
      <c r="G137" s="8"/>
      <c r="I137">
        <v>0.60000000000000009</v>
      </c>
      <c r="K137" s="8">
        <f t="shared" si="29"/>
        <v>0.51990243965896776</v>
      </c>
      <c r="M137" s="20">
        <f>'P,T'!J137</f>
        <v>0.32049847836676965</v>
      </c>
      <c r="N137" s="8"/>
      <c r="O137" s="8">
        <f>331.3*(SQRT((1+('P,T'!D137/273.15))))</f>
        <v>296.88595515746482</v>
      </c>
      <c r="P137" s="8"/>
      <c r="Q137" s="8">
        <f t="shared" si="30"/>
        <v>0.46164546198948392</v>
      </c>
      <c r="R137" s="8"/>
      <c r="S137" s="8">
        <f t="shared" si="31"/>
        <v>0.49593329749831133</v>
      </c>
      <c r="V137" s="8">
        <f>IF('RAOB Used for Calcs'!N137=1,((2*$T$16*$T$19)/(M137*$T$22*I137))^(1/2),0)</f>
        <v>137.05605392685706</v>
      </c>
      <c r="W137" s="8"/>
      <c r="X137" s="37">
        <f>IF('RAOB Used for Calcs'!N137=1,((2*$T$16*$T$19)/(M137*$T$22*K137))^(1/2),0)</f>
        <v>147.23563072217732</v>
      </c>
      <c r="Z137" s="18">
        <f t="shared" si="32"/>
        <v>329.35672554347735</v>
      </c>
      <c r="AA137" s="18"/>
      <c r="AC137" s="8">
        <f>IF('RAOB Used for Calcs'!L137=1,('particle parameters'!$B$25*ABS('particle parameters'!$B$30)),(AC138+(AM138*'vertical grid'!H138)))</f>
        <v>142.8862464826372</v>
      </c>
      <c r="AE137" s="8">
        <f t="shared" si="36"/>
        <v>0.48128328066867299</v>
      </c>
      <c r="AG137" s="8">
        <f t="shared" si="37"/>
        <v>0.52823511831304026</v>
      </c>
      <c r="AI137" s="8">
        <f t="shared" si="38"/>
        <v>-4.3493842395401145</v>
      </c>
      <c r="AK137" s="8">
        <f t="shared" si="33"/>
        <v>-9.3870565920090403</v>
      </c>
      <c r="AM137" s="8">
        <f>AK137/('particle parameters'!$B$21/1000)</f>
        <v>-9.3870565920090403</v>
      </c>
      <c r="AO137" s="35">
        <f t="shared" si="34"/>
        <v>147.23563072217732</v>
      </c>
      <c r="AQ137" s="15">
        <f>IF('vertical grid'!J137=TRUE,1,0)</f>
        <v>1</v>
      </c>
      <c r="AR137" s="15"/>
      <c r="AS137" s="15">
        <f t="shared" si="39"/>
        <v>147.23563072217732</v>
      </c>
      <c r="AV137" s="8">
        <f>(Vz!$B$14/1000)*Vz!AK137</f>
        <v>-9.5341204786171829</v>
      </c>
      <c r="AX137">
        <f t="shared" si="40"/>
        <v>0</v>
      </c>
    </row>
    <row r="138" spans="2:50" x14ac:dyDescent="0.15">
      <c r="B138" s="15">
        <f>'RAOB Used for Calcs'!C138</f>
        <v>10868</v>
      </c>
      <c r="D138" s="15">
        <f t="shared" si="35"/>
        <v>100</v>
      </c>
      <c r="F138" s="8">
        <f t="shared" si="28"/>
        <v>0.33682967571490935</v>
      </c>
      <c r="G138" s="8"/>
      <c r="I138">
        <v>0.60000000000000009</v>
      </c>
      <c r="K138" s="8">
        <f t="shared" si="29"/>
        <v>0.51990243965896776</v>
      </c>
      <c r="M138" s="20">
        <f>'P,T'!J138</f>
        <v>0.32049847836676965</v>
      </c>
      <c r="N138" s="8"/>
      <c r="O138" s="8">
        <f>331.3*(SQRT((1+('P,T'!D138/273.15))))</f>
        <v>296.88595515746482</v>
      </c>
      <c r="P138" s="8"/>
      <c r="Q138" s="8">
        <f t="shared" si="30"/>
        <v>0.46164546198948392</v>
      </c>
      <c r="R138" s="8"/>
      <c r="S138" s="8">
        <f t="shared" si="31"/>
        <v>0.49593329749831133</v>
      </c>
      <c r="V138" s="8">
        <f>IF('RAOB Used for Calcs'!N138=1,((2*$T$16*$T$19)/(M138*$T$22*I138))^(1/2),0)</f>
        <v>137.05605392685706</v>
      </c>
      <c r="W138" s="8"/>
      <c r="X138" s="37">
        <f>IF('RAOB Used for Calcs'!N138=1,((2*$T$16*$T$19)/(M138*$T$22*K138))^(1/2),0)</f>
        <v>147.23563072217732</v>
      </c>
      <c r="Z138" s="18">
        <f t="shared" si="32"/>
        <v>329.35672554347735</v>
      </c>
      <c r="AA138" s="18"/>
      <c r="AC138" s="8">
        <f>IF('RAOB Used for Calcs'!L138=1,('particle parameters'!$B$25*ABS('particle parameters'!$B$30)),(AC139+(AM139*'vertical grid'!H139)))</f>
        <v>149.91619902021944</v>
      </c>
      <c r="AE138" s="8">
        <f t="shared" si="36"/>
        <v>0.50496224700392323</v>
      </c>
      <c r="AG138" s="8">
        <f t="shared" si="37"/>
        <v>0.53874409190466299</v>
      </c>
      <c r="AI138" s="8">
        <f t="shared" si="38"/>
        <v>2.6805682980421182</v>
      </c>
      <c r="AK138" s="8">
        <f t="shared" si="33"/>
        <v>-10.539037637268748</v>
      </c>
      <c r="AM138" s="8">
        <f>AK138/('particle parameters'!$B$21/1000)</f>
        <v>-10.539037637268748</v>
      </c>
      <c r="AO138" s="35">
        <f t="shared" si="34"/>
        <v>149.91619902021944</v>
      </c>
      <c r="AQ138" s="15">
        <f>IF('vertical grid'!J138=TRUE,1,0)</f>
        <v>1</v>
      </c>
      <c r="AR138" s="15"/>
      <c r="AS138" s="15">
        <f t="shared" si="39"/>
        <v>149.91619902021944</v>
      </c>
      <c r="AV138" s="8">
        <f>(Vz!$B$14/1000)*Vz!AK138</f>
        <v>-10.704149226919293</v>
      </c>
      <c r="AX138">
        <f t="shared" si="40"/>
        <v>1</v>
      </c>
    </row>
    <row r="139" spans="2:50" x14ac:dyDescent="0.15">
      <c r="B139" s="15">
        <f>'RAOB Used for Calcs'!C139</f>
        <v>10968</v>
      </c>
      <c r="D139" s="15">
        <f t="shared" si="35"/>
        <v>100</v>
      </c>
      <c r="F139" s="8">
        <f t="shared" si="28"/>
        <v>0.33682967571490935</v>
      </c>
      <c r="G139" s="8"/>
      <c r="I139">
        <v>0.60000000000000009</v>
      </c>
      <c r="K139" s="8">
        <f t="shared" si="29"/>
        <v>0.51990243965896776</v>
      </c>
      <c r="M139" s="20">
        <f>'P,T'!J139</f>
        <v>0.32049847836676965</v>
      </c>
      <c r="N139" s="8"/>
      <c r="O139" s="8">
        <f>331.3*(SQRT((1+('P,T'!D139/273.15))))</f>
        <v>296.88595515746482</v>
      </c>
      <c r="P139" s="8"/>
      <c r="Q139" s="8">
        <f t="shared" si="30"/>
        <v>0.46164546198948392</v>
      </c>
      <c r="R139" s="8"/>
      <c r="S139" s="8">
        <f t="shared" si="31"/>
        <v>0.49593329749831133</v>
      </c>
      <c r="V139" s="8">
        <f>IF('RAOB Used for Calcs'!N139=1,((2*$T$16*$T$19)/(M139*$T$22*I139))^(1/2),0)</f>
        <v>137.05605392685706</v>
      </c>
      <c r="W139" s="8"/>
      <c r="X139" s="37">
        <f>IF('RAOB Used for Calcs'!N139=1,((2*$T$16*$T$19)/(M139*$T$22*K139))^(1/2),0)</f>
        <v>147.23563072217732</v>
      </c>
      <c r="Z139" s="18">
        <f t="shared" si="32"/>
        <v>329.35672554347735</v>
      </c>
      <c r="AA139" s="18"/>
      <c r="AC139" s="8">
        <f>IF('RAOB Used for Calcs'!L139=1,('particle parameters'!$B$25*ABS('particle parameters'!$B$30)),(AC140+(AM140*'vertical grid'!H140)))</f>
        <v>157.46231151085482</v>
      </c>
      <c r="AE139" s="8">
        <f t="shared" si="36"/>
        <v>0.53037979323521267</v>
      </c>
      <c r="AG139" s="8">
        <f t="shared" si="37"/>
        <v>0.55058622628250209</v>
      </c>
      <c r="AI139" s="8">
        <f t="shared" si="38"/>
        <v>10.226680788677498</v>
      </c>
      <c r="AK139" s="8">
        <f t="shared" si="33"/>
        <v>-11.882283156963799</v>
      </c>
      <c r="AM139" s="8">
        <f>AK139/('particle parameters'!$B$21/1000)</f>
        <v>-11.882283156963799</v>
      </c>
      <c r="AO139" s="35">
        <f t="shared" si="34"/>
        <v>157.46231151085482</v>
      </c>
      <c r="AQ139" s="15">
        <f>IF('vertical grid'!J139=TRUE,1,0)</f>
        <v>1</v>
      </c>
      <c r="AR139" s="15"/>
      <c r="AS139" s="15">
        <f t="shared" si="39"/>
        <v>157.46231151085482</v>
      </c>
      <c r="AV139" s="8">
        <f>(Vz!$B$14/1000)*Vz!AK139</f>
        <v>-12.0684389264229</v>
      </c>
      <c r="AX139">
        <f t="shared" si="40"/>
        <v>1</v>
      </c>
    </row>
    <row r="140" spans="2:50" x14ac:dyDescent="0.15">
      <c r="B140" s="15">
        <f>'RAOB Used for Calcs'!C140</f>
        <v>11068</v>
      </c>
      <c r="D140" s="15">
        <f t="shared" si="35"/>
        <v>100</v>
      </c>
      <c r="F140" s="8">
        <f t="shared" si="28"/>
        <v>0.33682967571490935</v>
      </c>
      <c r="G140" s="8"/>
      <c r="I140">
        <v>0.60000000000000009</v>
      </c>
      <c r="K140" s="8">
        <f t="shared" si="29"/>
        <v>0.51990243965896776</v>
      </c>
      <c r="M140" s="20">
        <f>'P,T'!J140</f>
        <v>0.32049847836676965</v>
      </c>
      <c r="N140" s="8"/>
      <c r="O140" s="8">
        <f>331.3*(SQRT((1+('P,T'!D140/273.15))))</f>
        <v>296.88595515746482</v>
      </c>
      <c r="P140" s="8"/>
      <c r="Q140" s="8">
        <f t="shared" si="30"/>
        <v>0.46164546198948392</v>
      </c>
      <c r="R140" s="8"/>
      <c r="S140" s="8">
        <f t="shared" si="31"/>
        <v>0.49593329749831133</v>
      </c>
      <c r="V140" s="8">
        <f>IF('RAOB Used for Calcs'!N140=1,((2*$T$16*$T$19)/(M140*$T$22*I140))^(1/2),0)</f>
        <v>137.05605392685706</v>
      </c>
      <c r="W140" s="8"/>
      <c r="X140" s="37">
        <f>IF('RAOB Used for Calcs'!N140=1,((2*$T$16*$T$19)/(M140*$T$22*K140))^(1/2),0)</f>
        <v>147.23563072217732</v>
      </c>
      <c r="Z140" s="18">
        <f t="shared" si="32"/>
        <v>329.35672554347735</v>
      </c>
      <c r="AA140" s="18"/>
      <c r="AC140" s="8">
        <f>IF('RAOB Used for Calcs'!L140=1,('particle parameters'!$B$25*ABS('particle parameters'!$B$30)),(AC141+(AM141*'vertical grid'!H141)))</f>
        <v>165.59122943530122</v>
      </c>
      <c r="AE140" s="8">
        <f t="shared" si="36"/>
        <v>0.55776040111925662</v>
      </c>
      <c r="AG140" s="8">
        <f t="shared" si="37"/>
        <v>0.56399349927552134</v>
      </c>
      <c r="AI140" s="8">
        <f t="shared" si="38"/>
        <v>18.355598713123896</v>
      </c>
      <c r="AK140" s="8">
        <f t="shared" si="33"/>
        <v>-13.460775130877373</v>
      </c>
      <c r="AM140" s="8">
        <f>AK140/('particle parameters'!$B$21/1000)</f>
        <v>-13.460775130877373</v>
      </c>
      <c r="AO140" s="35">
        <f t="shared" si="34"/>
        <v>165.59122943530122</v>
      </c>
      <c r="AQ140" s="15">
        <f>IF('vertical grid'!J140=TRUE,1,0)</f>
        <v>1</v>
      </c>
      <c r="AR140" s="15"/>
      <c r="AS140" s="15">
        <f t="shared" si="39"/>
        <v>165.59122943530122</v>
      </c>
      <c r="AV140" s="8">
        <f>(Vz!$B$14/1000)*Vz!AK140</f>
        <v>-13.671660607927786</v>
      </c>
      <c r="AX140">
        <f t="shared" si="40"/>
        <v>1</v>
      </c>
    </row>
    <row r="141" spans="2:50" x14ac:dyDescent="0.15">
      <c r="B141" s="15">
        <f>'RAOB Used for Calcs'!C141</f>
        <v>11168</v>
      </c>
      <c r="D141" s="15">
        <f t="shared" si="35"/>
        <v>100</v>
      </c>
      <c r="F141" s="8">
        <f t="shared" si="28"/>
        <v>0.33682967571490935</v>
      </c>
      <c r="G141" s="8"/>
      <c r="I141">
        <v>0.60000000000000009</v>
      </c>
      <c r="K141" s="8">
        <f t="shared" si="29"/>
        <v>0.51990243965896776</v>
      </c>
      <c r="M141" s="20">
        <f>'P,T'!J141</f>
        <v>0.32049847836676965</v>
      </c>
      <c r="N141" s="8"/>
      <c r="O141" s="8">
        <f>331.3*(SQRT((1+('P,T'!D141/273.15))))</f>
        <v>296.88595515746482</v>
      </c>
      <c r="P141" s="8"/>
      <c r="Q141" s="8">
        <f t="shared" si="30"/>
        <v>0.46164546198948392</v>
      </c>
      <c r="R141" s="8"/>
      <c r="S141" s="8">
        <f t="shared" si="31"/>
        <v>0.49593329749831133</v>
      </c>
      <c r="V141" s="8">
        <f>IF('RAOB Used for Calcs'!N141=1,((2*$T$16*$T$19)/(M141*$T$22*I141))^(1/2),0)</f>
        <v>137.05605392685706</v>
      </c>
      <c r="W141" s="8"/>
      <c r="X141" s="37">
        <f>IF('RAOB Used for Calcs'!N141=1,((2*$T$16*$T$19)/(M141*$T$22*K141))^(1/2),0)</f>
        <v>147.23563072217732</v>
      </c>
      <c r="Z141" s="18">
        <f t="shared" si="32"/>
        <v>329.35672554347735</v>
      </c>
      <c r="AA141" s="18"/>
      <c r="AC141" s="8">
        <f>IF('RAOB Used for Calcs'!L141=1,('particle parameters'!$B$25*ABS('particle parameters'!$B$30)),(AC142+(AM142*'vertical grid'!H142)))</f>
        <v>174.38339063005947</v>
      </c>
      <c r="AE141" s="8">
        <f t="shared" si="36"/>
        <v>0.58737500915989294</v>
      </c>
      <c r="AG141" s="8">
        <f t="shared" si="37"/>
        <v>0.57925423062351289</v>
      </c>
      <c r="AI141" s="8">
        <f t="shared" si="38"/>
        <v>27.147759907882147</v>
      </c>
      <c r="AK141" s="8">
        <f t="shared" si="33"/>
        <v>-15.332068801079796</v>
      </c>
      <c r="AM141" s="8">
        <f>AK141/('particle parameters'!$B$21/1000)</f>
        <v>-15.332068801079796</v>
      </c>
      <c r="AO141" s="35">
        <f t="shared" si="34"/>
        <v>174.38339063005947</v>
      </c>
      <c r="AQ141" s="15">
        <f>IF('vertical grid'!J141=TRUE,1,0)</f>
        <v>1</v>
      </c>
      <c r="AR141" s="15"/>
      <c r="AS141" s="15">
        <f t="shared" si="39"/>
        <v>174.38339063005947</v>
      </c>
      <c r="AV141" s="8">
        <f>(Vz!$B$14/1000)*Vz!AK141</f>
        <v>-15.572271212296714</v>
      </c>
      <c r="AX141">
        <f t="shared" si="40"/>
        <v>1</v>
      </c>
    </row>
    <row r="142" spans="2:50" x14ac:dyDescent="0.15">
      <c r="B142" s="15">
        <f>'RAOB Used for Calcs'!C142</f>
        <v>11268</v>
      </c>
      <c r="D142" s="15">
        <f t="shared" si="35"/>
        <v>100</v>
      </c>
      <c r="F142" s="8">
        <f t="shared" si="28"/>
        <v>0.33682967571490935</v>
      </c>
      <c r="G142" s="8"/>
      <c r="I142">
        <v>0.60000000000000009</v>
      </c>
      <c r="K142" s="8">
        <f t="shared" si="29"/>
        <v>0.51990243965896776</v>
      </c>
      <c r="M142" s="20">
        <f>'P,T'!J142</f>
        <v>0.32049847836676965</v>
      </c>
      <c r="N142" s="8"/>
      <c r="O142" s="8">
        <f>331.3*(SQRT((1+('P,T'!D142/273.15))))</f>
        <v>296.88595515746482</v>
      </c>
      <c r="P142" s="8"/>
      <c r="Q142" s="8">
        <f t="shared" si="30"/>
        <v>0.46164546198948392</v>
      </c>
      <c r="R142" s="8"/>
      <c r="S142" s="8">
        <f t="shared" si="31"/>
        <v>0.49593329749831133</v>
      </c>
      <c r="V142" s="8">
        <f>IF('RAOB Used for Calcs'!N142=1,((2*$T$16*$T$19)/(M142*$T$22*I142))^(1/2),0)</f>
        <v>137.05605392685706</v>
      </c>
      <c r="W142" s="8"/>
      <c r="X142" s="37">
        <f>IF('RAOB Used for Calcs'!N142=1,((2*$T$16*$T$19)/(M142*$T$22*K142))^(1/2),0)</f>
        <v>147.23563072217732</v>
      </c>
      <c r="Z142" s="18">
        <f t="shared" si="32"/>
        <v>329.35672554347735</v>
      </c>
      <c r="AA142" s="18"/>
      <c r="AC142" s="8">
        <f>IF('RAOB Used for Calcs'!L142=1,('particle parameters'!$B$25*ABS('particle parameters'!$B$30)),(AC143+(AM143*'vertical grid'!H143)))</f>
        <v>183.9370443944465</v>
      </c>
      <c r="AE142" s="8">
        <f t="shared" si="36"/>
        <v>0.61955455015340299</v>
      </c>
      <c r="AG142" s="8">
        <f t="shared" si="37"/>
        <v>0.59673152827710352</v>
      </c>
      <c r="AI142" s="8">
        <f t="shared" si="38"/>
        <v>36.701413672269183</v>
      </c>
      <c r="AK142" s="8">
        <f t="shared" si="33"/>
        <v>-17.572708365892279</v>
      </c>
      <c r="AM142" s="8">
        <f>AK142/('particle parameters'!$B$21/1000)</f>
        <v>-17.572708365892279</v>
      </c>
      <c r="AO142" s="35">
        <f t="shared" si="34"/>
        <v>183.9370443944465</v>
      </c>
      <c r="AQ142" s="15">
        <f>IF('vertical grid'!J142=TRUE,1,0)</f>
        <v>1</v>
      </c>
      <c r="AR142" s="15"/>
      <c r="AS142" s="15">
        <f t="shared" si="39"/>
        <v>183.9370443944465</v>
      </c>
      <c r="AV142" s="8">
        <f>(Vz!$B$14/1000)*Vz!AK142</f>
        <v>-17.848014130291258</v>
      </c>
      <c r="AX142">
        <f t="shared" si="40"/>
        <v>1</v>
      </c>
    </row>
    <row r="143" spans="2:50" x14ac:dyDescent="0.15">
      <c r="B143" s="15">
        <f>'RAOB Used for Calcs'!C143</f>
        <v>11372.666666666666</v>
      </c>
      <c r="D143" s="15">
        <f t="shared" si="35"/>
        <v>104.66666666666606</v>
      </c>
      <c r="F143" s="8">
        <f t="shared" si="28"/>
        <v>0.35254839391493642</v>
      </c>
      <c r="G143" s="8"/>
      <c r="I143">
        <v>0.60000000000000009</v>
      </c>
      <c r="K143" s="8">
        <f t="shared" si="29"/>
        <v>0.51990243965896776</v>
      </c>
      <c r="M143" s="20">
        <f>'P,T'!J143</f>
        <v>0.32049847836676965</v>
      </c>
      <c r="N143" s="8"/>
      <c r="O143" s="8">
        <f>331.3*(SQRT((1+('P,T'!D143/273.15))))</f>
        <v>296.88595515746482</v>
      </c>
      <c r="P143" s="8"/>
      <c r="Q143" s="8">
        <f t="shared" si="30"/>
        <v>0.46164546198948392</v>
      </c>
      <c r="R143" s="8"/>
      <c r="S143" s="8">
        <f t="shared" si="31"/>
        <v>0.49593329749831133</v>
      </c>
      <c r="V143" s="8">
        <f>IF('RAOB Used for Calcs'!N143=1,((2*$T$16*$T$19)/(M143*$T$22*I143))^(1/2),0)</f>
        <v>137.05605392685706</v>
      </c>
      <c r="W143" s="8"/>
      <c r="X143" s="37">
        <f>IF('RAOB Used for Calcs'!N143=1,((2*$T$16*$T$19)/(M143*$T$22*K143))^(1/2),0)</f>
        <v>147.23563072217732</v>
      </c>
      <c r="Z143" s="18">
        <f t="shared" si="32"/>
        <v>329.35672554347735</v>
      </c>
      <c r="AA143" s="18"/>
      <c r="AC143" s="8">
        <f>IF('RAOB Used for Calcs'!L143=1,('particle parameters'!$B$25*ABS('particle parameters'!$B$30)),(AC144+(AM144*'vertical grid'!H144)))</f>
        <v>194.90992214522356</v>
      </c>
      <c r="AE143" s="8">
        <f t="shared" si="36"/>
        <v>0.6565144586979389</v>
      </c>
      <c r="AG143" s="8">
        <f t="shared" si="37"/>
        <v>0.61795505551575147</v>
      </c>
      <c r="AI143" s="8">
        <f t="shared" si="38"/>
        <v>47.674291423046242</v>
      </c>
      <c r="AK143" s="8">
        <f t="shared" si="33"/>
        <v>-20.433656829105313</v>
      </c>
      <c r="AM143" s="8">
        <f>AK143/('particle parameters'!$B$21/1000)</f>
        <v>-20.433656829105313</v>
      </c>
      <c r="AO143" s="35">
        <f t="shared" si="34"/>
        <v>194.90992214522356</v>
      </c>
      <c r="AQ143" s="15">
        <f>IF('vertical grid'!J143=TRUE,1,0)</f>
        <v>1</v>
      </c>
      <c r="AR143" s="15"/>
      <c r="AS143" s="15">
        <f t="shared" si="39"/>
        <v>194.90992214522356</v>
      </c>
      <c r="AV143" s="8">
        <f>(Vz!$B$14/1000)*Vz!AK143</f>
        <v>-20.753784119427966</v>
      </c>
      <c r="AX143">
        <f t="shared" si="40"/>
        <v>1</v>
      </c>
    </row>
    <row r="144" spans="2:50" x14ac:dyDescent="0.15">
      <c r="B144" s="15">
        <f>'RAOB Used for Calcs'!C144</f>
        <v>11477.333333333332</v>
      </c>
      <c r="D144" s="15">
        <f t="shared" si="35"/>
        <v>104.66666666666606</v>
      </c>
      <c r="F144" s="8">
        <f t="shared" si="28"/>
        <v>0.35254839391493642</v>
      </c>
      <c r="G144" s="8"/>
      <c r="I144">
        <v>0.60000000000000009</v>
      </c>
      <c r="K144" s="8">
        <f t="shared" si="29"/>
        <v>0.51990243965896776</v>
      </c>
      <c r="M144" s="20">
        <f>'P,T'!J144</f>
        <v>0.32049847836676965</v>
      </c>
      <c r="N144" s="8"/>
      <c r="O144" s="8">
        <f>331.3*(SQRT((1+('P,T'!D144/273.15))))</f>
        <v>296.88595515746482</v>
      </c>
      <c r="P144" s="8"/>
      <c r="Q144" s="8">
        <f t="shared" si="30"/>
        <v>0.46164546198948392</v>
      </c>
      <c r="R144" s="8"/>
      <c r="S144" s="8">
        <f t="shared" si="31"/>
        <v>0.49593329749831133</v>
      </c>
      <c r="V144" s="8">
        <f>IF('RAOB Used for Calcs'!N144=1,((2*$T$16*$T$19)/(M144*$T$22*I144))^(1/2),0)</f>
        <v>137.05605392685706</v>
      </c>
      <c r="W144" s="8"/>
      <c r="X144" s="37">
        <f>IF('RAOB Used for Calcs'!N144=1,((2*$T$16*$T$19)/(M144*$T$22*K144))^(1/2),0)</f>
        <v>147.23563072217732</v>
      </c>
      <c r="Z144" s="18">
        <f t="shared" si="32"/>
        <v>329.35672554347735</v>
      </c>
      <c r="AA144" s="18"/>
      <c r="AC144" s="8">
        <f>IF('RAOB Used for Calcs'!L144=1,('particle parameters'!$B$25*ABS('particle parameters'!$B$30)),(AC145+(AM145*'vertical grid'!H145)))</f>
        <v>207.03468421724108</v>
      </c>
      <c r="AE144" s="8">
        <f t="shared" si="36"/>
        <v>0.69735425546631979</v>
      </c>
      <c r="AG144" s="8">
        <f t="shared" si="37"/>
        <v>0.64283633092764336</v>
      </c>
      <c r="AI144" s="8">
        <f t="shared" si="38"/>
        <v>59.79905349506376</v>
      </c>
      <c r="AK144" s="8">
        <f t="shared" si="33"/>
        <v>-23.983244778242103</v>
      </c>
      <c r="AM144" s="8">
        <f>AK144/('particle parameters'!$B$21/1000)</f>
        <v>-23.983244778242103</v>
      </c>
      <c r="AO144" s="35">
        <f t="shared" si="34"/>
        <v>207.03468421724108</v>
      </c>
      <c r="AQ144" s="15">
        <f>IF('vertical grid'!J144=TRUE,1,0)</f>
        <v>1</v>
      </c>
      <c r="AR144" s="15"/>
      <c r="AS144" s="15">
        <f t="shared" si="39"/>
        <v>207.03468421724108</v>
      </c>
      <c r="AV144" s="8">
        <f>(Vz!$B$14/1000)*Vz!AK144</f>
        <v>-24.358982279767897</v>
      </c>
      <c r="AX144">
        <f t="shared" si="40"/>
        <v>1</v>
      </c>
    </row>
    <row r="145" spans="2:50" x14ac:dyDescent="0.15">
      <c r="B145" s="15">
        <f>'RAOB Used for Calcs'!C145</f>
        <v>11582</v>
      </c>
      <c r="D145" s="15">
        <f t="shared" si="35"/>
        <v>104.66666666666788</v>
      </c>
      <c r="F145" s="8">
        <f t="shared" si="28"/>
        <v>0.35254839391494258</v>
      </c>
      <c r="G145" s="8"/>
      <c r="I145">
        <v>0.60000000000000009</v>
      </c>
      <c r="K145" s="8">
        <f t="shared" si="29"/>
        <v>0.51990243965896776</v>
      </c>
      <c r="M145" s="20">
        <f>'P,T'!J145</f>
        <v>0.32049847836676965</v>
      </c>
      <c r="N145" s="8"/>
      <c r="O145" s="8">
        <f>331.3*(SQRT((1+('P,T'!D145/273.15))))</f>
        <v>296.88595515746482</v>
      </c>
      <c r="P145" s="8"/>
      <c r="Q145" s="8">
        <f t="shared" si="30"/>
        <v>0.46164546198948392</v>
      </c>
      <c r="R145" s="8"/>
      <c r="S145" s="8">
        <f t="shared" si="31"/>
        <v>0.49593329749831133</v>
      </c>
      <c r="V145" s="8">
        <f>IF('RAOB Used for Calcs'!N145=1,((2*$T$16*$T$19)/(M145*$T$22*I145))^(1/2),0)</f>
        <v>137.05605392685706</v>
      </c>
      <c r="W145" s="8"/>
      <c r="X145" s="37">
        <f>IF('RAOB Used for Calcs'!N145=1,((2*$T$16*$T$19)/(M145*$T$22*K145))^(1/2),0)</f>
        <v>147.23563072217732</v>
      </c>
      <c r="Z145" s="18">
        <f t="shared" si="32"/>
        <v>329.35672554347735</v>
      </c>
      <c r="AA145" s="18"/>
      <c r="AC145" s="8">
        <f>IF('RAOB Used for Calcs'!L145=1,('particle parameters'!$B$25*ABS('particle parameters'!$B$30)),(AC146+(AM146*'vertical grid'!H146)))</f>
        <v>220.7650408583215</v>
      </c>
      <c r="AE145" s="8">
        <f t="shared" si="36"/>
        <v>0.74360217121497152</v>
      </c>
      <c r="AG145" s="8">
        <f t="shared" si="37"/>
        <v>0.68268728285684954</v>
      </c>
      <c r="AI145" s="8">
        <f t="shared" si="38"/>
        <v>73.529410136144179</v>
      </c>
      <c r="AK145" s="8">
        <f t="shared" si="33"/>
        <v>-28.960344696185462</v>
      </c>
      <c r="AM145" s="8">
        <f>AK145/('particle parameters'!$B$21/1000)</f>
        <v>-28.960344696185462</v>
      </c>
      <c r="AO145" s="35">
        <f t="shared" si="34"/>
        <v>220.7650408583215</v>
      </c>
      <c r="AQ145" s="15">
        <f>IF('vertical grid'!J145=TRUE,1,0)</f>
        <v>1</v>
      </c>
      <c r="AR145" s="15"/>
      <c r="AS145" s="15">
        <f t="shared" si="39"/>
        <v>220.7650408583215</v>
      </c>
      <c r="AV145" s="8">
        <f>(Vz!$B$14/1000)*Vz!AK145</f>
        <v>-29.414056763092368</v>
      </c>
      <c r="AX145">
        <f t="shared" si="40"/>
        <v>1</v>
      </c>
    </row>
    <row r="146" spans="2:50" x14ac:dyDescent="0.15">
      <c r="B146" s="15">
        <f>'RAOB Used for Calcs'!C146</f>
        <v>11601.333333333334</v>
      </c>
      <c r="D146" s="15">
        <f t="shared" si="35"/>
        <v>19.33333333333394</v>
      </c>
      <c r="F146" s="8">
        <f t="shared" si="28"/>
        <v>6.5075917751645659E-2</v>
      </c>
      <c r="G146" s="8"/>
      <c r="I146">
        <v>0.60000000000000009</v>
      </c>
      <c r="K146" s="8">
        <f t="shared" si="29"/>
        <v>0.52076556161589849</v>
      </c>
      <c r="M146" s="20">
        <f>'P,T'!J146</f>
        <v>0.31720588561246493</v>
      </c>
      <c r="N146" s="8"/>
      <c r="O146" s="8">
        <f>331.3*(SQRT((1+('P,T'!D146/273.15))))</f>
        <v>297.08890786784229</v>
      </c>
      <c r="P146" s="8"/>
      <c r="Q146" s="8">
        <f t="shared" si="30"/>
        <v>0.46371821332428104</v>
      </c>
      <c r="R146" s="8"/>
      <c r="S146" s="8">
        <f t="shared" si="31"/>
        <v>0.4977469996467459</v>
      </c>
      <c r="V146" s="8">
        <f>IF('RAOB Used for Calcs'!N146=1,((2*$T$16*$T$19)/(M146*$T$22*I146))^(1/2),0)</f>
        <v>137.76553755493777</v>
      </c>
      <c r="W146" s="8"/>
      <c r="X146" s="37">
        <f>IF('RAOB Used for Calcs'!N146=1,((2*$T$16*$T$19)/(M146*$T$22*K146))^(1/2),0)</f>
        <v>147.87511251954703</v>
      </c>
      <c r="Z146" s="18">
        <f t="shared" si="32"/>
        <v>330.7872055828081</v>
      </c>
      <c r="AA146" s="18"/>
      <c r="AC146" s="8">
        <f>IF('RAOB Used for Calcs'!L146=1,('particle parameters'!$B$25*ABS('particle parameters'!$B$30)),(AC147+(AM147*'vertical grid'!H147)))</f>
        <v>223.3369944890199</v>
      </c>
      <c r="AE146" s="8">
        <f t="shared" si="36"/>
        <v>0.75175137332414188</v>
      </c>
      <c r="AG146" s="8">
        <f t="shared" si="37"/>
        <v>0.69144740895117984</v>
      </c>
      <c r="AI146" s="8">
        <f t="shared" si="38"/>
        <v>75.46188196947287</v>
      </c>
      <c r="AK146" s="8">
        <f t="shared" si="33"/>
        <v>-29.71098588854932</v>
      </c>
      <c r="AM146" s="8">
        <f>AK146/('particle parameters'!$B$21/1000)</f>
        <v>-29.71098588854932</v>
      </c>
      <c r="AO146" s="35">
        <f t="shared" si="34"/>
        <v>223.3369944890199</v>
      </c>
      <c r="AQ146" s="15">
        <f>IF('vertical grid'!J146=TRUE,1,0)</f>
        <v>1</v>
      </c>
      <c r="AR146" s="15"/>
      <c r="AS146" s="15">
        <f t="shared" si="39"/>
        <v>223.3369944890199</v>
      </c>
      <c r="AV146" s="8">
        <f>(Vz!$B$14/1000)*Vz!AK146</f>
        <v>-30.176458000803262</v>
      </c>
      <c r="AX146">
        <f t="shared" si="40"/>
        <v>1</v>
      </c>
    </row>
    <row r="147" spans="2:50" x14ac:dyDescent="0.15">
      <c r="B147" s="15">
        <f>'RAOB Used for Calcs'!C147</f>
        <v>11620.666666666668</v>
      </c>
      <c r="D147" s="15">
        <f t="shared" si="35"/>
        <v>19.33333333333394</v>
      </c>
      <c r="F147" s="8">
        <f t="shared" si="28"/>
        <v>6.5075917751645659E-2</v>
      </c>
      <c r="G147" s="8"/>
      <c r="I147">
        <v>0.60000000000000009</v>
      </c>
      <c r="K147" s="8">
        <f t="shared" si="29"/>
        <v>0.52076556161589849</v>
      </c>
      <c r="M147" s="20">
        <f>'P,T'!J147</f>
        <v>0.31720588561246493</v>
      </c>
      <c r="N147" s="8"/>
      <c r="O147" s="8">
        <f>331.3*(SQRT((1+('P,T'!D147/273.15))))</f>
        <v>297.08890786784229</v>
      </c>
      <c r="P147" s="8"/>
      <c r="Q147" s="8">
        <f t="shared" si="30"/>
        <v>0.46371821332428104</v>
      </c>
      <c r="R147" s="8"/>
      <c r="S147" s="8">
        <f t="shared" si="31"/>
        <v>0.4977469996467459</v>
      </c>
      <c r="V147" s="8">
        <f>IF('RAOB Used for Calcs'!N147=1,((2*$T$16*$T$19)/(M147*$T$22*I147))^(1/2),0)</f>
        <v>137.76553755493777</v>
      </c>
      <c r="W147" s="8"/>
      <c r="X147" s="37">
        <f>IF('RAOB Used for Calcs'!N147=1,((2*$T$16*$T$19)/(M147*$T$22*K147))^(1/2),0)</f>
        <v>147.87511251954703</v>
      </c>
      <c r="Z147" s="18">
        <f t="shared" si="32"/>
        <v>330.7872055828081</v>
      </c>
      <c r="AA147" s="18"/>
      <c r="AC147" s="8">
        <f>IF('RAOB Used for Calcs'!L147=1,('particle parameters'!$B$25*ABS('particle parameters'!$B$30)),(AC148+(AM148*'vertical grid'!H148)))</f>
        <v>225.97438052798074</v>
      </c>
      <c r="AE147" s="8">
        <f t="shared" si="36"/>
        <v>0.76062880351124962</v>
      </c>
      <c r="AG147" s="8">
        <f t="shared" si="37"/>
        <v>0.7007630349367201</v>
      </c>
      <c r="AI147" s="8">
        <f t="shared" si="38"/>
        <v>78.099268008433711</v>
      </c>
      <c r="AK147" s="8">
        <f t="shared" si="33"/>
        <v>-30.826638432791594</v>
      </c>
      <c r="AM147" s="8">
        <f>AK147/('particle parameters'!$B$21/1000)</f>
        <v>-30.826638432791594</v>
      </c>
      <c r="AO147" s="35">
        <f t="shared" si="34"/>
        <v>225.97438052798074</v>
      </c>
      <c r="AQ147" s="15">
        <f>IF('vertical grid'!J147=TRUE,1,0)</f>
        <v>1</v>
      </c>
      <c r="AR147" s="15"/>
      <c r="AS147" s="15">
        <f t="shared" si="39"/>
        <v>225.97438052798074</v>
      </c>
      <c r="AV147" s="8">
        <f>(Vz!$B$14/1000)*Vz!AK147</f>
        <v>-31.309589101571998</v>
      </c>
      <c r="AX147">
        <f t="shared" si="40"/>
        <v>1</v>
      </c>
    </row>
    <row r="148" spans="2:50" x14ac:dyDescent="0.15">
      <c r="B148" s="15">
        <f>'RAOB Used for Calcs'!C148</f>
        <v>11640</v>
      </c>
      <c r="D148" s="15">
        <f t="shared" si="35"/>
        <v>19.333333333332121</v>
      </c>
      <c r="F148" s="8">
        <f t="shared" si="28"/>
        <v>6.5075917751639539E-2</v>
      </c>
      <c r="G148" s="8"/>
      <c r="I148">
        <v>0.60000000000000009</v>
      </c>
      <c r="K148" s="8">
        <f t="shared" si="29"/>
        <v>0.52076556161589849</v>
      </c>
      <c r="M148" s="20">
        <f>'P,T'!J148</f>
        <v>0.31720588561246493</v>
      </c>
      <c r="N148" s="8"/>
      <c r="O148" s="8">
        <f>331.3*(SQRT((1+('P,T'!D148/273.15))))</f>
        <v>297.08890786784229</v>
      </c>
      <c r="P148" s="8"/>
      <c r="Q148" s="8">
        <f t="shared" si="30"/>
        <v>0.46371821332428104</v>
      </c>
      <c r="R148" s="8"/>
      <c r="S148" s="8">
        <f t="shared" si="31"/>
        <v>0.4977469996467459</v>
      </c>
      <c r="V148" s="8">
        <f>IF('RAOB Used for Calcs'!N148=1,((2*$T$16*$T$19)/(M148*$T$22*I148))^(1/2),0)</f>
        <v>137.76553755493777</v>
      </c>
      <c r="W148" s="8"/>
      <c r="X148" s="37">
        <f>IF('RAOB Used for Calcs'!N148=1,((2*$T$16*$T$19)/(M148*$T$22*K148))^(1/2),0)</f>
        <v>147.87511251954703</v>
      </c>
      <c r="Z148" s="18">
        <f t="shared" si="32"/>
        <v>330.7872055828081</v>
      </c>
      <c r="AA148" s="18"/>
      <c r="AC148" s="8">
        <f>IF('RAOB Used for Calcs'!L148=1,('particle parameters'!$B$25*ABS('particle parameters'!$B$30)),(AC149+(AM149*'vertical grid'!H149)))</f>
        <v>228.67879417478906</v>
      </c>
      <c r="AE148" s="8">
        <f t="shared" si="36"/>
        <v>0.76973184834122133</v>
      </c>
      <c r="AG148" s="8">
        <f t="shared" si="37"/>
        <v>0.71007449190625838</v>
      </c>
      <c r="AI148" s="8">
        <f t="shared" si="38"/>
        <v>80.803681655242031</v>
      </c>
      <c r="AK148" s="8">
        <f t="shared" si="33"/>
        <v>-31.988381984586528</v>
      </c>
      <c r="AM148" s="8">
        <f>AK148/('particle parameters'!$B$21/1000)</f>
        <v>-31.988381984586528</v>
      </c>
      <c r="AO148" s="35">
        <f t="shared" si="34"/>
        <v>228.67879417478906</v>
      </c>
      <c r="AQ148" s="15">
        <f>IF('vertical grid'!J148=TRUE,1,0)</f>
        <v>1</v>
      </c>
      <c r="AR148" s="15"/>
      <c r="AS148" s="15">
        <f t="shared" si="39"/>
        <v>228.67879417478906</v>
      </c>
      <c r="AV148" s="8">
        <f>(Vz!$B$14/1000)*Vz!AK148</f>
        <v>-32.489533302345052</v>
      </c>
      <c r="AX148">
        <f t="shared" si="40"/>
        <v>1</v>
      </c>
    </row>
    <row r="149" spans="2:50" x14ac:dyDescent="0.15">
      <c r="B149" s="15">
        <f>'RAOB Used for Calcs'!C149</f>
        <v>11761.333333333334</v>
      </c>
      <c r="D149" s="15">
        <f t="shared" si="35"/>
        <v>121.33333333333394</v>
      </c>
      <c r="F149" s="8">
        <f t="shared" si="28"/>
        <v>0.40619437662661617</v>
      </c>
      <c r="G149" s="8"/>
      <c r="I149">
        <v>0.60000000000000009</v>
      </c>
      <c r="K149" s="8">
        <f t="shared" si="29"/>
        <v>0.52639741969936349</v>
      </c>
      <c r="M149" s="20">
        <f>'P,T'!J149</f>
        <v>0.29651964770171191</v>
      </c>
      <c r="N149" s="8"/>
      <c r="O149" s="8">
        <f>331.3*(SQRT((1+('P,T'!D149/273.15))))</f>
        <v>298.70756542960839</v>
      </c>
      <c r="P149" s="8"/>
      <c r="Q149" s="8">
        <f t="shared" si="30"/>
        <v>0.47702182502915019</v>
      </c>
      <c r="R149" s="8"/>
      <c r="S149" s="8">
        <f t="shared" si="31"/>
        <v>0.50928044286392915</v>
      </c>
      <c r="V149" s="8">
        <f>IF('RAOB Used for Calcs'!N149=1,((2*$T$16*$T$19)/(M149*$T$22*I149))^(1/2),0)</f>
        <v>142.4900280112461</v>
      </c>
      <c r="W149" s="8"/>
      <c r="X149" s="37">
        <f>IF('RAOB Used for Calcs'!N149=1,((2*$T$16*$T$19)/(M149*$T$22*K149))^(1/2),0)</f>
        <v>152.12592120879705</v>
      </c>
      <c r="Z149" s="18">
        <f t="shared" si="32"/>
        <v>340.29599380163882</v>
      </c>
      <c r="AA149" s="18"/>
      <c r="AC149" s="8">
        <f>IF('RAOB Used for Calcs'!L149=1,('particle parameters'!$B$25*ABS('particle parameters'!$B$30)),(AC150+(AM150*'vertical grid'!H150)))</f>
        <v>247.11704153431222</v>
      </c>
      <c r="AE149" s="8">
        <f t="shared" si="36"/>
        <v>0.82728752175694831</v>
      </c>
      <c r="AG149" s="8">
        <f t="shared" si="37"/>
        <v>0.76363882155037388</v>
      </c>
      <c r="AI149" s="8">
        <f t="shared" si="38"/>
        <v>94.991120325515169</v>
      </c>
      <c r="AK149" s="8">
        <f t="shared" si="33"/>
        <v>-37.552789603542706</v>
      </c>
      <c r="AM149" s="8">
        <f>AK149/('particle parameters'!$B$21/1000)</f>
        <v>-37.552789603542706</v>
      </c>
      <c r="AO149" s="35">
        <f t="shared" si="34"/>
        <v>247.11704153431222</v>
      </c>
      <c r="AQ149" s="15">
        <f>IF('vertical grid'!J149=TRUE,1,0)</f>
        <v>1</v>
      </c>
      <c r="AR149" s="15"/>
      <c r="AS149" s="15">
        <f t="shared" si="39"/>
        <v>247.11704153431222</v>
      </c>
      <c r="AV149" s="8">
        <f>(Vz!$B$14/1000)*Vz!AK149</f>
        <v>-38.141116640664876</v>
      </c>
      <c r="AX149">
        <f t="shared" si="40"/>
        <v>1</v>
      </c>
    </row>
    <row r="150" spans="2:50" x14ac:dyDescent="0.15">
      <c r="B150" s="15">
        <f>'RAOB Used for Calcs'!C150</f>
        <v>11882.666666666668</v>
      </c>
      <c r="D150" s="15">
        <f t="shared" si="35"/>
        <v>121.33333333333394</v>
      </c>
      <c r="F150" s="8">
        <f t="shared" si="28"/>
        <v>0.40619437662661617</v>
      </c>
      <c r="G150" s="8"/>
      <c r="I150">
        <v>0.60000000000000009</v>
      </c>
      <c r="K150" s="8">
        <f t="shared" si="29"/>
        <v>0.52639741969936349</v>
      </c>
      <c r="M150" s="20">
        <f>'P,T'!J150</f>
        <v>0.29651964770171191</v>
      </c>
      <c r="N150" s="8"/>
      <c r="O150" s="8">
        <f>331.3*(SQRT((1+('P,T'!D150/273.15))))</f>
        <v>298.70756542960839</v>
      </c>
      <c r="P150" s="8"/>
      <c r="Q150" s="8">
        <f t="shared" si="30"/>
        <v>0.47702182502915019</v>
      </c>
      <c r="R150" s="8"/>
      <c r="S150" s="8">
        <f t="shared" si="31"/>
        <v>0.50928044286392915</v>
      </c>
      <c r="V150" s="8">
        <f>IF('RAOB Used for Calcs'!N150=1,((2*$T$16*$T$19)/(M150*$T$22*I150))^(1/2),0)</f>
        <v>142.4900280112461</v>
      </c>
      <c r="W150" s="8"/>
      <c r="X150" s="37">
        <f>IF('RAOB Used for Calcs'!N150=1,((2*$T$16*$T$19)/(M150*$T$22*K150))^(1/2),0)</f>
        <v>152.12592120879705</v>
      </c>
      <c r="Z150" s="18">
        <f t="shared" si="32"/>
        <v>340.29599380163882</v>
      </c>
      <c r="AA150" s="18"/>
      <c r="AC150" s="8">
        <f>IF('RAOB Used for Calcs'!L150=1,('particle parameters'!$B$25*ABS('particle parameters'!$B$30)),(AC151+(AM151*'vertical grid'!H151)))</f>
        <v>268.61502457879118</v>
      </c>
      <c r="AE150" s="8">
        <f t="shared" si="36"/>
        <v>0.89925752028564321</v>
      </c>
      <c r="AG150" s="8">
        <f t="shared" si="37"/>
        <v>0.81910291815181879</v>
      </c>
      <c r="AI150" s="8">
        <f t="shared" si="38"/>
        <v>116.48910336999413</v>
      </c>
      <c r="AK150" s="8">
        <f t="shared" si="33"/>
        <v>-47.593526735333405</v>
      </c>
      <c r="AM150" s="8">
        <f>AK150/('particle parameters'!$B$21/1000)</f>
        <v>-47.593526735333405</v>
      </c>
      <c r="AO150" s="35">
        <f t="shared" si="34"/>
        <v>268.61502457879118</v>
      </c>
      <c r="AQ150" s="15">
        <f>IF('vertical grid'!J150=TRUE,1,0)</f>
        <v>1</v>
      </c>
      <c r="AR150" s="15"/>
      <c r="AS150" s="15">
        <f t="shared" si="39"/>
        <v>268.61502457879118</v>
      </c>
      <c r="AV150" s="8">
        <f>(Vz!$B$14/1000)*Vz!AK150</f>
        <v>-48.339158654186967</v>
      </c>
      <c r="AX150">
        <f t="shared" si="40"/>
        <v>1</v>
      </c>
    </row>
    <row r="151" spans="2:50" x14ac:dyDescent="0.15">
      <c r="B151" s="15">
        <f>'RAOB Used for Calcs'!C151</f>
        <v>12004</v>
      </c>
      <c r="D151" s="15">
        <f t="shared" si="35"/>
        <v>121.33333333333212</v>
      </c>
      <c r="F151" s="8">
        <f t="shared" si="28"/>
        <v>0.40619437662661007</v>
      </c>
      <c r="G151" s="8"/>
      <c r="I151">
        <v>0.60000000000000009</v>
      </c>
      <c r="K151" s="8">
        <f t="shared" si="29"/>
        <v>0.52639741969936349</v>
      </c>
      <c r="M151" s="20">
        <f>'P,T'!J151</f>
        <v>0.29651964770171191</v>
      </c>
      <c r="N151" s="8"/>
      <c r="O151" s="8">
        <f>331.3*(SQRT((1+('P,T'!D151/273.15))))</f>
        <v>298.70756542960839</v>
      </c>
      <c r="P151" s="8"/>
      <c r="Q151" s="8">
        <f t="shared" si="30"/>
        <v>0.47702182502915019</v>
      </c>
      <c r="R151" s="8"/>
      <c r="S151" s="8">
        <f t="shared" si="31"/>
        <v>0.50928044286392915</v>
      </c>
      <c r="V151" s="8">
        <f>IF('RAOB Used for Calcs'!N151=1,((2*$T$16*$T$19)/(M151*$T$22*I151))^(1/2),0)</f>
        <v>142.4900280112461</v>
      </c>
      <c r="W151" s="8"/>
      <c r="X151" s="37">
        <f>IF('RAOB Used for Calcs'!N151=1,((2*$T$16*$T$19)/(M151*$T$22*K151))^(1/2),0)</f>
        <v>152.12592120879705</v>
      </c>
      <c r="Z151" s="18">
        <f t="shared" si="32"/>
        <v>340.29599380163882</v>
      </c>
      <c r="AA151" s="18"/>
      <c r="AC151" s="8">
        <f>IF('RAOB Used for Calcs'!L151=1,('particle parameters'!$B$25*ABS('particle parameters'!$B$30)),(AC152+(AM152*'vertical grid'!H152)))</f>
        <v>293.57171693983872</v>
      </c>
      <c r="AE151" s="8">
        <f t="shared" si="36"/>
        <v>0.98280643316688965</v>
      </c>
      <c r="AG151" s="8">
        <f t="shared" si="37"/>
        <v>0.87004931716267286</v>
      </c>
      <c r="AI151" s="8">
        <f t="shared" si="38"/>
        <v>141.44579573104167</v>
      </c>
      <c r="AK151" s="8">
        <f t="shared" si="33"/>
        <v>-60.383893067902356</v>
      </c>
      <c r="AM151" s="8">
        <f>AK151/('particle parameters'!$B$21/1000)</f>
        <v>-60.383893067902356</v>
      </c>
      <c r="AO151" s="35">
        <f t="shared" si="34"/>
        <v>293.57171693983872</v>
      </c>
      <c r="AQ151" s="15">
        <f>IF('vertical grid'!J151=TRUE,1,0)</f>
        <v>1</v>
      </c>
      <c r="AR151" s="15"/>
      <c r="AS151" s="15">
        <f t="shared" si="39"/>
        <v>293.57171693983872</v>
      </c>
      <c r="AV151" s="8">
        <f>(Vz!$B$14/1000)*Vz!AK151</f>
        <v>-61.329907392632826</v>
      </c>
      <c r="AX151">
        <f t="shared" si="40"/>
        <v>1</v>
      </c>
    </row>
    <row r="152" spans="2:50" x14ac:dyDescent="0.15">
      <c r="B152" s="15">
        <f>'RAOB Used for Calcs'!C152</f>
        <v>12104</v>
      </c>
      <c r="D152" s="15">
        <f t="shared" si="35"/>
        <v>100</v>
      </c>
      <c r="F152" s="8">
        <f t="shared" si="28"/>
        <v>0.33721422850108546</v>
      </c>
      <c r="G152" s="8"/>
      <c r="I152">
        <v>0.60000000000000009</v>
      </c>
      <c r="K152" s="8">
        <f t="shared" si="29"/>
        <v>0.553020748821198</v>
      </c>
      <c r="M152" s="20">
        <f>'P,T'!J152</f>
        <v>0.23877406708285784</v>
      </c>
      <c r="N152" s="8"/>
      <c r="O152" s="8">
        <f>331.3*(SQRT((1+('P,T'!D152/273.15))))</f>
        <v>296.54739197838478</v>
      </c>
      <c r="P152" s="8"/>
      <c r="Q152" s="8">
        <f t="shared" si="30"/>
        <v>0.53545567058181187</v>
      </c>
      <c r="R152" s="8"/>
      <c r="S152" s="8">
        <f t="shared" si="31"/>
        <v>0.55773568762225667</v>
      </c>
      <c r="V152" s="8">
        <f>IF('RAOB Used for Calcs'!N152=1,((2*$T$16*$T$19)/(M152*$T$22*I152))^(1/2),0)</f>
        <v>158.78798263107345</v>
      </c>
      <c r="W152" s="8"/>
      <c r="X152" s="37">
        <f>IF('RAOB Used for Calcs'!N152=1,((2*$T$16*$T$19)/(M152*$T$22*K152))^(1/2),0)</f>
        <v>165.39506357765131</v>
      </c>
      <c r="Z152" s="18">
        <f t="shared" si="32"/>
        <v>369.97821990370545</v>
      </c>
      <c r="AA152" s="18"/>
      <c r="AC152" s="8">
        <f>IF('RAOB Used for Calcs'!L152=1,('particle parameters'!$B$25*ABS('particle parameters'!$B$30)),(AC153+(AM153*'vertical grid'!H153)))</f>
        <v>311.83144926377031</v>
      </c>
      <c r="AE152" s="8">
        <f t="shared" si="36"/>
        <v>1.0515400158585768</v>
      </c>
      <c r="AG152" s="8">
        <f t="shared" si="37"/>
        <v>0.90300883379729546</v>
      </c>
      <c r="AI152" s="8">
        <f t="shared" si="38"/>
        <v>146.436385686119</v>
      </c>
      <c r="AK152" s="8">
        <f t="shared" si="33"/>
        <v>-56.939587937400916</v>
      </c>
      <c r="AM152" s="8">
        <f>AK152/('particle parameters'!$B$21/1000)</f>
        <v>-56.939587937400916</v>
      </c>
      <c r="AO152" s="35">
        <f t="shared" si="34"/>
        <v>311.83144926377031</v>
      </c>
      <c r="AQ152" s="15">
        <f>IF('vertical grid'!J152=TRUE,1,0)</f>
        <v>1</v>
      </c>
      <c r="AR152" s="15"/>
      <c r="AS152" s="15">
        <f t="shared" si="39"/>
        <v>311.83144926377031</v>
      </c>
      <c r="AV152" s="8">
        <f>(Vz!$B$14/1000)*Vz!AK152</f>
        <v>-57.831641481753536</v>
      </c>
      <c r="AX152">
        <f t="shared" si="40"/>
        <v>1</v>
      </c>
    </row>
    <row r="153" spans="2:50" x14ac:dyDescent="0.15">
      <c r="B153" s="15">
        <f>'RAOB Used for Calcs'!C153</f>
        <v>12204</v>
      </c>
      <c r="D153" s="15">
        <f t="shared" si="35"/>
        <v>100</v>
      </c>
      <c r="F153" s="8">
        <f t="shared" si="28"/>
        <v>0.33721422850108546</v>
      </c>
      <c r="G153" s="8"/>
      <c r="I153">
        <v>0.60000000000000009</v>
      </c>
      <c r="K153" s="8">
        <f t="shared" si="29"/>
        <v>0.553020748821198</v>
      </c>
      <c r="M153" s="20">
        <f>'P,T'!J153</f>
        <v>0.23877406708285784</v>
      </c>
      <c r="N153" s="8"/>
      <c r="O153" s="8">
        <f>331.3*(SQRT((1+('P,T'!D153/273.15))))</f>
        <v>296.54739197838478</v>
      </c>
      <c r="P153" s="8"/>
      <c r="Q153" s="8">
        <f t="shared" si="30"/>
        <v>0.53545567058181187</v>
      </c>
      <c r="R153" s="8"/>
      <c r="S153" s="8">
        <f t="shared" si="31"/>
        <v>0.55773568762225667</v>
      </c>
      <c r="V153" s="8">
        <f>IF('RAOB Used for Calcs'!N153=1,((2*$T$16*$T$19)/(M153*$T$22*I153))^(1/2),0)</f>
        <v>158.78798263107345</v>
      </c>
      <c r="W153" s="8"/>
      <c r="X153" s="37">
        <f>IF('RAOB Used for Calcs'!N153=1,((2*$T$16*$T$19)/(M153*$T$22*K153))^(1/2),0)</f>
        <v>165.39506357765131</v>
      </c>
      <c r="Z153" s="18">
        <f t="shared" si="32"/>
        <v>369.97821990370545</v>
      </c>
      <c r="AA153" s="18"/>
      <c r="AC153" s="8">
        <f>IF('RAOB Used for Calcs'!L153=1,('particle parameters'!$B$25*ABS('particle parameters'!$B$30)),(AC154+(AM154*'vertical grid'!H154)))</f>
        <v>331.81713196486095</v>
      </c>
      <c r="AE153" s="8">
        <f t="shared" si="36"/>
        <v>1.1189345815897345</v>
      </c>
      <c r="AG153" s="8">
        <f t="shared" si="37"/>
        <v>0.92883310983557021</v>
      </c>
      <c r="AI153" s="8">
        <f t="shared" si="38"/>
        <v>166.42206838720963</v>
      </c>
      <c r="AK153" s="8">
        <f t="shared" si="33"/>
        <v>-66.315919142356265</v>
      </c>
      <c r="AM153" s="8">
        <f>AK153/('particle parameters'!$B$21/1000)</f>
        <v>-66.315919142356265</v>
      </c>
      <c r="AO153" s="35">
        <f t="shared" si="34"/>
        <v>331.81713196486095</v>
      </c>
      <c r="AQ153" s="15">
        <f>IF('vertical grid'!J153=TRUE,1,0)</f>
        <v>1</v>
      </c>
      <c r="AR153" s="15"/>
      <c r="AS153" s="15">
        <f t="shared" si="39"/>
        <v>331.81713196486095</v>
      </c>
      <c r="AV153" s="8">
        <f>(Vz!$B$14/1000)*Vz!AK153</f>
        <v>-67.354868542253186</v>
      </c>
      <c r="AX153">
        <f t="shared" si="40"/>
        <v>1</v>
      </c>
    </row>
    <row r="154" spans="2:50" x14ac:dyDescent="0.15">
      <c r="B154" s="15">
        <f>'RAOB Used for Calcs'!C154</f>
        <v>12304</v>
      </c>
      <c r="D154" s="15">
        <f t="shared" si="35"/>
        <v>100</v>
      </c>
      <c r="F154" s="8">
        <f t="shared" si="28"/>
        <v>0.33721422850108546</v>
      </c>
      <c r="G154" s="8"/>
      <c r="I154">
        <v>0.60000000000000009</v>
      </c>
      <c r="K154" s="8">
        <f t="shared" si="29"/>
        <v>0.553020748821198</v>
      </c>
      <c r="M154" s="20">
        <f>'P,T'!J154</f>
        <v>0.23877406708285784</v>
      </c>
      <c r="N154" s="8"/>
      <c r="O154" s="8">
        <f>331.3*(SQRT((1+('P,T'!D154/273.15))))</f>
        <v>296.54739197838478</v>
      </c>
      <c r="P154" s="8"/>
      <c r="Q154" s="8">
        <f t="shared" si="30"/>
        <v>0.53545567058181187</v>
      </c>
      <c r="R154" s="8"/>
      <c r="S154" s="8">
        <f t="shared" si="31"/>
        <v>0.55773568762225667</v>
      </c>
      <c r="V154" s="8">
        <f>IF('RAOB Used for Calcs'!N154=1,((2*$T$16*$T$19)/(M154*$T$22*I154))^(1/2),0)</f>
        <v>158.78798263107345</v>
      </c>
      <c r="W154" s="8"/>
      <c r="X154" s="37">
        <f>IF('RAOB Used for Calcs'!N154=1,((2*$T$16*$T$19)/(M154*$T$22*K154))^(1/2),0)</f>
        <v>165.39506357765131</v>
      </c>
      <c r="Z154" s="18">
        <f t="shared" si="32"/>
        <v>369.97821990370545</v>
      </c>
      <c r="AA154" s="18"/>
      <c r="AC154" s="8">
        <f>IF('RAOB Used for Calcs'!L154=1,('particle parameters'!$B$25*ABS('particle parameters'!$B$30)),(AC155+(AM155*'vertical grid'!H155)))</f>
        <v>353.62215945978778</v>
      </c>
      <c r="AE154" s="8">
        <f t="shared" si="36"/>
        <v>1.1924642368312015</v>
      </c>
      <c r="AG154" s="8">
        <f t="shared" si="37"/>
        <v>0.95089961587002636</v>
      </c>
      <c r="AI154" s="8">
        <f t="shared" si="38"/>
        <v>188.22709588213647</v>
      </c>
      <c r="AK154" s="8">
        <f t="shared" si="33"/>
        <v>-77.10740909836079</v>
      </c>
      <c r="AM154" s="8">
        <f>AK154/('particle parameters'!$B$21/1000)</f>
        <v>-77.10740909836079</v>
      </c>
      <c r="AO154" s="35">
        <f t="shared" si="34"/>
        <v>353.62215945978778</v>
      </c>
      <c r="AQ154" s="15">
        <f>IF('vertical grid'!J154=TRUE,1,0)</f>
        <v>1</v>
      </c>
      <c r="AR154" s="15"/>
      <c r="AS154" s="15">
        <f t="shared" si="39"/>
        <v>353.62215945978778</v>
      </c>
      <c r="AV154" s="8">
        <f>(Vz!$B$14/1000)*Vz!AK154</f>
        <v>-78.315425174235116</v>
      </c>
      <c r="AX154">
        <f t="shared" si="40"/>
        <v>1</v>
      </c>
    </row>
    <row r="155" spans="2:50" x14ac:dyDescent="0.15">
      <c r="B155" s="15">
        <f>'RAOB Used for Calcs'!C155</f>
        <v>12404</v>
      </c>
      <c r="D155" s="15">
        <f t="shared" si="35"/>
        <v>100</v>
      </c>
      <c r="F155" s="8">
        <f t="shared" si="28"/>
        <v>0.33721422850108546</v>
      </c>
      <c r="G155" s="8"/>
      <c r="I155">
        <v>0.60000000000000009</v>
      </c>
      <c r="K155" s="8">
        <f t="shared" si="29"/>
        <v>0.553020748821198</v>
      </c>
      <c r="M155" s="20">
        <f>'P,T'!J155</f>
        <v>0.23877406708285784</v>
      </c>
      <c r="N155" s="8"/>
      <c r="O155" s="8">
        <f>331.3*(SQRT((1+('P,T'!D155/273.15))))</f>
        <v>296.54739197838478</v>
      </c>
      <c r="P155" s="8"/>
      <c r="Q155" s="8">
        <f t="shared" si="30"/>
        <v>0.53545567058181187</v>
      </c>
      <c r="R155" s="8"/>
      <c r="S155" s="8">
        <f t="shared" si="31"/>
        <v>0.55773568762225667</v>
      </c>
      <c r="V155" s="8">
        <f>IF('RAOB Used for Calcs'!N155=1,((2*$T$16*$T$19)/(M155*$T$22*I155))^(1/2),0)</f>
        <v>158.78798263107345</v>
      </c>
      <c r="W155" s="8"/>
      <c r="X155" s="37">
        <f>IF('RAOB Used for Calcs'!N155=1,((2*$T$16*$T$19)/(M155*$T$22*K155))^(1/2),0)</f>
        <v>165.39506357765131</v>
      </c>
      <c r="Z155" s="18">
        <f t="shared" si="32"/>
        <v>369.97821990370545</v>
      </c>
      <c r="AA155" s="18"/>
      <c r="AC155" s="8">
        <f>IF('RAOB Used for Calcs'!L155=1,('particle parameters'!$B$25*ABS('particle parameters'!$B$30)),(AC156+(AM156*'vertical grid'!H156)))</f>
        <v>377.33061232912132</v>
      </c>
      <c r="AE155" s="8">
        <f t="shared" si="36"/>
        <v>1.272412513264068</v>
      </c>
      <c r="AG155" s="8">
        <f t="shared" si="37"/>
        <v>0.9689440032865797</v>
      </c>
      <c r="AI155" s="8">
        <f t="shared" si="38"/>
        <v>211.93554875147001</v>
      </c>
      <c r="AK155" s="8">
        <f t="shared" si="33"/>
        <v>-89.459250385617423</v>
      </c>
      <c r="AM155" s="8">
        <f>AK155/('particle parameters'!$B$21/1000)</f>
        <v>-89.459250385617423</v>
      </c>
      <c r="AO155" s="35">
        <f t="shared" si="34"/>
        <v>377.33061232912132</v>
      </c>
      <c r="AQ155" s="15">
        <f>IF('vertical grid'!J155=TRUE,1,0)</f>
        <v>1</v>
      </c>
      <c r="AR155" s="15"/>
      <c r="AS155" s="15">
        <f t="shared" si="39"/>
        <v>377.33061232912132</v>
      </c>
      <c r="AV155" s="8">
        <f>(Vz!$B$14/1000)*Vz!AK155</f>
        <v>-90.860778641658769</v>
      </c>
      <c r="AX155">
        <f t="shared" si="40"/>
        <v>1</v>
      </c>
    </row>
    <row r="156" spans="2:50" x14ac:dyDescent="0.15">
      <c r="B156" s="15">
        <f>'RAOB Used for Calcs'!C156</f>
        <v>12504</v>
      </c>
      <c r="D156" s="15">
        <f t="shared" si="35"/>
        <v>100</v>
      </c>
      <c r="F156" s="8">
        <f t="shared" si="28"/>
        <v>0.33721422850108546</v>
      </c>
      <c r="G156" s="8"/>
      <c r="I156">
        <v>0.60000000000000009</v>
      </c>
      <c r="K156" s="8">
        <f t="shared" si="29"/>
        <v>0.553020748821198</v>
      </c>
      <c r="M156" s="20">
        <f>'P,T'!J156</f>
        <v>0.23877406708285784</v>
      </c>
      <c r="N156" s="8"/>
      <c r="O156" s="8">
        <f>331.3*(SQRT((1+('P,T'!D156/273.15))))</f>
        <v>296.54739197838478</v>
      </c>
      <c r="P156" s="8"/>
      <c r="Q156" s="8">
        <f t="shared" si="30"/>
        <v>0.53545567058181187</v>
      </c>
      <c r="R156" s="8"/>
      <c r="S156" s="8">
        <f t="shared" si="31"/>
        <v>0.55773568762225667</v>
      </c>
      <c r="V156" s="8">
        <f>IF('RAOB Used for Calcs'!N156=1,((2*$T$16*$T$19)/(M156*$T$22*I156))^(1/2),0)</f>
        <v>158.78798263107345</v>
      </c>
      <c r="W156" s="8"/>
      <c r="X156" s="37">
        <f>IF('RAOB Used for Calcs'!N156=1,((2*$T$16*$T$19)/(M156*$T$22*K156))^(1/2),0)</f>
        <v>165.39506357765131</v>
      </c>
      <c r="Z156" s="18">
        <f t="shared" si="32"/>
        <v>369.97821990370545</v>
      </c>
      <c r="AA156" s="18"/>
      <c r="AC156" s="8">
        <f>IF('RAOB Used for Calcs'!L156=1,('particle parameters'!$B$25*ABS('particle parameters'!$B$30)),(AC157+(AM157*'vertical grid'!H157)))</f>
        <v>403.01677220170359</v>
      </c>
      <c r="AE156" s="8">
        <f t="shared" si="36"/>
        <v>1.3590298991099519</v>
      </c>
      <c r="AG156" s="8">
        <f t="shared" si="37"/>
        <v>0.98286431229743587</v>
      </c>
      <c r="AI156" s="8">
        <f t="shared" si="38"/>
        <v>237.62170862405227</v>
      </c>
      <c r="AK156" s="8">
        <f t="shared" si="33"/>
        <v>-103.51953242105037</v>
      </c>
      <c r="AM156" s="8">
        <f>AK156/('particle parameters'!$B$21/1000)</f>
        <v>-103.51953242105037</v>
      </c>
      <c r="AO156" s="35">
        <f t="shared" si="34"/>
        <v>403.01677220170359</v>
      </c>
      <c r="AQ156" s="15">
        <f>IF('vertical grid'!J156=TRUE,1,0)</f>
        <v>1</v>
      </c>
      <c r="AR156" s="15"/>
      <c r="AS156" s="15">
        <f t="shared" si="39"/>
        <v>403.01677220170359</v>
      </c>
      <c r="AV156" s="8">
        <f>(Vz!$B$14/1000)*Vz!AK156</f>
        <v>-105.14133842898016</v>
      </c>
      <c r="AX156">
        <f t="shared" si="40"/>
        <v>1</v>
      </c>
    </row>
    <row r="157" spans="2:50" x14ac:dyDescent="0.15">
      <c r="B157" s="15">
        <f>'RAOB Used for Calcs'!C157</f>
        <v>12604</v>
      </c>
      <c r="D157" s="15">
        <f t="shared" si="35"/>
        <v>100</v>
      </c>
      <c r="F157" s="8">
        <f t="shared" si="28"/>
        <v>0.33721422850108546</v>
      </c>
      <c r="G157" s="8"/>
      <c r="I157">
        <v>0.60000000000000009</v>
      </c>
      <c r="K157" s="8">
        <f t="shared" si="29"/>
        <v>0.553020748821198</v>
      </c>
      <c r="M157" s="20">
        <f>'P,T'!J157</f>
        <v>0.23877406708285784</v>
      </c>
      <c r="N157" s="8"/>
      <c r="O157" s="8">
        <f>331.3*(SQRT((1+('P,T'!D157/273.15))))</f>
        <v>296.54739197838478</v>
      </c>
      <c r="P157" s="8"/>
      <c r="Q157" s="8">
        <f t="shared" si="30"/>
        <v>0.53545567058181187</v>
      </c>
      <c r="R157" s="8"/>
      <c r="S157" s="8">
        <f t="shared" si="31"/>
        <v>0.55773568762225667</v>
      </c>
      <c r="V157" s="8">
        <f>IF('RAOB Used for Calcs'!N157=1,((2*$T$16*$T$19)/(M157*$T$22*I157))^(1/2),0)</f>
        <v>158.78798263107345</v>
      </c>
      <c r="W157" s="8"/>
      <c r="X157" s="37">
        <f>IF('RAOB Used for Calcs'!N157=1,((2*$T$16*$T$19)/(M157*$T$22*K157))^(1/2),0)</f>
        <v>165.39506357765131</v>
      </c>
      <c r="Z157" s="18">
        <f t="shared" si="32"/>
        <v>369.97821990370545</v>
      </c>
      <c r="AA157" s="18"/>
      <c r="AC157" s="8">
        <f>IF('RAOB Used for Calcs'!L157=1,('particle parameters'!$B$25*ABS('particle parameters'!$B$30)),(AC158+(AM158*'vertical grid'!H158)))</f>
        <v>430.74577625344023</v>
      </c>
      <c r="AE157" s="8">
        <f t="shared" si="36"/>
        <v>1.4525360461940502</v>
      </c>
      <c r="AG157" s="8">
        <f t="shared" si="37"/>
        <v>0.9927290914740492</v>
      </c>
      <c r="AI157" s="8">
        <f t="shared" si="38"/>
        <v>265.35071267578894</v>
      </c>
      <c r="AK157" s="8">
        <f t="shared" si="33"/>
        <v>-119.44151375000082</v>
      </c>
      <c r="AM157" s="8">
        <f>AK157/('particle parameters'!$B$21/1000)</f>
        <v>-119.44151375000082</v>
      </c>
      <c r="AO157" s="35">
        <f t="shared" si="34"/>
        <v>430.74577625344023</v>
      </c>
      <c r="AQ157" s="15">
        <f>IF('vertical grid'!J157=TRUE,1,0)</f>
        <v>1</v>
      </c>
      <c r="AR157" s="15"/>
      <c r="AS157" s="15">
        <f t="shared" si="39"/>
        <v>430.74577625344023</v>
      </c>
      <c r="AV157" s="8">
        <f>(Vz!$B$14/1000)*Vz!AK157</f>
        <v>-121.31276413208417</v>
      </c>
      <c r="AX157">
        <f t="shared" si="40"/>
        <v>1</v>
      </c>
    </row>
    <row r="158" spans="2:50" x14ac:dyDescent="0.15">
      <c r="B158" s="15">
        <f>'RAOB Used for Calcs'!C158</f>
        <v>12704</v>
      </c>
      <c r="D158" s="15">
        <f t="shared" si="35"/>
        <v>100</v>
      </c>
      <c r="F158" s="8">
        <f t="shared" si="28"/>
        <v>0.33721422850108546</v>
      </c>
      <c r="G158" s="8"/>
      <c r="I158">
        <v>0.60000000000000009</v>
      </c>
      <c r="K158" s="8">
        <f t="shared" si="29"/>
        <v>0.553020748821198</v>
      </c>
      <c r="M158" s="20">
        <f>'P,T'!J158</f>
        <v>0.23877406708285784</v>
      </c>
      <c r="N158" s="8"/>
      <c r="O158" s="8">
        <f>331.3*(SQRT((1+('P,T'!D158/273.15))))</f>
        <v>296.54739197838478</v>
      </c>
      <c r="P158" s="8"/>
      <c r="Q158" s="8">
        <f t="shared" si="30"/>
        <v>0.53545567058181187</v>
      </c>
      <c r="R158" s="8"/>
      <c r="S158" s="8">
        <f t="shared" si="31"/>
        <v>0.55773568762225667</v>
      </c>
      <c r="V158" s="8">
        <f>IF('RAOB Used for Calcs'!N158=1,((2*$T$16*$T$19)/(M158*$T$22*I158))^(1/2),0)</f>
        <v>158.78798263107345</v>
      </c>
      <c r="W158" s="8"/>
      <c r="X158" s="37">
        <f>IF('RAOB Used for Calcs'!N158=1,((2*$T$16*$T$19)/(M158*$T$22*K158))^(1/2),0)</f>
        <v>165.39506357765131</v>
      </c>
      <c r="Z158" s="18">
        <f t="shared" si="32"/>
        <v>369.97821990370545</v>
      </c>
      <c r="AA158" s="18"/>
      <c r="AC158" s="8">
        <f>IF('RAOB Used for Calcs'!L158=1,('particle parameters'!$B$25*ABS('particle parameters'!$B$30)),(AC159+(AM159*'vertical grid'!H159)))</f>
        <v>460.57543887480773</v>
      </c>
      <c r="AE158" s="8">
        <f t="shared" si="36"/>
        <v>1.5531259128671713</v>
      </c>
      <c r="AG158" s="8">
        <f t="shared" si="37"/>
        <v>0.99876904121649446</v>
      </c>
      <c r="AI158" s="8">
        <f t="shared" si="38"/>
        <v>295.18037529715639</v>
      </c>
      <c r="AK158" s="8">
        <f t="shared" si="33"/>
        <v>-137.38809953323789</v>
      </c>
      <c r="AM158" s="8">
        <f>AK158/('particle parameters'!$B$21/1000)</f>
        <v>-137.38809953323789</v>
      </c>
      <c r="AO158" s="35">
        <f t="shared" si="34"/>
        <v>460.57543887480773</v>
      </c>
      <c r="AQ158" s="15">
        <f>IF('vertical grid'!J158=TRUE,1,0)</f>
        <v>1</v>
      </c>
      <c r="AR158" s="15"/>
      <c r="AS158" s="15">
        <f t="shared" si="39"/>
        <v>460.57543887480773</v>
      </c>
      <c r="AV158" s="8">
        <f>(Vz!$B$14/1000)*Vz!AK158</f>
        <v>-139.54051309259197</v>
      </c>
      <c r="AX158">
        <f t="shared" si="40"/>
        <v>1</v>
      </c>
    </row>
    <row r="159" spans="2:50" x14ac:dyDescent="0.15">
      <c r="B159" s="15">
        <f>'RAOB Used for Calcs'!C159</f>
        <v>12804</v>
      </c>
      <c r="D159" s="15">
        <f t="shared" si="35"/>
        <v>100</v>
      </c>
      <c r="F159" s="8">
        <f t="shared" si="28"/>
        <v>0.33721422850108546</v>
      </c>
      <c r="G159" s="8"/>
      <c r="I159">
        <v>0.60000000000000009</v>
      </c>
      <c r="K159" s="8">
        <f t="shared" si="29"/>
        <v>0.553020748821198</v>
      </c>
      <c r="M159" s="20">
        <f>'P,T'!J159</f>
        <v>0.23877406708285784</v>
      </c>
      <c r="N159" s="8"/>
      <c r="O159" s="8">
        <f>331.3*(SQRT((1+('P,T'!D159/273.15))))</f>
        <v>296.54739197838478</v>
      </c>
      <c r="P159" s="8"/>
      <c r="Q159" s="8">
        <f t="shared" si="30"/>
        <v>0.53545567058181187</v>
      </c>
      <c r="R159" s="8"/>
      <c r="S159" s="8">
        <f t="shared" si="31"/>
        <v>0.55773568762225667</v>
      </c>
      <c r="V159" s="8">
        <f>IF('RAOB Used for Calcs'!N159=1,((2*$T$16*$T$19)/(M159*$T$22*I159))^(1/2),0)</f>
        <v>158.78798263107345</v>
      </c>
      <c r="W159" s="8"/>
      <c r="X159" s="37">
        <f>IF('RAOB Used for Calcs'!N159=1,((2*$T$16*$T$19)/(M159*$T$22*K159))^(1/2),0)</f>
        <v>165.39506357765131</v>
      </c>
      <c r="Z159" s="18">
        <f t="shared" si="32"/>
        <v>369.97821990370545</v>
      </c>
      <c r="AA159" s="18"/>
      <c r="AC159" s="8">
        <f>IF('RAOB Used for Calcs'!L159=1,('particle parameters'!$B$25*ABS('particle parameters'!$B$30)),(AC160+(AM160*'vertical grid'!H160)))</f>
        <v>492.55910911899718</v>
      </c>
      <c r="AE159" s="8">
        <f t="shared" si="36"/>
        <v>1.660979399727446</v>
      </c>
      <c r="AG159" s="8">
        <f t="shared" si="37"/>
        <v>1.0013535673150784</v>
      </c>
      <c r="AI159" s="8">
        <f t="shared" si="38"/>
        <v>327.1640455413459</v>
      </c>
      <c r="AK159" s="8">
        <f t="shared" si="33"/>
        <v>-157.53848121833747</v>
      </c>
      <c r="AM159" s="8">
        <f>AK159/('particle parameters'!$B$21/1000)</f>
        <v>-157.53848121833747</v>
      </c>
      <c r="AO159" s="35">
        <f t="shared" si="34"/>
        <v>492.55910911899718</v>
      </c>
      <c r="AQ159" s="15">
        <f>IF('vertical grid'!J159=TRUE,1,0)</f>
        <v>1</v>
      </c>
      <c r="AR159" s="15"/>
      <c r="AS159" s="15">
        <f t="shared" si="39"/>
        <v>492.55910911899718</v>
      </c>
      <c r="AV159" s="8">
        <f>(Vz!$B$14/1000)*Vz!AK159</f>
        <v>-160.00658409075808</v>
      </c>
      <c r="AX159">
        <f t="shared" si="40"/>
        <v>1</v>
      </c>
    </row>
    <row r="160" spans="2:50" x14ac:dyDescent="0.15">
      <c r="B160" s="15">
        <f>'RAOB Used for Calcs'!C160</f>
        <v>12904</v>
      </c>
      <c r="D160" s="15">
        <f t="shared" si="35"/>
        <v>100</v>
      </c>
      <c r="F160" s="8">
        <f t="shared" si="28"/>
        <v>0.33721422850108546</v>
      </c>
      <c r="G160" s="8"/>
      <c r="I160">
        <v>0.60000000000000009</v>
      </c>
      <c r="K160" s="8">
        <f t="shared" si="29"/>
        <v>0.553020748821198</v>
      </c>
      <c r="M160" s="20">
        <f>'P,T'!J160</f>
        <v>0.23877406708285784</v>
      </c>
      <c r="N160" s="8"/>
      <c r="O160" s="8">
        <f>331.3*(SQRT((1+('P,T'!D160/273.15))))</f>
        <v>296.54739197838478</v>
      </c>
      <c r="P160" s="8"/>
      <c r="Q160" s="8">
        <f t="shared" si="30"/>
        <v>0.53545567058181187</v>
      </c>
      <c r="R160" s="8"/>
      <c r="S160" s="8">
        <f t="shared" si="31"/>
        <v>0.55773568762225667</v>
      </c>
      <c r="V160" s="8">
        <f>IF('RAOB Used for Calcs'!N160=1,((2*$T$16*$T$19)/(M160*$T$22*I160))^(1/2),0)</f>
        <v>158.78798263107345</v>
      </c>
      <c r="W160" s="8"/>
      <c r="X160" s="37">
        <f>IF('RAOB Used for Calcs'!N160=1,((2*$T$16*$T$19)/(M160*$T$22*K160))^(1/2),0)</f>
        <v>165.39506357765131</v>
      </c>
      <c r="Z160" s="18">
        <f t="shared" si="32"/>
        <v>369.97821990370545</v>
      </c>
      <c r="AA160" s="18"/>
      <c r="AC160" s="8">
        <f>IF('RAOB Used for Calcs'!L160=1,('particle parameters'!$B$25*ABS('particle parameters'!$B$30)),(AC161+(AM161*'vertical grid'!H161)))</f>
        <v>526.74929874253507</v>
      </c>
      <c r="AE160" s="8">
        <f t="shared" si="36"/>
        <v>1.7762735838895174</v>
      </c>
      <c r="AG160" s="8">
        <f t="shared" si="37"/>
        <v>1.0009561415390928</v>
      </c>
      <c r="AI160" s="8">
        <f t="shared" si="38"/>
        <v>361.35423516488379</v>
      </c>
      <c r="AK160" s="8">
        <f t="shared" si="33"/>
        <v>-180.09658408072872</v>
      </c>
      <c r="AM160" s="8">
        <f>AK160/('particle parameters'!$B$21/1000)</f>
        <v>-180.09658408072872</v>
      </c>
      <c r="AO160" s="35">
        <f t="shared" si="34"/>
        <v>526.74929874253507</v>
      </c>
      <c r="AQ160" s="15">
        <f>IF('vertical grid'!J160=TRUE,1,0)</f>
        <v>1</v>
      </c>
      <c r="AR160" s="15"/>
      <c r="AS160" s="15">
        <f t="shared" si="39"/>
        <v>526.74929874253507</v>
      </c>
      <c r="AV160" s="8">
        <f>(Vz!$B$14/1000)*Vz!AK160</f>
        <v>-182.91809723132681</v>
      </c>
      <c r="AX160">
        <f t="shared" si="40"/>
        <v>1</v>
      </c>
    </row>
    <row r="161" spans="2:50" x14ac:dyDescent="0.15">
      <c r="B161" s="15">
        <f>'RAOB Used for Calcs'!C161</f>
        <v>13004</v>
      </c>
      <c r="D161" s="15">
        <f t="shared" si="35"/>
        <v>100</v>
      </c>
      <c r="F161" s="8">
        <f t="shared" si="28"/>
        <v>0.33721422850108546</v>
      </c>
      <c r="G161" s="8"/>
      <c r="I161">
        <v>0.60000000000000009</v>
      </c>
      <c r="K161" s="8">
        <f t="shared" ref="K161:K192" si="41">IF(Q161&lt;0.722,(0.45*(Q161*Q161))+0.424,(2.1*EXP(-1.2*(Q161+0.35)))-(8.9*EXP(-2.2*(Q161+0.35)))+0.92)</f>
        <v>0.553020748821198</v>
      </c>
      <c r="M161" s="20">
        <f>'P,T'!J161</f>
        <v>0.23877406708285784</v>
      </c>
      <c r="N161" s="8"/>
      <c r="O161" s="8">
        <f>331.3*(SQRT((1+('P,T'!D161/273.15))))</f>
        <v>296.54739197838478</v>
      </c>
      <c r="P161" s="8"/>
      <c r="Q161" s="8">
        <f t="shared" si="30"/>
        <v>0.53545567058181187</v>
      </c>
      <c r="R161" s="8"/>
      <c r="S161" s="8">
        <f t="shared" si="31"/>
        <v>0.55773568762225667</v>
      </c>
      <c r="V161" s="8">
        <f>IF('RAOB Used for Calcs'!N161=1,((2*$T$16*$T$19)/(M161*$T$22*I161))^(1/2),0)</f>
        <v>158.78798263107345</v>
      </c>
      <c r="W161" s="8"/>
      <c r="X161" s="37">
        <f>IF('RAOB Used for Calcs'!N161=1,((2*$T$16*$T$19)/(M161*$T$22*K161))^(1/2),0)</f>
        <v>165.39506357765131</v>
      </c>
      <c r="Z161" s="18">
        <f t="shared" si="32"/>
        <v>369.97821990370545</v>
      </c>
      <c r="AA161" s="18"/>
      <c r="AC161" s="8">
        <f>IF('RAOB Used for Calcs'!L161=1,('particle parameters'!$B$25*ABS('particle parameters'!$B$30)),(AC162+(AM162*'vertical grid'!H162)))</f>
        <v>563.20173502043497</v>
      </c>
      <c r="AE161" s="8">
        <f t="shared" si="36"/>
        <v>1.8991963856538874</v>
      </c>
      <c r="AG161" s="8">
        <f t="shared" si="37"/>
        <v>0.99811384697530503</v>
      </c>
      <c r="AI161" s="8">
        <f t="shared" si="38"/>
        <v>397.80667144278368</v>
      </c>
      <c r="AK161" s="8">
        <f t="shared" si="33"/>
        <v>-205.30075357435089</v>
      </c>
      <c r="AM161" s="8">
        <f>AK161/('particle parameters'!$B$21/1000)</f>
        <v>-205.30075357435089</v>
      </c>
      <c r="AO161" s="35">
        <f t="shared" si="34"/>
        <v>563.20173502043497</v>
      </c>
      <c r="AQ161" s="15">
        <f>IF('vertical grid'!J161=TRUE,1,0)</f>
        <v>1</v>
      </c>
      <c r="AR161" s="15"/>
      <c r="AS161" s="15">
        <f t="shared" si="39"/>
        <v>563.20173502043497</v>
      </c>
      <c r="AV161" s="8">
        <f>(Vz!$B$14/1000)*Vz!AK161</f>
        <v>-208.51713204701574</v>
      </c>
      <c r="AX161">
        <f t="shared" si="40"/>
        <v>1</v>
      </c>
    </row>
    <row r="162" spans="2:50" x14ac:dyDescent="0.15">
      <c r="B162" s="15">
        <f>'RAOB Used for Calcs'!C162</f>
        <v>13104</v>
      </c>
      <c r="D162" s="15">
        <f t="shared" si="35"/>
        <v>100</v>
      </c>
      <c r="F162" s="8">
        <f t="shared" si="28"/>
        <v>0.33721422850108546</v>
      </c>
      <c r="G162" s="8"/>
      <c r="I162">
        <v>0.60000000000000009</v>
      </c>
      <c r="K162" s="8">
        <f t="shared" si="41"/>
        <v>0.553020748821198</v>
      </c>
      <c r="M162" s="20">
        <f>'P,T'!J162</f>
        <v>0.23877406708285784</v>
      </c>
      <c r="N162" s="8"/>
      <c r="O162" s="8">
        <f>331.3*(SQRT((1+('P,T'!D162/273.15))))</f>
        <v>296.54739197838478</v>
      </c>
      <c r="P162" s="8"/>
      <c r="Q162" s="8">
        <f t="shared" si="30"/>
        <v>0.53545567058181187</v>
      </c>
      <c r="R162" s="8"/>
      <c r="S162" s="8">
        <f t="shared" si="31"/>
        <v>0.55773568762225667</v>
      </c>
      <c r="V162" s="8">
        <f>IF('RAOB Used for Calcs'!N162=1,((2*$T$16*$T$19)/(M162*$T$22*I162))^(1/2),0)</f>
        <v>158.78798263107345</v>
      </c>
      <c r="W162" s="8"/>
      <c r="X162" s="37">
        <f>IF('RAOB Used for Calcs'!N162=1,((2*$T$16*$T$19)/(M162*$T$22*K162))^(1/2),0)</f>
        <v>165.39506357765131</v>
      </c>
      <c r="Z162" s="18">
        <f t="shared" si="32"/>
        <v>369.97821990370545</v>
      </c>
      <c r="AA162" s="18"/>
      <c r="AC162" s="8">
        <f>IF('RAOB Used for Calcs'!L162=1,('particle parameters'!$B$25*ABS('particle parameters'!$B$30)),(AC163+(AM163*'vertical grid'!H163)))</f>
        <v>601.97947637366337</v>
      </c>
      <c r="AE162" s="8">
        <f t="shared" si="36"/>
        <v>2.0299604469883228</v>
      </c>
      <c r="AG162" s="8">
        <f t="shared" si="37"/>
        <v>0.9933866744713622</v>
      </c>
      <c r="AI162" s="8">
        <f t="shared" si="38"/>
        <v>436.58441279601209</v>
      </c>
      <c r="AK162" s="8">
        <f t="shared" si="33"/>
        <v>-233.43404434769809</v>
      </c>
      <c r="AM162" s="8">
        <f>AK162/('particle parameters'!$B$21/1000)</f>
        <v>-233.43404434769809</v>
      </c>
      <c r="AO162" s="35">
        <f t="shared" si="34"/>
        <v>601.97947637366337</v>
      </c>
      <c r="AQ162" s="15">
        <f>IF('vertical grid'!J162=TRUE,1,0)</f>
        <v>1</v>
      </c>
      <c r="AR162" s="15"/>
      <c r="AS162" s="15">
        <f t="shared" si="39"/>
        <v>601.97947637366337</v>
      </c>
      <c r="AV162" s="8">
        <f>(Vz!$B$14/1000)*Vz!AK162</f>
        <v>-237.09117770914537</v>
      </c>
      <c r="AX162">
        <f t="shared" si="40"/>
        <v>1</v>
      </c>
    </row>
    <row r="163" spans="2:50" x14ac:dyDescent="0.15">
      <c r="B163" s="15">
        <f>'RAOB Used for Calcs'!C163</f>
        <v>13204</v>
      </c>
      <c r="D163" s="15">
        <f t="shared" si="35"/>
        <v>100</v>
      </c>
      <c r="F163" s="8">
        <f t="shared" si="28"/>
        <v>0.33721422850108546</v>
      </c>
      <c r="G163" s="8"/>
      <c r="I163">
        <v>0.60000000000000009</v>
      </c>
      <c r="K163" s="8">
        <f t="shared" si="41"/>
        <v>0.553020748821198</v>
      </c>
      <c r="M163" s="20">
        <f>'P,T'!J163</f>
        <v>0.23877406708285784</v>
      </c>
      <c r="N163" s="8"/>
      <c r="O163" s="8">
        <f>331.3*(SQRT((1+('P,T'!D163/273.15))))</f>
        <v>296.54739197838478</v>
      </c>
      <c r="P163" s="8"/>
      <c r="Q163" s="8">
        <f t="shared" si="30"/>
        <v>0.53545567058181187</v>
      </c>
      <c r="R163" s="8"/>
      <c r="S163" s="8">
        <f t="shared" si="31"/>
        <v>0.55773568762225667</v>
      </c>
      <c r="V163" s="8">
        <f>IF('RAOB Used for Calcs'!N163=1,((2*$T$16*$T$19)/(M163*$T$22*I163))^(1/2),0)</f>
        <v>158.78798263107345</v>
      </c>
      <c r="W163" s="8"/>
      <c r="X163" s="37">
        <f>IF('RAOB Used for Calcs'!N163=1,((2*$T$16*$T$19)/(M163*$T$22*K163))^(1/2),0)</f>
        <v>165.39506357765131</v>
      </c>
      <c r="Z163" s="18">
        <f t="shared" si="32"/>
        <v>369.97821990370545</v>
      </c>
      <c r="AA163" s="18"/>
      <c r="AC163" s="8">
        <f>IF('RAOB Used for Calcs'!L163=1,('particle parameters'!$B$25*ABS('particle parameters'!$B$30)),(AC164+(AM164*'vertical grid'!H164)))</f>
        <v>643.15677049783267</v>
      </c>
      <c r="AE163" s="8">
        <f t="shared" si="36"/>
        <v>2.1688161416867633</v>
      </c>
      <c r="AG163" s="8">
        <f t="shared" si="37"/>
        <v>0.98732120354688446</v>
      </c>
      <c r="AI163" s="8">
        <f t="shared" si="38"/>
        <v>477.76170692018138</v>
      </c>
      <c r="AK163" s="8">
        <f t="shared" si="33"/>
        <v>-264.83455506740114</v>
      </c>
      <c r="AM163" s="8">
        <f>AK163/('particle parameters'!$B$21/1000)</f>
        <v>-264.83455506740114</v>
      </c>
      <c r="AO163" s="35">
        <f t="shared" si="34"/>
        <v>643.15677049783267</v>
      </c>
      <c r="AQ163" s="15">
        <f>IF('vertical grid'!J163=TRUE,1,0)</f>
        <v>1</v>
      </c>
      <c r="AR163" s="15"/>
      <c r="AS163" s="15">
        <f t="shared" si="39"/>
        <v>643.15677049783267</v>
      </c>
      <c r="AV163" s="8">
        <f>(Vz!$B$14/1000)*Vz!AK163</f>
        <v>-268.98362976345709</v>
      </c>
      <c r="AX163">
        <f t="shared" si="40"/>
        <v>1</v>
      </c>
    </row>
    <row r="164" spans="2:50" x14ac:dyDescent="0.15">
      <c r="B164" s="15">
        <f>'RAOB Used for Calcs'!C164</f>
        <v>13299.333333333334</v>
      </c>
      <c r="D164" s="15">
        <f t="shared" si="35"/>
        <v>95.33333333333394</v>
      </c>
      <c r="F164" s="8">
        <f t="shared" si="28"/>
        <v>0.32147756450437015</v>
      </c>
      <c r="G164" s="8"/>
      <c r="I164">
        <v>0.60000000000000009</v>
      </c>
      <c r="K164" s="8">
        <f t="shared" si="41"/>
        <v>0.553020748821198</v>
      </c>
      <c r="M164" s="20">
        <f>'P,T'!J164</f>
        <v>0.23877406708285784</v>
      </c>
      <c r="N164" s="8"/>
      <c r="O164" s="8">
        <f>331.3*(SQRT((1+('P,T'!D164/273.15))))</f>
        <v>296.54739197838478</v>
      </c>
      <c r="P164" s="8"/>
      <c r="Q164" s="8">
        <f t="shared" si="30"/>
        <v>0.53545567058181187</v>
      </c>
      <c r="R164" s="8"/>
      <c r="S164" s="8">
        <f t="shared" si="31"/>
        <v>0.55773568762225667</v>
      </c>
      <c r="V164" s="8">
        <f>IF('RAOB Used for Calcs'!N164=1,((2*$T$16*$T$19)/(M164*$T$22*I164))^(1/2),0)</f>
        <v>158.78798263107345</v>
      </c>
      <c r="W164" s="8"/>
      <c r="X164" s="37">
        <f>IF('RAOB Used for Calcs'!N164=1,((2*$T$16*$T$19)/(M164*$T$22*K164))^(1/2),0)</f>
        <v>165.39506357765131</v>
      </c>
      <c r="Z164" s="18">
        <f t="shared" si="32"/>
        <v>369.97821990370545</v>
      </c>
      <c r="AA164" s="18"/>
      <c r="AC164" s="8">
        <f>IF('RAOB Used for Calcs'!L164=1,('particle parameters'!$B$25*ABS('particle parameters'!$B$30)),(AC165+(AM165*'vertical grid'!H165)))</f>
        <v>684.66867840592295</v>
      </c>
      <c r="AE164" s="8">
        <f t="shared" si="36"/>
        <v>2.308800201675111</v>
      </c>
      <c r="AG164" s="8">
        <f t="shared" si="37"/>
        <v>0.98076500321011761</v>
      </c>
      <c r="AI164" s="8">
        <f t="shared" si="38"/>
        <v>519.27361482827166</v>
      </c>
      <c r="AK164" s="8">
        <f t="shared" si="33"/>
        <v>-298.13185096720673</v>
      </c>
      <c r="AM164" s="8">
        <f>AK164/('particle parameters'!$B$21/1000)</f>
        <v>-298.13185096720673</v>
      </c>
      <c r="AO164" s="35">
        <f t="shared" si="34"/>
        <v>684.66867840592295</v>
      </c>
      <c r="AQ164" s="15">
        <f>IF('vertical grid'!J164=TRUE,1,0)</f>
        <v>1</v>
      </c>
      <c r="AR164" s="15"/>
      <c r="AS164" s="15">
        <f t="shared" si="39"/>
        <v>684.66867840592295</v>
      </c>
      <c r="AV164" s="8">
        <f>(Vz!$B$14/1000)*Vz!AK164</f>
        <v>-302.80258329902631</v>
      </c>
      <c r="AX164">
        <f t="shared" si="40"/>
        <v>1</v>
      </c>
    </row>
    <row r="165" spans="2:50" x14ac:dyDescent="0.15">
      <c r="B165" s="15">
        <f>'RAOB Used for Calcs'!C165</f>
        <v>13394.666666666668</v>
      </c>
      <c r="D165" s="15">
        <f t="shared" si="35"/>
        <v>95.33333333333394</v>
      </c>
      <c r="F165" s="8">
        <f t="shared" si="28"/>
        <v>0.32147756450437015</v>
      </c>
      <c r="G165" s="8"/>
      <c r="I165">
        <v>0.60000000000000009</v>
      </c>
      <c r="K165" s="8">
        <f t="shared" si="41"/>
        <v>0.553020748821198</v>
      </c>
      <c r="M165" s="20">
        <f>'P,T'!J165</f>
        <v>0.23877406708285784</v>
      </c>
      <c r="N165" s="8"/>
      <c r="O165" s="8">
        <f>331.3*(SQRT((1+('P,T'!D165/273.15))))</f>
        <v>296.54739197838478</v>
      </c>
      <c r="P165" s="8"/>
      <c r="Q165" s="8">
        <f t="shared" si="30"/>
        <v>0.53545567058181187</v>
      </c>
      <c r="R165" s="8"/>
      <c r="S165" s="8">
        <f t="shared" si="31"/>
        <v>0.55773568762225667</v>
      </c>
      <c r="V165" s="8">
        <f>IF('RAOB Used for Calcs'!N165=1,((2*$T$16*$T$19)/(M165*$T$22*I165))^(1/2),0)</f>
        <v>158.78798263107345</v>
      </c>
      <c r="W165" s="8"/>
      <c r="X165" s="37">
        <f>IF('RAOB Used for Calcs'!N165=1,((2*$T$16*$T$19)/(M165*$T$22*K165))^(1/2),0)</f>
        <v>165.39506357765131</v>
      </c>
      <c r="Z165" s="18">
        <f t="shared" si="32"/>
        <v>369.97821990370545</v>
      </c>
      <c r="AA165" s="18"/>
      <c r="AC165" s="8">
        <f>IF('RAOB Used for Calcs'!L165=1,('particle parameters'!$B$25*ABS('particle parameters'!$B$30)),(AC166+(AM166*'vertical grid'!H166)))</f>
        <v>728.5277233855553</v>
      </c>
      <c r="AE165" s="8">
        <f t="shared" si="36"/>
        <v>2.4566991418311224</v>
      </c>
      <c r="AG165" s="8">
        <f t="shared" si="37"/>
        <v>0.97383597624355311</v>
      </c>
      <c r="AI165" s="8">
        <f t="shared" si="38"/>
        <v>563.13265980790402</v>
      </c>
      <c r="AK165" s="8">
        <f t="shared" si="33"/>
        <v>-335.16640058261532</v>
      </c>
      <c r="AM165" s="8">
        <f>AK165/('particle parameters'!$B$21/1000)</f>
        <v>-335.16640058261532</v>
      </c>
      <c r="AO165" s="35">
        <f t="shared" si="34"/>
        <v>728.5277233855553</v>
      </c>
      <c r="AQ165" s="15">
        <f>IF('vertical grid'!J165=TRUE,1,0)</f>
        <v>1</v>
      </c>
      <c r="AR165" s="15"/>
      <c r="AS165" s="15">
        <f t="shared" si="39"/>
        <v>728.5277233855553</v>
      </c>
      <c r="AV165" s="8">
        <f>(Vz!$B$14/1000)*Vz!AK165</f>
        <v>-340.41734085840966</v>
      </c>
      <c r="AX165">
        <f t="shared" si="40"/>
        <v>1</v>
      </c>
    </row>
    <row r="166" spans="2:50" x14ac:dyDescent="0.15">
      <c r="B166" s="15">
        <f>'RAOB Used for Calcs'!C166</f>
        <v>13490</v>
      </c>
      <c r="D166" s="15">
        <f t="shared" si="35"/>
        <v>95.333333333332121</v>
      </c>
      <c r="F166" s="8">
        <f t="shared" si="28"/>
        <v>0.32147756450436404</v>
      </c>
      <c r="G166" s="8"/>
      <c r="I166">
        <v>0.60000000000000009</v>
      </c>
      <c r="K166" s="8">
        <f t="shared" si="41"/>
        <v>0.553020748821198</v>
      </c>
      <c r="M166" s="20">
        <f>'P,T'!J166</f>
        <v>0.23877406708285784</v>
      </c>
      <c r="N166" s="8"/>
      <c r="O166" s="8">
        <f>331.3*(SQRT((1+('P,T'!D166/273.15))))</f>
        <v>296.54739197838478</v>
      </c>
      <c r="P166" s="8"/>
      <c r="Q166" s="8">
        <f t="shared" si="30"/>
        <v>0.53545567058181187</v>
      </c>
      <c r="R166" s="8"/>
      <c r="S166" s="8">
        <f t="shared" si="31"/>
        <v>0.55773568762225667</v>
      </c>
      <c r="V166" s="8">
        <f>IF('RAOB Used for Calcs'!N166=1,((2*$T$16*$T$19)/(M166*$T$22*I166))^(1/2),0)</f>
        <v>158.78798263107345</v>
      </c>
      <c r="W166" s="8"/>
      <c r="X166" s="37">
        <f>IF('RAOB Used for Calcs'!N166=1,((2*$T$16*$T$19)/(M166*$T$22*K166))^(1/2),0)</f>
        <v>165.39506357765131</v>
      </c>
      <c r="Z166" s="18">
        <f t="shared" si="32"/>
        <v>369.97821990370545</v>
      </c>
      <c r="AA166" s="18"/>
      <c r="AC166" s="8">
        <f>IF('RAOB Used for Calcs'!L166=1,('particle parameters'!$B$25*ABS('particle parameters'!$B$30)),(AC167+(AM167*'vertical grid'!H167)))</f>
        <v>774.84058128091715</v>
      </c>
      <c r="AE166" s="8">
        <f t="shared" si="36"/>
        <v>2.6128726882797708</v>
      </c>
      <c r="AG166" s="8">
        <f t="shared" si="37"/>
        <v>0.9668563414706568</v>
      </c>
      <c r="AI166" s="8">
        <f t="shared" si="38"/>
        <v>609.44551770326586</v>
      </c>
      <c r="AK166" s="8">
        <f t="shared" si="33"/>
        <v>-376.41694124919411</v>
      </c>
      <c r="AM166" s="8">
        <f>AK166/('particle parameters'!$B$21/1000)</f>
        <v>-376.41694124919411</v>
      </c>
      <c r="AO166" s="35">
        <f t="shared" si="34"/>
        <v>774.84058128091715</v>
      </c>
      <c r="AQ166" s="15">
        <f>IF('vertical grid'!J166=TRUE,1,0)</f>
        <v>1</v>
      </c>
      <c r="AR166" s="15"/>
      <c r="AS166" s="15">
        <f t="shared" si="39"/>
        <v>774.84058128091715</v>
      </c>
      <c r="AV166" s="8">
        <f>(Vz!$B$14/1000)*Vz!AK166</f>
        <v>-382.3141399954315</v>
      </c>
      <c r="AX166">
        <f t="shared" si="40"/>
        <v>1</v>
      </c>
    </row>
    <row r="167" spans="2:50" x14ac:dyDescent="0.15">
      <c r="B167" s="15">
        <f>'RAOB Used for Calcs'!C167</f>
        <v>13623.333333333334</v>
      </c>
      <c r="D167" s="15">
        <f t="shared" si="35"/>
        <v>133.33333333333394</v>
      </c>
      <c r="F167" s="8">
        <f t="shared" si="28"/>
        <v>0.45127160808983974</v>
      </c>
      <c r="G167" s="8"/>
      <c r="I167">
        <v>0.60000000000000009</v>
      </c>
      <c r="K167" s="8">
        <f t="shared" si="41"/>
        <v>0.57106012403631989</v>
      </c>
      <c r="M167" s="20">
        <f>'P,T'!J167</f>
        <v>0.21102725655145624</v>
      </c>
      <c r="N167" s="8"/>
      <c r="O167" s="8">
        <f>331.3*(SQRT((1+('P,T'!D167/273.15))))</f>
        <v>295.46138277502661</v>
      </c>
      <c r="P167" s="8"/>
      <c r="Q167" s="8">
        <f t="shared" si="30"/>
        <v>0.57166447820051447</v>
      </c>
      <c r="R167" s="8"/>
      <c r="S167" s="8">
        <f t="shared" si="31"/>
        <v>0.58597071869882444</v>
      </c>
      <c r="V167" s="8">
        <f>IF('RAOB Used for Calcs'!N167=1,((2*$T$16*$T$19)/(M167*$T$22*I167))^(1/2),0)</f>
        <v>168.90477721248806</v>
      </c>
      <c r="W167" s="8"/>
      <c r="X167" s="37">
        <f>IF('RAOB Used for Calcs'!N167=1,((2*$T$16*$T$19)/(M167*$T$22*K167))^(1/2),0)</f>
        <v>173.13171881243082</v>
      </c>
      <c r="Z167" s="18">
        <f t="shared" si="32"/>
        <v>387.28462476160223</v>
      </c>
      <c r="AA167" s="18"/>
      <c r="AC167" s="8">
        <f>IF('RAOB Used for Calcs'!L167=1,('particle parameters'!$B$25*ABS('particle parameters'!$B$30)),(AC168+(AM168*'vertical grid'!H168)))</f>
        <v>836.04948812034195</v>
      </c>
      <c r="AE167" s="8">
        <f t="shared" si="36"/>
        <v>2.8296404771006429</v>
      </c>
      <c r="AG167" s="8">
        <f t="shared" si="37"/>
        <v>0.95809816981338092</v>
      </c>
      <c r="AI167" s="8">
        <f t="shared" si="38"/>
        <v>662.91776930791116</v>
      </c>
      <c r="AK167" s="8">
        <f t="shared" si="33"/>
        <v>-383.80256423629885</v>
      </c>
      <c r="AM167" s="8">
        <f>AK167/('particle parameters'!$B$21/1000)</f>
        <v>-383.80256423629885</v>
      </c>
      <c r="AO167" s="35">
        <f t="shared" si="34"/>
        <v>836.04948812034195</v>
      </c>
      <c r="AQ167" s="15">
        <f>IF('vertical grid'!J167=TRUE,1,0)</f>
        <v>1</v>
      </c>
      <c r="AR167" s="15"/>
      <c r="AS167" s="15">
        <f t="shared" si="39"/>
        <v>836.04948812034195</v>
      </c>
      <c r="AV167" s="8">
        <f>(Vz!$B$14/1000)*Vz!AK167</f>
        <v>-389.8154710760009</v>
      </c>
      <c r="AX167">
        <f t="shared" si="40"/>
        <v>1</v>
      </c>
    </row>
    <row r="168" spans="2:50" x14ac:dyDescent="0.15">
      <c r="B168" s="15">
        <f>'RAOB Used for Calcs'!C168</f>
        <v>13756.666666666668</v>
      </c>
      <c r="D168" s="15">
        <f t="shared" si="35"/>
        <v>133.33333333333394</v>
      </c>
      <c r="F168" s="8">
        <f t="shared" si="28"/>
        <v>0.45127160808983974</v>
      </c>
      <c r="G168" s="8"/>
      <c r="I168">
        <v>0.60000000000000009</v>
      </c>
      <c r="K168" s="8">
        <f t="shared" si="41"/>
        <v>0.57106012403631989</v>
      </c>
      <c r="M168" s="20">
        <f>'P,T'!J168</f>
        <v>0.21102725655145624</v>
      </c>
      <c r="N168" s="8"/>
      <c r="O168" s="8">
        <f>331.3*(SQRT((1+('P,T'!D168/273.15))))</f>
        <v>295.46138277502661</v>
      </c>
      <c r="P168" s="8"/>
      <c r="Q168" s="8">
        <f t="shared" si="30"/>
        <v>0.57166447820051447</v>
      </c>
      <c r="R168" s="8"/>
      <c r="S168" s="8">
        <f t="shared" si="31"/>
        <v>0.58597071869882444</v>
      </c>
      <c r="V168" s="8">
        <f>IF('RAOB Used for Calcs'!N168=1,((2*$T$16*$T$19)/(M168*$T$22*I168))^(1/2),0)</f>
        <v>168.90477721248806</v>
      </c>
      <c r="W168" s="8"/>
      <c r="X168" s="37">
        <f>IF('RAOB Used for Calcs'!N168=1,((2*$T$16*$T$19)/(M168*$T$22*K168))^(1/2),0)</f>
        <v>173.13171881243082</v>
      </c>
      <c r="Z168" s="18">
        <f t="shared" si="32"/>
        <v>387.28462476160223</v>
      </c>
      <c r="AA168" s="18"/>
      <c r="AC168" s="8">
        <f>IF('RAOB Used for Calcs'!L168=1,('particle parameters'!$B$25*ABS('particle parameters'!$B$30)),(AC169+(AM169*'vertical grid'!H169)))</f>
        <v>901.52472137711436</v>
      </c>
      <c r="AE168" s="8">
        <f t="shared" si="36"/>
        <v>3.0512438306144496</v>
      </c>
      <c r="AG168" s="8">
        <f t="shared" si="37"/>
        <v>0.95044455399901873</v>
      </c>
      <c r="AI168" s="8">
        <f t="shared" si="38"/>
        <v>728.39300256468357</v>
      </c>
      <c r="AK168" s="8">
        <f t="shared" si="33"/>
        <v>-442.70656064184743</v>
      </c>
      <c r="AM168" s="8">
        <f>AK168/('particle parameters'!$B$21/1000)</f>
        <v>-442.70656064184743</v>
      </c>
      <c r="AO168" s="35">
        <f t="shared" si="34"/>
        <v>901.52472137711436</v>
      </c>
      <c r="AQ168" s="15">
        <f>IF('vertical grid'!J168=TRUE,1,0)</f>
        <v>1</v>
      </c>
      <c r="AR168" s="15"/>
      <c r="AS168" s="15">
        <f t="shared" si="39"/>
        <v>901.52472137711436</v>
      </c>
      <c r="AV168" s="8">
        <f>(Vz!$B$14/1000)*Vz!AK168</f>
        <v>-449.64229675856973</v>
      </c>
      <c r="AX168">
        <f t="shared" si="40"/>
        <v>1</v>
      </c>
    </row>
    <row r="169" spans="2:50" x14ac:dyDescent="0.15">
      <c r="B169" s="15">
        <f>'RAOB Used for Calcs'!C169</f>
        <v>13890</v>
      </c>
      <c r="D169" s="15">
        <f t="shared" si="35"/>
        <v>133.33333333333212</v>
      </c>
      <c r="F169" s="8">
        <f t="shared" si="28"/>
        <v>0.45127160808983363</v>
      </c>
      <c r="G169" s="8"/>
      <c r="I169">
        <v>0.60000000000000009</v>
      </c>
      <c r="K169" s="8">
        <f t="shared" si="41"/>
        <v>0.57106012403631989</v>
      </c>
      <c r="M169" s="20">
        <f>'P,T'!J169</f>
        <v>0.21102725655145624</v>
      </c>
      <c r="N169" s="8"/>
      <c r="O169" s="8">
        <f>331.3*(SQRT((1+('P,T'!D169/273.15))))</f>
        <v>295.46138277502661</v>
      </c>
      <c r="P169" s="8"/>
      <c r="Q169" s="8">
        <f t="shared" si="30"/>
        <v>0.57166447820051447</v>
      </c>
      <c r="R169" s="8"/>
      <c r="S169" s="8">
        <f t="shared" si="31"/>
        <v>0.58597071869882444</v>
      </c>
      <c r="V169" s="8">
        <f>IF('RAOB Used for Calcs'!N169=1,((2*$T$16*$T$19)/(M169*$T$22*I169))^(1/2),0)</f>
        <v>168.90477721248806</v>
      </c>
      <c r="W169" s="8"/>
      <c r="X169" s="37">
        <f>IF('RAOB Used for Calcs'!N169=1,((2*$T$16*$T$19)/(M169*$T$22*K169))^(1/2),0)</f>
        <v>173.13171881243082</v>
      </c>
      <c r="Z169" s="18">
        <f t="shared" si="32"/>
        <v>387.28462476160223</v>
      </c>
      <c r="AA169" s="18"/>
      <c r="AC169" s="8">
        <f>IF('RAOB Used for Calcs'!L169=1,('particle parameters'!$B$25*ABS('particle parameters'!$B$30)),(AC170+(AM170*'vertical grid'!H170)))</f>
        <v>971.58772518182218</v>
      </c>
      <c r="AE169" s="8">
        <f t="shared" si="36"/>
        <v>3.2883746635736117</v>
      </c>
      <c r="AG169" s="8">
        <f t="shared" si="37"/>
        <v>0.94370032811665727</v>
      </c>
      <c r="AI169" s="8">
        <f t="shared" si="38"/>
        <v>798.45600636939139</v>
      </c>
      <c r="AK169" s="8">
        <f t="shared" si="33"/>
        <v>-510.54265864516526</v>
      </c>
      <c r="AM169" s="8">
        <f>AK169/('particle parameters'!$B$21/1000)</f>
        <v>-510.54265864516526</v>
      </c>
      <c r="AO169" s="35">
        <f t="shared" si="34"/>
        <v>971.58772518182218</v>
      </c>
      <c r="AQ169" s="15">
        <f>IF('vertical grid'!J169=TRUE,1,0)</f>
        <v>1</v>
      </c>
      <c r="AR169" s="15"/>
      <c r="AS169" s="15">
        <f t="shared" si="39"/>
        <v>971.58772518182218</v>
      </c>
      <c r="AV169" s="8">
        <f>(Vz!$B$14/1000)*Vz!AK169</f>
        <v>-518.54116029727288</v>
      </c>
      <c r="AX169">
        <f t="shared" si="40"/>
        <v>1</v>
      </c>
    </row>
    <row r="170" spans="2:50" x14ac:dyDescent="0.15">
      <c r="B170" s="15">
        <f>'RAOB Used for Calcs'!C170</f>
        <v>14035.333333333334</v>
      </c>
      <c r="D170" s="15">
        <f t="shared" si="35"/>
        <v>145.33333333333394</v>
      </c>
      <c r="F170" s="8">
        <f t="shared" si="28"/>
        <v>0.49188605281792513</v>
      </c>
      <c r="G170" s="8"/>
      <c r="I170">
        <v>0.60000000000000009</v>
      </c>
      <c r="K170" s="8">
        <f t="shared" si="41"/>
        <v>0.57106012403631989</v>
      </c>
      <c r="M170" s="20">
        <f>'P,T'!J170</f>
        <v>0.21102725655145624</v>
      </c>
      <c r="N170" s="8"/>
      <c r="O170" s="8">
        <f>331.3*(SQRT((1+('P,T'!D170/273.15))))</f>
        <v>295.46138277502661</v>
      </c>
      <c r="P170" s="8"/>
      <c r="Q170" s="8">
        <f t="shared" si="30"/>
        <v>0.57166447820051447</v>
      </c>
      <c r="R170" s="8"/>
      <c r="S170" s="8">
        <f t="shared" si="31"/>
        <v>0.58597071869882444</v>
      </c>
      <c r="V170" s="8">
        <f>IF('RAOB Used for Calcs'!N170=1,((2*$T$16*$T$19)/(M170*$T$22*I170))^(1/2),0)</f>
        <v>168.90477721248806</v>
      </c>
      <c r="W170" s="8"/>
      <c r="X170" s="37">
        <f>IF('RAOB Used for Calcs'!N170=1,((2*$T$16*$T$19)/(M170*$T$22*K170))^(1/2),0)</f>
        <v>173.13171881243082</v>
      </c>
      <c r="Z170" s="18">
        <f t="shared" si="32"/>
        <v>387.28462476160223</v>
      </c>
      <c r="AA170" s="18"/>
      <c r="AC170" s="8">
        <f>IF('RAOB Used for Calcs'!L170=1,('particle parameters'!$B$25*ABS('particle parameters'!$B$30)),(AC171+(AM171*'vertical grid'!H171)))</f>
        <v>1053.8790132282572</v>
      </c>
      <c r="AE170" s="8">
        <f t="shared" si="36"/>
        <v>3.5668925777373524</v>
      </c>
      <c r="AG170" s="8">
        <f t="shared" si="37"/>
        <v>0.93748424656073348</v>
      </c>
      <c r="AI170" s="8">
        <f t="shared" si="38"/>
        <v>880.74729441582645</v>
      </c>
      <c r="AK170" s="8">
        <f t="shared" si="33"/>
        <v>-596.73207415361662</v>
      </c>
      <c r="AM170" s="8">
        <f>AK170/('particle parameters'!$B$21/1000)</f>
        <v>-596.73207415361662</v>
      </c>
      <c r="AO170" s="35">
        <f t="shared" si="34"/>
        <v>1053.8790132282572</v>
      </c>
      <c r="AQ170" s="15">
        <f>IF('vertical grid'!J170=TRUE,1,0)</f>
        <v>1</v>
      </c>
      <c r="AR170" s="15"/>
      <c r="AS170" s="15">
        <f t="shared" si="39"/>
        <v>1053.8790132282572</v>
      </c>
      <c r="AV170" s="8">
        <f>(Vz!$B$14/1000)*Vz!AK170</f>
        <v>-606.08087664868992</v>
      </c>
      <c r="AX170">
        <f t="shared" si="40"/>
        <v>1</v>
      </c>
    </row>
    <row r="171" spans="2:50" x14ac:dyDescent="0.15">
      <c r="B171" s="15">
        <f>'RAOB Used for Calcs'!C171</f>
        <v>14180.666666666668</v>
      </c>
      <c r="D171" s="15">
        <f t="shared" si="35"/>
        <v>145.33333333333394</v>
      </c>
      <c r="F171" s="8">
        <f t="shared" si="28"/>
        <v>0.49188605281792513</v>
      </c>
      <c r="G171" s="8"/>
      <c r="I171">
        <v>0.60000000000000009</v>
      </c>
      <c r="K171" s="8">
        <f t="shared" si="41"/>
        <v>0.57106012403631989</v>
      </c>
      <c r="M171" s="20">
        <f>'P,T'!J171</f>
        <v>0.21102725655145624</v>
      </c>
      <c r="N171" s="8"/>
      <c r="O171" s="8">
        <f>331.3*(SQRT((1+('P,T'!D171/273.15))))</f>
        <v>295.46138277502661</v>
      </c>
      <c r="P171" s="8"/>
      <c r="Q171" s="8">
        <f t="shared" si="30"/>
        <v>0.57166447820051447</v>
      </c>
      <c r="R171" s="8"/>
      <c r="S171" s="8">
        <f t="shared" si="31"/>
        <v>0.58597071869882444</v>
      </c>
      <c r="V171" s="8">
        <f>IF('RAOB Used for Calcs'!N171=1,((2*$T$16*$T$19)/(M171*$T$22*I171))^(1/2),0)</f>
        <v>168.90477721248806</v>
      </c>
      <c r="W171" s="8"/>
      <c r="X171" s="37">
        <f>IF('RAOB Used for Calcs'!N171=1,((2*$T$16*$T$19)/(M171*$T$22*K171))^(1/2),0)</f>
        <v>173.13171881243082</v>
      </c>
      <c r="Z171" s="18">
        <f t="shared" si="32"/>
        <v>387.28462476160223</v>
      </c>
      <c r="AA171" s="18"/>
      <c r="AC171" s="8">
        <f>IF('RAOB Used for Calcs'!L171=1,('particle parameters'!$B$25*ABS('particle parameters'!$B$30)),(AC172+(AM172*'vertical grid'!H172)))</f>
        <v>1142.6240559865403</v>
      </c>
      <c r="AE171" s="8">
        <f t="shared" si="36"/>
        <v>3.8672534639038409</v>
      </c>
      <c r="AG171" s="8">
        <f t="shared" si="37"/>
        <v>0.93248448477985446</v>
      </c>
      <c r="AI171" s="8">
        <f t="shared" si="38"/>
        <v>969.49233717410948</v>
      </c>
      <c r="AK171" s="8">
        <f t="shared" si="33"/>
        <v>-697.72170209977867</v>
      </c>
      <c r="AM171" s="8">
        <f>AK171/('particle parameters'!$B$21/1000)</f>
        <v>-697.72170209977867</v>
      </c>
      <c r="AO171" s="35">
        <f t="shared" si="34"/>
        <v>1142.6240559865403</v>
      </c>
      <c r="AQ171" s="15">
        <f>IF('vertical grid'!J171=TRUE,1,0)</f>
        <v>1</v>
      </c>
      <c r="AR171" s="15"/>
      <c r="AS171" s="15">
        <f t="shared" si="39"/>
        <v>1142.6240559865403</v>
      </c>
      <c r="AV171" s="8">
        <f>(Vz!$B$14/1000)*Vz!AK171</f>
        <v>-708.65267543267521</v>
      </c>
      <c r="AX171">
        <f t="shared" si="40"/>
        <v>1</v>
      </c>
    </row>
    <row r="172" spans="2:50" x14ac:dyDescent="0.15">
      <c r="B172" s="15">
        <f>'RAOB Used for Calcs'!C172</f>
        <v>14326</v>
      </c>
      <c r="D172" s="15">
        <f t="shared" si="35"/>
        <v>145.33333333333212</v>
      </c>
      <c r="F172" s="8">
        <f t="shared" si="28"/>
        <v>0.49188605281791897</v>
      </c>
      <c r="G172" s="8"/>
      <c r="I172">
        <v>0.60000000000000009</v>
      </c>
      <c r="K172" s="8">
        <f t="shared" si="41"/>
        <v>0.57106012403631989</v>
      </c>
      <c r="M172" s="20">
        <f>'P,T'!J172</f>
        <v>0.21102725655145624</v>
      </c>
      <c r="N172" s="8"/>
      <c r="O172" s="8">
        <f>331.3*(SQRT((1+('P,T'!D172/273.15))))</f>
        <v>295.46138277502661</v>
      </c>
      <c r="P172" s="8"/>
      <c r="Q172" s="8">
        <f t="shared" si="30"/>
        <v>0.57166447820051447</v>
      </c>
      <c r="R172" s="8"/>
      <c r="S172" s="8">
        <f t="shared" si="31"/>
        <v>0.58597071869882444</v>
      </c>
      <c r="V172" s="8">
        <f>IF('RAOB Used for Calcs'!N172=1,((2*$T$16*$T$19)/(M172*$T$22*I172))^(1/2),0)</f>
        <v>168.90477721248806</v>
      </c>
      <c r="W172" s="8"/>
      <c r="X172" s="37">
        <f>IF('RAOB Used for Calcs'!N172=1,((2*$T$16*$T$19)/(M172*$T$22*K172))^(1/2),0)</f>
        <v>173.13171881243082</v>
      </c>
      <c r="Z172" s="18">
        <f t="shared" si="32"/>
        <v>387.28462476160223</v>
      </c>
      <c r="AA172" s="18"/>
      <c r="AC172" s="8">
        <f>IF('RAOB Used for Calcs'!L172=1,('particle parameters'!$B$25*ABS('particle parameters'!$B$30)),(AC173+(AM173*'vertical grid'!H173)))</f>
        <v>1238.4096247320176</v>
      </c>
      <c r="AE172" s="8">
        <f t="shared" si="36"/>
        <v>4.1914432712006251</v>
      </c>
      <c r="AG172" s="8">
        <f t="shared" si="37"/>
        <v>0.92861701790847151</v>
      </c>
      <c r="AI172" s="8">
        <f t="shared" si="38"/>
        <v>1065.2779059195868</v>
      </c>
      <c r="AK172" s="8">
        <f t="shared" si="33"/>
        <v>-816.20484113415409</v>
      </c>
      <c r="AM172" s="8">
        <f>AK172/('particle parameters'!$B$21/1000)</f>
        <v>-816.20484113415409</v>
      </c>
      <c r="AO172" s="35">
        <f t="shared" si="34"/>
        <v>1238.4096247320176</v>
      </c>
      <c r="AQ172" s="15">
        <f>IF('vertical grid'!J172=TRUE,1,0)</f>
        <v>1</v>
      </c>
      <c r="AR172" s="15"/>
      <c r="AS172" s="15">
        <f t="shared" si="39"/>
        <v>1238.4096247320176</v>
      </c>
      <c r="AV172" s="8">
        <f>(Vz!$B$14/1000)*Vz!AK172</f>
        <v>-828.99205031192253</v>
      </c>
      <c r="AX172">
        <f t="shared" si="40"/>
        <v>1</v>
      </c>
    </row>
    <row r="173" spans="2:50" x14ac:dyDescent="0.15">
      <c r="B173" s="15">
        <f>'RAOB Used for Calcs'!C173</f>
        <v>14352.666666666666</v>
      </c>
      <c r="D173" s="15">
        <f t="shared" si="35"/>
        <v>26.66666666666606</v>
      </c>
      <c r="F173" s="8">
        <f t="shared" si="28"/>
        <v>9.0295894315526135E-2</v>
      </c>
      <c r="G173" s="8"/>
      <c r="I173">
        <v>0.60000000000000009</v>
      </c>
      <c r="K173" s="8">
        <f t="shared" si="41"/>
        <v>0.57287009479369</v>
      </c>
      <c r="M173" s="20">
        <f>'P,T'!J173</f>
        <v>0.20865366184568368</v>
      </c>
      <c r="N173" s="8"/>
      <c r="O173" s="8">
        <f>331.3*(SQRT((1+('P,T'!D173/273.15))))</f>
        <v>295.32535082362875</v>
      </c>
      <c r="P173" s="8"/>
      <c r="Q173" s="8">
        <f t="shared" si="30"/>
        <v>0.57517165513859148</v>
      </c>
      <c r="R173" s="8"/>
      <c r="S173" s="8">
        <f t="shared" si="31"/>
        <v>0.58863356796334587</v>
      </c>
      <c r="V173" s="8">
        <f>IF('RAOB Used for Calcs'!N173=1,((2*$T$16*$T$19)/(M173*$T$22*I173))^(1/2),0)</f>
        <v>169.86277083761175</v>
      </c>
      <c r="W173" s="8"/>
      <c r="X173" s="37">
        <f>IF('RAOB Used for Calcs'!N173=1,((2*$T$16*$T$19)/(M173*$T$22*K173))^(1/2),0)</f>
        <v>173.83841496533944</v>
      </c>
      <c r="Z173" s="18">
        <f t="shared" si="32"/>
        <v>388.86545903204689</v>
      </c>
      <c r="AA173" s="18"/>
      <c r="AC173" s="8">
        <f>IF('RAOB Used for Calcs'!L173=1,('particle parameters'!$B$25*ABS('particle parameters'!$B$30)),(AC174+(AM174*'vertical grid'!H174)))</f>
        <v>1256.0232131265907</v>
      </c>
      <c r="AE173" s="8">
        <f t="shared" si="36"/>
        <v>4.2530152241373287</v>
      </c>
      <c r="AG173" s="8">
        <f t="shared" si="37"/>
        <v>0.92802589863474982</v>
      </c>
      <c r="AI173" s="8">
        <f t="shared" si="38"/>
        <v>1082.1847981612514</v>
      </c>
      <c r="AK173" s="8">
        <f t="shared" si="33"/>
        <v>-829.61534587654774</v>
      </c>
      <c r="AM173" s="8">
        <f>AK173/('particle parameters'!$B$21/1000)</f>
        <v>-829.61534587654774</v>
      </c>
      <c r="AO173" s="35">
        <f t="shared" si="34"/>
        <v>1256.0232131265907</v>
      </c>
      <c r="AQ173" s="15">
        <f>IF('vertical grid'!J173=TRUE,1,0)</f>
        <v>1</v>
      </c>
      <c r="AR173" s="15"/>
      <c r="AS173" s="15">
        <f t="shared" si="39"/>
        <v>1256.0232131265907</v>
      </c>
      <c r="AV173" s="8">
        <f>(Vz!$B$14/1000)*Vz!AK173</f>
        <v>-842.61265296194699</v>
      </c>
      <c r="AX173">
        <f t="shared" si="40"/>
        <v>1</v>
      </c>
    </row>
    <row r="174" spans="2:50" x14ac:dyDescent="0.15">
      <c r="B174" s="15">
        <f>'RAOB Used for Calcs'!C174</f>
        <v>14379.333333333332</v>
      </c>
      <c r="D174" s="15">
        <f t="shared" si="35"/>
        <v>26.66666666666606</v>
      </c>
      <c r="F174" s="8">
        <f t="shared" si="28"/>
        <v>9.0295894315526135E-2</v>
      </c>
      <c r="G174" s="8"/>
      <c r="I174">
        <v>0.60000000000000009</v>
      </c>
      <c r="K174" s="8">
        <f t="shared" si="41"/>
        <v>0.57287009479369</v>
      </c>
      <c r="M174" s="20">
        <f>'P,T'!J174</f>
        <v>0.20865366184568368</v>
      </c>
      <c r="N174" s="8"/>
      <c r="O174" s="8">
        <f>331.3*(SQRT((1+('P,T'!D174/273.15))))</f>
        <v>295.32535082362875</v>
      </c>
      <c r="P174" s="8"/>
      <c r="Q174" s="8">
        <f t="shared" si="30"/>
        <v>0.57517165513859148</v>
      </c>
      <c r="R174" s="8"/>
      <c r="S174" s="8">
        <f t="shared" si="31"/>
        <v>0.58863356796334587</v>
      </c>
      <c r="V174" s="8">
        <f>IF('RAOB Used for Calcs'!N174=1,((2*$T$16*$T$19)/(M174*$T$22*I174))^(1/2),0)</f>
        <v>169.86277083761175</v>
      </c>
      <c r="W174" s="8"/>
      <c r="X174" s="37">
        <f>IF('RAOB Used for Calcs'!N174=1,((2*$T$16*$T$19)/(M174*$T$22*K174))^(1/2),0)</f>
        <v>173.83841496533944</v>
      </c>
      <c r="Z174" s="18">
        <f t="shared" si="32"/>
        <v>388.86545903204689</v>
      </c>
      <c r="AA174" s="18"/>
      <c r="AC174" s="8">
        <f>IF('RAOB Used for Calcs'!L174=1,('particle parameters'!$B$25*ABS('particle parameters'!$B$30)),(AC175+(AM175*'vertical grid'!H175)))</f>
        <v>1273.8767297853421</v>
      </c>
      <c r="AE174" s="8">
        <f t="shared" si="36"/>
        <v>4.3134689461390465</v>
      </c>
      <c r="AG174" s="8">
        <f t="shared" si="37"/>
        <v>0.92748370398857949</v>
      </c>
      <c r="AI174" s="8">
        <f t="shared" si="38"/>
        <v>1100.0383148200026</v>
      </c>
      <c r="AK174" s="8">
        <f t="shared" si="33"/>
        <v>-852.86922811570673</v>
      </c>
      <c r="AM174" s="8">
        <f>AK174/('particle parameters'!$B$21/1000)</f>
        <v>-852.86922811570673</v>
      </c>
      <c r="AO174" s="35">
        <f t="shared" si="34"/>
        <v>1273.8767297853421</v>
      </c>
      <c r="AQ174" s="15">
        <f>IF('vertical grid'!J174=TRUE,1,0)</f>
        <v>1</v>
      </c>
      <c r="AR174" s="15"/>
      <c r="AS174" s="15">
        <f t="shared" si="39"/>
        <v>1273.8767297853421</v>
      </c>
      <c r="AV174" s="8">
        <f>(Vz!$B$14/1000)*Vz!AK174</f>
        <v>-866.2308460228528</v>
      </c>
      <c r="AX174">
        <f t="shared" si="40"/>
        <v>1</v>
      </c>
    </row>
    <row r="175" spans="2:50" x14ac:dyDescent="0.15">
      <c r="B175" s="15">
        <f>'RAOB Used for Calcs'!C175</f>
        <v>14406</v>
      </c>
      <c r="D175" s="15">
        <f t="shared" si="35"/>
        <v>26.666666666667879</v>
      </c>
      <c r="F175" s="8">
        <f t="shared" si="28"/>
        <v>9.0295894315532296E-2</v>
      </c>
      <c r="G175" s="8"/>
      <c r="I175">
        <v>0.60000000000000009</v>
      </c>
      <c r="K175" s="8">
        <f t="shared" si="41"/>
        <v>0.57287009479369</v>
      </c>
      <c r="M175" s="20">
        <f>'P,T'!J175</f>
        <v>0.20865366184568368</v>
      </c>
      <c r="N175" s="8"/>
      <c r="O175" s="8">
        <f>331.3*(SQRT((1+('P,T'!D175/273.15))))</f>
        <v>295.32535082362875</v>
      </c>
      <c r="P175" s="8"/>
      <c r="Q175" s="8">
        <f t="shared" si="30"/>
        <v>0.57517165513859148</v>
      </c>
      <c r="R175" s="8"/>
      <c r="S175" s="8">
        <f t="shared" si="31"/>
        <v>0.58863356796334587</v>
      </c>
      <c r="V175" s="8">
        <f>IF('RAOB Used for Calcs'!N175=1,((2*$T$16*$T$19)/(M175*$T$22*I175))^(1/2),0)</f>
        <v>169.86277083761175</v>
      </c>
      <c r="W175" s="8"/>
      <c r="X175" s="37">
        <f>IF('RAOB Used for Calcs'!N175=1,((2*$T$16*$T$19)/(M175*$T$22*K175))^(1/2),0)</f>
        <v>173.83841496533944</v>
      </c>
      <c r="Z175" s="18">
        <f t="shared" si="32"/>
        <v>388.86545903204689</v>
      </c>
      <c r="AA175" s="18"/>
      <c r="AC175" s="8">
        <f>IF('RAOB Used for Calcs'!L175=1,('particle parameters'!$B$25*ABS('particle parameters'!$B$30)),(AC176+(AM176*'vertical grid'!H176)))</f>
        <v>1291.9738575055324</v>
      </c>
      <c r="AE175" s="8">
        <f t="shared" si="36"/>
        <v>4.374747558590431</v>
      </c>
      <c r="AG175" s="8">
        <f t="shared" si="37"/>
        <v>0.92697035282639972</v>
      </c>
      <c r="AI175" s="8">
        <f t="shared" si="38"/>
        <v>1118.1354425401928</v>
      </c>
      <c r="AK175" s="8">
        <f t="shared" si="33"/>
        <v>-876.78809664087851</v>
      </c>
      <c r="AM175" s="8">
        <f>AK175/('particle parameters'!$B$21/1000)</f>
        <v>-876.78809664087851</v>
      </c>
      <c r="AO175" s="35">
        <f t="shared" si="34"/>
        <v>1291.9738575055324</v>
      </c>
      <c r="AQ175" s="15">
        <f>IF('vertical grid'!J175=TRUE,1,0)</f>
        <v>1</v>
      </c>
      <c r="AR175" s="15"/>
      <c r="AS175" s="15">
        <f t="shared" si="39"/>
        <v>1291.9738575055324</v>
      </c>
      <c r="AV175" s="8">
        <f>(Vz!$B$14/1000)*Vz!AK175</f>
        <v>-890.52444348825236</v>
      </c>
      <c r="AX175">
        <f t="shared" si="40"/>
        <v>1</v>
      </c>
    </row>
    <row r="176" spans="2:50" x14ac:dyDescent="0.15">
      <c r="B176" s="15">
        <f>'RAOB Used for Calcs'!C176</f>
        <v>14539.333333333334</v>
      </c>
      <c r="D176" s="15">
        <f t="shared" si="35"/>
        <v>133.33333333333394</v>
      </c>
      <c r="F176" s="8">
        <f t="shared" si="28"/>
        <v>0.44859524739416218</v>
      </c>
      <c r="G176" s="8"/>
      <c r="I176">
        <v>0.60000000000000009</v>
      </c>
      <c r="K176" s="8">
        <f t="shared" si="41"/>
        <v>0.59228793324504092</v>
      </c>
      <c r="M176" s="20">
        <f>'P,T'!J176</f>
        <v>0.18222745892880285</v>
      </c>
      <c r="N176" s="8"/>
      <c r="O176" s="8">
        <f>331.3*(SQRT((1+('P,T'!D176/273.15))))</f>
        <v>297.22413268498013</v>
      </c>
      <c r="P176" s="8"/>
      <c r="Q176" s="8">
        <f t="shared" si="30"/>
        <v>0.61153347004802594</v>
      </c>
      <c r="R176" s="8"/>
      <c r="S176" s="8">
        <f t="shared" si="31"/>
        <v>0.61550192329757936</v>
      </c>
      <c r="V176" s="8">
        <f>IF('RAOB Used for Calcs'!N176=1,((2*$T$16*$T$19)/(M176*$T$22*I176))^(1/2),0)</f>
        <v>181.76250524286078</v>
      </c>
      <c r="W176" s="8"/>
      <c r="X176" s="37">
        <f>IF('RAOB Used for Calcs'!N176=1,((2*$T$16*$T$19)/(M176*$T$22*K176))^(1/2),0)</f>
        <v>182.94202531806019</v>
      </c>
      <c r="Z176" s="18">
        <f t="shared" si="32"/>
        <v>409.22965540006766</v>
      </c>
      <c r="AA176" s="18"/>
      <c r="AC176" s="8">
        <f>IF('RAOB Used for Calcs'!L176=1,('particle parameters'!$B$25*ABS('particle parameters'!$B$30)),(AC177+(AM177*'vertical grid'!H177)))</f>
        <v>1375.9748939710319</v>
      </c>
      <c r="AE176" s="8">
        <f t="shared" si="36"/>
        <v>4.6294184847681619</v>
      </c>
      <c r="AG176" s="8">
        <f t="shared" si="37"/>
        <v>0.92518001144200723</v>
      </c>
      <c r="AI176" s="8">
        <f t="shared" si="38"/>
        <v>1193.0328686529717</v>
      </c>
      <c r="AK176" s="8">
        <f t="shared" si="33"/>
        <v>-866.87487933054013</v>
      </c>
      <c r="AM176" s="8">
        <f>AK176/('particle parameters'!$B$21/1000)</f>
        <v>-866.87487933054013</v>
      </c>
      <c r="AO176" s="35">
        <f t="shared" si="34"/>
        <v>1375.9748939710319</v>
      </c>
      <c r="AQ176" s="15">
        <f>IF('vertical grid'!J176=TRUE,1,0)</f>
        <v>1</v>
      </c>
      <c r="AR176" s="15"/>
      <c r="AS176" s="15">
        <f t="shared" si="39"/>
        <v>1375.9748939710319</v>
      </c>
      <c r="AV176" s="8">
        <f>(Vz!$B$14/1000)*Vz!AK176</f>
        <v>-880.45591910671862</v>
      </c>
      <c r="AX176">
        <f t="shared" si="40"/>
        <v>1</v>
      </c>
    </row>
    <row r="177" spans="2:50" x14ac:dyDescent="0.15">
      <c r="B177" s="15">
        <f>'RAOB Used for Calcs'!C177</f>
        <v>14672.666666666668</v>
      </c>
      <c r="D177" s="15">
        <f t="shared" si="35"/>
        <v>133.33333333333394</v>
      </c>
      <c r="F177" s="8">
        <f t="shared" si="28"/>
        <v>0.44859524739416218</v>
      </c>
      <c r="G177" s="8"/>
      <c r="I177">
        <v>0.60000000000000009</v>
      </c>
      <c r="K177" s="8">
        <f t="shared" si="41"/>
        <v>0.59228793324504092</v>
      </c>
      <c r="M177" s="20">
        <f>'P,T'!J177</f>
        <v>0.18222745892880285</v>
      </c>
      <c r="N177" s="8"/>
      <c r="O177" s="8">
        <f>331.3*(SQRT((1+('P,T'!D177/273.15))))</f>
        <v>297.22413268498013</v>
      </c>
      <c r="P177" s="8"/>
      <c r="Q177" s="8">
        <f t="shared" si="30"/>
        <v>0.61153347004802594</v>
      </c>
      <c r="R177" s="8"/>
      <c r="S177" s="8">
        <f t="shared" si="31"/>
        <v>0.61550192329757936</v>
      </c>
      <c r="V177" s="8">
        <f>IF('RAOB Used for Calcs'!N177=1,((2*$T$16*$T$19)/(M177*$T$22*I177))^(1/2),0)</f>
        <v>181.76250524286078</v>
      </c>
      <c r="W177" s="8"/>
      <c r="X177" s="37">
        <f>IF('RAOB Used for Calcs'!N177=1,((2*$T$16*$T$19)/(M177*$T$22*K177))^(1/2),0)</f>
        <v>182.94202531806019</v>
      </c>
      <c r="Z177" s="18">
        <f t="shared" si="32"/>
        <v>409.22965540006766</v>
      </c>
      <c r="AA177" s="18"/>
      <c r="AC177" s="8">
        <f>IF('RAOB Used for Calcs'!L177=1,('particle parameters'!$B$25*ABS('particle parameters'!$B$30)),(AC178+(AM178*'vertical grid'!H178)))</f>
        <v>1465.2789083499911</v>
      </c>
      <c r="AE177" s="8">
        <f t="shared" si="36"/>
        <v>4.9298786579453182</v>
      </c>
      <c r="AG177" s="8">
        <f t="shared" si="37"/>
        <v>0.92364012145834062</v>
      </c>
      <c r="AI177" s="8">
        <f t="shared" si="38"/>
        <v>1282.3368830319309</v>
      </c>
      <c r="AK177" s="8">
        <f t="shared" si="33"/>
        <v>-981.41466525354451</v>
      </c>
      <c r="AM177" s="8">
        <f>AK177/('particle parameters'!$B$21/1000)</f>
        <v>-981.41466525354451</v>
      </c>
      <c r="AO177" s="35">
        <f t="shared" si="34"/>
        <v>1465.2789083499911</v>
      </c>
      <c r="AQ177" s="15">
        <f>IF('vertical grid'!J177=TRUE,1,0)</f>
        <v>1</v>
      </c>
      <c r="AR177" s="15"/>
      <c r="AS177" s="15">
        <f t="shared" si="39"/>
        <v>1465.2789083499911</v>
      </c>
      <c r="AV177" s="8">
        <f>(Vz!$B$14/1000)*Vz!AK177</f>
        <v>-996.79016167585007</v>
      </c>
      <c r="AX177">
        <f t="shared" si="40"/>
        <v>1</v>
      </c>
    </row>
    <row r="178" spans="2:50" x14ac:dyDescent="0.15">
      <c r="B178" s="15">
        <f>'RAOB Used for Calcs'!C178</f>
        <v>14806</v>
      </c>
      <c r="D178" s="15">
        <f t="shared" si="35"/>
        <v>133.33333333333212</v>
      </c>
      <c r="F178" s="8">
        <f t="shared" si="28"/>
        <v>0.44859524739415602</v>
      </c>
      <c r="G178" s="8"/>
      <c r="I178">
        <v>0.60000000000000009</v>
      </c>
      <c r="K178" s="8">
        <f t="shared" si="41"/>
        <v>0.59228793324504092</v>
      </c>
      <c r="M178" s="20">
        <f>'P,T'!J178</f>
        <v>0.18222745892880285</v>
      </c>
      <c r="N178" s="8"/>
      <c r="O178" s="8">
        <f>331.3*(SQRT((1+('P,T'!D178/273.15))))</f>
        <v>297.22413268498013</v>
      </c>
      <c r="P178" s="8"/>
      <c r="Q178" s="8">
        <f t="shared" si="30"/>
        <v>0.61153347004802594</v>
      </c>
      <c r="R178" s="8"/>
      <c r="S178" s="8">
        <f t="shared" si="31"/>
        <v>0.61550192329757936</v>
      </c>
      <c r="V178" s="8">
        <f>IF('RAOB Used for Calcs'!N178=1,((2*$T$16*$T$19)/(M178*$T$22*I178))^(1/2),0)</f>
        <v>181.76250524286078</v>
      </c>
      <c r="W178" s="8"/>
      <c r="X178" s="37">
        <f>IF('RAOB Used for Calcs'!N178=1,((2*$T$16*$T$19)/(M178*$T$22*K178))^(1/2),0)</f>
        <v>182.94202531806019</v>
      </c>
      <c r="Z178" s="18">
        <f t="shared" si="32"/>
        <v>409.22965540006766</v>
      </c>
      <c r="AA178" s="18"/>
      <c r="AC178" s="8">
        <f>IF('RAOB Used for Calcs'!L178=1,('particle parameters'!$B$25*ABS('particle parameters'!$B$30)),(AC179+(AM179*'vertical grid'!H179)))</f>
        <v>1560.2534988435548</v>
      </c>
      <c r="AE178" s="8">
        <f t="shared" si="36"/>
        <v>5.2494172823349627</v>
      </c>
      <c r="AG178" s="8">
        <f t="shared" si="37"/>
        <v>0.92249574330666662</v>
      </c>
      <c r="AI178" s="8">
        <f t="shared" si="38"/>
        <v>1377.3114735254946</v>
      </c>
      <c r="AK178" s="8">
        <f t="shared" si="33"/>
        <v>-1111.3832783911353</v>
      </c>
      <c r="AM178" s="8">
        <f>AK178/('particle parameters'!$B$21/1000)</f>
        <v>-1111.3832783911353</v>
      </c>
      <c r="AO178" s="35">
        <f t="shared" si="34"/>
        <v>1560.2534988435548</v>
      </c>
      <c r="AQ178" s="15">
        <f>IF('vertical grid'!J178=TRUE,1,0)</f>
        <v>1</v>
      </c>
      <c r="AR178" s="15"/>
      <c r="AS178" s="15">
        <f t="shared" si="39"/>
        <v>1560.2534988435548</v>
      </c>
      <c r="AV178" s="8">
        <f>(Vz!$B$14/1000)*Vz!AK178</f>
        <v>-1128.7949497525965</v>
      </c>
      <c r="AX178">
        <f t="shared" si="40"/>
        <v>1</v>
      </c>
    </row>
    <row r="179" spans="2:50" x14ac:dyDescent="0.15">
      <c r="B179" s="15">
        <f>'RAOB Used for Calcs'!C179</f>
        <v>14934.666666666666</v>
      </c>
      <c r="D179" s="15">
        <f t="shared" si="35"/>
        <v>128.66666666666606</v>
      </c>
      <c r="F179" s="8">
        <f t="shared" si="28"/>
        <v>0.43289441373536247</v>
      </c>
      <c r="G179" s="8"/>
      <c r="I179">
        <v>0.60000000000000009</v>
      </c>
      <c r="K179" s="8">
        <f t="shared" si="41"/>
        <v>0.59228793324504092</v>
      </c>
      <c r="M179" s="20">
        <f>'P,T'!J179</f>
        <v>0.18222745892880285</v>
      </c>
      <c r="N179" s="8"/>
      <c r="O179" s="8">
        <f>331.3*(SQRT((1+('P,T'!D179/273.15))))</f>
        <v>297.22413268498013</v>
      </c>
      <c r="P179" s="8"/>
      <c r="Q179" s="8">
        <f t="shared" si="30"/>
        <v>0.61153347004802594</v>
      </c>
      <c r="R179" s="8"/>
      <c r="S179" s="8">
        <f t="shared" si="31"/>
        <v>0.61550192329757936</v>
      </c>
      <c r="V179" s="8">
        <f>IF('RAOB Used for Calcs'!N179=1,((2*$T$16*$T$19)/(M179*$T$22*I179))^(1/2),0)</f>
        <v>181.76250524286078</v>
      </c>
      <c r="W179" s="8"/>
      <c r="X179" s="37">
        <f>IF('RAOB Used for Calcs'!N179=1,((2*$T$16*$T$19)/(M179*$T$22*K179))^(1/2),0)</f>
        <v>182.94202531806019</v>
      </c>
      <c r="Z179" s="18">
        <f t="shared" si="32"/>
        <v>409.22965540006766</v>
      </c>
      <c r="AA179" s="18"/>
      <c r="AC179" s="8">
        <f>IF('RAOB Used for Calcs'!L179=1,('particle parameters'!$B$25*ABS('particle parameters'!$B$30)),(AC180+(AM180*'vertical grid'!H180)))</f>
        <v>1657.5335137970408</v>
      </c>
      <c r="AE179" s="8">
        <f t="shared" si="36"/>
        <v>5.5767124251442128</v>
      </c>
      <c r="AG179" s="8">
        <f t="shared" si="37"/>
        <v>0.92169260597129143</v>
      </c>
      <c r="AI179" s="8">
        <f t="shared" si="38"/>
        <v>1474.5914884789806</v>
      </c>
      <c r="AK179" s="8">
        <f t="shared" si="33"/>
        <v>-1253.1985881457069</v>
      </c>
      <c r="AM179" s="8">
        <f>AK179/('particle parameters'!$B$21/1000)</f>
        <v>-1253.1985881457069</v>
      </c>
      <c r="AO179" s="35">
        <f t="shared" si="34"/>
        <v>1657.5335137970408</v>
      </c>
      <c r="AQ179" s="15">
        <f>IF('vertical grid'!J179=TRUE,1,0)</f>
        <v>1</v>
      </c>
      <c r="AR179" s="15"/>
      <c r="AS179" s="15">
        <f t="shared" si="39"/>
        <v>1657.5335137970408</v>
      </c>
      <c r="AV179" s="8">
        <f>(Vz!$B$14/1000)*Vz!AK179</f>
        <v>-1272.8320326933231</v>
      </c>
      <c r="AX179">
        <f t="shared" si="40"/>
        <v>1</v>
      </c>
    </row>
    <row r="180" spans="2:50" x14ac:dyDescent="0.15">
      <c r="B180" s="15">
        <f>'RAOB Used for Calcs'!C180</f>
        <v>15063.333333333332</v>
      </c>
      <c r="D180" s="15">
        <f t="shared" si="35"/>
        <v>128.66666666666606</v>
      </c>
      <c r="F180" s="8">
        <f t="shared" si="28"/>
        <v>0.43289441373536247</v>
      </c>
      <c r="G180" s="8"/>
      <c r="I180">
        <v>0.60000000000000009</v>
      </c>
      <c r="K180" s="8">
        <f t="shared" si="41"/>
        <v>0.59228793324504092</v>
      </c>
      <c r="M180" s="20">
        <f>'P,T'!J180</f>
        <v>0.18222745892880285</v>
      </c>
      <c r="N180" s="8"/>
      <c r="O180" s="8">
        <f>331.3*(SQRT((1+('P,T'!D180/273.15))))</f>
        <v>297.22413268498013</v>
      </c>
      <c r="P180" s="8"/>
      <c r="Q180" s="8">
        <f t="shared" si="30"/>
        <v>0.61153347004802594</v>
      </c>
      <c r="R180" s="8"/>
      <c r="S180" s="8">
        <f t="shared" si="31"/>
        <v>0.61550192329757936</v>
      </c>
      <c r="V180" s="8">
        <f>IF('RAOB Used for Calcs'!N180=1,((2*$T$16*$T$19)/(M180*$T$22*I180))^(1/2),0)</f>
        <v>181.76250524286078</v>
      </c>
      <c r="W180" s="8"/>
      <c r="X180" s="37">
        <f>IF('RAOB Used for Calcs'!N180=1,((2*$T$16*$T$19)/(M180*$T$22*K180))^(1/2),0)</f>
        <v>182.94202531806019</v>
      </c>
      <c r="Z180" s="18">
        <f t="shared" si="32"/>
        <v>409.22965540006766</v>
      </c>
      <c r="AA180" s="18"/>
      <c r="AC180" s="8">
        <f>IF('RAOB Used for Calcs'!L180=1,('particle parameters'!$B$25*ABS('particle parameters'!$B$30)),(AC181+(AM181*'vertical grid'!H181)))</f>
        <v>1760.8105318300572</v>
      </c>
      <c r="AE180" s="8">
        <f t="shared" si="36"/>
        <v>5.9241842710541039</v>
      </c>
      <c r="AG180" s="8">
        <f t="shared" si="37"/>
        <v>0.921119244025704</v>
      </c>
      <c r="AI180" s="8">
        <f t="shared" si="38"/>
        <v>1577.8685065119971</v>
      </c>
      <c r="AK180" s="8">
        <f t="shared" si="33"/>
        <v>-1413.3517698072983</v>
      </c>
      <c r="AM180" s="8">
        <f>AK180/('particle parameters'!$B$21/1000)</f>
        <v>-1413.3517698072983</v>
      </c>
      <c r="AO180" s="35">
        <f t="shared" si="34"/>
        <v>1760.8105318300572</v>
      </c>
      <c r="AQ180" s="15">
        <f>IF('vertical grid'!J180=TRUE,1,0)</f>
        <v>1</v>
      </c>
      <c r="AR180" s="15"/>
      <c r="AS180" s="15">
        <f t="shared" si="39"/>
        <v>1760.8105318300572</v>
      </c>
      <c r="AV180" s="8">
        <f>(Vz!$B$14/1000)*Vz!AK180</f>
        <v>-1435.4942808676128</v>
      </c>
      <c r="AX180">
        <f t="shared" si="40"/>
        <v>1</v>
      </c>
    </row>
    <row r="181" spans="2:50" x14ac:dyDescent="0.15">
      <c r="B181" s="15">
        <f>'RAOB Used for Calcs'!C181</f>
        <v>15192</v>
      </c>
      <c r="D181" s="15">
        <f t="shared" si="35"/>
        <v>128.66666666666788</v>
      </c>
      <c r="F181" s="8">
        <f t="shared" si="28"/>
        <v>0.43289441373536858</v>
      </c>
      <c r="G181" s="8"/>
      <c r="I181">
        <v>0.60000000000000009</v>
      </c>
      <c r="K181" s="8">
        <f t="shared" si="41"/>
        <v>0.59228793324504092</v>
      </c>
      <c r="M181" s="20">
        <f>'P,T'!J181</f>
        <v>0.18222745892880285</v>
      </c>
      <c r="N181" s="8"/>
      <c r="O181" s="8">
        <f>331.3*(SQRT((1+('P,T'!D181/273.15))))</f>
        <v>297.22413268498013</v>
      </c>
      <c r="P181" s="8"/>
      <c r="Q181" s="8">
        <f t="shared" si="30"/>
        <v>0.61153347004802594</v>
      </c>
      <c r="R181" s="8"/>
      <c r="S181" s="8">
        <f t="shared" si="31"/>
        <v>0.61550192329757936</v>
      </c>
      <c r="V181" s="8">
        <f>IF('RAOB Used for Calcs'!N181=1,((2*$T$16*$T$19)/(M181*$T$22*I181))^(1/2),0)</f>
        <v>181.76250524286078</v>
      </c>
      <c r="W181" s="8"/>
      <c r="X181" s="37">
        <f>IF('RAOB Used for Calcs'!N181=1,((2*$T$16*$T$19)/(M181*$T$22*K181))^(1/2),0)</f>
        <v>182.94202531806019</v>
      </c>
      <c r="Z181" s="18">
        <f t="shared" si="32"/>
        <v>409.22965540006766</v>
      </c>
      <c r="AA181" s="18"/>
      <c r="AC181" s="8">
        <f>IF('RAOB Used for Calcs'!L181=1,('particle parameters'!$B$25*ABS('particle parameters'!$B$30)),(AC182+(AM182*'vertical grid'!H182)))</f>
        <v>1870.4720653753952</v>
      </c>
      <c r="AE181" s="8">
        <f t="shared" si="36"/>
        <v>6.2931365918320576</v>
      </c>
      <c r="AG181" s="8">
        <f t="shared" si="37"/>
        <v>0.92072064506282758</v>
      </c>
      <c r="AI181" s="8">
        <f t="shared" si="38"/>
        <v>1687.5300400573351</v>
      </c>
      <c r="AK181" s="8">
        <f t="shared" si="33"/>
        <v>-1594.1878378972513</v>
      </c>
      <c r="AM181" s="8">
        <f>AK181/('particle parameters'!$B$21/1000)</f>
        <v>-1594.1878378972513</v>
      </c>
      <c r="AO181" s="35">
        <f t="shared" si="34"/>
        <v>1870.4720653753952</v>
      </c>
      <c r="AQ181" s="15">
        <f>IF('vertical grid'!J181=TRUE,1,0)</f>
        <v>1</v>
      </c>
      <c r="AR181" s="15"/>
      <c r="AS181" s="15">
        <f t="shared" si="39"/>
        <v>1870.4720653753952</v>
      </c>
      <c r="AV181" s="8">
        <f>(Vz!$B$14/1000)*Vz!AK181</f>
        <v>-1619.1634473576416</v>
      </c>
      <c r="AX181">
        <f t="shared" si="40"/>
        <v>1</v>
      </c>
    </row>
    <row r="182" spans="2:50" x14ac:dyDescent="0.15">
      <c r="B182" s="15">
        <f>'RAOB Used for Calcs'!C182</f>
        <v>15208</v>
      </c>
      <c r="D182" s="15">
        <f t="shared" si="35"/>
        <v>16</v>
      </c>
      <c r="F182" s="8">
        <f t="shared" si="28"/>
        <v>5.3843676628576385E-2</v>
      </c>
      <c r="G182" s="8"/>
      <c r="I182">
        <v>0.60000000000000009</v>
      </c>
      <c r="K182" s="8">
        <f t="shared" si="41"/>
        <v>0.59361535778422181</v>
      </c>
      <c r="M182" s="20">
        <f>'P,T'!J182</f>
        <v>0.18088360690789898</v>
      </c>
      <c r="N182" s="8"/>
      <c r="O182" s="8">
        <f>331.3*(SQRT((1+('P,T'!D182/273.15))))</f>
        <v>297.1565279683806</v>
      </c>
      <c r="P182" s="8"/>
      <c r="Q182" s="8">
        <f t="shared" si="30"/>
        <v>0.61394056495581939</v>
      </c>
      <c r="R182" s="8"/>
      <c r="S182" s="8">
        <f t="shared" si="31"/>
        <v>0.61723335990503725</v>
      </c>
      <c r="V182" s="8">
        <f>IF('RAOB Used for Calcs'!N182=1,((2*$T$16*$T$19)/(M182*$T$22*I182))^(1/2),0)</f>
        <v>182.43644666121733</v>
      </c>
      <c r="W182" s="8"/>
      <c r="X182" s="37">
        <f>IF('RAOB Used for Calcs'!N182=1,((2*$T$16*$T$19)/(M182*$T$22*K182))^(1/2),0)</f>
        <v>183.41492217563874</v>
      </c>
      <c r="Z182" s="18">
        <f t="shared" si="32"/>
        <v>410.28749554221207</v>
      </c>
      <c r="AA182" s="18"/>
      <c r="AC182" s="8">
        <f>IF('RAOB Used for Calcs'!L182=1,('particle parameters'!$B$25*ABS('particle parameters'!$B$30)),(AC183+(AM183*'vertical grid'!H183)))</f>
        <v>1884.1062484504698</v>
      </c>
      <c r="AE182" s="8">
        <f t="shared" si="36"/>
        <v>6.3404504734654559</v>
      </c>
      <c r="AG182" s="8">
        <f t="shared" si="37"/>
        <v>0.92068104381170468</v>
      </c>
      <c r="AI182" s="8">
        <f t="shared" si="38"/>
        <v>1700.691326274831</v>
      </c>
      <c r="AK182" s="8">
        <f t="shared" si="33"/>
        <v>-1605.5155952666148</v>
      </c>
      <c r="AM182" s="8">
        <f>AK182/('particle parameters'!$B$21/1000)</f>
        <v>-1605.5155952666148</v>
      </c>
      <c r="AO182" s="35">
        <f t="shared" si="34"/>
        <v>1884.1062484504698</v>
      </c>
      <c r="AQ182" s="15">
        <f>IF('vertical grid'!J182=TRUE,1,0)</f>
        <v>1</v>
      </c>
      <c r="AR182" s="15"/>
      <c r="AS182" s="15">
        <f t="shared" si="39"/>
        <v>1884.1062484504698</v>
      </c>
      <c r="AV182" s="8">
        <f>(Vz!$B$14/1000)*Vz!AK182</f>
        <v>-1630.668672925792</v>
      </c>
      <c r="AX182">
        <f t="shared" si="40"/>
        <v>1</v>
      </c>
    </row>
    <row r="183" spans="2:50" x14ac:dyDescent="0.15">
      <c r="B183" s="15">
        <f>'RAOB Used for Calcs'!C183</f>
        <v>15224</v>
      </c>
      <c r="D183" s="15">
        <f t="shared" si="35"/>
        <v>16</v>
      </c>
      <c r="F183" s="8">
        <f t="shared" si="28"/>
        <v>5.3843676628576385E-2</v>
      </c>
      <c r="G183" s="8"/>
      <c r="I183">
        <v>0.60000000000000009</v>
      </c>
      <c r="K183" s="8">
        <f t="shared" si="41"/>
        <v>0.59361535778422181</v>
      </c>
      <c r="M183" s="20">
        <f>'P,T'!J183</f>
        <v>0.18088360690789898</v>
      </c>
      <c r="N183" s="8"/>
      <c r="O183" s="8">
        <f>331.3*(SQRT((1+('P,T'!D183/273.15))))</f>
        <v>297.1565279683806</v>
      </c>
      <c r="P183" s="8"/>
      <c r="Q183" s="8">
        <f t="shared" si="30"/>
        <v>0.61394056495581939</v>
      </c>
      <c r="R183" s="8"/>
      <c r="S183" s="8">
        <f t="shared" si="31"/>
        <v>0.61723335990503725</v>
      </c>
      <c r="V183" s="8">
        <f>IF('RAOB Used for Calcs'!N183=1,((2*$T$16*$T$19)/(M183*$T$22*I183))^(1/2),0)</f>
        <v>182.43644666121733</v>
      </c>
      <c r="W183" s="8"/>
      <c r="X183" s="37">
        <f>IF('RAOB Used for Calcs'!N183=1,((2*$T$16*$T$19)/(M183*$T$22*K183))^(1/2),0)</f>
        <v>183.41492217563874</v>
      </c>
      <c r="Z183" s="18">
        <f t="shared" si="32"/>
        <v>410.28749554221207</v>
      </c>
      <c r="AA183" s="18"/>
      <c r="AC183" s="8">
        <f>IF('RAOB Used for Calcs'!L183=1,('particle parameters'!$B$25*ABS('particle parameters'!$B$30)),(AC184+(AM184*'vertical grid'!H184)))</f>
        <v>1897.8392636267936</v>
      </c>
      <c r="AE183" s="8">
        <f t="shared" si="36"/>
        <v>6.3866652252335374</v>
      </c>
      <c r="AG183" s="8">
        <f t="shared" si="37"/>
        <v>0.92064445695454022</v>
      </c>
      <c r="AI183" s="8">
        <f t="shared" si="38"/>
        <v>1714.4243414511548</v>
      </c>
      <c r="AK183" s="8">
        <f t="shared" si="33"/>
        <v>-1628.9409631006195</v>
      </c>
      <c r="AM183" s="8">
        <f>AK183/('particle parameters'!$B$21/1000)</f>
        <v>-1628.9409631006195</v>
      </c>
      <c r="AO183" s="35">
        <f t="shared" si="34"/>
        <v>1897.8392636267936</v>
      </c>
      <c r="AQ183" s="15">
        <f>IF('vertical grid'!J183=TRUE,1,0)</f>
        <v>1</v>
      </c>
      <c r="AR183" s="15"/>
      <c r="AS183" s="15">
        <f t="shared" si="39"/>
        <v>1897.8392636267936</v>
      </c>
      <c r="AV183" s="8">
        <f>(Vz!$B$14/1000)*Vz!AK183</f>
        <v>-1654.461038189196</v>
      </c>
      <c r="AX183">
        <f t="shared" si="40"/>
        <v>1</v>
      </c>
    </row>
    <row r="184" spans="2:50" x14ac:dyDescent="0.15">
      <c r="B184" s="15">
        <f>'RAOB Used for Calcs'!C184</f>
        <v>15240</v>
      </c>
      <c r="D184" s="15">
        <f t="shared" si="35"/>
        <v>16</v>
      </c>
      <c r="F184" s="8">
        <f t="shared" si="28"/>
        <v>5.3843676628576385E-2</v>
      </c>
      <c r="G184" s="8"/>
      <c r="I184">
        <v>0.60000000000000009</v>
      </c>
      <c r="K184" s="8">
        <f t="shared" si="41"/>
        <v>0.59361535778422181</v>
      </c>
      <c r="M184" s="20">
        <f>'P,T'!J184</f>
        <v>0.18088360690789898</v>
      </c>
      <c r="N184" s="8"/>
      <c r="O184" s="8">
        <f>331.3*(SQRT((1+('P,T'!D184/273.15))))</f>
        <v>297.1565279683806</v>
      </c>
      <c r="P184" s="8"/>
      <c r="Q184" s="8">
        <f t="shared" si="30"/>
        <v>0.61394056495581939</v>
      </c>
      <c r="R184" s="8"/>
      <c r="S184" s="8">
        <f t="shared" si="31"/>
        <v>0.61723335990503725</v>
      </c>
      <c r="V184" s="8">
        <f>IF('RAOB Used for Calcs'!N184=1,((2*$T$16*$T$19)/(M184*$T$22*I184))^(1/2),0)</f>
        <v>182.43644666121733</v>
      </c>
      <c r="W184" s="8"/>
      <c r="X184" s="37">
        <f>IF('RAOB Used for Calcs'!N184=1,((2*$T$16*$T$19)/(M184*$T$22*K184))^(1/2),0)</f>
        <v>183.41492217563874</v>
      </c>
      <c r="Z184" s="18">
        <f t="shared" si="32"/>
        <v>410.28749554221207</v>
      </c>
      <c r="AA184" s="18"/>
      <c r="AC184" s="8">
        <f>IF('RAOB Used for Calcs'!L184=1,('particle parameters'!$B$25*ABS('particle parameters'!$B$30)),(AC185+(AM185*'vertical grid'!H185)))</f>
        <v>1911.6718492467007</v>
      </c>
      <c r="AE184" s="8">
        <f t="shared" si="36"/>
        <v>6.4332150544244993</v>
      </c>
      <c r="AG184" s="8">
        <f t="shared" si="37"/>
        <v>0.92060958481601651</v>
      </c>
      <c r="AI184" s="8">
        <f t="shared" si="38"/>
        <v>1728.2569270710619</v>
      </c>
      <c r="AK184" s="8">
        <f t="shared" si="33"/>
        <v>-1652.7102832419519</v>
      </c>
      <c r="AM184" s="8">
        <f>AK184/('particle parameters'!$B$21/1000)</f>
        <v>-1652.7102832419519</v>
      </c>
      <c r="AO184" s="35">
        <f t="shared" si="34"/>
        <v>1911.6718492467007</v>
      </c>
      <c r="AQ184" s="15">
        <f>IF('vertical grid'!J184=TRUE,1,0)</f>
        <v>1</v>
      </c>
      <c r="AR184" s="15"/>
      <c r="AS184" s="15">
        <f t="shared" si="39"/>
        <v>1911.6718492467007</v>
      </c>
      <c r="AV184" s="8">
        <f>(Vz!$B$14/1000)*Vz!AK184</f>
        <v>-1678.602744346076</v>
      </c>
      <c r="AX184">
        <f t="shared" si="40"/>
        <v>1</v>
      </c>
    </row>
    <row r="185" spans="2:50" x14ac:dyDescent="0.15">
      <c r="B185" s="15">
        <f>'RAOB Used for Calcs'!C185</f>
        <v>15340</v>
      </c>
      <c r="D185" s="15">
        <f t="shared" si="35"/>
        <v>100</v>
      </c>
      <c r="F185" s="8">
        <f t="shared" si="28"/>
        <v>0.33744559335060365</v>
      </c>
      <c r="G185" s="8"/>
      <c r="I185">
        <v>0.60000000000000009</v>
      </c>
      <c r="K185" s="8">
        <f t="shared" si="41"/>
        <v>0.61044616881676017</v>
      </c>
      <c r="M185" s="20">
        <f>'P,T'!J185</f>
        <v>0.16545846520297292</v>
      </c>
      <c r="N185" s="8"/>
      <c r="O185" s="8">
        <f>331.3*(SQRT((1+('P,T'!D185/273.15))))</f>
        <v>296.34406840838693</v>
      </c>
      <c r="P185" s="8"/>
      <c r="Q185" s="8">
        <f t="shared" si="30"/>
        <v>0.64368068138852863</v>
      </c>
      <c r="R185" s="8"/>
      <c r="S185" s="8">
        <f t="shared" si="31"/>
        <v>0.63814947155754953</v>
      </c>
      <c r="V185" s="8">
        <f>IF('RAOB Used for Calcs'!N185=1,((2*$T$16*$T$19)/(M185*$T$22*I185))^(1/2),0)</f>
        <v>190.75095187855925</v>
      </c>
      <c r="W185" s="8"/>
      <c r="X185" s="37">
        <f>IF('RAOB Used for Calcs'!N185=1,((2*$T$16*$T$19)/(M185*$T$22*K185))^(1/2),0)</f>
        <v>189.11181065402644</v>
      </c>
      <c r="Z185" s="18">
        <f t="shared" si="32"/>
        <v>423.03107211960037</v>
      </c>
      <c r="AA185" s="18"/>
      <c r="AC185" s="8">
        <f>IF('RAOB Used for Calcs'!L185=1,('particle parameters'!$B$25*ABS('particle parameters'!$B$30)),(AC186+(AM186*'vertical grid'!H186)))</f>
        <v>1994.1486148359486</v>
      </c>
      <c r="AE185" s="8">
        <f t="shared" si="36"/>
        <v>6.7291666256260099</v>
      </c>
      <c r="AG185" s="8">
        <f t="shared" si="37"/>
        <v>0.92042789210532805</v>
      </c>
      <c r="AI185" s="8">
        <f t="shared" si="38"/>
        <v>1805.0368041819222</v>
      </c>
      <c r="AK185" s="8">
        <f t="shared" si="33"/>
        <v>-1644.7092785594771</v>
      </c>
      <c r="AM185" s="8">
        <f>AK185/('particle parameters'!$B$21/1000)</f>
        <v>-1644.7092785594771</v>
      </c>
      <c r="AO185" s="35">
        <f t="shared" si="34"/>
        <v>1994.1486148359486</v>
      </c>
      <c r="AQ185" s="15">
        <f>IF('vertical grid'!J185=TRUE,1,0)</f>
        <v>1</v>
      </c>
      <c r="AR185" s="15"/>
      <c r="AS185" s="15">
        <f t="shared" si="39"/>
        <v>1994.1486148359486</v>
      </c>
      <c r="AV185" s="8">
        <f>(Vz!$B$14/1000)*Vz!AK185</f>
        <v>-1670.4763905902423</v>
      </c>
      <c r="AX185">
        <f t="shared" si="40"/>
        <v>1</v>
      </c>
    </row>
    <row r="186" spans="2:50" x14ac:dyDescent="0.15">
      <c r="B186" s="15">
        <f>'RAOB Used for Calcs'!C186</f>
        <v>15440</v>
      </c>
      <c r="D186" s="15">
        <f t="shared" si="35"/>
        <v>100</v>
      </c>
      <c r="F186" s="8">
        <f t="shared" si="28"/>
        <v>0.33744559335060365</v>
      </c>
      <c r="G186" s="8"/>
      <c r="I186">
        <v>0.60000000000000009</v>
      </c>
      <c r="K186" s="8">
        <f t="shared" si="41"/>
        <v>0.61044616881676017</v>
      </c>
      <c r="M186" s="20">
        <f>'P,T'!J186</f>
        <v>0.16545846520297292</v>
      </c>
      <c r="N186" s="8"/>
      <c r="O186" s="8">
        <f>331.3*(SQRT((1+('P,T'!D186/273.15))))</f>
        <v>296.34406840838693</v>
      </c>
      <c r="P186" s="8"/>
      <c r="Q186" s="8">
        <f t="shared" si="30"/>
        <v>0.64368068138852863</v>
      </c>
      <c r="R186" s="8"/>
      <c r="S186" s="8">
        <f t="shared" si="31"/>
        <v>0.63814947155754953</v>
      </c>
      <c r="V186" s="8">
        <f>IF('RAOB Used for Calcs'!N186=1,((2*$T$16*$T$19)/(M186*$T$22*I186))^(1/2),0)</f>
        <v>190.75095187855925</v>
      </c>
      <c r="W186" s="8"/>
      <c r="X186" s="37">
        <f>IF('RAOB Used for Calcs'!N186=1,((2*$T$16*$T$19)/(M186*$T$22*K186))^(1/2),0)</f>
        <v>189.11181065402644</v>
      </c>
      <c r="Z186" s="18">
        <f t="shared" si="32"/>
        <v>423.03107211960037</v>
      </c>
      <c r="AA186" s="18"/>
      <c r="AC186" s="8">
        <f>IF('RAOB Used for Calcs'!L186=1,('particle parameters'!$B$25*ABS('particle parameters'!$B$30)),(AC187+(AM187*'vertical grid'!H187)))</f>
        <v>2080.1714951636795</v>
      </c>
      <c r="AE186" s="8">
        <f t="shared" si="36"/>
        <v>7.0194470445652017</v>
      </c>
      <c r="AG186" s="8">
        <f t="shared" si="37"/>
        <v>0.92030230515617684</v>
      </c>
      <c r="AI186" s="8">
        <f t="shared" si="38"/>
        <v>1891.0596845096532</v>
      </c>
      <c r="AK186" s="8">
        <f t="shared" si="33"/>
        <v>-1789.423435896221</v>
      </c>
      <c r="AM186" s="8">
        <f>AK186/('particle parameters'!$B$21/1000)</f>
        <v>-1789.423435896221</v>
      </c>
      <c r="AO186" s="35">
        <f t="shared" si="34"/>
        <v>2080.1714951636795</v>
      </c>
      <c r="AQ186" s="15">
        <f>IF('vertical grid'!J186=TRUE,1,0)</f>
        <v>1</v>
      </c>
      <c r="AR186" s="15"/>
      <c r="AS186" s="15">
        <f t="shared" si="39"/>
        <v>2080.1714951636795</v>
      </c>
      <c r="AV186" s="8">
        <f>(Vz!$B$14/1000)*Vz!AK186</f>
        <v>-1817.4577363919286</v>
      </c>
      <c r="AX186">
        <f t="shared" si="40"/>
        <v>1</v>
      </c>
    </row>
    <row r="187" spans="2:50" x14ac:dyDescent="0.15">
      <c r="B187" s="15">
        <f>'RAOB Used for Calcs'!C187</f>
        <v>15540</v>
      </c>
      <c r="D187" s="15">
        <f t="shared" si="35"/>
        <v>100</v>
      </c>
      <c r="F187" s="8">
        <f t="shared" si="28"/>
        <v>0.33744559335060365</v>
      </c>
      <c r="G187" s="8"/>
      <c r="I187">
        <v>0.60000000000000009</v>
      </c>
      <c r="K187" s="8">
        <f t="shared" si="41"/>
        <v>0.61044616881676017</v>
      </c>
      <c r="M187" s="20">
        <f>'P,T'!J187</f>
        <v>0.16545846520297292</v>
      </c>
      <c r="N187" s="8"/>
      <c r="O187" s="8">
        <f>331.3*(SQRT((1+('P,T'!D187/273.15))))</f>
        <v>296.34406840838693</v>
      </c>
      <c r="P187" s="8"/>
      <c r="Q187" s="8">
        <f t="shared" si="30"/>
        <v>0.64368068138852863</v>
      </c>
      <c r="R187" s="8"/>
      <c r="S187" s="8">
        <f t="shared" si="31"/>
        <v>0.63814947155754953</v>
      </c>
      <c r="V187" s="8">
        <f>IF('RAOB Used for Calcs'!N187=1,((2*$T$16*$T$19)/(M187*$T$22*I187))^(1/2),0)</f>
        <v>190.75095187855925</v>
      </c>
      <c r="W187" s="8"/>
      <c r="X187" s="37">
        <f>IF('RAOB Used for Calcs'!N187=1,((2*$T$16*$T$19)/(M187*$T$22*K187))^(1/2),0)</f>
        <v>189.11181065402644</v>
      </c>
      <c r="Z187" s="18">
        <f t="shared" si="32"/>
        <v>423.03107211960037</v>
      </c>
      <c r="AA187" s="18"/>
      <c r="AC187" s="8">
        <f>IF('RAOB Used for Calcs'!L187=1,('particle parameters'!$B$25*ABS('particle parameters'!$B$30)),(AC188+(AM188*'vertical grid'!H188)))</f>
        <v>2169.8958482318667</v>
      </c>
      <c r="AE187" s="8">
        <f t="shared" si="36"/>
        <v>7.3222179201561364</v>
      </c>
      <c r="AG187" s="8">
        <f t="shared" si="37"/>
        <v>0.92021035808803386</v>
      </c>
      <c r="AI187" s="8">
        <f t="shared" si="38"/>
        <v>1980.7840375778403</v>
      </c>
      <c r="AK187" s="8">
        <f t="shared" si="33"/>
        <v>-1946.9250120794909</v>
      </c>
      <c r="AM187" s="8">
        <f>AK187/('particle parameters'!$B$21/1000)</f>
        <v>-1946.9250120794909</v>
      </c>
      <c r="AO187" s="35">
        <f t="shared" si="34"/>
        <v>2169.8958482318667</v>
      </c>
      <c r="AQ187" s="15">
        <f>IF('vertical grid'!J187=TRUE,1,0)</f>
        <v>1</v>
      </c>
      <c r="AR187" s="15"/>
      <c r="AS187" s="15">
        <f t="shared" si="39"/>
        <v>2169.8958482318667</v>
      </c>
      <c r="AV187" s="8">
        <f>(Vz!$B$14/1000)*Vz!AK187</f>
        <v>-1977.4268372687363</v>
      </c>
      <c r="AX187">
        <f t="shared" si="40"/>
        <v>1</v>
      </c>
    </row>
    <row r="188" spans="2:50" x14ac:dyDescent="0.15">
      <c r="B188" s="15">
        <f>'RAOB Used for Calcs'!C188</f>
        <v>15643.333333333334</v>
      </c>
      <c r="D188" s="15">
        <f t="shared" si="35"/>
        <v>103.33333333333394</v>
      </c>
      <c r="F188" s="8">
        <f t="shared" si="28"/>
        <v>0.34869377979562577</v>
      </c>
      <c r="G188" s="8"/>
      <c r="I188">
        <v>0.60000000000000009</v>
      </c>
      <c r="K188" s="8">
        <f t="shared" si="41"/>
        <v>0.61044616881676017</v>
      </c>
      <c r="M188" s="20">
        <f>'P,T'!J188</f>
        <v>0.16545846520297292</v>
      </c>
      <c r="N188" s="8"/>
      <c r="O188" s="8">
        <f>331.3*(SQRT((1+('P,T'!D188/273.15))))</f>
        <v>296.34406840838693</v>
      </c>
      <c r="P188" s="8"/>
      <c r="Q188" s="8">
        <f t="shared" si="30"/>
        <v>0.64368068138852863</v>
      </c>
      <c r="R188" s="8"/>
      <c r="S188" s="8">
        <f t="shared" si="31"/>
        <v>0.63814947155754953</v>
      </c>
      <c r="V188" s="8">
        <f>IF('RAOB Used for Calcs'!N188=1,((2*$T$16*$T$19)/(M188*$T$22*I188))^(1/2),0)</f>
        <v>190.75095187855925</v>
      </c>
      <c r="W188" s="8"/>
      <c r="X188" s="37">
        <f>IF('RAOB Used for Calcs'!N188=1,((2*$T$16*$T$19)/(M188*$T$22*K188))^(1/2),0)</f>
        <v>189.11181065402644</v>
      </c>
      <c r="Z188" s="18">
        <f t="shared" si="32"/>
        <v>423.03107211960037</v>
      </c>
      <c r="AA188" s="18"/>
      <c r="AC188" s="8">
        <f>IF('RAOB Used for Calcs'!L188=1,('particle parameters'!$B$25*ABS('particle parameters'!$B$30)),(AC189+(AM189*'vertical grid'!H189)))</f>
        <v>2266.7418691332127</v>
      </c>
      <c r="AE188" s="8">
        <f t="shared" si="36"/>
        <v>7.649020550023133</v>
      </c>
      <c r="AG188" s="8">
        <f t="shared" si="37"/>
        <v>0.92014219496563343</v>
      </c>
      <c r="AI188" s="8">
        <f t="shared" si="38"/>
        <v>2077.6300584791861</v>
      </c>
      <c r="AK188" s="8">
        <f t="shared" si="33"/>
        <v>-2124.4348106712605</v>
      </c>
      <c r="AM188" s="8">
        <f>AK188/('particle parameters'!$B$21/1000)</f>
        <v>-2124.4348106712605</v>
      </c>
      <c r="AO188" s="35">
        <f t="shared" si="34"/>
        <v>2266.7418691332127</v>
      </c>
      <c r="AQ188" s="15">
        <f>IF('vertical grid'!J188=TRUE,1,0)</f>
        <v>1</v>
      </c>
      <c r="AR188" s="15"/>
      <c r="AS188" s="15">
        <f t="shared" si="39"/>
        <v>2266.7418691332127</v>
      </c>
      <c r="AV188" s="8">
        <f>(Vz!$B$14/1000)*Vz!AK188</f>
        <v>-2157.7176227051104</v>
      </c>
      <c r="AX188">
        <f t="shared" si="40"/>
        <v>1</v>
      </c>
    </row>
    <row r="189" spans="2:50" x14ac:dyDescent="0.15">
      <c r="B189" s="15">
        <f>'RAOB Used for Calcs'!C189</f>
        <v>15746.666666666668</v>
      </c>
      <c r="D189" s="15">
        <f t="shared" si="35"/>
        <v>103.33333333333394</v>
      </c>
      <c r="F189" s="8">
        <f t="shared" si="28"/>
        <v>0.34869377979562577</v>
      </c>
      <c r="G189" s="8"/>
      <c r="I189">
        <v>0.60000000000000009</v>
      </c>
      <c r="K189" s="8">
        <f t="shared" si="41"/>
        <v>0.61044616881676017</v>
      </c>
      <c r="M189" s="20">
        <f>'P,T'!J189</f>
        <v>0.16545846520297292</v>
      </c>
      <c r="N189" s="8"/>
      <c r="O189" s="8">
        <f>331.3*(SQRT((1+('P,T'!D189/273.15))))</f>
        <v>296.34406840838693</v>
      </c>
      <c r="P189" s="8"/>
      <c r="Q189" s="8">
        <f t="shared" si="30"/>
        <v>0.64368068138852863</v>
      </c>
      <c r="R189" s="8"/>
      <c r="S189" s="8">
        <f t="shared" si="31"/>
        <v>0.63814947155754953</v>
      </c>
      <c r="V189" s="8">
        <f>IF('RAOB Used for Calcs'!N189=1,((2*$T$16*$T$19)/(M189*$T$22*I189))^(1/2),0)</f>
        <v>190.75095187855925</v>
      </c>
      <c r="W189" s="8"/>
      <c r="X189" s="37">
        <f>IF('RAOB Used for Calcs'!N189=1,((2*$T$16*$T$19)/(M189*$T$22*K189))^(1/2),0)</f>
        <v>189.11181065402644</v>
      </c>
      <c r="Z189" s="18">
        <f t="shared" si="32"/>
        <v>423.03107211960037</v>
      </c>
      <c r="AA189" s="18"/>
      <c r="AC189" s="8">
        <f>IF('RAOB Used for Calcs'!L189=1,('particle parameters'!$B$25*ABS('particle parameters'!$B$30)),(AC190+(AM190*'vertical grid'!H190)))</f>
        <v>2367.9048023497166</v>
      </c>
      <c r="AE189" s="8">
        <f t="shared" si="36"/>
        <v>7.9903904102664391</v>
      </c>
      <c r="AG189" s="8">
        <f t="shared" si="37"/>
        <v>0.92009444024944143</v>
      </c>
      <c r="AI189" s="8">
        <f t="shared" si="38"/>
        <v>2178.79299169569</v>
      </c>
      <c r="AK189" s="8">
        <f t="shared" si="33"/>
        <v>-2318.1696327400832</v>
      </c>
      <c r="AM189" s="8">
        <f>AK189/('particle parameters'!$B$21/1000)</f>
        <v>-2318.1696327400832</v>
      </c>
      <c r="AO189" s="35">
        <f t="shared" si="34"/>
        <v>2367.9048023497166</v>
      </c>
      <c r="AQ189" s="15">
        <f>IF('vertical grid'!J189=TRUE,1,0)</f>
        <v>1</v>
      </c>
      <c r="AR189" s="15"/>
      <c r="AS189" s="15">
        <f t="shared" si="39"/>
        <v>2367.9048023497166</v>
      </c>
      <c r="AV189" s="8">
        <f>(Vz!$B$14/1000)*Vz!AK189</f>
        <v>-2354.4876236530113</v>
      </c>
      <c r="AX189">
        <f t="shared" si="40"/>
        <v>1</v>
      </c>
    </row>
    <row r="190" spans="2:50" x14ac:dyDescent="0.15">
      <c r="B190" s="15">
        <f>'RAOB Used for Calcs'!C190</f>
        <v>15850</v>
      </c>
      <c r="D190" s="15">
        <f t="shared" si="35"/>
        <v>103.33333333333212</v>
      </c>
      <c r="F190" s="8">
        <f t="shared" si="28"/>
        <v>0.34869377979561966</v>
      </c>
      <c r="G190" s="8"/>
      <c r="I190">
        <v>0.60000000000000009</v>
      </c>
      <c r="K190" s="8">
        <f t="shared" si="41"/>
        <v>0.61044616881676017</v>
      </c>
      <c r="M190" s="20">
        <f>'P,T'!J190</f>
        <v>0.16545846520297292</v>
      </c>
      <c r="N190" s="8"/>
      <c r="O190" s="8">
        <f>331.3*(SQRT((1+('P,T'!D190/273.15))))</f>
        <v>296.34406840838693</v>
      </c>
      <c r="P190" s="8"/>
      <c r="Q190" s="8">
        <f t="shared" si="30"/>
        <v>0.64368068138852863</v>
      </c>
      <c r="R190" s="8"/>
      <c r="S190" s="8">
        <f t="shared" si="31"/>
        <v>0.63814947155754953</v>
      </c>
      <c r="V190" s="8">
        <f>IF('RAOB Used for Calcs'!N190=1,((2*$T$16*$T$19)/(M190*$T$22*I190))^(1/2),0)</f>
        <v>190.75095187855925</v>
      </c>
      <c r="W190" s="8"/>
      <c r="X190" s="37">
        <f>IF('RAOB Used for Calcs'!N190=1,((2*$T$16*$T$19)/(M190*$T$22*K190))^(1/2),0)</f>
        <v>189.11181065402644</v>
      </c>
      <c r="Z190" s="18">
        <f t="shared" si="32"/>
        <v>423.03107211960037</v>
      </c>
      <c r="AA190" s="18"/>
      <c r="AC190" s="8">
        <f>IF('RAOB Used for Calcs'!L190=1,('particle parameters'!$B$25*ABS('particle parameters'!$B$30)),(AC191+(AM191*'vertical grid'!H191)))</f>
        <v>2473.5786164582873</v>
      </c>
      <c r="AE190" s="8">
        <f t="shared" si="36"/>
        <v>8.3469820393013201</v>
      </c>
      <c r="AG190" s="8">
        <f t="shared" si="37"/>
        <v>0.92006158147311812</v>
      </c>
      <c r="AI190" s="8">
        <f t="shared" si="38"/>
        <v>2284.4668058042607</v>
      </c>
      <c r="AK190" s="8">
        <f t="shared" si="33"/>
        <v>-2529.6047119214682</v>
      </c>
      <c r="AM190" s="8">
        <f>AK190/('particle parameters'!$B$21/1000)</f>
        <v>-2529.6047119214682</v>
      </c>
      <c r="AO190" s="35">
        <f t="shared" si="34"/>
        <v>2473.5786164582873</v>
      </c>
      <c r="AQ190" s="15">
        <f>IF('vertical grid'!J190=TRUE,1,0)</f>
        <v>1</v>
      </c>
      <c r="AR190" s="15"/>
      <c r="AS190" s="15">
        <f t="shared" si="39"/>
        <v>2473.5786164582873</v>
      </c>
      <c r="AV190" s="8">
        <f>(Vz!$B$14/1000)*Vz!AK190</f>
        <v>-2569.2351857415711</v>
      </c>
      <c r="AX190">
        <f t="shared" si="40"/>
        <v>1</v>
      </c>
    </row>
    <row r="191" spans="2:50" x14ac:dyDescent="0.15">
      <c r="B191" s="15">
        <f>'RAOB Used for Calcs'!C191</f>
        <v>15930</v>
      </c>
      <c r="D191" s="15">
        <f t="shared" si="35"/>
        <v>80</v>
      </c>
      <c r="F191" s="8">
        <f t="shared" si="28"/>
        <v>0.27026580957591562</v>
      </c>
      <c r="G191" s="8"/>
      <c r="I191">
        <v>0.60000000000000009</v>
      </c>
      <c r="K191" s="8">
        <f t="shared" si="41"/>
        <v>0.61753112323179704</v>
      </c>
      <c r="M191" s="20">
        <f>'P,T'!J191</f>
        <v>0.15976673417743159</v>
      </c>
      <c r="N191" s="8"/>
      <c r="O191" s="8">
        <f>331.3*(SQRT((1+('P,T'!D191/273.15))))</f>
        <v>296.00488543308921</v>
      </c>
      <c r="P191" s="8"/>
      <c r="Q191" s="8">
        <f t="shared" si="30"/>
        <v>0.6557965864026184</v>
      </c>
      <c r="R191" s="8"/>
      <c r="S191" s="8">
        <f t="shared" si="31"/>
        <v>0.64642084346737971</v>
      </c>
      <c r="V191" s="8">
        <f>IF('RAOB Used for Calcs'!N191=1,((2*$T$16*$T$19)/(M191*$T$22*I191))^(1/2),0)</f>
        <v>194.11899342551806</v>
      </c>
      <c r="W191" s="8"/>
      <c r="X191" s="37">
        <f>IF('RAOB Used for Calcs'!N191=1,((2*$T$16*$T$19)/(M191*$T$22*K191))^(1/2),0)</f>
        <v>191.34372771212261</v>
      </c>
      <c r="Z191" s="18">
        <f t="shared" si="32"/>
        <v>428.02372838312579</v>
      </c>
      <c r="AA191" s="18"/>
      <c r="AC191" s="8">
        <f>IF('RAOB Used for Calcs'!L191=1,('particle parameters'!$B$25*ABS('particle parameters'!$B$30)),(AC192+(AM192*'vertical grid'!H192)))</f>
        <v>2555.1808024291431</v>
      </c>
      <c r="AE191" s="8">
        <f t="shared" si="36"/>
        <v>8.6322251022668741</v>
      </c>
      <c r="AG191" s="8">
        <f t="shared" si="37"/>
        <v>0.92004373922233851</v>
      </c>
      <c r="AI191" s="8">
        <f t="shared" si="38"/>
        <v>2363.8370747170206</v>
      </c>
      <c r="AK191" s="8">
        <f t="shared" si="33"/>
        <v>-2606.354237862286</v>
      </c>
      <c r="AM191" s="8">
        <f>AK191/('particle parameters'!$B$21/1000)</f>
        <v>-2606.354237862286</v>
      </c>
      <c r="AO191" s="35">
        <f t="shared" si="34"/>
        <v>2555.1808024291431</v>
      </c>
      <c r="AQ191" s="15">
        <f>IF('vertical grid'!J191=TRUE,1,0)</f>
        <v>1</v>
      </c>
      <c r="AR191" s="15"/>
      <c r="AS191" s="15">
        <f t="shared" si="39"/>
        <v>2555.1808024291431</v>
      </c>
      <c r="AV191" s="8">
        <f>(Vz!$B$14/1000)*Vz!AK191</f>
        <v>-2647.1871209221285</v>
      </c>
      <c r="AX191">
        <f t="shared" si="40"/>
        <v>1</v>
      </c>
    </row>
    <row r="192" spans="2:50" x14ac:dyDescent="0.15">
      <c r="B192" s="15">
        <f>'RAOB Used for Calcs'!C192</f>
        <v>16010</v>
      </c>
      <c r="D192" s="15">
        <f t="shared" si="35"/>
        <v>80</v>
      </c>
      <c r="F192" s="8">
        <f t="shared" si="28"/>
        <v>0.27026580957591562</v>
      </c>
      <c r="G192" s="8"/>
      <c r="I192">
        <v>0.60000000000000009</v>
      </c>
      <c r="K192" s="8">
        <f t="shared" si="41"/>
        <v>0.61753112323179704</v>
      </c>
      <c r="M192" s="20">
        <f>'P,T'!J192</f>
        <v>0.15976673417743159</v>
      </c>
      <c r="N192" s="8"/>
      <c r="O192" s="8">
        <f>331.3*(SQRT((1+('P,T'!D192/273.15))))</f>
        <v>296.00488543308921</v>
      </c>
      <c r="P192" s="8"/>
      <c r="Q192" s="8">
        <f t="shared" si="30"/>
        <v>0.6557965864026184</v>
      </c>
      <c r="R192" s="8"/>
      <c r="S192" s="8">
        <f t="shared" si="31"/>
        <v>0.64642084346737971</v>
      </c>
      <c r="V192" s="8">
        <f>IF('RAOB Used for Calcs'!N192=1,((2*$T$16*$T$19)/(M192*$T$22*I192))^(1/2),0)</f>
        <v>194.11899342551806</v>
      </c>
      <c r="W192" s="8"/>
      <c r="X192" s="37">
        <f>IF('RAOB Used for Calcs'!N192=1,((2*$T$16*$T$19)/(M192*$T$22*K192))^(1/2),0)</f>
        <v>191.34372771212261</v>
      </c>
      <c r="Z192" s="18">
        <f t="shared" si="32"/>
        <v>428.02372838312579</v>
      </c>
      <c r="AA192" s="18"/>
      <c r="AC192" s="8">
        <f>IF('RAOB Used for Calcs'!L192=1,('particle parameters'!$B$25*ABS('particle parameters'!$B$30)),(AC193+(AM193*'vertical grid'!H193)))</f>
        <v>2555.1808024291431</v>
      </c>
      <c r="AE192" s="8">
        <f t="shared" si="36"/>
        <v>8.6322251022668741</v>
      </c>
      <c r="AG192" s="8">
        <f t="shared" si="37"/>
        <v>0.92004373922233851</v>
      </c>
      <c r="AI192" s="8">
        <f t="shared" si="38"/>
        <v>2363.8370747170206</v>
      </c>
      <c r="AK192" s="8">
        <f t="shared" si="33"/>
        <v>-2606.354237862286</v>
      </c>
      <c r="AM192" s="8">
        <f>AK192/('particle parameters'!$B$21/1000)</f>
        <v>-2606.354237862286</v>
      </c>
      <c r="AO192" s="35">
        <f t="shared" si="34"/>
        <v>2555.1808024291431</v>
      </c>
      <c r="AQ192" s="15">
        <f>IF('vertical grid'!J192=TRUE,1,0)</f>
        <v>0</v>
      </c>
      <c r="AR192" s="15"/>
      <c r="AS192" s="15">
        <f t="shared" si="39"/>
        <v>0</v>
      </c>
      <c r="AV192" s="8">
        <f>(Vz!$B$14/1000)*Vz!AK192</f>
        <v>-2647.1871209221285</v>
      </c>
      <c r="AX192">
        <f t="shared" si="40"/>
        <v>1</v>
      </c>
    </row>
    <row r="193" spans="2:50" x14ac:dyDescent="0.15">
      <c r="B193" s="15">
        <f>'RAOB Used for Calcs'!C193</f>
        <v>16090</v>
      </c>
      <c r="D193" s="15">
        <f t="shared" si="35"/>
        <v>80</v>
      </c>
      <c r="F193" s="8">
        <f t="shared" ref="F193:F256" si="42">IF(D193&gt;0,D193/O193,0)</f>
        <v>0.27026580957591562</v>
      </c>
      <c r="G193" s="8"/>
      <c r="I193">
        <v>0.60000000000000009</v>
      </c>
      <c r="K193" s="8">
        <f t="shared" ref="K193:K200" si="43">IF(Q193&lt;0.722,(0.45*(Q193*Q193))+0.424,(2.1*EXP(-1.2*(Q193+0.35)))-(8.9*EXP(-2.2*(Q193+0.35)))+0.92)</f>
        <v>0.61753112323179704</v>
      </c>
      <c r="M193" s="20">
        <f>'P,T'!J193</f>
        <v>0.15976673417743159</v>
      </c>
      <c r="N193" s="8"/>
      <c r="O193" s="8">
        <f>331.3*(SQRT((1+('P,T'!D193/273.15))))</f>
        <v>296.00488543308921</v>
      </c>
      <c r="P193" s="8"/>
      <c r="Q193" s="8">
        <f t="shared" ref="Q193:Q256" si="44">V193/O193</f>
        <v>0.6557965864026184</v>
      </c>
      <c r="R193" s="8"/>
      <c r="S193" s="8">
        <f t="shared" ref="S193:S256" si="45">X193/O193</f>
        <v>0.64642084346737971</v>
      </c>
      <c r="V193" s="8">
        <f>IF('RAOB Used for Calcs'!N193=1,((2*$T$16*$T$19)/(M193*$T$22*I193))^(1/2),0)</f>
        <v>194.11899342551806</v>
      </c>
      <c r="W193" s="8"/>
      <c r="X193" s="37">
        <f>IF('RAOB Used for Calcs'!N193=1,((2*$T$16*$T$19)/(M193*$T$22*K193))^(1/2),0)</f>
        <v>191.34372771212261</v>
      </c>
      <c r="Z193" s="18">
        <f t="shared" ref="Z193:Z256" si="46">X193*2.23693629</f>
        <v>428.02372838312579</v>
      </c>
      <c r="AA193" s="18"/>
      <c r="AC193" s="8">
        <f>IF('RAOB Used for Calcs'!L193=1,('particle parameters'!$B$25*ABS('particle parameters'!$B$30)),(AC194+(AM194*'vertical grid'!H194)))</f>
        <v>2555.1808024291431</v>
      </c>
      <c r="AE193" s="8">
        <f t="shared" si="36"/>
        <v>8.6322251022668741</v>
      </c>
      <c r="AG193" s="8">
        <f t="shared" si="37"/>
        <v>0.92004373922233851</v>
      </c>
      <c r="AI193" s="8">
        <f t="shared" si="38"/>
        <v>2363.8370747170206</v>
      </c>
      <c r="AK193" s="8">
        <f t="shared" ref="AK193:AK256" si="47">-(0.5*M193*$AJ$12*AG193*(AC193*AC193))</f>
        <v>-2606.354237862286</v>
      </c>
      <c r="AM193" s="8">
        <f>AK193/('particle parameters'!$B$21/1000)</f>
        <v>-2606.354237862286</v>
      </c>
      <c r="AO193" s="35">
        <f t="shared" ref="AO193:AO256" si="48">IF(AC193&gt;X193,AC193,X193)</f>
        <v>2555.1808024291431</v>
      </c>
      <c r="AQ193" s="15">
        <f>IF('vertical grid'!J193=TRUE,1,0)</f>
        <v>0</v>
      </c>
      <c r="AR193" s="15"/>
      <c r="AS193" s="15">
        <f t="shared" si="39"/>
        <v>0</v>
      </c>
      <c r="AV193" s="8">
        <f>(Vz!$B$14/1000)*Vz!AK193</f>
        <v>-2647.1871209221285</v>
      </c>
      <c r="AX193">
        <f t="shared" si="40"/>
        <v>1</v>
      </c>
    </row>
    <row r="194" spans="2:50" x14ac:dyDescent="0.15">
      <c r="B194" s="15">
        <f>'RAOB Used for Calcs'!C194</f>
        <v>16111.333333333334</v>
      </c>
      <c r="D194" s="15">
        <f t="shared" ref="D194:D200" si="49">B194-B193</f>
        <v>21.33333333333394</v>
      </c>
      <c r="F194" s="8">
        <f t="shared" si="42"/>
        <v>7.208741446859307E-2</v>
      </c>
      <c r="G194" s="8"/>
      <c r="I194">
        <v>0.60000000000000009</v>
      </c>
      <c r="K194" s="8">
        <f t="shared" si="43"/>
        <v>0.61948598306242131</v>
      </c>
      <c r="M194" s="20">
        <f>'P,T'!J194</f>
        <v>0.15824163809825678</v>
      </c>
      <c r="N194" s="8"/>
      <c r="O194" s="8">
        <f>331.3*(SQRT((1+('P,T'!D194/273.15))))</f>
        <v>295.93700218820322</v>
      </c>
      <c r="P194" s="8"/>
      <c r="Q194" s="8">
        <f t="shared" si="44"/>
        <v>0.65910036845253661</v>
      </c>
      <c r="R194" s="8"/>
      <c r="S194" s="8">
        <f t="shared" si="45"/>
        <v>0.64865151613816763</v>
      </c>
      <c r="V194" s="8">
        <f>IF('RAOB Used for Calcs'!N194=1,((2*$T$16*$T$19)/(M194*$T$22*I194))^(1/2),0)</f>
        <v>195.05218718098388</v>
      </c>
      <c r="W194" s="8"/>
      <c r="X194" s="37">
        <f>IF('RAOB Used for Calcs'!N194=1,((2*$T$16*$T$19)/(M194*$T$22*K194))^(1/2),0)</f>
        <v>191.95998515076226</v>
      </c>
      <c r="Z194" s="18">
        <f t="shared" si="46"/>
        <v>429.40225701160125</v>
      </c>
      <c r="AA194" s="18"/>
      <c r="AC194" s="8">
        <f>IF('RAOB Used for Calcs'!L194=1,('particle parameters'!$B$25*ABS('particle parameters'!$B$30)),(AC195+(AM195*'vertical grid'!H195)))</f>
        <v>2555.1808024291431</v>
      </c>
      <c r="AE194" s="8">
        <f t="shared" ref="AE194:AE257" si="50">AC194/O194</f>
        <v>8.634205197510779</v>
      </c>
      <c r="AG194" s="8">
        <f t="shared" ref="AG194:AG257" si="51">IF(AE194&lt;0.722,(0.45*(AE194*AE194))+0.424,(2.1*EXP(-1.2*(AE194+0.35)))-(8.9*EXP(-2.2*(AE194+0.35)))+0.92)</f>
        <v>0.92004363546230328</v>
      </c>
      <c r="AI194" s="8">
        <f t="shared" ref="AI194:AI257" si="52">AC194-X194</f>
        <v>2363.2208172783808</v>
      </c>
      <c r="AK194" s="8">
        <f t="shared" si="47"/>
        <v>-2581.4742954717121</v>
      </c>
      <c r="AM194" s="8">
        <f>AK194/('particle parameters'!$B$21/1000)</f>
        <v>-2581.4742954717121</v>
      </c>
      <c r="AO194" s="35">
        <f t="shared" si="48"/>
        <v>2555.1808024291431</v>
      </c>
      <c r="AQ194" s="15">
        <f>IF('vertical grid'!J194=TRUE,1,0)</f>
        <v>0</v>
      </c>
      <c r="AR194" s="15"/>
      <c r="AS194" s="15">
        <f t="shared" ref="AS194:AS257" si="53">AQ194*AO194</f>
        <v>0</v>
      </c>
      <c r="AV194" s="8">
        <f>(Vz!$B$14/1000)*Vz!AK194</f>
        <v>-2621.9173927674356</v>
      </c>
      <c r="AX194">
        <f t="shared" ref="AX194:AX257" si="54">IF(AC194&gt;X194,1,0)</f>
        <v>1</v>
      </c>
    </row>
    <row r="195" spans="2:50" x14ac:dyDescent="0.15">
      <c r="B195" s="15">
        <f>'RAOB Used for Calcs'!C195</f>
        <v>16132.666666666668</v>
      </c>
      <c r="D195" s="15">
        <f t="shared" si="49"/>
        <v>21.33333333333394</v>
      </c>
      <c r="F195" s="8">
        <f t="shared" si="42"/>
        <v>7.208741446859307E-2</v>
      </c>
      <c r="G195" s="8"/>
      <c r="I195">
        <v>0.60000000000000009</v>
      </c>
      <c r="K195" s="8">
        <f t="shared" si="43"/>
        <v>0.61948598306242131</v>
      </c>
      <c r="M195" s="20">
        <f>'P,T'!J195</f>
        <v>0.15824163809825678</v>
      </c>
      <c r="N195" s="8"/>
      <c r="O195" s="8">
        <f>331.3*(SQRT((1+('P,T'!D195/273.15))))</f>
        <v>295.93700218820322</v>
      </c>
      <c r="P195" s="8"/>
      <c r="Q195" s="8">
        <f t="shared" si="44"/>
        <v>0.65910036845253661</v>
      </c>
      <c r="R195" s="8"/>
      <c r="S195" s="8">
        <f t="shared" si="45"/>
        <v>0.64865151613816763</v>
      </c>
      <c r="V195" s="8">
        <f>IF('RAOB Used for Calcs'!N195=1,((2*$T$16*$T$19)/(M195*$T$22*I195))^(1/2),0)</f>
        <v>195.05218718098388</v>
      </c>
      <c r="W195" s="8"/>
      <c r="X195" s="37">
        <f>IF('RAOB Used for Calcs'!N195=1,((2*$T$16*$T$19)/(M195*$T$22*K195))^(1/2),0)</f>
        <v>191.95998515076226</v>
      </c>
      <c r="Z195" s="18">
        <f t="shared" si="46"/>
        <v>429.40225701160125</v>
      </c>
      <c r="AA195" s="18"/>
      <c r="AC195" s="8">
        <f>IF('RAOB Used for Calcs'!L195=1,('particle parameters'!$B$25*ABS('particle parameters'!$B$30)),(AC196+(AM196*'vertical grid'!H196)))</f>
        <v>2555.1808024291431</v>
      </c>
      <c r="AE195" s="8">
        <f t="shared" si="50"/>
        <v>8.634205197510779</v>
      </c>
      <c r="AG195" s="8">
        <f t="shared" si="51"/>
        <v>0.92004363546230328</v>
      </c>
      <c r="AI195" s="8">
        <f t="shared" si="52"/>
        <v>2363.2208172783808</v>
      </c>
      <c r="AK195" s="8">
        <f t="shared" si="47"/>
        <v>-2581.4742954717121</v>
      </c>
      <c r="AM195" s="8">
        <f>AK195/('particle parameters'!$B$21/1000)</f>
        <v>-2581.4742954717121</v>
      </c>
      <c r="AO195" s="35">
        <f t="shared" si="48"/>
        <v>2555.1808024291431</v>
      </c>
      <c r="AQ195" s="15">
        <f>IF('vertical grid'!J195=TRUE,1,0)</f>
        <v>0</v>
      </c>
      <c r="AR195" s="15"/>
      <c r="AS195" s="15">
        <f t="shared" si="53"/>
        <v>0</v>
      </c>
      <c r="AV195" s="8">
        <f>(Vz!$B$14/1000)*Vz!AK195</f>
        <v>-2621.9173927674356</v>
      </c>
      <c r="AX195">
        <f t="shared" si="54"/>
        <v>1</v>
      </c>
    </row>
    <row r="196" spans="2:50" x14ac:dyDescent="0.15">
      <c r="B196" s="15">
        <f>'RAOB Used for Calcs'!C196</f>
        <v>16154</v>
      </c>
      <c r="D196" s="15">
        <f t="shared" si="49"/>
        <v>21.333333333332121</v>
      </c>
      <c r="F196" s="8">
        <f t="shared" si="42"/>
        <v>7.2087414468586922E-2</v>
      </c>
      <c r="G196" s="8"/>
      <c r="I196">
        <v>0.60000000000000009</v>
      </c>
      <c r="K196" s="8">
        <f t="shared" si="43"/>
        <v>0.61948598306242131</v>
      </c>
      <c r="M196" s="20">
        <f>'P,T'!J196</f>
        <v>0.15824163809825678</v>
      </c>
      <c r="N196" s="8"/>
      <c r="O196" s="8">
        <f>331.3*(SQRT((1+('P,T'!D196/273.15))))</f>
        <v>295.93700218820322</v>
      </c>
      <c r="P196" s="8"/>
      <c r="Q196" s="8">
        <f t="shared" si="44"/>
        <v>0.65910036845253661</v>
      </c>
      <c r="R196" s="8"/>
      <c r="S196" s="8">
        <f t="shared" si="45"/>
        <v>0.64865151613816763</v>
      </c>
      <c r="V196" s="8">
        <f>IF('RAOB Used for Calcs'!N196=1,((2*$T$16*$T$19)/(M196*$T$22*I196))^(1/2),0)</f>
        <v>195.05218718098388</v>
      </c>
      <c r="W196" s="8"/>
      <c r="X196" s="37">
        <f>IF('RAOB Used for Calcs'!N196=1,((2*$T$16*$T$19)/(M196*$T$22*K196))^(1/2),0)</f>
        <v>191.95998515076226</v>
      </c>
      <c r="Z196" s="18">
        <f t="shared" si="46"/>
        <v>429.40225701160125</v>
      </c>
      <c r="AA196" s="18"/>
      <c r="AC196" s="8">
        <f>IF('RAOB Used for Calcs'!L196=1,('particle parameters'!$B$25*ABS('particle parameters'!$B$30)),(AC197+(AM197*'vertical grid'!H197)))</f>
        <v>2555.1808024291431</v>
      </c>
      <c r="AE196" s="8">
        <f t="shared" si="50"/>
        <v>8.634205197510779</v>
      </c>
      <c r="AG196" s="8">
        <f t="shared" si="51"/>
        <v>0.92004363546230328</v>
      </c>
      <c r="AI196" s="8">
        <f t="shared" si="52"/>
        <v>2363.2208172783808</v>
      </c>
      <c r="AK196" s="8">
        <f t="shared" si="47"/>
        <v>-2581.4742954717121</v>
      </c>
      <c r="AM196" s="8">
        <f>AK196/('particle parameters'!$B$21/1000)</f>
        <v>-2581.4742954717121</v>
      </c>
      <c r="AO196" s="35">
        <f t="shared" si="48"/>
        <v>2555.1808024291431</v>
      </c>
      <c r="AQ196" s="15">
        <f>IF('vertical grid'!J196=TRUE,1,0)</f>
        <v>0</v>
      </c>
      <c r="AR196" s="15"/>
      <c r="AS196" s="15">
        <f t="shared" si="53"/>
        <v>0</v>
      </c>
      <c r="AV196" s="8">
        <f>(Vz!$B$14/1000)*Vz!AK196</f>
        <v>-2621.9173927674356</v>
      </c>
      <c r="AX196">
        <f t="shared" si="54"/>
        <v>1</v>
      </c>
    </row>
    <row r="197" spans="2:50" x14ac:dyDescent="0.15">
      <c r="B197" s="15">
        <f>'RAOB Used for Calcs'!C197</f>
        <v>16280</v>
      </c>
      <c r="D197" s="15">
        <f t="shared" si="49"/>
        <v>126</v>
      </c>
      <c r="F197" s="8">
        <f t="shared" si="42"/>
        <v>0.42664810064087066</v>
      </c>
      <c r="G197" s="8"/>
      <c r="I197">
        <v>0.60000000000000009</v>
      </c>
      <c r="K197" s="8">
        <f t="shared" si="43"/>
        <v>0.63142885662572035</v>
      </c>
      <c r="M197" s="20">
        <f>'P,T'!J197</f>
        <v>0.14974912807847915</v>
      </c>
      <c r="N197" s="8"/>
      <c r="O197" s="8">
        <f>331.3*(SQRT((1+('P,T'!D197/273.15))))</f>
        <v>295.32535082362875</v>
      </c>
      <c r="P197" s="8"/>
      <c r="Q197" s="8">
        <f t="shared" si="44"/>
        <v>0.6789352065726324</v>
      </c>
      <c r="R197" s="8"/>
      <c r="S197" s="8">
        <f t="shared" si="45"/>
        <v>0.66182282686865468</v>
      </c>
      <c r="V197" s="8">
        <f>IF('RAOB Used for Calcs'!N197=1,((2*$T$16*$T$19)/(M197*$T$22*I197))^(1/2),0)</f>
        <v>200.50677806757551</v>
      </c>
      <c r="W197" s="8"/>
      <c r="X197" s="37">
        <f>IF('RAOB Used for Calcs'!N197=1,((2*$T$16*$T$19)/(M197*$T$22*K197))^(1/2),0)</f>
        <v>195.45305852807115</v>
      </c>
      <c r="Z197" s="18">
        <f t="shared" si="46"/>
        <v>437.21603961293636</v>
      </c>
      <c r="AA197" s="18"/>
      <c r="AC197" s="8">
        <f>IF('RAOB Used for Calcs'!L197=1,('particle parameters'!$B$25*ABS('particle parameters'!$B$30)),(AC198+(AM198*'vertical grid'!H198)))</f>
        <v>2555.1808024291431</v>
      </c>
      <c r="AE197" s="8">
        <f t="shared" si="50"/>
        <v>8.6520875884953146</v>
      </c>
      <c r="AG197" s="8">
        <f t="shared" si="51"/>
        <v>0.92004270947226174</v>
      </c>
      <c r="AI197" s="8">
        <f t="shared" si="52"/>
        <v>2359.7277439010718</v>
      </c>
      <c r="AK197" s="8">
        <f t="shared" si="47"/>
        <v>-2442.9293103743162</v>
      </c>
      <c r="AM197" s="8">
        <f>AK197/('particle parameters'!$B$21/1000)</f>
        <v>-2442.9293103743162</v>
      </c>
      <c r="AO197" s="35">
        <f t="shared" si="48"/>
        <v>2555.1808024291431</v>
      </c>
      <c r="AQ197" s="15">
        <f>IF('vertical grid'!J197=TRUE,1,0)</f>
        <v>0</v>
      </c>
      <c r="AR197" s="15"/>
      <c r="AS197" s="15">
        <f t="shared" si="53"/>
        <v>0</v>
      </c>
      <c r="AV197" s="8">
        <f>(Vz!$B$14/1000)*Vz!AK197</f>
        <v>-2481.2018695701804</v>
      </c>
      <c r="AX197">
        <f t="shared" si="54"/>
        <v>1</v>
      </c>
    </row>
    <row r="198" spans="2:50" x14ac:dyDescent="0.15">
      <c r="B198" s="15">
        <f>'RAOB Used for Calcs'!C198</f>
        <v>16406</v>
      </c>
      <c r="D198" s="15">
        <f t="shared" si="49"/>
        <v>126</v>
      </c>
      <c r="F198" s="8">
        <f t="shared" si="42"/>
        <v>0.42664810064087066</v>
      </c>
      <c r="G198" s="8"/>
      <c r="I198">
        <v>0.60000000000000009</v>
      </c>
      <c r="K198" s="8">
        <f t="shared" si="43"/>
        <v>0.63142885662572035</v>
      </c>
      <c r="M198" s="20">
        <f>'P,T'!J198</f>
        <v>0.14974912807847915</v>
      </c>
      <c r="N198" s="8"/>
      <c r="O198" s="8">
        <f>331.3*(SQRT((1+('P,T'!D198/273.15))))</f>
        <v>295.32535082362875</v>
      </c>
      <c r="P198" s="8"/>
      <c r="Q198" s="8">
        <f t="shared" si="44"/>
        <v>0.6789352065726324</v>
      </c>
      <c r="R198" s="8"/>
      <c r="S198" s="8">
        <f t="shared" si="45"/>
        <v>0.66182282686865468</v>
      </c>
      <c r="V198" s="8">
        <f>IF('RAOB Used for Calcs'!N198=1,((2*$T$16*$T$19)/(M198*$T$22*I198))^(1/2),0)</f>
        <v>200.50677806757551</v>
      </c>
      <c r="W198" s="8"/>
      <c r="X198" s="37">
        <f>IF('RAOB Used for Calcs'!N198=1,((2*$T$16*$T$19)/(M198*$T$22*K198))^(1/2),0)</f>
        <v>195.45305852807115</v>
      </c>
      <c r="Z198" s="18">
        <f t="shared" si="46"/>
        <v>437.21603961293636</v>
      </c>
      <c r="AA198" s="18"/>
      <c r="AC198" s="8">
        <f>IF('RAOB Used for Calcs'!L198=1,('particle parameters'!$B$25*ABS('particle parameters'!$B$30)),(AC199+(AM199*'vertical grid'!H199)))</f>
        <v>2555.1808024291431</v>
      </c>
      <c r="AE198" s="8">
        <f t="shared" si="50"/>
        <v>8.6520875884953146</v>
      </c>
      <c r="AG198" s="8">
        <f t="shared" si="51"/>
        <v>0.92004270947226174</v>
      </c>
      <c r="AI198" s="8">
        <f t="shared" si="52"/>
        <v>2359.7277439010718</v>
      </c>
      <c r="AK198" s="8">
        <f t="shared" si="47"/>
        <v>-2442.9293103743162</v>
      </c>
      <c r="AM198" s="8">
        <f>AK198/('particle parameters'!$B$21/1000)</f>
        <v>-2442.9293103743162</v>
      </c>
      <c r="AO198" s="35">
        <f t="shared" si="48"/>
        <v>2555.1808024291431</v>
      </c>
      <c r="AQ198" s="15">
        <f>IF('vertical grid'!J198=TRUE,1,0)</f>
        <v>0</v>
      </c>
      <c r="AR198" s="15"/>
      <c r="AS198" s="15">
        <f t="shared" si="53"/>
        <v>0</v>
      </c>
      <c r="AV198" s="8">
        <f>(Vz!$B$14/1000)*Vz!AK198</f>
        <v>-2481.2018695701804</v>
      </c>
      <c r="AX198">
        <f t="shared" si="54"/>
        <v>1</v>
      </c>
    </row>
    <row r="199" spans="2:50" x14ac:dyDescent="0.15">
      <c r="B199" s="15">
        <f>'RAOB Used for Calcs'!C199</f>
        <v>16532</v>
      </c>
      <c r="D199" s="15">
        <f t="shared" si="49"/>
        <v>126</v>
      </c>
      <c r="F199" s="8">
        <f t="shared" si="42"/>
        <v>0.42664810064087066</v>
      </c>
      <c r="G199" s="8"/>
      <c r="I199">
        <v>0.60000000000000009</v>
      </c>
      <c r="K199" s="8">
        <f t="shared" si="43"/>
        <v>0.63142885662572035</v>
      </c>
      <c r="M199" s="20">
        <f>'P,T'!J199</f>
        <v>0.14974912807847915</v>
      </c>
      <c r="N199" s="8"/>
      <c r="O199" s="8">
        <f>331.3*(SQRT((1+('P,T'!D199/273.15))))</f>
        <v>295.32535082362875</v>
      </c>
      <c r="P199" s="8"/>
      <c r="Q199" s="8">
        <f t="shared" si="44"/>
        <v>0.6789352065726324</v>
      </c>
      <c r="R199" s="8"/>
      <c r="S199" s="8">
        <f t="shared" si="45"/>
        <v>0.66182282686865468</v>
      </c>
      <c r="V199" s="8">
        <f>IF('RAOB Used for Calcs'!N199=1,((2*$T$16*$T$19)/(M199*$T$22*I199))^(1/2),0)</f>
        <v>200.50677806757551</v>
      </c>
      <c r="W199" s="8"/>
      <c r="X199" s="37">
        <f>IF('RAOB Used for Calcs'!N199=1,((2*$T$16*$T$19)/(M199*$T$22*K199))^(1/2),0)</f>
        <v>195.45305852807115</v>
      </c>
      <c r="Z199" s="18">
        <f t="shared" si="46"/>
        <v>437.21603961293636</v>
      </c>
      <c r="AA199" s="18"/>
      <c r="AC199" s="8">
        <f>IF('RAOB Used for Calcs'!L199=1,('particle parameters'!$B$25*ABS('particle parameters'!$B$30)),(AC200+(AM200*'vertical grid'!H200)))</f>
        <v>2555.1808024291431</v>
      </c>
      <c r="AE199" s="8">
        <f t="shared" si="50"/>
        <v>8.6520875884953146</v>
      </c>
      <c r="AG199" s="8">
        <f t="shared" si="51"/>
        <v>0.92004270947226174</v>
      </c>
      <c r="AI199" s="8">
        <f t="shared" si="52"/>
        <v>2359.7277439010718</v>
      </c>
      <c r="AK199" s="8">
        <f t="shared" si="47"/>
        <v>-2442.9293103743162</v>
      </c>
      <c r="AM199" s="8">
        <f>AK199/('particle parameters'!$B$21/1000)</f>
        <v>-2442.9293103743162</v>
      </c>
      <c r="AO199" s="35">
        <f t="shared" si="48"/>
        <v>2555.1808024291431</v>
      </c>
      <c r="AQ199" s="15">
        <f>IF('vertical grid'!J199=TRUE,1,0)</f>
        <v>0</v>
      </c>
      <c r="AR199" s="15"/>
      <c r="AS199" s="15">
        <f t="shared" si="53"/>
        <v>0</v>
      </c>
      <c r="AV199" s="8">
        <f>(Vz!$B$14/1000)*Vz!AK199</f>
        <v>-2481.2018695701804</v>
      </c>
      <c r="AX199">
        <f t="shared" si="54"/>
        <v>1</v>
      </c>
    </row>
    <row r="200" spans="2:50" x14ac:dyDescent="0.15">
      <c r="B200" s="15">
        <f>'RAOB Used for Calcs'!C200</f>
        <v>16665.333333333332</v>
      </c>
      <c r="D200" s="15">
        <f t="shared" si="49"/>
        <v>133.33333333333212</v>
      </c>
      <c r="F200" s="8">
        <f t="shared" si="42"/>
        <v>0.45220926221700619</v>
      </c>
      <c r="G200" s="8"/>
      <c r="I200">
        <v>0.60000000000000009</v>
      </c>
      <c r="K200" s="8">
        <f t="shared" si="43"/>
        <v>0.66253197144324472</v>
      </c>
      <c r="M200" s="20">
        <f>'P,T'!J200</f>
        <v>0.13155507477927794</v>
      </c>
      <c r="N200" s="8"/>
      <c r="O200" s="8">
        <f>331.3*(SQRT((1+('P,T'!D200/273.15))))</f>
        <v>294.84874475956246</v>
      </c>
      <c r="P200" s="8"/>
      <c r="Q200" s="8">
        <f t="shared" si="44"/>
        <v>0.72553459186101932</v>
      </c>
      <c r="R200" s="8"/>
      <c r="S200" s="8">
        <f t="shared" si="45"/>
        <v>0.6904469704184889</v>
      </c>
      <c r="V200" s="8">
        <f>IF('RAOB Used for Calcs'!N200=1,((2*$T$16*$T$19)/(M200*$T$22*I200))^(1/2),0)</f>
        <v>213.92296368986302</v>
      </c>
      <c r="W200" s="8"/>
      <c r="X200" s="37">
        <f>IF('RAOB Used for Calcs'!N200=1,((2*$T$16*$T$19)/(M200*$T$22*K200))^(1/2),0)</f>
        <v>203.57742255093422</v>
      </c>
      <c r="Z200" s="18">
        <f t="shared" si="46"/>
        <v>455.38972432884913</v>
      </c>
      <c r="AA200" s="18"/>
      <c r="AC200" s="8">
        <f>IF('RAOB Used for Calcs'!L200=1,('particle parameters'!$B$25*ABS('particle parameters'!$B$30)),(AC201+(AM201*'vertical grid'!H201)))</f>
        <v>2555.1808024291431</v>
      </c>
      <c r="AE200" s="8">
        <f t="shared" si="50"/>
        <v>8.666073191231634</v>
      </c>
      <c r="AG200" s="8">
        <f t="shared" si="51"/>
        <v>0.92004199897686623</v>
      </c>
      <c r="AI200" s="8">
        <f t="shared" si="52"/>
        <v>2351.6033798782091</v>
      </c>
      <c r="AK200" s="8">
        <f t="shared" si="47"/>
        <v>-2146.1193400438178</v>
      </c>
      <c r="AM200" s="8">
        <f>AK200/('particle parameters'!$B$21/1000)</f>
        <v>-2146.1193400438178</v>
      </c>
      <c r="AO200" s="35">
        <f t="shared" si="48"/>
        <v>2555.1808024291431</v>
      </c>
      <c r="AQ200" s="15">
        <f>IF('vertical grid'!J200=TRUE,1,0)</f>
        <v>0</v>
      </c>
      <c r="AR200" s="15"/>
      <c r="AS200" s="15">
        <f t="shared" si="53"/>
        <v>0</v>
      </c>
      <c r="AV200" s="8">
        <f>(Vz!$B$14/1000)*Vz!AK200</f>
        <v>-2179.7418763711712</v>
      </c>
      <c r="AX200">
        <f t="shared" si="54"/>
        <v>1</v>
      </c>
    </row>
    <row r="201" spans="2:50" x14ac:dyDescent="0.15">
      <c r="B201" s="15">
        <f>'RAOB Used for Calcs'!C201</f>
        <v>16798.666666666664</v>
      </c>
      <c r="D201" s="15">
        <f t="shared" ref="D201:D264" si="55">B201-B200</f>
        <v>133.33333333333212</v>
      </c>
      <c r="F201" s="8">
        <f t="shared" si="42"/>
        <v>0.45220926221700619</v>
      </c>
      <c r="G201" s="8"/>
      <c r="I201">
        <v>0.60000000000000009</v>
      </c>
      <c r="K201" s="8">
        <f t="shared" ref="K201:K264" si="56">IF(Q201&lt;0.722,(0.45*(Q201*Q201))+0.424,(2.1*EXP(-1.2*(Q201+0.35)))-(8.9*EXP(-2.2*(Q201+0.35)))+0.92)</f>
        <v>0.66253197144324472</v>
      </c>
      <c r="M201" s="20">
        <f>'P,T'!J201</f>
        <v>0.13155507477927794</v>
      </c>
      <c r="N201" s="8"/>
      <c r="O201" s="8">
        <f>331.3*(SQRT((1+('P,T'!D201/273.15))))</f>
        <v>294.84874475956246</v>
      </c>
      <c r="P201" s="8"/>
      <c r="Q201" s="8">
        <f t="shared" si="44"/>
        <v>0.72553459186101932</v>
      </c>
      <c r="R201" s="8"/>
      <c r="S201" s="8">
        <f t="shared" si="45"/>
        <v>0.6904469704184889</v>
      </c>
      <c r="V201" s="8">
        <f>IF('RAOB Used for Calcs'!N201=1,((2*$T$16*$T$19)/(M201*$T$22*I201))^(1/2),0)</f>
        <v>213.92296368986302</v>
      </c>
      <c r="W201" s="8"/>
      <c r="X201" s="37">
        <f>IF('RAOB Used for Calcs'!N201=1,((2*$T$16*$T$19)/(M201*$T$22*K201))^(1/2),0)</f>
        <v>203.57742255093422</v>
      </c>
      <c r="Z201" s="18">
        <f t="shared" si="46"/>
        <v>455.38972432884913</v>
      </c>
      <c r="AA201" s="18"/>
      <c r="AC201" s="8">
        <f>IF('RAOB Used for Calcs'!L201=1,('particle parameters'!$B$25*ABS('particle parameters'!$B$30)),(AC202+(AM202*'vertical grid'!H202)))</f>
        <v>2555.1808024291431</v>
      </c>
      <c r="AE201" s="8">
        <f t="shared" si="50"/>
        <v>8.666073191231634</v>
      </c>
      <c r="AG201" s="8">
        <f t="shared" si="51"/>
        <v>0.92004199897686623</v>
      </c>
      <c r="AI201" s="8">
        <f t="shared" si="52"/>
        <v>2351.6033798782091</v>
      </c>
      <c r="AK201" s="8">
        <f t="shared" si="47"/>
        <v>-2146.1193400438178</v>
      </c>
      <c r="AM201" s="8">
        <f>AK201/('particle parameters'!$B$21/1000)</f>
        <v>-2146.1193400438178</v>
      </c>
      <c r="AO201" s="35">
        <f t="shared" si="48"/>
        <v>2555.1808024291431</v>
      </c>
      <c r="AQ201" s="15">
        <f>IF('vertical grid'!J201=TRUE,1,0)</f>
        <v>0</v>
      </c>
      <c r="AR201" s="15"/>
      <c r="AS201" s="15">
        <f t="shared" si="53"/>
        <v>0</v>
      </c>
      <c r="AV201" s="8">
        <f>(Vz!$B$14/1000)*Vz!AK201</f>
        <v>-2179.7418763711712</v>
      </c>
      <c r="AX201">
        <f t="shared" si="54"/>
        <v>1</v>
      </c>
    </row>
    <row r="202" spans="2:50" x14ac:dyDescent="0.15">
      <c r="B202" s="15">
        <f>'RAOB Used for Calcs'!C202</f>
        <v>16932</v>
      </c>
      <c r="D202" s="15">
        <f t="shared" si="55"/>
        <v>133.33333333333576</v>
      </c>
      <c r="F202" s="8">
        <f t="shared" si="42"/>
        <v>0.45220926221701857</v>
      </c>
      <c r="G202" s="8"/>
      <c r="I202">
        <v>0.60000000000000009</v>
      </c>
      <c r="K202" s="8">
        <f t="shared" si="56"/>
        <v>0.66253197144324472</v>
      </c>
      <c r="M202" s="20">
        <f>'P,T'!J202</f>
        <v>0.13155507477927794</v>
      </c>
      <c r="N202" s="8"/>
      <c r="O202" s="8">
        <f>331.3*(SQRT((1+('P,T'!D202/273.15))))</f>
        <v>294.84874475956246</v>
      </c>
      <c r="P202" s="8"/>
      <c r="Q202" s="8">
        <f t="shared" si="44"/>
        <v>0.72553459186101932</v>
      </c>
      <c r="R202" s="8"/>
      <c r="S202" s="8">
        <f t="shared" si="45"/>
        <v>0.6904469704184889</v>
      </c>
      <c r="V202" s="8">
        <f>IF('RAOB Used for Calcs'!N202=1,((2*$T$16*$T$19)/(M202*$T$22*I202))^(1/2),0)</f>
        <v>213.92296368986302</v>
      </c>
      <c r="W202" s="8"/>
      <c r="X202" s="37">
        <f>IF('RAOB Used for Calcs'!N202=1,((2*$T$16*$T$19)/(M202*$T$22*K202))^(1/2),0)</f>
        <v>203.57742255093422</v>
      </c>
      <c r="Z202" s="18">
        <f t="shared" si="46"/>
        <v>455.38972432884913</v>
      </c>
      <c r="AA202" s="18"/>
      <c r="AC202" s="8">
        <f>IF('RAOB Used for Calcs'!L202=1,('particle parameters'!$B$25*ABS('particle parameters'!$B$30)),(AC203+(AM203*'vertical grid'!H203)))</f>
        <v>2555.1808024291431</v>
      </c>
      <c r="AE202" s="8">
        <f t="shared" si="50"/>
        <v>8.666073191231634</v>
      </c>
      <c r="AG202" s="8">
        <f t="shared" si="51"/>
        <v>0.92004199897686623</v>
      </c>
      <c r="AI202" s="8">
        <f t="shared" si="52"/>
        <v>2351.6033798782091</v>
      </c>
      <c r="AK202" s="8">
        <f t="shared" si="47"/>
        <v>-2146.1193400438178</v>
      </c>
      <c r="AM202" s="8">
        <f>AK202/('particle parameters'!$B$21/1000)</f>
        <v>-2146.1193400438178</v>
      </c>
      <c r="AO202" s="35">
        <f t="shared" si="48"/>
        <v>2555.1808024291431</v>
      </c>
      <c r="AQ202" s="15">
        <f>IF('vertical grid'!J202=TRUE,1,0)</f>
        <v>0</v>
      </c>
      <c r="AR202" s="15"/>
      <c r="AS202" s="15">
        <f t="shared" si="53"/>
        <v>0</v>
      </c>
      <c r="AV202" s="8">
        <f>(Vz!$B$14/1000)*Vz!AK202</f>
        <v>-2179.7418763711712</v>
      </c>
      <c r="AX202">
        <f t="shared" si="54"/>
        <v>1</v>
      </c>
    </row>
    <row r="203" spans="2:50" x14ac:dyDescent="0.15">
      <c r="B203" s="15">
        <f>'RAOB Used for Calcs'!C203</f>
        <v>17079.333333333332</v>
      </c>
      <c r="D203" s="15">
        <f t="shared" si="55"/>
        <v>147.33333333333212</v>
      </c>
      <c r="F203" s="8">
        <f t="shared" si="42"/>
        <v>0.49969123474979232</v>
      </c>
      <c r="G203" s="8"/>
      <c r="I203">
        <v>0.60000000000000009</v>
      </c>
      <c r="K203" s="8">
        <f t="shared" si="56"/>
        <v>0.66253197144324472</v>
      </c>
      <c r="M203" s="20">
        <f>'P,T'!J203</f>
        <v>0.13155507477927794</v>
      </c>
      <c r="N203" s="8"/>
      <c r="O203" s="8">
        <f>331.3*(SQRT((1+('P,T'!D203/273.15))))</f>
        <v>294.84874475956246</v>
      </c>
      <c r="P203" s="8"/>
      <c r="Q203" s="8">
        <f t="shared" si="44"/>
        <v>0.72553459186101932</v>
      </c>
      <c r="R203" s="8"/>
      <c r="S203" s="8">
        <f t="shared" si="45"/>
        <v>0.6904469704184889</v>
      </c>
      <c r="V203" s="8">
        <f>IF('RAOB Used for Calcs'!N203=1,((2*$T$16*$T$19)/(M203*$T$22*I203))^(1/2),0)</f>
        <v>213.92296368986302</v>
      </c>
      <c r="W203" s="8"/>
      <c r="X203" s="37">
        <f>IF('RAOB Used for Calcs'!N203=1,((2*$T$16*$T$19)/(M203*$T$22*K203))^(1/2),0)</f>
        <v>203.57742255093422</v>
      </c>
      <c r="Z203" s="18">
        <f t="shared" si="46"/>
        <v>455.38972432884913</v>
      </c>
      <c r="AA203" s="18"/>
      <c r="AC203" s="8">
        <f>IF('RAOB Used for Calcs'!L203=1,('particle parameters'!$B$25*ABS('particle parameters'!$B$30)),(AC204+(AM204*'vertical grid'!H204)))</f>
        <v>2555.1808024291431</v>
      </c>
      <c r="AE203" s="8">
        <f t="shared" si="50"/>
        <v>8.666073191231634</v>
      </c>
      <c r="AG203" s="8">
        <f t="shared" si="51"/>
        <v>0.92004199897686623</v>
      </c>
      <c r="AI203" s="8">
        <f t="shared" si="52"/>
        <v>2351.6033798782091</v>
      </c>
      <c r="AK203" s="8">
        <f t="shared" si="47"/>
        <v>-2146.1193400438178</v>
      </c>
      <c r="AM203" s="8">
        <f>AK203/('particle parameters'!$B$21/1000)</f>
        <v>-2146.1193400438178</v>
      </c>
      <c r="AO203" s="35">
        <f t="shared" si="48"/>
        <v>2555.1808024291431</v>
      </c>
      <c r="AQ203" s="15">
        <f>IF('vertical grid'!J203=TRUE,1,0)</f>
        <v>0</v>
      </c>
      <c r="AR203" s="15"/>
      <c r="AS203" s="15">
        <f t="shared" si="53"/>
        <v>0</v>
      </c>
      <c r="AV203" s="8">
        <f>(Vz!$B$14/1000)*Vz!AK203</f>
        <v>-2179.7418763711712</v>
      </c>
      <c r="AX203">
        <f t="shared" si="54"/>
        <v>1</v>
      </c>
    </row>
    <row r="204" spans="2:50" x14ac:dyDescent="0.15">
      <c r="B204" s="15">
        <f>'RAOB Used for Calcs'!C204</f>
        <v>17226.666666666664</v>
      </c>
      <c r="D204" s="15">
        <f t="shared" si="55"/>
        <v>147.33333333333212</v>
      </c>
      <c r="F204" s="8">
        <f t="shared" si="42"/>
        <v>0.49969123474979232</v>
      </c>
      <c r="G204" s="8"/>
      <c r="I204">
        <v>0.60000000000000009</v>
      </c>
      <c r="K204" s="8">
        <f t="shared" si="56"/>
        <v>0.66253197144324472</v>
      </c>
      <c r="M204" s="20">
        <f>'P,T'!J204</f>
        <v>0.13155507477927794</v>
      </c>
      <c r="N204" s="8"/>
      <c r="O204" s="8">
        <f>331.3*(SQRT((1+('P,T'!D204/273.15))))</f>
        <v>294.84874475956246</v>
      </c>
      <c r="P204" s="8"/>
      <c r="Q204" s="8">
        <f t="shared" si="44"/>
        <v>0.72553459186101932</v>
      </c>
      <c r="R204" s="8"/>
      <c r="S204" s="8">
        <f t="shared" si="45"/>
        <v>0.6904469704184889</v>
      </c>
      <c r="V204" s="8">
        <f>IF('RAOB Used for Calcs'!N204=1,((2*$T$16*$T$19)/(M204*$T$22*I204))^(1/2),0)</f>
        <v>213.92296368986302</v>
      </c>
      <c r="W204" s="8"/>
      <c r="X204" s="37">
        <f>IF('RAOB Used for Calcs'!N204=1,((2*$T$16*$T$19)/(M204*$T$22*K204))^(1/2),0)</f>
        <v>203.57742255093422</v>
      </c>
      <c r="Z204" s="18">
        <f t="shared" si="46"/>
        <v>455.38972432884913</v>
      </c>
      <c r="AA204" s="18"/>
      <c r="AC204" s="8">
        <f>IF('RAOB Used for Calcs'!L204=1,('particle parameters'!$B$25*ABS('particle parameters'!$B$30)),(AC205+(AM205*'vertical grid'!H205)))</f>
        <v>2555.1808024291431</v>
      </c>
      <c r="AE204" s="8">
        <f t="shared" si="50"/>
        <v>8.666073191231634</v>
      </c>
      <c r="AG204" s="8">
        <f t="shared" si="51"/>
        <v>0.92004199897686623</v>
      </c>
      <c r="AI204" s="8">
        <f t="shared" si="52"/>
        <v>2351.6033798782091</v>
      </c>
      <c r="AK204" s="8">
        <f t="shared" si="47"/>
        <v>-2146.1193400438178</v>
      </c>
      <c r="AM204" s="8">
        <f>AK204/('particle parameters'!$B$21/1000)</f>
        <v>-2146.1193400438178</v>
      </c>
      <c r="AO204" s="35">
        <f t="shared" si="48"/>
        <v>2555.1808024291431</v>
      </c>
      <c r="AQ204" s="15">
        <f>IF('vertical grid'!J204=TRUE,1,0)</f>
        <v>0</v>
      </c>
      <c r="AR204" s="15"/>
      <c r="AS204" s="15">
        <f t="shared" si="53"/>
        <v>0</v>
      </c>
      <c r="AV204" s="8">
        <f>(Vz!$B$14/1000)*Vz!AK204</f>
        <v>-2179.7418763711712</v>
      </c>
      <c r="AX204">
        <f t="shared" si="54"/>
        <v>1</v>
      </c>
    </row>
    <row r="205" spans="2:50" x14ac:dyDescent="0.15">
      <c r="B205" s="15">
        <f>'RAOB Used for Calcs'!C205</f>
        <v>17374</v>
      </c>
      <c r="D205" s="15">
        <f t="shared" si="55"/>
        <v>147.33333333333576</v>
      </c>
      <c r="F205" s="8">
        <f t="shared" si="42"/>
        <v>0.49969123474980465</v>
      </c>
      <c r="G205" s="8"/>
      <c r="I205">
        <v>0.60000000000000009</v>
      </c>
      <c r="K205" s="8">
        <f t="shared" si="56"/>
        <v>0.66253197144324472</v>
      </c>
      <c r="M205" s="20">
        <f>'P,T'!J205</f>
        <v>0.13155507477927794</v>
      </c>
      <c r="N205" s="8"/>
      <c r="O205" s="8">
        <f>331.3*(SQRT((1+('P,T'!D205/273.15))))</f>
        <v>294.84874475956246</v>
      </c>
      <c r="P205" s="8"/>
      <c r="Q205" s="8">
        <f t="shared" si="44"/>
        <v>0.72553459186101932</v>
      </c>
      <c r="R205" s="8"/>
      <c r="S205" s="8">
        <f t="shared" si="45"/>
        <v>0.6904469704184889</v>
      </c>
      <c r="V205" s="8">
        <f>IF('RAOB Used for Calcs'!N205=1,((2*$T$16*$T$19)/(M205*$T$22*I205))^(1/2),0)</f>
        <v>213.92296368986302</v>
      </c>
      <c r="W205" s="8"/>
      <c r="X205" s="37">
        <f>IF('RAOB Used for Calcs'!N205=1,((2*$T$16*$T$19)/(M205*$T$22*K205))^(1/2),0)</f>
        <v>203.57742255093422</v>
      </c>
      <c r="Z205" s="18">
        <f t="shared" si="46"/>
        <v>455.38972432884913</v>
      </c>
      <c r="AA205" s="18"/>
      <c r="AC205" s="8">
        <f>IF('RAOB Used for Calcs'!L205=1,('particle parameters'!$B$25*ABS('particle parameters'!$B$30)),(AC206+(AM206*'vertical grid'!H206)))</f>
        <v>2555.1808024291431</v>
      </c>
      <c r="AE205" s="8">
        <f t="shared" si="50"/>
        <v>8.666073191231634</v>
      </c>
      <c r="AG205" s="8">
        <f t="shared" si="51"/>
        <v>0.92004199897686623</v>
      </c>
      <c r="AI205" s="8">
        <f t="shared" si="52"/>
        <v>2351.6033798782091</v>
      </c>
      <c r="AK205" s="8">
        <f t="shared" si="47"/>
        <v>-2146.1193400438178</v>
      </c>
      <c r="AM205" s="8">
        <f>AK205/('particle parameters'!$B$21/1000)</f>
        <v>-2146.1193400438178</v>
      </c>
      <c r="AO205" s="35">
        <f t="shared" si="48"/>
        <v>2555.1808024291431</v>
      </c>
      <c r="AQ205" s="15">
        <f>IF('vertical grid'!J205=TRUE,1,0)</f>
        <v>0</v>
      </c>
      <c r="AR205" s="15"/>
      <c r="AS205" s="15">
        <f t="shared" si="53"/>
        <v>0</v>
      </c>
      <c r="AV205" s="8">
        <f>(Vz!$B$14/1000)*Vz!AK205</f>
        <v>-2179.7418763711712</v>
      </c>
      <c r="AX205">
        <f t="shared" si="54"/>
        <v>1</v>
      </c>
    </row>
    <row r="206" spans="2:50" x14ac:dyDescent="0.15">
      <c r="B206" s="15">
        <f>'RAOB Used for Calcs'!C206</f>
        <v>17537.333333333332</v>
      </c>
      <c r="D206" s="15">
        <f t="shared" si="55"/>
        <v>163.33333333333212</v>
      </c>
      <c r="F206" s="8">
        <f t="shared" si="42"/>
        <v>0.5551121622669164</v>
      </c>
      <c r="G206" s="8"/>
      <c r="I206">
        <v>0.60000000000000009</v>
      </c>
      <c r="K206" s="8">
        <f t="shared" si="56"/>
        <v>0.72402344825363218</v>
      </c>
      <c r="M206" s="20">
        <f>'P,T'!J206</f>
        <v>0.11318633312217345</v>
      </c>
      <c r="N206" s="8"/>
      <c r="O206" s="8">
        <f>331.3*(SQRT((1+('P,T'!D206/273.15))))</f>
        <v>294.23483114894537</v>
      </c>
      <c r="P206" s="8"/>
      <c r="Q206" s="8">
        <f t="shared" si="44"/>
        <v>0.78382684197224417</v>
      </c>
      <c r="R206" s="8"/>
      <c r="S206" s="8">
        <f t="shared" si="45"/>
        <v>0.7135418354010894</v>
      </c>
      <c r="V206" s="8">
        <f>IF('RAOB Used for Calcs'!N206=1,((2*$T$16*$T$19)/(M206*$T$22*I206))^(1/2),0)</f>
        <v>230.62915849771434</v>
      </c>
      <c r="W206" s="8"/>
      <c r="X206" s="37">
        <f>IF('RAOB Used for Calcs'!N206=1,((2*$T$16*$T$19)/(M206*$T$22*K206))^(1/2),0)</f>
        <v>209.94886145694812</v>
      </c>
      <c r="Z206" s="18">
        <f t="shared" si="46"/>
        <v>469.64222723722952</v>
      </c>
      <c r="AA206" s="18"/>
      <c r="AC206" s="8">
        <f>IF('RAOB Used for Calcs'!L206=1,('particle parameters'!$B$25*ABS('particle parameters'!$B$30)),(AC207+(AM207*'vertical grid'!H207)))</f>
        <v>2555.1808024291431</v>
      </c>
      <c r="AE206" s="8">
        <f t="shared" si="50"/>
        <v>8.6841547360369393</v>
      </c>
      <c r="AG206" s="8">
        <f t="shared" si="51"/>
        <v>0.92004109788380439</v>
      </c>
      <c r="AI206" s="8">
        <f t="shared" si="52"/>
        <v>2345.2319409721949</v>
      </c>
      <c r="AK206" s="8">
        <f t="shared" si="47"/>
        <v>-1846.4596750923652</v>
      </c>
      <c r="AM206" s="8">
        <f>AK206/('particle parameters'!$B$21/1000)</f>
        <v>-1846.4596750923652</v>
      </c>
      <c r="AO206" s="35">
        <f t="shared" si="48"/>
        <v>2555.1808024291431</v>
      </c>
      <c r="AQ206" s="15">
        <f>IF('vertical grid'!J206=TRUE,1,0)</f>
        <v>0</v>
      </c>
      <c r="AR206" s="15"/>
      <c r="AS206" s="15">
        <f t="shared" si="53"/>
        <v>0</v>
      </c>
      <c r="AV206" s="8">
        <f>(Vz!$B$14/1000)*Vz!AK206</f>
        <v>-1875.387543335479</v>
      </c>
      <c r="AX206">
        <f t="shared" si="54"/>
        <v>1</v>
      </c>
    </row>
    <row r="207" spans="2:50" x14ac:dyDescent="0.15">
      <c r="B207" s="15">
        <f>'RAOB Used for Calcs'!C207</f>
        <v>17700.666666666664</v>
      </c>
      <c r="D207" s="15">
        <f t="shared" si="55"/>
        <v>163.33333333333212</v>
      </c>
      <c r="F207" s="8">
        <f t="shared" si="42"/>
        <v>0.5551121622669164</v>
      </c>
      <c r="G207" s="8"/>
      <c r="I207">
        <v>0.60000000000000009</v>
      </c>
      <c r="K207" s="8">
        <f t="shared" si="56"/>
        <v>0.72402344825363218</v>
      </c>
      <c r="M207" s="20">
        <f>'P,T'!J207</f>
        <v>0.11318633312217345</v>
      </c>
      <c r="N207" s="8"/>
      <c r="O207" s="8">
        <f>331.3*(SQRT((1+('P,T'!D207/273.15))))</f>
        <v>294.23483114894537</v>
      </c>
      <c r="P207" s="8"/>
      <c r="Q207" s="8">
        <f t="shared" si="44"/>
        <v>0.78382684197224417</v>
      </c>
      <c r="R207" s="8"/>
      <c r="S207" s="8">
        <f t="shared" si="45"/>
        <v>0.7135418354010894</v>
      </c>
      <c r="V207" s="8">
        <f>IF('RAOB Used for Calcs'!N207=1,((2*$T$16*$T$19)/(M207*$T$22*I207))^(1/2),0)</f>
        <v>230.62915849771434</v>
      </c>
      <c r="W207" s="8"/>
      <c r="X207" s="37">
        <f>IF('RAOB Used for Calcs'!N207=1,((2*$T$16*$T$19)/(M207*$T$22*K207))^(1/2),0)</f>
        <v>209.94886145694812</v>
      </c>
      <c r="Z207" s="18">
        <f t="shared" si="46"/>
        <v>469.64222723722952</v>
      </c>
      <c r="AA207" s="18"/>
      <c r="AC207" s="8">
        <f>IF('RAOB Used for Calcs'!L207=1,('particle parameters'!$B$25*ABS('particle parameters'!$B$30)),(AC208+(AM208*'vertical grid'!H208)))</f>
        <v>2555.1808024291431</v>
      </c>
      <c r="AE207" s="8">
        <f t="shared" si="50"/>
        <v>8.6841547360369393</v>
      </c>
      <c r="AG207" s="8">
        <f t="shared" si="51"/>
        <v>0.92004109788380439</v>
      </c>
      <c r="AI207" s="8">
        <f t="shared" si="52"/>
        <v>2345.2319409721949</v>
      </c>
      <c r="AK207" s="8">
        <f t="shared" si="47"/>
        <v>-1846.4596750923652</v>
      </c>
      <c r="AM207" s="8">
        <f>AK207/('particle parameters'!$B$21/1000)</f>
        <v>-1846.4596750923652</v>
      </c>
      <c r="AO207" s="35">
        <f t="shared" si="48"/>
        <v>2555.1808024291431</v>
      </c>
      <c r="AQ207" s="15">
        <f>IF('vertical grid'!J207=TRUE,1,0)</f>
        <v>0</v>
      </c>
      <c r="AR207" s="15"/>
      <c r="AS207" s="15">
        <f t="shared" si="53"/>
        <v>0</v>
      </c>
      <c r="AV207" s="8">
        <f>(Vz!$B$14/1000)*Vz!AK207</f>
        <v>-1875.387543335479</v>
      </c>
      <c r="AX207">
        <f t="shared" si="54"/>
        <v>1</v>
      </c>
    </row>
    <row r="208" spans="2:50" x14ac:dyDescent="0.15">
      <c r="B208" s="15">
        <f>'RAOB Used for Calcs'!C208</f>
        <v>17864</v>
      </c>
      <c r="D208" s="15">
        <f t="shared" si="55"/>
        <v>163.33333333333576</v>
      </c>
      <c r="F208" s="8">
        <f t="shared" si="42"/>
        <v>0.55511216226692883</v>
      </c>
      <c r="G208" s="8"/>
      <c r="I208">
        <v>0.60000000000000009</v>
      </c>
      <c r="K208" s="8">
        <f t="shared" si="56"/>
        <v>0.72402344825363218</v>
      </c>
      <c r="M208" s="20">
        <f>'P,T'!J208</f>
        <v>0.11318633312217345</v>
      </c>
      <c r="N208" s="8"/>
      <c r="O208" s="8">
        <f>331.3*(SQRT((1+('P,T'!D208/273.15))))</f>
        <v>294.23483114894537</v>
      </c>
      <c r="P208" s="8"/>
      <c r="Q208" s="8">
        <f t="shared" si="44"/>
        <v>0.78382684197224417</v>
      </c>
      <c r="R208" s="8"/>
      <c r="S208" s="8">
        <f t="shared" si="45"/>
        <v>0.7135418354010894</v>
      </c>
      <c r="V208" s="8">
        <f>IF('RAOB Used for Calcs'!N208=1,((2*$T$16*$T$19)/(M208*$T$22*I208))^(1/2),0)</f>
        <v>230.62915849771434</v>
      </c>
      <c r="W208" s="8"/>
      <c r="X208" s="37">
        <f>IF('RAOB Used for Calcs'!N208=1,((2*$T$16*$T$19)/(M208*$T$22*K208))^(1/2),0)</f>
        <v>209.94886145694812</v>
      </c>
      <c r="Z208" s="18">
        <f t="shared" si="46"/>
        <v>469.64222723722952</v>
      </c>
      <c r="AA208" s="18"/>
      <c r="AC208" s="8">
        <f>IF('RAOB Used for Calcs'!L208=1,('particle parameters'!$B$25*ABS('particle parameters'!$B$30)),(AC209+(AM209*'vertical grid'!H209)))</f>
        <v>2555.1808024291431</v>
      </c>
      <c r="AE208" s="8">
        <f t="shared" si="50"/>
        <v>8.6841547360369393</v>
      </c>
      <c r="AG208" s="8">
        <f t="shared" si="51"/>
        <v>0.92004109788380439</v>
      </c>
      <c r="AI208" s="8">
        <f t="shared" si="52"/>
        <v>2345.2319409721949</v>
      </c>
      <c r="AK208" s="8">
        <f t="shared" si="47"/>
        <v>-1846.4596750923652</v>
      </c>
      <c r="AM208" s="8">
        <f>AK208/('particle parameters'!$B$21/1000)</f>
        <v>-1846.4596750923652</v>
      </c>
      <c r="AO208" s="35">
        <f t="shared" si="48"/>
        <v>2555.1808024291431</v>
      </c>
      <c r="AQ208" s="15">
        <f>IF('vertical grid'!J208=TRUE,1,0)</f>
        <v>0</v>
      </c>
      <c r="AR208" s="15"/>
      <c r="AS208" s="15">
        <f t="shared" si="53"/>
        <v>0</v>
      </c>
      <c r="AV208" s="8">
        <f>(Vz!$B$14/1000)*Vz!AK208</f>
        <v>-1875.387543335479</v>
      </c>
      <c r="AX208">
        <f t="shared" si="54"/>
        <v>1</v>
      </c>
    </row>
    <row r="209" spans="2:50" x14ac:dyDescent="0.15">
      <c r="B209" s="15">
        <f>'RAOB Used for Calcs'!C209</f>
        <v>18026</v>
      </c>
      <c r="D209" s="15">
        <f t="shared" si="55"/>
        <v>162</v>
      </c>
      <c r="F209" s="8">
        <f t="shared" si="42"/>
        <v>0.55058063441168037</v>
      </c>
      <c r="G209" s="8"/>
      <c r="I209">
        <v>0.60000000000000009</v>
      </c>
      <c r="K209" s="8">
        <f t="shared" si="56"/>
        <v>0.72402344825363218</v>
      </c>
      <c r="M209" s="20">
        <f>'P,T'!J209</f>
        <v>0.11318633312217345</v>
      </c>
      <c r="N209" s="8"/>
      <c r="O209" s="8">
        <f>331.3*(SQRT((1+('P,T'!D209/273.15))))</f>
        <v>294.23483114894537</v>
      </c>
      <c r="P209" s="8"/>
      <c r="Q209" s="8">
        <f t="shared" si="44"/>
        <v>0.78382684197224417</v>
      </c>
      <c r="R209" s="8"/>
      <c r="S209" s="8">
        <f t="shared" si="45"/>
        <v>0.7135418354010894</v>
      </c>
      <c r="V209" s="8">
        <f>IF('RAOB Used for Calcs'!N209=1,((2*$T$16*$T$19)/(M209*$T$22*I209))^(1/2),0)</f>
        <v>230.62915849771434</v>
      </c>
      <c r="W209" s="8"/>
      <c r="X209" s="37">
        <f>IF('RAOB Used for Calcs'!N209=1,((2*$T$16*$T$19)/(M209*$T$22*K209))^(1/2),0)</f>
        <v>209.94886145694812</v>
      </c>
      <c r="Z209" s="18">
        <f t="shared" si="46"/>
        <v>469.64222723722952</v>
      </c>
      <c r="AA209" s="18"/>
      <c r="AC209" s="8">
        <f>IF('RAOB Used for Calcs'!L209=1,('particle parameters'!$B$25*ABS('particle parameters'!$B$30)),(AC210+(AM210*'vertical grid'!H210)))</f>
        <v>2555.1808024291431</v>
      </c>
      <c r="AE209" s="8">
        <f t="shared" si="50"/>
        <v>8.6841547360369393</v>
      </c>
      <c r="AG209" s="8">
        <f t="shared" si="51"/>
        <v>0.92004109788380439</v>
      </c>
      <c r="AI209" s="8">
        <f t="shared" si="52"/>
        <v>2345.2319409721949</v>
      </c>
      <c r="AK209" s="8">
        <f t="shared" si="47"/>
        <v>-1846.4596750923652</v>
      </c>
      <c r="AM209" s="8">
        <f>AK209/('particle parameters'!$B$21/1000)</f>
        <v>-1846.4596750923652</v>
      </c>
      <c r="AO209" s="35">
        <f t="shared" si="48"/>
        <v>2555.1808024291431</v>
      </c>
      <c r="AQ209" s="15">
        <f>IF('vertical grid'!J209=TRUE,1,0)</f>
        <v>0</v>
      </c>
      <c r="AR209" s="15"/>
      <c r="AS209" s="15">
        <f t="shared" si="53"/>
        <v>0</v>
      </c>
      <c r="AV209" s="8">
        <f>(Vz!$B$14/1000)*Vz!AK209</f>
        <v>-1875.387543335479</v>
      </c>
      <c r="AX209">
        <f t="shared" si="54"/>
        <v>1</v>
      </c>
    </row>
    <row r="210" spans="2:50" x14ac:dyDescent="0.15">
      <c r="B210" s="15">
        <f>'RAOB Used for Calcs'!C210</f>
        <v>18188</v>
      </c>
      <c r="D210" s="15">
        <f t="shared" si="55"/>
        <v>162</v>
      </c>
      <c r="F210" s="8">
        <f t="shared" si="42"/>
        <v>0.55058063441168037</v>
      </c>
      <c r="G210" s="8"/>
      <c r="I210">
        <v>0.60000000000000009</v>
      </c>
      <c r="K210" s="8">
        <f t="shared" si="56"/>
        <v>0.72402344825363218</v>
      </c>
      <c r="M210" s="20">
        <f>'P,T'!J210</f>
        <v>0.11318633312217345</v>
      </c>
      <c r="N210" s="8"/>
      <c r="O210" s="8">
        <f>331.3*(SQRT((1+('P,T'!D210/273.15))))</f>
        <v>294.23483114894537</v>
      </c>
      <c r="P210" s="8"/>
      <c r="Q210" s="8">
        <f t="shared" si="44"/>
        <v>0.78382684197224417</v>
      </c>
      <c r="R210" s="8"/>
      <c r="S210" s="8">
        <f t="shared" si="45"/>
        <v>0.7135418354010894</v>
      </c>
      <c r="V210" s="8">
        <f>IF('RAOB Used for Calcs'!N210=1,((2*$T$16*$T$19)/(M210*$T$22*I210))^(1/2),0)</f>
        <v>230.62915849771434</v>
      </c>
      <c r="W210" s="8"/>
      <c r="X210" s="37">
        <f>IF('RAOB Used for Calcs'!N210=1,((2*$T$16*$T$19)/(M210*$T$22*K210))^(1/2),0)</f>
        <v>209.94886145694812</v>
      </c>
      <c r="Z210" s="18">
        <f t="shared" si="46"/>
        <v>469.64222723722952</v>
      </c>
      <c r="AA210" s="18"/>
      <c r="AC210" s="8">
        <f>IF('RAOB Used for Calcs'!L210=1,('particle parameters'!$B$25*ABS('particle parameters'!$B$30)),(AC211+(AM211*'vertical grid'!H211)))</f>
        <v>2555.1808024291431</v>
      </c>
      <c r="AE210" s="8">
        <f t="shared" si="50"/>
        <v>8.6841547360369393</v>
      </c>
      <c r="AG210" s="8">
        <f t="shared" si="51"/>
        <v>0.92004109788380439</v>
      </c>
      <c r="AI210" s="8">
        <f t="shared" si="52"/>
        <v>2345.2319409721949</v>
      </c>
      <c r="AK210" s="8">
        <f t="shared" si="47"/>
        <v>-1846.4596750923652</v>
      </c>
      <c r="AM210" s="8">
        <f>AK210/('particle parameters'!$B$21/1000)</f>
        <v>-1846.4596750923652</v>
      </c>
      <c r="AO210" s="35">
        <f t="shared" si="48"/>
        <v>2555.1808024291431</v>
      </c>
      <c r="AQ210" s="15">
        <f>IF('vertical grid'!J210=TRUE,1,0)</f>
        <v>0</v>
      </c>
      <c r="AR210" s="15"/>
      <c r="AS210" s="15">
        <f t="shared" si="53"/>
        <v>0</v>
      </c>
      <c r="AV210" s="8">
        <f>(Vz!$B$14/1000)*Vz!AK210</f>
        <v>-1875.387543335479</v>
      </c>
      <c r="AX210">
        <f t="shared" si="54"/>
        <v>1</v>
      </c>
    </row>
    <row r="211" spans="2:50" x14ac:dyDescent="0.15">
      <c r="B211" s="15">
        <f>'RAOB Used for Calcs'!C211</f>
        <v>18350</v>
      </c>
      <c r="D211" s="15">
        <f t="shared" si="55"/>
        <v>162</v>
      </c>
      <c r="F211" s="8">
        <f t="shared" si="42"/>
        <v>0.55058063441168037</v>
      </c>
      <c r="G211" s="8"/>
      <c r="I211">
        <v>0.60000000000000009</v>
      </c>
      <c r="K211" s="8">
        <f t="shared" si="56"/>
        <v>0.72402344825363218</v>
      </c>
      <c r="M211" s="20">
        <f>'P,T'!J211</f>
        <v>0.11318633312217345</v>
      </c>
      <c r="N211" s="8"/>
      <c r="O211" s="8">
        <f>331.3*(SQRT((1+('P,T'!D211/273.15))))</f>
        <v>294.23483114894537</v>
      </c>
      <c r="P211" s="8"/>
      <c r="Q211" s="8">
        <f t="shared" si="44"/>
        <v>0.78382684197224417</v>
      </c>
      <c r="R211" s="8"/>
      <c r="S211" s="8">
        <f t="shared" si="45"/>
        <v>0.7135418354010894</v>
      </c>
      <c r="V211" s="8">
        <f>IF('RAOB Used for Calcs'!N211=1,((2*$T$16*$T$19)/(M211*$T$22*I211))^(1/2),0)</f>
        <v>230.62915849771434</v>
      </c>
      <c r="W211" s="8"/>
      <c r="X211" s="37">
        <f>IF('RAOB Used for Calcs'!N211=1,((2*$T$16*$T$19)/(M211*$T$22*K211))^(1/2),0)</f>
        <v>209.94886145694812</v>
      </c>
      <c r="Z211" s="18">
        <f t="shared" si="46"/>
        <v>469.64222723722952</v>
      </c>
      <c r="AA211" s="18"/>
      <c r="AC211" s="8">
        <f>IF('RAOB Used for Calcs'!L211=1,('particle parameters'!$B$25*ABS('particle parameters'!$B$30)),(AC212+(AM212*'vertical grid'!H212)))</f>
        <v>2555.1808024291431</v>
      </c>
      <c r="AE211" s="8">
        <f t="shared" si="50"/>
        <v>8.6841547360369393</v>
      </c>
      <c r="AG211" s="8">
        <f t="shared" si="51"/>
        <v>0.92004109788380439</v>
      </c>
      <c r="AI211" s="8">
        <f t="shared" si="52"/>
        <v>2345.2319409721949</v>
      </c>
      <c r="AK211" s="8">
        <f t="shared" si="47"/>
        <v>-1846.4596750923652</v>
      </c>
      <c r="AM211" s="8">
        <f>AK211/('particle parameters'!$B$21/1000)</f>
        <v>-1846.4596750923652</v>
      </c>
      <c r="AO211" s="35">
        <f t="shared" si="48"/>
        <v>2555.1808024291431</v>
      </c>
      <c r="AQ211" s="15">
        <f>IF('vertical grid'!J211=TRUE,1,0)</f>
        <v>0</v>
      </c>
      <c r="AR211" s="15"/>
      <c r="AS211" s="15">
        <f t="shared" si="53"/>
        <v>0</v>
      </c>
      <c r="AV211" s="8">
        <f>(Vz!$B$14/1000)*Vz!AK211</f>
        <v>-1875.387543335479</v>
      </c>
      <c r="AX211">
        <f t="shared" si="54"/>
        <v>1</v>
      </c>
    </row>
    <row r="212" spans="2:50" x14ac:dyDescent="0.15">
      <c r="B212" s="15">
        <f>'RAOB Used for Calcs'!C212</f>
        <v>18483.333333333332</v>
      </c>
      <c r="D212" s="15">
        <f t="shared" si="55"/>
        <v>133.33333333333212</v>
      </c>
      <c r="F212" s="8">
        <f t="shared" si="42"/>
        <v>0.45346860815651302</v>
      </c>
      <c r="G212" s="8"/>
      <c r="I212">
        <v>0.60000000000000009</v>
      </c>
      <c r="K212" s="8">
        <f t="shared" si="56"/>
        <v>0.77346547685861777</v>
      </c>
      <c r="M212" s="20">
        <f>'P,T'!J212</f>
        <v>9.8933257414337228E-2</v>
      </c>
      <c r="N212" s="8"/>
      <c r="O212" s="8">
        <f>331.3*(SQRT((1+('P,T'!D212/273.15))))</f>
        <v>294.02990843263092</v>
      </c>
      <c r="P212" s="8"/>
      <c r="Q212" s="8">
        <f t="shared" si="44"/>
        <v>0.83897408586620592</v>
      </c>
      <c r="R212" s="8"/>
      <c r="S212" s="8">
        <f t="shared" si="45"/>
        <v>0.73893069051838889</v>
      </c>
      <c r="V212" s="8">
        <f>IF('RAOB Used for Calcs'!N212=1,((2*$T$16*$T$19)/(M212*$T$22*I212))^(1/2),0)</f>
        <v>246.68347364459075</v>
      </c>
      <c r="W212" s="8"/>
      <c r="X212" s="37">
        <f>IF('RAOB Used for Calcs'!N212=1,((2*$T$16*$T$19)/(M212*$T$22*K212))^(1/2),0)</f>
        <v>217.26772327118263</v>
      </c>
      <c r="Z212" s="18">
        <f t="shared" si="46"/>
        <v>486.01405483098597</v>
      </c>
      <c r="AA212" s="18"/>
      <c r="AC212" s="8">
        <f>IF('RAOB Used for Calcs'!L212=1,('particle parameters'!$B$25*ABS('particle parameters'!$B$30)),(AC213+(AM213*'vertical grid'!H213)))</f>
        <v>2555.1808024291431</v>
      </c>
      <c r="AE212" s="8">
        <f t="shared" si="50"/>
        <v>8.6902071154934717</v>
      </c>
      <c r="AG212" s="8">
        <f t="shared" si="51"/>
        <v>0.92004080060164173</v>
      </c>
      <c r="AI212" s="8">
        <f t="shared" si="52"/>
        <v>2337.9130791579605</v>
      </c>
      <c r="AK212" s="8">
        <f t="shared" si="47"/>
        <v>-1613.9423044818518</v>
      </c>
      <c r="AM212" s="8">
        <f>AK212/('particle parameters'!$B$21/1000)</f>
        <v>-1613.9423044818518</v>
      </c>
      <c r="AO212" s="35">
        <f t="shared" si="48"/>
        <v>2555.1808024291431</v>
      </c>
      <c r="AQ212" s="15">
        <f>IF('vertical grid'!J212=TRUE,1,0)</f>
        <v>0</v>
      </c>
      <c r="AR212" s="15"/>
      <c r="AS212" s="15">
        <f t="shared" si="53"/>
        <v>0</v>
      </c>
      <c r="AV212" s="8">
        <f>(Vz!$B$14/1000)*Vz!AK212</f>
        <v>-1639.2274005854008</v>
      </c>
      <c r="AX212">
        <f t="shared" si="54"/>
        <v>1</v>
      </c>
    </row>
    <row r="213" spans="2:50" x14ac:dyDescent="0.15">
      <c r="B213" s="15">
        <f>'RAOB Used for Calcs'!C213</f>
        <v>18616.666666666664</v>
      </c>
      <c r="D213" s="15">
        <f t="shared" si="55"/>
        <v>133.33333333333212</v>
      </c>
      <c r="F213" s="8">
        <f t="shared" si="42"/>
        <v>0.45346860815651302</v>
      </c>
      <c r="G213" s="8"/>
      <c r="I213">
        <v>0.60000000000000009</v>
      </c>
      <c r="K213" s="8">
        <f t="shared" si="56"/>
        <v>0.77346547685861777</v>
      </c>
      <c r="M213" s="20">
        <f>'P,T'!J213</f>
        <v>9.8933257414337228E-2</v>
      </c>
      <c r="N213" s="8"/>
      <c r="O213" s="8">
        <f>331.3*(SQRT((1+('P,T'!D213/273.15))))</f>
        <v>294.02990843263092</v>
      </c>
      <c r="P213" s="8"/>
      <c r="Q213" s="8">
        <f t="shared" si="44"/>
        <v>0.83897408586620592</v>
      </c>
      <c r="R213" s="8"/>
      <c r="S213" s="8">
        <f t="shared" si="45"/>
        <v>0.73893069051838889</v>
      </c>
      <c r="V213" s="8">
        <f>IF('RAOB Used for Calcs'!N213=1,((2*$T$16*$T$19)/(M213*$T$22*I213))^(1/2),0)</f>
        <v>246.68347364459075</v>
      </c>
      <c r="W213" s="8"/>
      <c r="X213" s="37">
        <f>IF('RAOB Used for Calcs'!N213=1,((2*$T$16*$T$19)/(M213*$T$22*K213))^(1/2),0)</f>
        <v>217.26772327118263</v>
      </c>
      <c r="Z213" s="18">
        <f t="shared" si="46"/>
        <v>486.01405483098597</v>
      </c>
      <c r="AA213" s="18"/>
      <c r="AC213" s="8">
        <f>IF('RAOB Used for Calcs'!L213=1,('particle parameters'!$B$25*ABS('particle parameters'!$B$30)),(AC214+(AM214*'vertical grid'!H214)))</f>
        <v>2555.1808024291431</v>
      </c>
      <c r="AE213" s="8">
        <f t="shared" si="50"/>
        <v>8.6902071154934717</v>
      </c>
      <c r="AG213" s="8">
        <f t="shared" si="51"/>
        <v>0.92004080060164173</v>
      </c>
      <c r="AI213" s="8">
        <f t="shared" si="52"/>
        <v>2337.9130791579605</v>
      </c>
      <c r="AK213" s="8">
        <f t="shared" si="47"/>
        <v>-1613.9423044818518</v>
      </c>
      <c r="AM213" s="8">
        <f>AK213/('particle parameters'!$B$21/1000)</f>
        <v>-1613.9423044818518</v>
      </c>
      <c r="AO213" s="35">
        <f t="shared" si="48"/>
        <v>2555.1808024291431</v>
      </c>
      <c r="AQ213" s="15">
        <f>IF('vertical grid'!J213=TRUE,1,0)</f>
        <v>0</v>
      </c>
      <c r="AR213" s="15"/>
      <c r="AS213" s="15">
        <f t="shared" si="53"/>
        <v>0</v>
      </c>
      <c r="AV213" s="8">
        <f>(Vz!$B$14/1000)*Vz!AK213</f>
        <v>-1639.2274005854008</v>
      </c>
      <c r="AX213">
        <f t="shared" si="54"/>
        <v>1</v>
      </c>
    </row>
    <row r="214" spans="2:50" x14ac:dyDescent="0.15">
      <c r="B214" s="15">
        <f>'RAOB Used for Calcs'!C214</f>
        <v>18750</v>
      </c>
      <c r="D214" s="15">
        <f t="shared" si="55"/>
        <v>133.33333333333576</v>
      </c>
      <c r="F214" s="8">
        <f t="shared" si="42"/>
        <v>0.4534686081565254</v>
      </c>
      <c r="G214" s="8"/>
      <c r="I214">
        <v>0.60000000000000009</v>
      </c>
      <c r="K214" s="8">
        <f t="shared" si="56"/>
        <v>0.77346547685861777</v>
      </c>
      <c r="M214" s="20">
        <f>'P,T'!J214</f>
        <v>9.8933257414337228E-2</v>
      </c>
      <c r="N214" s="8"/>
      <c r="O214" s="8">
        <f>331.3*(SQRT((1+('P,T'!D214/273.15))))</f>
        <v>294.02990843263092</v>
      </c>
      <c r="P214" s="8"/>
      <c r="Q214" s="8">
        <f t="shared" si="44"/>
        <v>0.83897408586620592</v>
      </c>
      <c r="R214" s="8"/>
      <c r="S214" s="8">
        <f t="shared" si="45"/>
        <v>0.73893069051838889</v>
      </c>
      <c r="V214" s="8">
        <f>IF('RAOB Used for Calcs'!N214=1,((2*$T$16*$T$19)/(M214*$T$22*I214))^(1/2),0)</f>
        <v>246.68347364459075</v>
      </c>
      <c r="W214" s="8"/>
      <c r="X214" s="37">
        <f>IF('RAOB Used for Calcs'!N214=1,((2*$T$16*$T$19)/(M214*$T$22*K214))^(1/2),0)</f>
        <v>217.26772327118263</v>
      </c>
      <c r="Z214" s="18">
        <f t="shared" si="46"/>
        <v>486.01405483098597</v>
      </c>
      <c r="AA214" s="18"/>
      <c r="AC214" s="8">
        <f>IF('RAOB Used for Calcs'!L214=1,('particle parameters'!$B$25*ABS('particle parameters'!$B$30)),(AC215+(AM215*'vertical grid'!H215)))</f>
        <v>2555.1808024291431</v>
      </c>
      <c r="AE214" s="8">
        <f t="shared" si="50"/>
        <v>8.6902071154934717</v>
      </c>
      <c r="AG214" s="8">
        <f t="shared" si="51"/>
        <v>0.92004080060164173</v>
      </c>
      <c r="AI214" s="8">
        <f t="shared" si="52"/>
        <v>2337.9130791579605</v>
      </c>
      <c r="AK214" s="8">
        <f t="shared" si="47"/>
        <v>-1613.9423044818518</v>
      </c>
      <c r="AM214" s="8">
        <f>AK214/('particle parameters'!$B$21/1000)</f>
        <v>-1613.9423044818518</v>
      </c>
      <c r="AO214" s="35">
        <f t="shared" si="48"/>
        <v>2555.1808024291431</v>
      </c>
      <c r="AQ214" s="15">
        <f>IF('vertical grid'!J214=TRUE,1,0)</f>
        <v>0</v>
      </c>
      <c r="AR214" s="15"/>
      <c r="AS214" s="15">
        <f t="shared" si="53"/>
        <v>0</v>
      </c>
      <c r="AV214" s="8">
        <f>(Vz!$B$14/1000)*Vz!AK214</f>
        <v>-1639.2274005854008</v>
      </c>
      <c r="AX214">
        <f t="shared" si="54"/>
        <v>1</v>
      </c>
    </row>
    <row r="215" spans="2:50" x14ac:dyDescent="0.15">
      <c r="B215" s="15">
        <f>'RAOB Used for Calcs'!C215</f>
        <v>18900.666666666668</v>
      </c>
      <c r="D215" s="15">
        <f t="shared" si="55"/>
        <v>150.66666666666788</v>
      </c>
      <c r="F215" s="8">
        <f t="shared" si="42"/>
        <v>0.51241952721686856</v>
      </c>
      <c r="G215" s="8"/>
      <c r="I215">
        <v>0.60000000000000009</v>
      </c>
      <c r="K215" s="8">
        <f t="shared" si="56"/>
        <v>0.77346547685861777</v>
      </c>
      <c r="M215" s="20">
        <f>'P,T'!J215</f>
        <v>9.8933257414337228E-2</v>
      </c>
      <c r="N215" s="8"/>
      <c r="O215" s="8">
        <f>331.3*(SQRT((1+('P,T'!D215/273.15))))</f>
        <v>294.02990843263092</v>
      </c>
      <c r="P215" s="8"/>
      <c r="Q215" s="8">
        <f t="shared" si="44"/>
        <v>0.83897408586620592</v>
      </c>
      <c r="R215" s="8"/>
      <c r="S215" s="8">
        <f t="shared" si="45"/>
        <v>0.73893069051838889</v>
      </c>
      <c r="V215" s="8">
        <f>IF('RAOB Used for Calcs'!N215=1,((2*$T$16*$T$19)/(M215*$T$22*I215))^(1/2),0)</f>
        <v>246.68347364459075</v>
      </c>
      <c r="W215" s="8"/>
      <c r="X215" s="37">
        <f>IF('RAOB Used for Calcs'!N215=1,((2*$T$16*$T$19)/(M215*$T$22*K215))^(1/2),0)</f>
        <v>217.26772327118263</v>
      </c>
      <c r="Z215" s="18">
        <f t="shared" si="46"/>
        <v>486.01405483098597</v>
      </c>
      <c r="AA215" s="18"/>
      <c r="AC215" s="8">
        <f>IF('RAOB Used for Calcs'!L215=1,('particle parameters'!$B$25*ABS('particle parameters'!$B$30)),(AC216+(AM216*'vertical grid'!H216)))</f>
        <v>2555.1808024291431</v>
      </c>
      <c r="AE215" s="8">
        <f t="shared" si="50"/>
        <v>8.6902071154934717</v>
      </c>
      <c r="AG215" s="8">
        <f t="shared" si="51"/>
        <v>0.92004080060164173</v>
      </c>
      <c r="AI215" s="8">
        <f t="shared" si="52"/>
        <v>2337.9130791579605</v>
      </c>
      <c r="AK215" s="8">
        <f t="shared" si="47"/>
        <v>-1613.9423044818518</v>
      </c>
      <c r="AM215" s="8">
        <f>AK215/('particle parameters'!$B$21/1000)</f>
        <v>-1613.9423044818518</v>
      </c>
      <c r="AO215" s="35">
        <f t="shared" si="48"/>
        <v>2555.1808024291431</v>
      </c>
      <c r="AQ215" s="15">
        <f>IF('vertical grid'!J215=TRUE,1,0)</f>
        <v>0</v>
      </c>
      <c r="AR215" s="15"/>
      <c r="AS215" s="15">
        <f t="shared" si="53"/>
        <v>0</v>
      </c>
      <c r="AV215" s="8">
        <f>(Vz!$B$14/1000)*Vz!AK215</f>
        <v>-1639.2274005854008</v>
      </c>
      <c r="AX215">
        <f t="shared" si="54"/>
        <v>1</v>
      </c>
    </row>
    <row r="216" spans="2:50" x14ac:dyDescent="0.15">
      <c r="B216" s="15">
        <f>'RAOB Used for Calcs'!C216</f>
        <v>19051.333333333336</v>
      </c>
      <c r="D216" s="15">
        <f t="shared" si="55"/>
        <v>150.66666666666788</v>
      </c>
      <c r="F216" s="8">
        <f t="shared" si="42"/>
        <v>0.51241952721686856</v>
      </c>
      <c r="G216" s="8"/>
      <c r="I216">
        <v>0.60000000000000009</v>
      </c>
      <c r="K216" s="8">
        <f t="shared" si="56"/>
        <v>0.77346547685861777</v>
      </c>
      <c r="M216" s="20">
        <f>'P,T'!J216</f>
        <v>9.8933257414337228E-2</v>
      </c>
      <c r="N216" s="8"/>
      <c r="O216" s="8">
        <f>331.3*(SQRT((1+('P,T'!D216/273.15))))</f>
        <v>294.02990843263092</v>
      </c>
      <c r="P216" s="8"/>
      <c r="Q216" s="8">
        <f t="shared" si="44"/>
        <v>0.83897408586620592</v>
      </c>
      <c r="R216" s="8"/>
      <c r="S216" s="8">
        <f t="shared" si="45"/>
        <v>0.73893069051838889</v>
      </c>
      <c r="V216" s="8">
        <f>IF('RAOB Used for Calcs'!N216=1,((2*$T$16*$T$19)/(M216*$T$22*I216))^(1/2),0)</f>
        <v>246.68347364459075</v>
      </c>
      <c r="W216" s="8"/>
      <c r="X216" s="37">
        <f>IF('RAOB Used for Calcs'!N216=1,((2*$T$16*$T$19)/(M216*$T$22*K216))^(1/2),0)</f>
        <v>217.26772327118263</v>
      </c>
      <c r="Z216" s="18">
        <f t="shared" si="46"/>
        <v>486.01405483098597</v>
      </c>
      <c r="AA216" s="18"/>
      <c r="AC216" s="8">
        <f>IF('RAOB Used for Calcs'!L216=1,('particle parameters'!$B$25*ABS('particle parameters'!$B$30)),(AC217+(AM217*'vertical grid'!H217)))</f>
        <v>2555.1808024291431</v>
      </c>
      <c r="AE216" s="8">
        <f t="shared" si="50"/>
        <v>8.6902071154934717</v>
      </c>
      <c r="AG216" s="8">
        <f t="shared" si="51"/>
        <v>0.92004080060164173</v>
      </c>
      <c r="AI216" s="8">
        <f t="shared" si="52"/>
        <v>2337.9130791579605</v>
      </c>
      <c r="AK216" s="8">
        <f t="shared" si="47"/>
        <v>-1613.9423044818518</v>
      </c>
      <c r="AM216" s="8">
        <f>AK216/('particle parameters'!$B$21/1000)</f>
        <v>-1613.9423044818518</v>
      </c>
      <c r="AO216" s="35">
        <f t="shared" si="48"/>
        <v>2555.1808024291431</v>
      </c>
      <c r="AQ216" s="15">
        <f>IF('vertical grid'!J216=TRUE,1,0)</f>
        <v>0</v>
      </c>
      <c r="AR216" s="15"/>
      <c r="AS216" s="15">
        <f t="shared" si="53"/>
        <v>0</v>
      </c>
      <c r="AV216" s="8">
        <f>(Vz!$B$14/1000)*Vz!AK216</f>
        <v>-1639.2274005854008</v>
      </c>
      <c r="AX216">
        <f t="shared" si="54"/>
        <v>1</v>
      </c>
    </row>
    <row r="217" spans="2:50" x14ac:dyDescent="0.15">
      <c r="B217" s="15">
        <f>'RAOB Used for Calcs'!C217</f>
        <v>19202</v>
      </c>
      <c r="D217" s="15">
        <f t="shared" si="55"/>
        <v>150.66666666666424</v>
      </c>
      <c r="F217" s="8">
        <f t="shared" si="42"/>
        <v>0.51241952721685613</v>
      </c>
      <c r="G217" s="8"/>
      <c r="I217">
        <v>0.60000000000000009</v>
      </c>
      <c r="K217" s="8">
        <f t="shared" si="56"/>
        <v>0.77346547685861777</v>
      </c>
      <c r="M217" s="20">
        <f>'P,T'!J217</f>
        <v>9.8933257414337228E-2</v>
      </c>
      <c r="N217" s="8"/>
      <c r="O217" s="8">
        <f>331.3*(SQRT((1+('P,T'!D217/273.15))))</f>
        <v>294.02990843263092</v>
      </c>
      <c r="P217" s="8"/>
      <c r="Q217" s="8">
        <f t="shared" si="44"/>
        <v>0.83897408586620592</v>
      </c>
      <c r="R217" s="8"/>
      <c r="S217" s="8">
        <f t="shared" si="45"/>
        <v>0.73893069051838889</v>
      </c>
      <c r="V217" s="8">
        <f>IF('RAOB Used for Calcs'!N217=1,((2*$T$16*$T$19)/(M217*$T$22*I217))^(1/2),0)</f>
        <v>246.68347364459075</v>
      </c>
      <c r="W217" s="8"/>
      <c r="X217" s="37">
        <f>IF('RAOB Used for Calcs'!N217=1,((2*$T$16*$T$19)/(M217*$T$22*K217))^(1/2),0)</f>
        <v>217.26772327118263</v>
      </c>
      <c r="Z217" s="18">
        <f t="shared" si="46"/>
        <v>486.01405483098597</v>
      </c>
      <c r="AA217" s="18"/>
      <c r="AC217" s="8">
        <f>IF('RAOB Used for Calcs'!L217=1,('particle parameters'!$B$25*ABS('particle parameters'!$B$30)),(AC218+(AM218*'vertical grid'!H218)))</f>
        <v>2555.1808024291431</v>
      </c>
      <c r="AE217" s="8">
        <f t="shared" si="50"/>
        <v>8.6902071154934717</v>
      </c>
      <c r="AG217" s="8">
        <f t="shared" si="51"/>
        <v>0.92004080060164173</v>
      </c>
      <c r="AI217" s="8">
        <f t="shared" si="52"/>
        <v>2337.9130791579605</v>
      </c>
      <c r="AK217" s="8">
        <f t="shared" si="47"/>
        <v>-1613.9423044818518</v>
      </c>
      <c r="AM217" s="8">
        <f>AK217/('particle parameters'!$B$21/1000)</f>
        <v>-1613.9423044818518</v>
      </c>
      <c r="AO217" s="35">
        <f t="shared" si="48"/>
        <v>2555.1808024291431</v>
      </c>
      <c r="AQ217" s="15">
        <f>IF('vertical grid'!J217=TRUE,1,0)</f>
        <v>0</v>
      </c>
      <c r="AR217" s="15"/>
      <c r="AS217" s="15">
        <f t="shared" si="53"/>
        <v>0</v>
      </c>
      <c r="AV217" s="8">
        <f>(Vz!$B$14/1000)*Vz!AK217</f>
        <v>-1639.2274005854008</v>
      </c>
      <c r="AX217">
        <f t="shared" si="54"/>
        <v>1</v>
      </c>
    </row>
    <row r="218" spans="2:50" x14ac:dyDescent="0.15">
      <c r="B218" s="15">
        <f>'RAOB Used for Calcs'!C218</f>
        <v>19335.333333333332</v>
      </c>
      <c r="D218" s="15">
        <f t="shared" si="55"/>
        <v>133.33333333333212</v>
      </c>
      <c r="F218" s="8">
        <f t="shared" si="42"/>
        <v>0.45399644980669379</v>
      </c>
      <c r="G218" s="8"/>
      <c r="I218">
        <v>0.60000000000000009</v>
      </c>
      <c r="K218" s="8">
        <f t="shared" si="56"/>
        <v>0.83776586238420292</v>
      </c>
      <c r="M218" s="20">
        <f>'P,T'!J218</f>
        <v>8.1148698782643747E-2</v>
      </c>
      <c r="N218" s="8"/>
      <c r="O218" s="8">
        <f>331.3*(SQRT((1+('P,T'!D218/273.15))))</f>
        <v>293.68805282531139</v>
      </c>
      <c r="P218" s="8"/>
      <c r="Q218" s="8">
        <f t="shared" si="44"/>
        <v>0.92743642664856218</v>
      </c>
      <c r="R218" s="8"/>
      <c r="S218" s="8">
        <f t="shared" si="45"/>
        <v>0.78487129315095516</v>
      </c>
      <c r="V218" s="8">
        <f>IF('RAOB Used for Calcs'!N218=1,((2*$T$16*$T$19)/(M218*$T$22*I218))^(1/2),0)</f>
        <v>272.37699826168097</v>
      </c>
      <c r="W218" s="8"/>
      <c r="X218" s="37">
        <f>IF('RAOB Used for Calcs'!N218=1,((2*$T$16*$T$19)/(M218*$T$22*K218))^(1/2),0)</f>
        <v>230.50732180398819</v>
      </c>
      <c r="Z218" s="18">
        <f t="shared" si="46"/>
        <v>515.63019325404946</v>
      </c>
      <c r="AA218" s="18"/>
      <c r="AC218" s="8">
        <f>IF('RAOB Used for Calcs'!L218=1,('particle parameters'!$B$25*ABS('particle parameters'!$B$30)),(AC219+(AM219*'vertical grid'!H219)))</f>
        <v>2555.1808024291431</v>
      </c>
      <c r="AE218" s="8">
        <f t="shared" si="50"/>
        <v>8.700322596877955</v>
      </c>
      <c r="AG218" s="8">
        <f t="shared" si="51"/>
        <v>0.92004030853804997</v>
      </c>
      <c r="AI218" s="8">
        <f t="shared" si="52"/>
        <v>2324.6734806251548</v>
      </c>
      <c r="AK218" s="8">
        <f t="shared" si="47"/>
        <v>-1323.8141682164403</v>
      </c>
      <c r="AM218" s="8">
        <f>AK218/('particle parameters'!$B$21/1000)</f>
        <v>-1323.8141682164403</v>
      </c>
      <c r="AO218" s="35">
        <f t="shared" si="48"/>
        <v>2555.1808024291431</v>
      </c>
      <c r="AQ218" s="15">
        <f>IF('vertical grid'!J218=TRUE,1,0)</f>
        <v>0</v>
      </c>
      <c r="AR218" s="15"/>
      <c r="AS218" s="15">
        <f t="shared" si="53"/>
        <v>0</v>
      </c>
      <c r="AV218" s="8">
        <f>(Vz!$B$14/1000)*Vz!AK218</f>
        <v>-1344.5539235184979</v>
      </c>
      <c r="AX218">
        <f t="shared" si="54"/>
        <v>1</v>
      </c>
    </row>
    <row r="219" spans="2:50" x14ac:dyDescent="0.15">
      <c r="B219" s="15">
        <f>'RAOB Used for Calcs'!C219</f>
        <v>19468.666666666664</v>
      </c>
      <c r="D219" s="15">
        <f t="shared" si="55"/>
        <v>133.33333333333212</v>
      </c>
      <c r="F219" s="8">
        <f t="shared" si="42"/>
        <v>0.45399644980669379</v>
      </c>
      <c r="G219" s="8"/>
      <c r="I219">
        <v>0.60000000000000009</v>
      </c>
      <c r="K219" s="8">
        <f t="shared" si="56"/>
        <v>0.83776586238420292</v>
      </c>
      <c r="M219" s="20">
        <f>'P,T'!J219</f>
        <v>8.1148698782643747E-2</v>
      </c>
      <c r="N219" s="8"/>
      <c r="O219" s="8">
        <f>331.3*(SQRT((1+('P,T'!D219/273.15))))</f>
        <v>293.68805282531139</v>
      </c>
      <c r="P219" s="8"/>
      <c r="Q219" s="8">
        <f t="shared" si="44"/>
        <v>0.92743642664856218</v>
      </c>
      <c r="R219" s="8"/>
      <c r="S219" s="8">
        <f t="shared" si="45"/>
        <v>0.78487129315095516</v>
      </c>
      <c r="V219" s="8">
        <f>IF('RAOB Used for Calcs'!N219=1,((2*$T$16*$T$19)/(M219*$T$22*I219))^(1/2),0)</f>
        <v>272.37699826168097</v>
      </c>
      <c r="W219" s="8"/>
      <c r="X219" s="37">
        <f>IF('RAOB Used for Calcs'!N219=1,((2*$T$16*$T$19)/(M219*$T$22*K219))^(1/2),0)</f>
        <v>230.50732180398819</v>
      </c>
      <c r="Z219" s="18">
        <f t="shared" si="46"/>
        <v>515.63019325404946</v>
      </c>
      <c r="AA219" s="18"/>
      <c r="AC219" s="8">
        <f>IF('RAOB Used for Calcs'!L219=1,('particle parameters'!$B$25*ABS('particle parameters'!$B$30)),(AC220+(AM220*'vertical grid'!H220)))</f>
        <v>2555.1808024291431</v>
      </c>
      <c r="AE219" s="8">
        <f t="shared" si="50"/>
        <v>8.700322596877955</v>
      </c>
      <c r="AG219" s="8">
        <f t="shared" si="51"/>
        <v>0.92004030853804997</v>
      </c>
      <c r="AI219" s="8">
        <f t="shared" si="52"/>
        <v>2324.6734806251548</v>
      </c>
      <c r="AK219" s="8">
        <f t="shared" si="47"/>
        <v>-1323.8141682164403</v>
      </c>
      <c r="AM219" s="8">
        <f>AK219/('particle parameters'!$B$21/1000)</f>
        <v>-1323.8141682164403</v>
      </c>
      <c r="AO219" s="35">
        <f t="shared" si="48"/>
        <v>2555.1808024291431</v>
      </c>
      <c r="AQ219" s="15">
        <f>IF('vertical grid'!J219=TRUE,1,0)</f>
        <v>0</v>
      </c>
      <c r="AR219" s="15"/>
      <c r="AS219" s="15">
        <f t="shared" si="53"/>
        <v>0</v>
      </c>
      <c r="AV219" s="8">
        <f>(Vz!$B$14/1000)*Vz!AK219</f>
        <v>-1344.5539235184979</v>
      </c>
      <c r="AX219">
        <f t="shared" si="54"/>
        <v>1</v>
      </c>
    </row>
    <row r="220" spans="2:50" x14ac:dyDescent="0.15">
      <c r="B220" s="15">
        <f>'RAOB Used for Calcs'!C220</f>
        <v>19602</v>
      </c>
      <c r="D220" s="15">
        <f t="shared" si="55"/>
        <v>133.33333333333576</v>
      </c>
      <c r="F220" s="8">
        <f t="shared" si="42"/>
        <v>0.45399644980670617</v>
      </c>
      <c r="G220" s="8"/>
      <c r="I220">
        <v>0.60000000000000009</v>
      </c>
      <c r="K220" s="8">
        <f t="shared" si="56"/>
        <v>0.83776586238420292</v>
      </c>
      <c r="M220" s="20">
        <f>'P,T'!J220</f>
        <v>8.1148698782643747E-2</v>
      </c>
      <c r="N220" s="8"/>
      <c r="O220" s="8">
        <f>331.3*(SQRT((1+('P,T'!D220/273.15))))</f>
        <v>293.68805282531139</v>
      </c>
      <c r="P220" s="8"/>
      <c r="Q220" s="8">
        <f t="shared" si="44"/>
        <v>0.92743642664856218</v>
      </c>
      <c r="R220" s="8"/>
      <c r="S220" s="8">
        <f t="shared" si="45"/>
        <v>0.78487129315095516</v>
      </c>
      <c r="V220" s="8">
        <f>IF('RAOB Used for Calcs'!N220=1,((2*$T$16*$T$19)/(M220*$T$22*I220))^(1/2),0)</f>
        <v>272.37699826168097</v>
      </c>
      <c r="W220" s="8"/>
      <c r="X220" s="37">
        <f>IF('RAOB Used for Calcs'!N220=1,((2*$T$16*$T$19)/(M220*$T$22*K220))^(1/2),0)</f>
        <v>230.50732180398819</v>
      </c>
      <c r="Z220" s="18">
        <f t="shared" si="46"/>
        <v>515.63019325404946</v>
      </c>
      <c r="AA220" s="18"/>
      <c r="AC220" s="8">
        <f>IF('RAOB Used for Calcs'!L220=1,('particle parameters'!$B$25*ABS('particle parameters'!$B$30)),(AC221+(AM221*'vertical grid'!H221)))</f>
        <v>2555.1808024291431</v>
      </c>
      <c r="AE220" s="8">
        <f t="shared" si="50"/>
        <v>8.700322596877955</v>
      </c>
      <c r="AG220" s="8">
        <f t="shared" si="51"/>
        <v>0.92004030853804997</v>
      </c>
      <c r="AI220" s="8">
        <f t="shared" si="52"/>
        <v>2324.6734806251548</v>
      </c>
      <c r="AK220" s="8">
        <f t="shared" si="47"/>
        <v>-1323.8141682164403</v>
      </c>
      <c r="AM220" s="8">
        <f>AK220/('particle parameters'!$B$21/1000)</f>
        <v>-1323.8141682164403</v>
      </c>
      <c r="AO220" s="35">
        <f t="shared" si="48"/>
        <v>2555.1808024291431</v>
      </c>
      <c r="AQ220" s="15">
        <f>IF('vertical grid'!J220=TRUE,1,0)</f>
        <v>0</v>
      </c>
      <c r="AR220" s="15"/>
      <c r="AS220" s="15">
        <f t="shared" si="53"/>
        <v>0</v>
      </c>
      <c r="AV220" s="8">
        <f>(Vz!$B$14/1000)*Vz!AK220</f>
        <v>-1344.5539235184979</v>
      </c>
      <c r="AX220">
        <f t="shared" si="54"/>
        <v>1</v>
      </c>
    </row>
    <row r="221" spans="2:50" x14ac:dyDescent="0.15">
      <c r="B221" s="15">
        <f>'RAOB Used for Calcs'!C221</f>
        <v>19735.333333333332</v>
      </c>
      <c r="D221" s="15">
        <f t="shared" si="55"/>
        <v>133.33333333333212</v>
      </c>
      <c r="F221" s="8">
        <f t="shared" si="42"/>
        <v>0.45399644980669379</v>
      </c>
      <c r="G221" s="8"/>
      <c r="I221">
        <v>0.60000000000000009</v>
      </c>
      <c r="K221" s="8">
        <f t="shared" si="56"/>
        <v>0.83776586238420292</v>
      </c>
      <c r="M221" s="20">
        <f>'P,T'!J221</f>
        <v>8.1148698782643747E-2</v>
      </c>
      <c r="N221" s="8"/>
      <c r="O221" s="8">
        <f>331.3*(SQRT((1+('P,T'!D221/273.15))))</f>
        <v>293.68805282531139</v>
      </c>
      <c r="P221" s="8"/>
      <c r="Q221" s="8">
        <f t="shared" si="44"/>
        <v>0.92743642664856218</v>
      </c>
      <c r="R221" s="8"/>
      <c r="S221" s="8">
        <f t="shared" si="45"/>
        <v>0.78487129315095516</v>
      </c>
      <c r="V221" s="8">
        <f>IF('RAOB Used for Calcs'!N221=1,((2*$T$16*$T$19)/(M221*$T$22*I221))^(1/2),0)</f>
        <v>272.37699826168097</v>
      </c>
      <c r="W221" s="8"/>
      <c r="X221" s="37">
        <f>IF('RAOB Used for Calcs'!N221=1,((2*$T$16*$T$19)/(M221*$T$22*K221))^(1/2),0)</f>
        <v>230.50732180398819</v>
      </c>
      <c r="Z221" s="18">
        <f t="shared" si="46"/>
        <v>515.63019325404946</v>
      </c>
      <c r="AA221" s="18"/>
      <c r="AC221" s="8">
        <f>IF('RAOB Used for Calcs'!L221=1,('particle parameters'!$B$25*ABS('particle parameters'!$B$30)),(AC222+(AM222*'vertical grid'!H222)))</f>
        <v>2555.1808024291431</v>
      </c>
      <c r="AE221" s="8">
        <f t="shared" si="50"/>
        <v>8.700322596877955</v>
      </c>
      <c r="AG221" s="8">
        <f t="shared" si="51"/>
        <v>0.92004030853804997</v>
      </c>
      <c r="AI221" s="8">
        <f t="shared" si="52"/>
        <v>2324.6734806251548</v>
      </c>
      <c r="AK221" s="8">
        <f t="shared" si="47"/>
        <v>-1323.8141682164403</v>
      </c>
      <c r="AM221" s="8">
        <f>AK221/('particle parameters'!$B$21/1000)</f>
        <v>-1323.8141682164403</v>
      </c>
      <c r="AO221" s="35">
        <f t="shared" si="48"/>
        <v>2555.1808024291431</v>
      </c>
      <c r="AQ221" s="15">
        <f>IF('vertical grid'!J221=TRUE,1,0)</f>
        <v>0</v>
      </c>
      <c r="AR221" s="15"/>
      <c r="AS221" s="15">
        <f t="shared" si="53"/>
        <v>0</v>
      </c>
      <c r="AV221" s="8">
        <f>(Vz!$B$14/1000)*Vz!AK221</f>
        <v>-1344.5539235184979</v>
      </c>
      <c r="AX221">
        <f t="shared" si="54"/>
        <v>1</v>
      </c>
    </row>
    <row r="222" spans="2:50" x14ac:dyDescent="0.15">
      <c r="B222" s="15">
        <f>'RAOB Used for Calcs'!C222</f>
        <v>19868.666666666664</v>
      </c>
      <c r="D222" s="15">
        <f t="shared" si="55"/>
        <v>133.33333333333212</v>
      </c>
      <c r="F222" s="8">
        <f t="shared" si="42"/>
        <v>0.45399644980669379</v>
      </c>
      <c r="G222" s="8"/>
      <c r="I222">
        <v>0.60000000000000009</v>
      </c>
      <c r="K222" s="8">
        <f t="shared" si="56"/>
        <v>0.83776586238420292</v>
      </c>
      <c r="M222" s="20">
        <f>'P,T'!J222</f>
        <v>8.1148698782643747E-2</v>
      </c>
      <c r="N222" s="8"/>
      <c r="O222" s="8">
        <f>331.3*(SQRT((1+('P,T'!D222/273.15))))</f>
        <v>293.68805282531139</v>
      </c>
      <c r="P222" s="8"/>
      <c r="Q222" s="8">
        <f t="shared" si="44"/>
        <v>0.92743642664856218</v>
      </c>
      <c r="R222" s="8"/>
      <c r="S222" s="8">
        <f t="shared" si="45"/>
        <v>0.78487129315095516</v>
      </c>
      <c r="V222" s="8">
        <f>IF('RAOB Used for Calcs'!N222=1,((2*$T$16*$T$19)/(M222*$T$22*I222))^(1/2),0)</f>
        <v>272.37699826168097</v>
      </c>
      <c r="W222" s="8"/>
      <c r="X222" s="37">
        <f>IF('RAOB Used for Calcs'!N222=1,((2*$T$16*$T$19)/(M222*$T$22*K222))^(1/2),0)</f>
        <v>230.50732180398819</v>
      </c>
      <c r="Z222" s="18">
        <f t="shared" si="46"/>
        <v>515.63019325404946</v>
      </c>
      <c r="AA222" s="18"/>
      <c r="AC222" s="8">
        <f>IF('RAOB Used for Calcs'!L222=1,('particle parameters'!$B$25*ABS('particle parameters'!$B$30)),(AC223+(AM223*'vertical grid'!H223)))</f>
        <v>2555.1808024291431</v>
      </c>
      <c r="AE222" s="8">
        <f t="shared" si="50"/>
        <v>8.700322596877955</v>
      </c>
      <c r="AG222" s="8">
        <f t="shared" si="51"/>
        <v>0.92004030853804997</v>
      </c>
      <c r="AI222" s="8">
        <f t="shared" si="52"/>
        <v>2324.6734806251548</v>
      </c>
      <c r="AK222" s="8">
        <f t="shared" si="47"/>
        <v>-1323.8141682164403</v>
      </c>
      <c r="AM222" s="8">
        <f>AK222/('particle parameters'!$B$21/1000)</f>
        <v>-1323.8141682164403</v>
      </c>
      <c r="AO222" s="35">
        <f t="shared" si="48"/>
        <v>2555.1808024291431</v>
      </c>
      <c r="AQ222" s="15">
        <f>IF('vertical grid'!J222=TRUE,1,0)</f>
        <v>0</v>
      </c>
      <c r="AR222" s="15"/>
      <c r="AS222" s="15">
        <f t="shared" si="53"/>
        <v>0</v>
      </c>
      <c r="AV222" s="8">
        <f>(Vz!$B$14/1000)*Vz!AK222</f>
        <v>-1344.5539235184979</v>
      </c>
      <c r="AX222">
        <f t="shared" si="54"/>
        <v>1</v>
      </c>
    </row>
    <row r="223" spans="2:50" x14ac:dyDescent="0.15">
      <c r="B223" s="15">
        <f>'RAOB Used for Calcs'!C223</f>
        <v>20002</v>
      </c>
      <c r="D223" s="15">
        <f t="shared" si="55"/>
        <v>133.33333333333576</v>
      </c>
      <c r="F223" s="8">
        <f t="shared" si="42"/>
        <v>0.45399644980670617</v>
      </c>
      <c r="G223" s="8"/>
      <c r="I223">
        <v>0.60000000000000009</v>
      </c>
      <c r="K223" s="8">
        <f t="shared" si="56"/>
        <v>0.83776586238420292</v>
      </c>
      <c r="M223" s="20">
        <f>'P,T'!J223</f>
        <v>8.1148698782643747E-2</v>
      </c>
      <c r="N223" s="8"/>
      <c r="O223" s="8">
        <f>331.3*(SQRT((1+('P,T'!D223/273.15))))</f>
        <v>293.68805282531139</v>
      </c>
      <c r="P223" s="8"/>
      <c r="Q223" s="8">
        <f t="shared" si="44"/>
        <v>0.92743642664856218</v>
      </c>
      <c r="R223" s="8"/>
      <c r="S223" s="8">
        <f t="shared" si="45"/>
        <v>0.78487129315095516</v>
      </c>
      <c r="V223" s="8">
        <f>IF('RAOB Used for Calcs'!N223=1,((2*$T$16*$T$19)/(M223*$T$22*I223))^(1/2),0)</f>
        <v>272.37699826168097</v>
      </c>
      <c r="W223" s="8"/>
      <c r="X223" s="37">
        <f>IF('RAOB Used for Calcs'!N223=1,((2*$T$16*$T$19)/(M223*$T$22*K223))^(1/2),0)</f>
        <v>230.50732180398819</v>
      </c>
      <c r="Z223" s="18">
        <f t="shared" si="46"/>
        <v>515.63019325404946</v>
      </c>
      <c r="AA223" s="18"/>
      <c r="AC223" s="8">
        <f>IF('RAOB Used for Calcs'!L223=1,('particle parameters'!$B$25*ABS('particle parameters'!$B$30)),(AC224+(AM224*'vertical grid'!H224)))</f>
        <v>2555.1808024291431</v>
      </c>
      <c r="AE223" s="8">
        <f t="shared" si="50"/>
        <v>8.700322596877955</v>
      </c>
      <c r="AG223" s="8">
        <f t="shared" si="51"/>
        <v>0.92004030853804997</v>
      </c>
      <c r="AI223" s="8">
        <f t="shared" si="52"/>
        <v>2324.6734806251548</v>
      </c>
      <c r="AK223" s="8">
        <f t="shared" si="47"/>
        <v>-1323.8141682164403</v>
      </c>
      <c r="AM223" s="8">
        <f>AK223/('particle parameters'!$B$21/1000)</f>
        <v>-1323.8141682164403</v>
      </c>
      <c r="AO223" s="35">
        <f t="shared" si="48"/>
        <v>2555.1808024291431</v>
      </c>
      <c r="AQ223" s="15">
        <f>IF('vertical grid'!J223=TRUE,1,0)</f>
        <v>0</v>
      </c>
      <c r="AR223" s="15"/>
      <c r="AS223" s="15">
        <f t="shared" si="53"/>
        <v>0</v>
      </c>
      <c r="AV223" s="8">
        <f>(Vz!$B$14/1000)*Vz!AK223</f>
        <v>-1344.5539235184979</v>
      </c>
      <c r="AX223">
        <f t="shared" si="54"/>
        <v>1</v>
      </c>
    </row>
    <row r="224" spans="2:50" x14ac:dyDescent="0.15">
      <c r="B224" s="15">
        <f>'RAOB Used for Calcs'!C224</f>
        <v>20158</v>
      </c>
      <c r="D224" s="15">
        <f t="shared" si="55"/>
        <v>156</v>
      </c>
      <c r="F224" s="8">
        <f t="shared" si="42"/>
        <v>0.53117584627383663</v>
      </c>
      <c r="G224" s="8"/>
      <c r="I224">
        <v>0.60000000000000009</v>
      </c>
      <c r="K224" s="8">
        <f t="shared" si="56"/>
        <v>0.83776586238420292</v>
      </c>
      <c r="M224" s="20">
        <f>'P,T'!J224</f>
        <v>8.1148698782643747E-2</v>
      </c>
      <c r="N224" s="8"/>
      <c r="O224" s="8">
        <f>331.3*(SQRT((1+('P,T'!D224/273.15))))</f>
        <v>293.68805282531139</v>
      </c>
      <c r="P224" s="8"/>
      <c r="Q224" s="8">
        <f t="shared" si="44"/>
        <v>0.92743642664856218</v>
      </c>
      <c r="R224" s="8"/>
      <c r="S224" s="8">
        <f t="shared" si="45"/>
        <v>0.78487129315095516</v>
      </c>
      <c r="V224" s="8">
        <f>IF('RAOB Used for Calcs'!N224=1,((2*$T$16*$T$19)/(M224*$T$22*I224))^(1/2),0)</f>
        <v>272.37699826168097</v>
      </c>
      <c r="W224" s="8"/>
      <c r="X224" s="37">
        <f>IF('RAOB Used for Calcs'!N224=1,((2*$T$16*$T$19)/(M224*$T$22*K224))^(1/2),0)</f>
        <v>230.50732180398819</v>
      </c>
      <c r="Z224" s="18">
        <f t="shared" si="46"/>
        <v>515.63019325404946</v>
      </c>
      <c r="AA224" s="18"/>
      <c r="AC224" s="8">
        <f>IF('RAOB Used for Calcs'!L224=1,('particle parameters'!$B$25*ABS('particle parameters'!$B$30)),(AC225+(AM225*'vertical grid'!H225)))</f>
        <v>2555.1808024291431</v>
      </c>
      <c r="AE224" s="8">
        <f t="shared" si="50"/>
        <v>8.700322596877955</v>
      </c>
      <c r="AG224" s="8">
        <f t="shared" si="51"/>
        <v>0.92004030853804997</v>
      </c>
      <c r="AI224" s="8">
        <f t="shared" si="52"/>
        <v>2324.6734806251548</v>
      </c>
      <c r="AK224" s="8">
        <f t="shared" si="47"/>
        <v>-1323.8141682164403</v>
      </c>
      <c r="AM224" s="8">
        <f>AK224/('particle parameters'!$B$21/1000)</f>
        <v>-1323.8141682164403</v>
      </c>
      <c r="AO224" s="35">
        <f t="shared" si="48"/>
        <v>2555.1808024291431</v>
      </c>
      <c r="AQ224" s="15">
        <f>IF('vertical grid'!J224=TRUE,1,0)</f>
        <v>0</v>
      </c>
      <c r="AR224" s="15"/>
      <c r="AS224" s="15">
        <f t="shared" si="53"/>
        <v>0</v>
      </c>
      <c r="AV224" s="8">
        <f>(Vz!$B$14/1000)*Vz!AK224</f>
        <v>-1344.5539235184979</v>
      </c>
      <c r="AX224">
        <f t="shared" si="54"/>
        <v>1</v>
      </c>
    </row>
    <row r="225" spans="2:50" x14ac:dyDescent="0.15">
      <c r="B225" s="15">
        <f>'RAOB Used for Calcs'!C225</f>
        <v>20314</v>
      </c>
      <c r="D225" s="15">
        <f t="shared" si="55"/>
        <v>156</v>
      </c>
      <c r="F225" s="8">
        <f t="shared" si="42"/>
        <v>0.53117584627383663</v>
      </c>
      <c r="G225" s="8"/>
      <c r="I225">
        <v>0.60000000000000009</v>
      </c>
      <c r="K225" s="8">
        <f t="shared" si="56"/>
        <v>0.83776586238420292</v>
      </c>
      <c r="M225" s="20">
        <f>'P,T'!J225</f>
        <v>8.1148698782643747E-2</v>
      </c>
      <c r="N225" s="8"/>
      <c r="O225" s="8">
        <f>331.3*(SQRT((1+('P,T'!D225/273.15))))</f>
        <v>293.68805282531139</v>
      </c>
      <c r="P225" s="8"/>
      <c r="Q225" s="8">
        <f t="shared" si="44"/>
        <v>0.92743642664856218</v>
      </c>
      <c r="R225" s="8"/>
      <c r="S225" s="8">
        <f t="shared" si="45"/>
        <v>0.78487129315095516</v>
      </c>
      <c r="V225" s="8">
        <f>IF('RAOB Used for Calcs'!N225=1,((2*$T$16*$T$19)/(M225*$T$22*I225))^(1/2),0)</f>
        <v>272.37699826168097</v>
      </c>
      <c r="W225" s="8"/>
      <c r="X225" s="37">
        <f>IF('RAOB Used for Calcs'!N225=1,((2*$T$16*$T$19)/(M225*$T$22*K225))^(1/2),0)</f>
        <v>230.50732180398819</v>
      </c>
      <c r="Z225" s="18">
        <f t="shared" si="46"/>
        <v>515.63019325404946</v>
      </c>
      <c r="AA225" s="18"/>
      <c r="AC225" s="8">
        <f>IF('RAOB Used for Calcs'!L225=1,('particle parameters'!$B$25*ABS('particle parameters'!$B$30)),(AC226+(AM226*'vertical grid'!H226)))</f>
        <v>2555.1808024291431</v>
      </c>
      <c r="AE225" s="8">
        <f t="shared" si="50"/>
        <v>8.700322596877955</v>
      </c>
      <c r="AG225" s="8">
        <f t="shared" si="51"/>
        <v>0.92004030853804997</v>
      </c>
      <c r="AI225" s="8">
        <f t="shared" si="52"/>
        <v>2324.6734806251548</v>
      </c>
      <c r="AK225" s="8">
        <f t="shared" si="47"/>
        <v>-1323.8141682164403</v>
      </c>
      <c r="AM225" s="8">
        <f>AK225/('particle parameters'!$B$21/1000)</f>
        <v>-1323.8141682164403</v>
      </c>
      <c r="AO225" s="35">
        <f t="shared" si="48"/>
        <v>2555.1808024291431</v>
      </c>
      <c r="AQ225" s="15">
        <f>IF('vertical grid'!J225=TRUE,1,0)</f>
        <v>0</v>
      </c>
      <c r="AR225" s="15"/>
      <c r="AS225" s="15">
        <f t="shared" si="53"/>
        <v>0</v>
      </c>
      <c r="AV225" s="8">
        <f>(Vz!$B$14/1000)*Vz!AK225</f>
        <v>-1344.5539235184979</v>
      </c>
      <c r="AX225">
        <f t="shared" si="54"/>
        <v>1</v>
      </c>
    </row>
    <row r="226" spans="2:50" x14ac:dyDescent="0.15">
      <c r="B226" s="15">
        <f>'RAOB Used for Calcs'!C226</f>
        <v>20470</v>
      </c>
      <c r="D226" s="15">
        <f t="shared" si="55"/>
        <v>156</v>
      </c>
      <c r="F226" s="8">
        <f t="shared" si="42"/>
        <v>0.53117584627383663</v>
      </c>
      <c r="G226" s="8"/>
      <c r="I226">
        <v>0.60000000000000009</v>
      </c>
      <c r="K226" s="8">
        <f t="shared" si="56"/>
        <v>0.83776586238420292</v>
      </c>
      <c r="M226" s="20">
        <f>'P,T'!J226</f>
        <v>8.1148698782643747E-2</v>
      </c>
      <c r="N226" s="8"/>
      <c r="O226" s="8">
        <f>331.3*(SQRT((1+('P,T'!D226/273.15))))</f>
        <v>293.68805282531139</v>
      </c>
      <c r="P226" s="8"/>
      <c r="Q226" s="8">
        <f t="shared" si="44"/>
        <v>0.92743642664856218</v>
      </c>
      <c r="R226" s="8"/>
      <c r="S226" s="8">
        <f t="shared" si="45"/>
        <v>0.78487129315095516</v>
      </c>
      <c r="V226" s="8">
        <f>IF('RAOB Used for Calcs'!N226=1,((2*$T$16*$T$19)/(M226*$T$22*I226))^(1/2),0)</f>
        <v>272.37699826168097</v>
      </c>
      <c r="W226" s="8"/>
      <c r="X226" s="37">
        <f>IF('RAOB Used for Calcs'!N226=1,((2*$T$16*$T$19)/(M226*$T$22*K226))^(1/2),0)</f>
        <v>230.50732180398819</v>
      </c>
      <c r="Z226" s="18">
        <f t="shared" si="46"/>
        <v>515.63019325404946</v>
      </c>
      <c r="AA226" s="18"/>
      <c r="AC226" s="8">
        <f>IF('RAOB Used for Calcs'!L226=1,('particle parameters'!$B$25*ABS('particle parameters'!$B$30)),(AC227+(AM227*'vertical grid'!H227)))</f>
        <v>2555.1808024291431</v>
      </c>
      <c r="AE226" s="8">
        <f t="shared" si="50"/>
        <v>8.700322596877955</v>
      </c>
      <c r="AG226" s="8">
        <f t="shared" si="51"/>
        <v>0.92004030853804997</v>
      </c>
      <c r="AI226" s="8">
        <f t="shared" si="52"/>
        <v>2324.6734806251548</v>
      </c>
      <c r="AK226" s="8">
        <f t="shared" si="47"/>
        <v>-1323.8141682164403</v>
      </c>
      <c r="AM226" s="8">
        <f>AK226/('particle parameters'!$B$21/1000)</f>
        <v>-1323.8141682164403</v>
      </c>
      <c r="AO226" s="35">
        <f t="shared" si="48"/>
        <v>2555.1808024291431</v>
      </c>
      <c r="AQ226" s="15">
        <f>IF('vertical grid'!J226=TRUE,1,0)</f>
        <v>0</v>
      </c>
      <c r="AR226" s="15"/>
      <c r="AS226" s="15">
        <f t="shared" si="53"/>
        <v>0</v>
      </c>
      <c r="AV226" s="8">
        <f>(Vz!$B$14/1000)*Vz!AK226</f>
        <v>-1344.5539235184979</v>
      </c>
      <c r="AX226">
        <f t="shared" si="54"/>
        <v>1</v>
      </c>
    </row>
    <row r="227" spans="2:50" x14ac:dyDescent="0.15">
      <c r="B227" s="15">
        <f>'RAOB Used for Calcs'!C227</f>
        <v>20603.333333333332</v>
      </c>
      <c r="D227" s="15">
        <f t="shared" si="55"/>
        <v>133.33333333333212</v>
      </c>
      <c r="F227" s="8">
        <f t="shared" si="42"/>
        <v>0.45389073401767027</v>
      </c>
      <c r="G227" s="8"/>
      <c r="I227">
        <v>0.60000000000000009</v>
      </c>
      <c r="K227" s="8">
        <f t="shared" si="56"/>
        <v>0.87549802359151419</v>
      </c>
      <c r="M227" s="20">
        <f>'P,T'!J227</f>
        <v>7.0728714621194816E-2</v>
      </c>
      <c r="N227" s="8"/>
      <c r="O227" s="8">
        <f>331.3*(SQRT((1+('P,T'!D227/273.15))))</f>
        <v>293.7564557732112</v>
      </c>
      <c r="P227" s="8"/>
      <c r="Q227" s="8">
        <f t="shared" si="44"/>
        <v>0.99317529280665029</v>
      </c>
      <c r="R227" s="8"/>
      <c r="S227" s="8">
        <f t="shared" si="45"/>
        <v>0.82219332621813135</v>
      </c>
      <c r="V227" s="8">
        <f>IF('RAOB Used for Calcs'!N227=1,((2*$T$16*$T$19)/(M227*$T$22*I227))^(1/2),0)</f>
        <v>291.75165397640285</v>
      </c>
      <c r="W227" s="8"/>
      <c r="X227" s="37">
        <f>IF('RAOB Used for Calcs'!N227=1,((2*$T$16*$T$19)/(M227*$T$22*K227))^(1/2),0)</f>
        <v>241.5245974702259</v>
      </c>
      <c r="Z227" s="18">
        <f t="shared" si="46"/>
        <v>540.27513700879047</v>
      </c>
      <c r="AA227" s="18"/>
      <c r="AC227" s="8">
        <f>IF('RAOB Used for Calcs'!L227=1,('particle parameters'!$B$25*ABS('particle parameters'!$B$30)),(AC228+(AM228*'vertical grid'!H228)))</f>
        <v>2555.1808024291431</v>
      </c>
      <c r="AE227" s="8">
        <f t="shared" si="50"/>
        <v>8.6982966747182555</v>
      </c>
      <c r="AG227" s="8">
        <f t="shared" si="51"/>
        <v>0.92004040661084119</v>
      </c>
      <c r="AI227" s="8">
        <f t="shared" si="52"/>
        <v>2313.6562049589174</v>
      </c>
      <c r="AK227" s="8">
        <f t="shared" si="47"/>
        <v>-1153.8285382350564</v>
      </c>
      <c r="AM227" s="8">
        <f>AK227/('particle parameters'!$B$21/1000)</f>
        <v>-1153.8285382350564</v>
      </c>
      <c r="AO227" s="35">
        <f t="shared" si="48"/>
        <v>2555.1808024291431</v>
      </c>
      <c r="AQ227" s="15">
        <f>IF('vertical grid'!J227=TRUE,1,0)</f>
        <v>0</v>
      </c>
      <c r="AR227" s="15"/>
      <c r="AS227" s="15">
        <f t="shared" si="53"/>
        <v>0</v>
      </c>
      <c r="AV227" s="8">
        <f>(Vz!$B$14/1000)*Vz!AK227</f>
        <v>-1171.9051853340723</v>
      </c>
      <c r="AX227">
        <f t="shared" si="54"/>
        <v>1</v>
      </c>
    </row>
    <row r="228" spans="2:50" x14ac:dyDescent="0.15">
      <c r="B228" s="15">
        <f>'RAOB Used for Calcs'!C228</f>
        <v>20736.666666666664</v>
      </c>
      <c r="D228" s="15">
        <f t="shared" si="55"/>
        <v>133.33333333333212</v>
      </c>
      <c r="F228" s="8">
        <f t="shared" si="42"/>
        <v>0.45389073401767027</v>
      </c>
      <c r="G228" s="8"/>
      <c r="I228">
        <v>0.60000000000000009</v>
      </c>
      <c r="K228" s="8">
        <f t="shared" si="56"/>
        <v>0.87549802359151419</v>
      </c>
      <c r="M228" s="20">
        <f>'P,T'!J228</f>
        <v>7.0728714621194816E-2</v>
      </c>
      <c r="N228" s="8"/>
      <c r="O228" s="8">
        <f>331.3*(SQRT((1+('P,T'!D228/273.15))))</f>
        <v>293.7564557732112</v>
      </c>
      <c r="P228" s="8"/>
      <c r="Q228" s="8">
        <f t="shared" si="44"/>
        <v>0.99317529280665029</v>
      </c>
      <c r="R228" s="8"/>
      <c r="S228" s="8">
        <f t="shared" si="45"/>
        <v>0.82219332621813135</v>
      </c>
      <c r="V228" s="8">
        <f>IF('RAOB Used for Calcs'!N228=1,((2*$T$16*$T$19)/(M228*$T$22*I228))^(1/2),0)</f>
        <v>291.75165397640285</v>
      </c>
      <c r="W228" s="8"/>
      <c r="X228" s="37">
        <f>IF('RAOB Used for Calcs'!N228=1,((2*$T$16*$T$19)/(M228*$T$22*K228))^(1/2),0)</f>
        <v>241.5245974702259</v>
      </c>
      <c r="Z228" s="18">
        <f t="shared" si="46"/>
        <v>540.27513700879047</v>
      </c>
      <c r="AA228" s="18"/>
      <c r="AC228" s="8">
        <f>IF('RAOB Used for Calcs'!L228=1,('particle parameters'!$B$25*ABS('particle parameters'!$B$30)),(AC229+(AM229*'vertical grid'!H229)))</f>
        <v>2555.1808024291431</v>
      </c>
      <c r="AE228" s="8">
        <f t="shared" si="50"/>
        <v>8.6982966747182555</v>
      </c>
      <c r="AG228" s="8">
        <f t="shared" si="51"/>
        <v>0.92004040661084119</v>
      </c>
      <c r="AI228" s="8">
        <f t="shared" si="52"/>
        <v>2313.6562049589174</v>
      </c>
      <c r="AK228" s="8">
        <f t="shared" si="47"/>
        <v>-1153.8285382350564</v>
      </c>
      <c r="AM228" s="8">
        <f>AK228/('particle parameters'!$B$21/1000)</f>
        <v>-1153.8285382350564</v>
      </c>
      <c r="AO228" s="35">
        <f t="shared" si="48"/>
        <v>2555.1808024291431</v>
      </c>
      <c r="AQ228" s="15">
        <f>IF('vertical grid'!J228=TRUE,1,0)</f>
        <v>0</v>
      </c>
      <c r="AR228" s="15"/>
      <c r="AS228" s="15">
        <f t="shared" si="53"/>
        <v>0</v>
      </c>
      <c r="AV228" s="8">
        <f>(Vz!$B$14/1000)*Vz!AK228</f>
        <v>-1171.9051853340723</v>
      </c>
      <c r="AX228">
        <f t="shared" si="54"/>
        <v>1</v>
      </c>
    </row>
    <row r="229" spans="2:50" x14ac:dyDescent="0.15">
      <c r="B229" s="15">
        <f>'RAOB Used for Calcs'!C229</f>
        <v>20870</v>
      </c>
      <c r="D229" s="15">
        <f t="shared" si="55"/>
        <v>133.33333333333576</v>
      </c>
      <c r="F229" s="8">
        <f t="shared" si="42"/>
        <v>0.45389073401768265</v>
      </c>
      <c r="G229" s="8"/>
      <c r="I229">
        <v>0.60000000000000009</v>
      </c>
      <c r="K229" s="8">
        <f t="shared" si="56"/>
        <v>0.87549802359151419</v>
      </c>
      <c r="M229" s="20">
        <f>'P,T'!J229</f>
        <v>7.0728714621194816E-2</v>
      </c>
      <c r="N229" s="8"/>
      <c r="O229" s="8">
        <f>331.3*(SQRT((1+('P,T'!D229/273.15))))</f>
        <v>293.7564557732112</v>
      </c>
      <c r="P229" s="8"/>
      <c r="Q229" s="8">
        <f t="shared" si="44"/>
        <v>0.99317529280665029</v>
      </c>
      <c r="R229" s="8"/>
      <c r="S229" s="8">
        <f t="shared" si="45"/>
        <v>0.82219332621813135</v>
      </c>
      <c r="V229" s="8">
        <f>IF('RAOB Used for Calcs'!N229=1,((2*$T$16*$T$19)/(M229*$T$22*I229))^(1/2),0)</f>
        <v>291.75165397640285</v>
      </c>
      <c r="W229" s="8"/>
      <c r="X229" s="37">
        <f>IF('RAOB Used for Calcs'!N229=1,((2*$T$16*$T$19)/(M229*$T$22*K229))^(1/2),0)</f>
        <v>241.5245974702259</v>
      </c>
      <c r="Z229" s="18">
        <f t="shared" si="46"/>
        <v>540.27513700879047</v>
      </c>
      <c r="AA229" s="18"/>
      <c r="AC229" s="8">
        <f>IF('RAOB Used for Calcs'!L229=1,('particle parameters'!$B$25*ABS('particle parameters'!$B$30)),(AC230+(AM230*'vertical grid'!H230)))</f>
        <v>2555.1808024291431</v>
      </c>
      <c r="AE229" s="8">
        <f t="shared" si="50"/>
        <v>8.6982966747182555</v>
      </c>
      <c r="AG229" s="8">
        <f t="shared" si="51"/>
        <v>0.92004040661084119</v>
      </c>
      <c r="AI229" s="8">
        <f t="shared" si="52"/>
        <v>2313.6562049589174</v>
      </c>
      <c r="AK229" s="8">
        <f t="shared" si="47"/>
        <v>-1153.8285382350564</v>
      </c>
      <c r="AM229" s="8">
        <f>AK229/('particle parameters'!$B$21/1000)</f>
        <v>-1153.8285382350564</v>
      </c>
      <c r="AO229" s="35">
        <f t="shared" si="48"/>
        <v>2555.1808024291431</v>
      </c>
      <c r="AQ229" s="15">
        <f>IF('vertical grid'!J229=TRUE,1,0)</f>
        <v>0</v>
      </c>
      <c r="AR229" s="15"/>
      <c r="AS229" s="15">
        <f t="shared" si="53"/>
        <v>0</v>
      </c>
      <c r="AV229" s="8">
        <f>(Vz!$B$14/1000)*Vz!AK229</f>
        <v>-1171.9051853340723</v>
      </c>
      <c r="AX229">
        <f t="shared" si="54"/>
        <v>1</v>
      </c>
    </row>
    <row r="230" spans="2:50" x14ac:dyDescent="0.15">
      <c r="B230" s="15">
        <f>'RAOB Used for Calcs'!C230</f>
        <v>21025.333333333332</v>
      </c>
      <c r="D230" s="15">
        <f t="shared" si="55"/>
        <v>155.33333333333212</v>
      </c>
      <c r="F230" s="8">
        <f t="shared" si="42"/>
        <v>0.52878270513058656</v>
      </c>
      <c r="G230" s="8"/>
      <c r="I230">
        <v>0.60000000000000009</v>
      </c>
      <c r="K230" s="8">
        <f t="shared" si="56"/>
        <v>0.87549802359151419</v>
      </c>
      <c r="M230" s="20">
        <f>'P,T'!J230</f>
        <v>7.0728714621194816E-2</v>
      </c>
      <c r="N230" s="8"/>
      <c r="O230" s="8">
        <f>331.3*(SQRT((1+('P,T'!D230/273.15))))</f>
        <v>293.7564557732112</v>
      </c>
      <c r="P230" s="8"/>
      <c r="Q230" s="8">
        <f t="shared" si="44"/>
        <v>0.99317529280665029</v>
      </c>
      <c r="R230" s="8"/>
      <c r="S230" s="8">
        <f t="shared" si="45"/>
        <v>0.82219332621813135</v>
      </c>
      <c r="V230" s="8">
        <f>IF('RAOB Used for Calcs'!N230=1,((2*$T$16*$T$19)/(M230*$T$22*I230))^(1/2),0)</f>
        <v>291.75165397640285</v>
      </c>
      <c r="W230" s="8"/>
      <c r="X230" s="37">
        <f>IF('RAOB Used for Calcs'!N230=1,((2*$T$16*$T$19)/(M230*$T$22*K230))^(1/2),0)</f>
        <v>241.5245974702259</v>
      </c>
      <c r="Z230" s="18">
        <f t="shared" si="46"/>
        <v>540.27513700879047</v>
      </c>
      <c r="AA230" s="18"/>
      <c r="AC230" s="8">
        <f>IF('RAOB Used for Calcs'!L230=1,('particle parameters'!$B$25*ABS('particle parameters'!$B$30)),(AC231+(AM231*'vertical grid'!H231)))</f>
        <v>2555.1808024291431</v>
      </c>
      <c r="AE230" s="8">
        <f t="shared" si="50"/>
        <v>8.6982966747182555</v>
      </c>
      <c r="AG230" s="8">
        <f t="shared" si="51"/>
        <v>0.92004040661084119</v>
      </c>
      <c r="AI230" s="8">
        <f t="shared" si="52"/>
        <v>2313.6562049589174</v>
      </c>
      <c r="AK230" s="8">
        <f t="shared" si="47"/>
        <v>-1153.8285382350564</v>
      </c>
      <c r="AM230" s="8">
        <f>AK230/('particle parameters'!$B$21/1000)</f>
        <v>-1153.8285382350564</v>
      </c>
      <c r="AO230" s="35">
        <f t="shared" si="48"/>
        <v>2555.1808024291431</v>
      </c>
      <c r="AQ230" s="15">
        <f>IF('vertical grid'!J230=TRUE,1,0)</f>
        <v>0</v>
      </c>
      <c r="AR230" s="15"/>
      <c r="AS230" s="15">
        <f t="shared" si="53"/>
        <v>0</v>
      </c>
      <c r="AV230" s="8">
        <f>(Vz!$B$14/1000)*Vz!AK230</f>
        <v>-1171.9051853340723</v>
      </c>
      <c r="AX230">
        <f t="shared" si="54"/>
        <v>1</v>
      </c>
    </row>
    <row r="231" spans="2:50" x14ac:dyDescent="0.15">
      <c r="B231" s="15">
        <f>'RAOB Used for Calcs'!C231</f>
        <v>21180.666666666664</v>
      </c>
      <c r="D231" s="15">
        <f t="shared" si="55"/>
        <v>155.33333333333212</v>
      </c>
      <c r="F231" s="8">
        <f t="shared" si="42"/>
        <v>0.52878270513058656</v>
      </c>
      <c r="G231" s="8"/>
      <c r="I231">
        <v>0.60000000000000009</v>
      </c>
      <c r="K231" s="8">
        <f t="shared" si="56"/>
        <v>0.87549802359151419</v>
      </c>
      <c r="M231" s="20">
        <f>'P,T'!J231</f>
        <v>7.0728714621194816E-2</v>
      </c>
      <c r="N231" s="8"/>
      <c r="O231" s="8">
        <f>331.3*(SQRT((1+('P,T'!D231/273.15))))</f>
        <v>293.7564557732112</v>
      </c>
      <c r="P231" s="8"/>
      <c r="Q231" s="8">
        <f t="shared" si="44"/>
        <v>0.99317529280665029</v>
      </c>
      <c r="R231" s="8"/>
      <c r="S231" s="8">
        <f t="shared" si="45"/>
        <v>0.82219332621813135</v>
      </c>
      <c r="V231" s="8">
        <f>IF('RAOB Used for Calcs'!N231=1,((2*$T$16*$T$19)/(M231*$T$22*I231))^(1/2),0)</f>
        <v>291.75165397640285</v>
      </c>
      <c r="W231" s="8"/>
      <c r="X231" s="37">
        <f>IF('RAOB Used for Calcs'!N231=1,((2*$T$16*$T$19)/(M231*$T$22*K231))^(1/2),0)</f>
        <v>241.5245974702259</v>
      </c>
      <c r="Z231" s="18">
        <f t="shared" si="46"/>
        <v>540.27513700879047</v>
      </c>
      <c r="AA231" s="18"/>
      <c r="AC231" s="8">
        <f>IF('RAOB Used for Calcs'!L231=1,('particle parameters'!$B$25*ABS('particle parameters'!$B$30)),(AC232+(AM232*'vertical grid'!H232)))</f>
        <v>2555.1808024291431</v>
      </c>
      <c r="AE231" s="8">
        <f t="shared" si="50"/>
        <v>8.6982966747182555</v>
      </c>
      <c r="AG231" s="8">
        <f t="shared" si="51"/>
        <v>0.92004040661084119</v>
      </c>
      <c r="AI231" s="8">
        <f t="shared" si="52"/>
        <v>2313.6562049589174</v>
      </c>
      <c r="AK231" s="8">
        <f t="shared" si="47"/>
        <v>-1153.8285382350564</v>
      </c>
      <c r="AM231" s="8">
        <f>AK231/('particle parameters'!$B$21/1000)</f>
        <v>-1153.8285382350564</v>
      </c>
      <c r="AO231" s="35">
        <f t="shared" si="48"/>
        <v>2555.1808024291431</v>
      </c>
      <c r="AQ231" s="15">
        <f>IF('vertical grid'!J231=TRUE,1,0)</f>
        <v>0</v>
      </c>
      <c r="AR231" s="15"/>
      <c r="AS231" s="15">
        <f t="shared" si="53"/>
        <v>0</v>
      </c>
      <c r="AV231" s="8">
        <f>(Vz!$B$14/1000)*Vz!AK231</f>
        <v>-1171.9051853340723</v>
      </c>
      <c r="AX231">
        <f t="shared" si="54"/>
        <v>1</v>
      </c>
    </row>
    <row r="232" spans="2:50" x14ac:dyDescent="0.15">
      <c r="B232" s="15">
        <f>'RAOB Used for Calcs'!C232</f>
        <v>21336</v>
      </c>
      <c r="D232" s="15">
        <f t="shared" si="55"/>
        <v>155.33333333333576</v>
      </c>
      <c r="F232" s="8">
        <f t="shared" si="42"/>
        <v>0.52878270513059888</v>
      </c>
      <c r="G232" s="8"/>
      <c r="I232">
        <v>0.60000000000000009</v>
      </c>
      <c r="K232" s="8">
        <f t="shared" si="56"/>
        <v>0.87549802359151419</v>
      </c>
      <c r="M232" s="20">
        <f>'P,T'!J232</f>
        <v>7.0728714621194816E-2</v>
      </c>
      <c r="N232" s="8"/>
      <c r="O232" s="8">
        <f>331.3*(SQRT((1+('P,T'!D232/273.15))))</f>
        <v>293.7564557732112</v>
      </c>
      <c r="P232" s="8"/>
      <c r="Q232" s="8">
        <f t="shared" si="44"/>
        <v>0.99317529280665029</v>
      </c>
      <c r="R232" s="8"/>
      <c r="S232" s="8">
        <f t="shared" si="45"/>
        <v>0.82219332621813135</v>
      </c>
      <c r="V232" s="8">
        <f>IF('RAOB Used for Calcs'!N232=1,((2*$T$16*$T$19)/(M232*$T$22*I232))^(1/2),0)</f>
        <v>291.75165397640285</v>
      </c>
      <c r="W232" s="8"/>
      <c r="X232" s="37">
        <f>IF('RAOB Used for Calcs'!N232=1,((2*$T$16*$T$19)/(M232*$T$22*K232))^(1/2),0)</f>
        <v>241.5245974702259</v>
      </c>
      <c r="Z232" s="18">
        <f t="shared" si="46"/>
        <v>540.27513700879047</v>
      </c>
      <c r="AA232" s="18"/>
      <c r="AC232" s="8">
        <f>IF('RAOB Used for Calcs'!L232=1,('particle parameters'!$B$25*ABS('particle parameters'!$B$30)),(AC233+(AM233*'vertical grid'!H233)))</f>
        <v>2555.1808024291431</v>
      </c>
      <c r="AE232" s="8">
        <f t="shared" si="50"/>
        <v>8.6982966747182555</v>
      </c>
      <c r="AG232" s="8">
        <f t="shared" si="51"/>
        <v>0.92004040661084119</v>
      </c>
      <c r="AI232" s="8">
        <f t="shared" si="52"/>
        <v>2313.6562049589174</v>
      </c>
      <c r="AK232" s="8">
        <f t="shared" si="47"/>
        <v>-1153.8285382350564</v>
      </c>
      <c r="AM232" s="8">
        <f>AK232/('particle parameters'!$B$21/1000)</f>
        <v>-1153.8285382350564</v>
      </c>
      <c r="AO232" s="35">
        <f t="shared" si="48"/>
        <v>2555.1808024291431</v>
      </c>
      <c r="AQ232" s="15">
        <f>IF('vertical grid'!J232=TRUE,1,0)</f>
        <v>0</v>
      </c>
      <c r="AR232" s="15"/>
      <c r="AS232" s="15">
        <f t="shared" si="53"/>
        <v>0</v>
      </c>
      <c r="AV232" s="8">
        <f>(Vz!$B$14/1000)*Vz!AK232</f>
        <v>-1171.9051853340723</v>
      </c>
      <c r="AX232">
        <f t="shared" si="54"/>
        <v>1</v>
      </c>
    </row>
    <row r="233" spans="2:50" x14ac:dyDescent="0.15">
      <c r="B233" s="15">
        <f>'RAOB Used for Calcs'!C233</f>
        <v>21469.333333333332</v>
      </c>
      <c r="D233" s="15">
        <f t="shared" si="55"/>
        <v>133.33333333333212</v>
      </c>
      <c r="F233" s="8">
        <f t="shared" si="42"/>
        <v>0.45357402919900586</v>
      </c>
      <c r="G233" s="8"/>
      <c r="I233">
        <v>0.60000000000000009</v>
      </c>
      <c r="K233" s="8">
        <f t="shared" si="56"/>
        <v>0.95215873048979194</v>
      </c>
      <c r="M233" s="20">
        <f>'P,T'!J233</f>
        <v>4.859865573688299E-2</v>
      </c>
      <c r="N233" s="8"/>
      <c r="O233" s="8">
        <f>331.3*(SQRT((1+('P,T'!D233/273.15))))</f>
        <v>293.96156911539583</v>
      </c>
      <c r="P233" s="8"/>
      <c r="Q233" s="8">
        <f t="shared" si="44"/>
        <v>1.197315278358666</v>
      </c>
      <c r="R233" s="8"/>
      <c r="S233" s="8">
        <f t="shared" si="45"/>
        <v>0.95045043243019867</v>
      </c>
      <c r="V233" s="8">
        <f>IF('RAOB Used for Calcs'!N233=1,((2*$T$16*$T$19)/(M233*$T$22*I233))^(1/2),0)</f>
        <v>351.9646779521504</v>
      </c>
      <c r="W233" s="8"/>
      <c r="X233" s="37">
        <f>IF('RAOB Used for Calcs'!N233=1,((2*$T$16*$T$19)/(M233*$T$22*K233))^(1/2),0)</f>
        <v>279.3959004835877</v>
      </c>
      <c r="Z233" s="18">
        <f t="shared" si="46"/>
        <v>624.99082906896592</v>
      </c>
      <c r="AA233" s="18"/>
      <c r="AC233" s="8">
        <f>IF('RAOB Used for Calcs'!L233=1,('particle parameters'!$B$25*ABS('particle parameters'!$B$30)),(AC234+(AM234*'vertical grid'!H234)))</f>
        <v>2555.1808024291431</v>
      </c>
      <c r="AE233" s="8">
        <f t="shared" si="50"/>
        <v>8.6922273891730946</v>
      </c>
      <c r="AG233" s="8">
        <f t="shared" si="51"/>
        <v>0.9200407018486787</v>
      </c>
      <c r="AI233" s="8">
        <f t="shared" si="52"/>
        <v>2275.7849019455552</v>
      </c>
      <c r="AK233" s="8">
        <f t="shared" si="47"/>
        <v>-792.81143738464596</v>
      </c>
      <c r="AM233" s="8">
        <f>AK233/('particle parameters'!$B$21/1000)</f>
        <v>-792.81143738464596</v>
      </c>
      <c r="AO233" s="35">
        <f t="shared" si="48"/>
        <v>2555.1808024291431</v>
      </c>
      <c r="AQ233" s="15">
        <f>IF('vertical grid'!J233=TRUE,1,0)</f>
        <v>0</v>
      </c>
      <c r="AR233" s="15"/>
      <c r="AS233" s="15">
        <f t="shared" si="53"/>
        <v>0</v>
      </c>
      <c r="AV233" s="8">
        <f>(Vz!$B$14/1000)*Vz!AK233</f>
        <v>-805.23214990367217</v>
      </c>
      <c r="AX233">
        <f t="shared" si="54"/>
        <v>1</v>
      </c>
    </row>
    <row r="234" spans="2:50" x14ac:dyDescent="0.15">
      <c r="B234" s="15">
        <f>'RAOB Used for Calcs'!C234</f>
        <v>21602.666666666664</v>
      </c>
      <c r="D234" s="15">
        <f t="shared" si="55"/>
        <v>133.33333333333212</v>
      </c>
      <c r="F234" s="8">
        <f t="shared" si="42"/>
        <v>0.45357402919900586</v>
      </c>
      <c r="G234" s="8"/>
      <c r="I234">
        <v>0.60000000000000009</v>
      </c>
      <c r="K234" s="8">
        <f t="shared" si="56"/>
        <v>0.95215873048979194</v>
      </c>
      <c r="M234" s="20">
        <f>'P,T'!J234</f>
        <v>4.859865573688299E-2</v>
      </c>
      <c r="N234" s="8"/>
      <c r="O234" s="8">
        <f>331.3*(SQRT((1+('P,T'!D234/273.15))))</f>
        <v>293.96156911539583</v>
      </c>
      <c r="P234" s="8"/>
      <c r="Q234" s="8">
        <f t="shared" si="44"/>
        <v>1.197315278358666</v>
      </c>
      <c r="R234" s="8"/>
      <c r="S234" s="8">
        <f t="shared" si="45"/>
        <v>0.95045043243019867</v>
      </c>
      <c r="V234" s="8">
        <f>IF('RAOB Used for Calcs'!N234=1,((2*$T$16*$T$19)/(M234*$T$22*I234))^(1/2),0)</f>
        <v>351.9646779521504</v>
      </c>
      <c r="W234" s="8"/>
      <c r="X234" s="37">
        <f>IF('RAOB Used for Calcs'!N234=1,((2*$T$16*$T$19)/(M234*$T$22*K234))^(1/2),0)</f>
        <v>279.3959004835877</v>
      </c>
      <c r="Z234" s="18">
        <f t="shared" si="46"/>
        <v>624.99082906896592</v>
      </c>
      <c r="AA234" s="18"/>
      <c r="AC234" s="8">
        <f>IF('RAOB Used for Calcs'!L234=1,('particle parameters'!$B$25*ABS('particle parameters'!$B$30)),(AC235+(AM235*'vertical grid'!H235)))</f>
        <v>2555.1808024291431</v>
      </c>
      <c r="AE234" s="8">
        <f t="shared" si="50"/>
        <v>8.6922273891730946</v>
      </c>
      <c r="AG234" s="8">
        <f t="shared" si="51"/>
        <v>0.9200407018486787</v>
      </c>
      <c r="AI234" s="8">
        <f t="shared" si="52"/>
        <v>2275.7849019455552</v>
      </c>
      <c r="AK234" s="8">
        <f t="shared" si="47"/>
        <v>-792.81143738464596</v>
      </c>
      <c r="AM234" s="8">
        <f>AK234/('particle parameters'!$B$21/1000)</f>
        <v>-792.81143738464596</v>
      </c>
      <c r="AO234" s="35">
        <f t="shared" si="48"/>
        <v>2555.1808024291431</v>
      </c>
      <c r="AQ234" s="15">
        <f>IF('vertical grid'!J234=TRUE,1,0)</f>
        <v>0</v>
      </c>
      <c r="AR234" s="15"/>
      <c r="AS234" s="15">
        <f t="shared" si="53"/>
        <v>0</v>
      </c>
      <c r="AV234" s="8">
        <f>(Vz!$B$14/1000)*Vz!AK234</f>
        <v>-805.23214990367217</v>
      </c>
      <c r="AX234">
        <f t="shared" si="54"/>
        <v>1</v>
      </c>
    </row>
    <row r="235" spans="2:50" x14ac:dyDescent="0.15">
      <c r="B235" s="15">
        <f>'RAOB Used for Calcs'!C235</f>
        <v>21736</v>
      </c>
      <c r="D235" s="15">
        <f t="shared" si="55"/>
        <v>133.33333333333576</v>
      </c>
      <c r="F235" s="8">
        <f t="shared" si="42"/>
        <v>0.45357402919901824</v>
      </c>
      <c r="G235" s="8"/>
      <c r="I235">
        <v>0.60000000000000009</v>
      </c>
      <c r="K235" s="8">
        <f t="shared" si="56"/>
        <v>0.95215873048979194</v>
      </c>
      <c r="M235" s="20">
        <f>'P,T'!J235</f>
        <v>4.859865573688299E-2</v>
      </c>
      <c r="N235" s="8"/>
      <c r="O235" s="8">
        <f>331.3*(SQRT((1+('P,T'!D235/273.15))))</f>
        <v>293.96156911539583</v>
      </c>
      <c r="P235" s="8"/>
      <c r="Q235" s="8">
        <f t="shared" si="44"/>
        <v>1.197315278358666</v>
      </c>
      <c r="R235" s="8"/>
      <c r="S235" s="8">
        <f t="shared" si="45"/>
        <v>0.95045043243019867</v>
      </c>
      <c r="V235" s="8">
        <f>IF('RAOB Used for Calcs'!N235=1,((2*$T$16*$T$19)/(M235*$T$22*I235))^(1/2),0)</f>
        <v>351.9646779521504</v>
      </c>
      <c r="W235" s="8"/>
      <c r="X235" s="37">
        <f>IF('RAOB Used for Calcs'!N235=1,((2*$T$16*$T$19)/(M235*$T$22*K235))^(1/2),0)</f>
        <v>279.3959004835877</v>
      </c>
      <c r="Z235" s="18">
        <f t="shared" si="46"/>
        <v>624.99082906896592</v>
      </c>
      <c r="AA235" s="18"/>
      <c r="AC235" s="8">
        <f>IF('RAOB Used for Calcs'!L235=1,('particle parameters'!$B$25*ABS('particle parameters'!$B$30)),(AC236+(AM236*'vertical grid'!H236)))</f>
        <v>2555.1808024291431</v>
      </c>
      <c r="AE235" s="8">
        <f t="shared" si="50"/>
        <v>8.6922273891730946</v>
      </c>
      <c r="AG235" s="8">
        <f t="shared" si="51"/>
        <v>0.9200407018486787</v>
      </c>
      <c r="AI235" s="8">
        <f t="shared" si="52"/>
        <v>2275.7849019455552</v>
      </c>
      <c r="AK235" s="8">
        <f t="shared" si="47"/>
        <v>-792.81143738464596</v>
      </c>
      <c r="AM235" s="8">
        <f>AK235/('particle parameters'!$B$21/1000)</f>
        <v>-792.81143738464596</v>
      </c>
      <c r="AO235" s="35">
        <f t="shared" si="48"/>
        <v>2555.1808024291431</v>
      </c>
      <c r="AQ235" s="15">
        <f>IF('vertical grid'!J235=TRUE,1,0)</f>
        <v>0</v>
      </c>
      <c r="AR235" s="15"/>
      <c r="AS235" s="15">
        <f t="shared" si="53"/>
        <v>0</v>
      </c>
      <c r="AV235" s="8">
        <f>(Vz!$B$14/1000)*Vz!AK235</f>
        <v>-805.23214990367217</v>
      </c>
      <c r="AX235">
        <f t="shared" si="54"/>
        <v>1</v>
      </c>
    </row>
    <row r="236" spans="2:50" x14ac:dyDescent="0.15">
      <c r="B236" s="15">
        <f>'RAOB Used for Calcs'!C236</f>
        <v>21869.333333333332</v>
      </c>
      <c r="D236" s="15">
        <f t="shared" si="55"/>
        <v>133.33333333333212</v>
      </c>
      <c r="F236" s="8">
        <f t="shared" si="42"/>
        <v>0.45357402919900586</v>
      </c>
      <c r="G236" s="8"/>
      <c r="I236">
        <v>0.60000000000000009</v>
      </c>
      <c r="K236" s="8">
        <f t="shared" si="56"/>
        <v>0.95215873048979194</v>
      </c>
      <c r="M236" s="20">
        <f>'P,T'!J236</f>
        <v>4.859865573688299E-2</v>
      </c>
      <c r="N236" s="8"/>
      <c r="O236" s="8">
        <f>331.3*(SQRT((1+('P,T'!D236/273.15))))</f>
        <v>293.96156911539583</v>
      </c>
      <c r="P236" s="8"/>
      <c r="Q236" s="8">
        <f t="shared" si="44"/>
        <v>1.197315278358666</v>
      </c>
      <c r="R236" s="8"/>
      <c r="S236" s="8">
        <f t="shared" si="45"/>
        <v>0.95045043243019867</v>
      </c>
      <c r="V236" s="8">
        <f>IF('RAOB Used for Calcs'!N236=1,((2*$T$16*$T$19)/(M236*$T$22*I236))^(1/2),0)</f>
        <v>351.9646779521504</v>
      </c>
      <c r="W236" s="8"/>
      <c r="X236" s="37">
        <f>IF('RAOB Used for Calcs'!N236=1,((2*$T$16*$T$19)/(M236*$T$22*K236))^(1/2),0)</f>
        <v>279.3959004835877</v>
      </c>
      <c r="Z236" s="18">
        <f t="shared" si="46"/>
        <v>624.99082906896592</v>
      </c>
      <c r="AA236" s="18"/>
      <c r="AC236" s="8">
        <f>IF('RAOB Used for Calcs'!L236=1,('particle parameters'!$B$25*ABS('particle parameters'!$B$30)),(AC237+(AM237*'vertical grid'!H237)))</f>
        <v>2555.1808024291431</v>
      </c>
      <c r="AE236" s="8">
        <f t="shared" si="50"/>
        <v>8.6922273891730946</v>
      </c>
      <c r="AG236" s="8">
        <f t="shared" si="51"/>
        <v>0.9200407018486787</v>
      </c>
      <c r="AI236" s="8">
        <f t="shared" si="52"/>
        <v>2275.7849019455552</v>
      </c>
      <c r="AK236" s="8">
        <f t="shared" si="47"/>
        <v>-792.81143738464596</v>
      </c>
      <c r="AM236" s="8">
        <f>AK236/('particle parameters'!$B$21/1000)</f>
        <v>-792.81143738464596</v>
      </c>
      <c r="AO236" s="35">
        <f t="shared" si="48"/>
        <v>2555.1808024291431</v>
      </c>
      <c r="AQ236" s="15">
        <f>IF('vertical grid'!J236=TRUE,1,0)</f>
        <v>0</v>
      </c>
      <c r="AR236" s="15"/>
      <c r="AS236" s="15">
        <f t="shared" si="53"/>
        <v>0</v>
      </c>
      <c r="AV236" s="8">
        <f>(Vz!$B$14/1000)*Vz!AK236</f>
        <v>-805.23214990367217</v>
      </c>
      <c r="AX236">
        <f t="shared" si="54"/>
        <v>1</v>
      </c>
    </row>
    <row r="237" spans="2:50" x14ac:dyDescent="0.15">
      <c r="B237" s="15">
        <f>'RAOB Used for Calcs'!C237</f>
        <v>22002.666666666664</v>
      </c>
      <c r="D237" s="15">
        <f t="shared" si="55"/>
        <v>133.33333333333212</v>
      </c>
      <c r="F237" s="8">
        <f t="shared" si="42"/>
        <v>0.45357402919900586</v>
      </c>
      <c r="G237" s="8"/>
      <c r="I237">
        <v>0.60000000000000009</v>
      </c>
      <c r="K237" s="8">
        <f t="shared" si="56"/>
        <v>0.95215873048979194</v>
      </c>
      <c r="M237" s="20">
        <f>'P,T'!J237</f>
        <v>4.859865573688299E-2</v>
      </c>
      <c r="N237" s="8"/>
      <c r="O237" s="8">
        <f>331.3*(SQRT((1+('P,T'!D237/273.15))))</f>
        <v>293.96156911539583</v>
      </c>
      <c r="P237" s="8"/>
      <c r="Q237" s="8">
        <f t="shared" si="44"/>
        <v>1.197315278358666</v>
      </c>
      <c r="R237" s="8"/>
      <c r="S237" s="8">
        <f t="shared" si="45"/>
        <v>0.95045043243019867</v>
      </c>
      <c r="V237" s="8">
        <f>IF('RAOB Used for Calcs'!N237=1,((2*$T$16*$T$19)/(M237*$T$22*I237))^(1/2),0)</f>
        <v>351.9646779521504</v>
      </c>
      <c r="W237" s="8"/>
      <c r="X237" s="37">
        <f>IF('RAOB Used for Calcs'!N237=1,((2*$T$16*$T$19)/(M237*$T$22*K237))^(1/2),0)</f>
        <v>279.3959004835877</v>
      </c>
      <c r="Z237" s="18">
        <f t="shared" si="46"/>
        <v>624.99082906896592</v>
      </c>
      <c r="AA237" s="18"/>
      <c r="AC237" s="8">
        <f>IF('RAOB Used for Calcs'!L237=1,('particle parameters'!$B$25*ABS('particle parameters'!$B$30)),(AC238+(AM238*'vertical grid'!H238)))</f>
        <v>2555.1808024291431</v>
      </c>
      <c r="AE237" s="8">
        <f t="shared" si="50"/>
        <v>8.6922273891730946</v>
      </c>
      <c r="AG237" s="8">
        <f t="shared" si="51"/>
        <v>0.9200407018486787</v>
      </c>
      <c r="AI237" s="8">
        <f t="shared" si="52"/>
        <v>2275.7849019455552</v>
      </c>
      <c r="AK237" s="8">
        <f t="shared" si="47"/>
        <v>-792.81143738464596</v>
      </c>
      <c r="AM237" s="8">
        <f>AK237/('particle parameters'!$B$21/1000)</f>
        <v>-792.81143738464596</v>
      </c>
      <c r="AO237" s="35">
        <f t="shared" si="48"/>
        <v>2555.1808024291431</v>
      </c>
      <c r="AQ237" s="15">
        <f>IF('vertical grid'!J237=TRUE,1,0)</f>
        <v>0</v>
      </c>
      <c r="AR237" s="15"/>
      <c r="AS237" s="15">
        <f t="shared" si="53"/>
        <v>0</v>
      </c>
      <c r="AV237" s="8">
        <f>(Vz!$B$14/1000)*Vz!AK237</f>
        <v>-805.23214990367217</v>
      </c>
      <c r="AX237">
        <f t="shared" si="54"/>
        <v>1</v>
      </c>
    </row>
    <row r="238" spans="2:50" x14ac:dyDescent="0.15">
      <c r="B238" s="15">
        <f>'RAOB Used for Calcs'!C238</f>
        <v>22136</v>
      </c>
      <c r="D238" s="15">
        <f t="shared" si="55"/>
        <v>133.33333333333576</v>
      </c>
      <c r="F238" s="8">
        <f t="shared" si="42"/>
        <v>0.45357402919901824</v>
      </c>
      <c r="G238" s="8"/>
      <c r="I238">
        <v>0.60000000000000009</v>
      </c>
      <c r="K238" s="8">
        <f t="shared" si="56"/>
        <v>0.95215873048979194</v>
      </c>
      <c r="M238" s="20">
        <f>'P,T'!J238</f>
        <v>4.859865573688299E-2</v>
      </c>
      <c r="N238" s="8"/>
      <c r="O238" s="8">
        <f>331.3*(SQRT((1+('P,T'!D238/273.15))))</f>
        <v>293.96156911539583</v>
      </c>
      <c r="P238" s="8"/>
      <c r="Q238" s="8">
        <f t="shared" si="44"/>
        <v>1.197315278358666</v>
      </c>
      <c r="R238" s="8"/>
      <c r="S238" s="8">
        <f t="shared" si="45"/>
        <v>0.95045043243019867</v>
      </c>
      <c r="V238" s="8">
        <f>IF('RAOB Used for Calcs'!N238=1,((2*$T$16*$T$19)/(M238*$T$22*I238))^(1/2),0)</f>
        <v>351.9646779521504</v>
      </c>
      <c r="W238" s="8"/>
      <c r="X238" s="37">
        <f>IF('RAOB Used for Calcs'!N238=1,((2*$T$16*$T$19)/(M238*$T$22*K238))^(1/2),0)</f>
        <v>279.3959004835877</v>
      </c>
      <c r="Z238" s="18">
        <f t="shared" si="46"/>
        <v>624.99082906896592</v>
      </c>
      <c r="AA238" s="18"/>
      <c r="AC238" s="8">
        <f>IF('RAOB Used for Calcs'!L238=1,('particle parameters'!$B$25*ABS('particle parameters'!$B$30)),(AC239+(AM239*'vertical grid'!H239)))</f>
        <v>2555.1808024291431</v>
      </c>
      <c r="AE238" s="8">
        <f t="shared" si="50"/>
        <v>8.6922273891730946</v>
      </c>
      <c r="AG238" s="8">
        <f t="shared" si="51"/>
        <v>0.9200407018486787</v>
      </c>
      <c r="AI238" s="8">
        <f t="shared" si="52"/>
        <v>2275.7849019455552</v>
      </c>
      <c r="AK238" s="8">
        <f t="shared" si="47"/>
        <v>-792.81143738464596</v>
      </c>
      <c r="AM238" s="8">
        <f>AK238/('particle parameters'!$B$21/1000)</f>
        <v>-792.81143738464596</v>
      </c>
      <c r="AO238" s="35">
        <f t="shared" si="48"/>
        <v>2555.1808024291431</v>
      </c>
      <c r="AQ238" s="15">
        <f>IF('vertical grid'!J238=TRUE,1,0)</f>
        <v>0</v>
      </c>
      <c r="AR238" s="15"/>
      <c r="AS238" s="15">
        <f t="shared" si="53"/>
        <v>0</v>
      </c>
      <c r="AV238" s="8">
        <f>(Vz!$B$14/1000)*Vz!AK238</f>
        <v>-805.23214990367217</v>
      </c>
      <c r="AX238">
        <f t="shared" si="54"/>
        <v>1</v>
      </c>
    </row>
    <row r="239" spans="2:50" x14ac:dyDescent="0.15">
      <c r="B239" s="15">
        <f>'RAOB Used for Calcs'!C239</f>
        <v>22269.333333333332</v>
      </c>
      <c r="D239" s="15">
        <f t="shared" si="55"/>
        <v>133.33333333333212</v>
      </c>
      <c r="F239" s="8">
        <f t="shared" si="42"/>
        <v>0.45357402919900586</v>
      </c>
      <c r="G239" s="8"/>
      <c r="I239">
        <v>0.60000000000000009</v>
      </c>
      <c r="K239" s="8">
        <f t="shared" si="56"/>
        <v>0.95215873048979194</v>
      </c>
      <c r="M239" s="20">
        <f>'P,T'!J239</f>
        <v>4.859865573688299E-2</v>
      </c>
      <c r="N239" s="8"/>
      <c r="O239" s="8">
        <f>331.3*(SQRT((1+('P,T'!D239/273.15))))</f>
        <v>293.96156911539583</v>
      </c>
      <c r="P239" s="8"/>
      <c r="Q239" s="8">
        <f t="shared" si="44"/>
        <v>1.197315278358666</v>
      </c>
      <c r="R239" s="8"/>
      <c r="S239" s="8">
        <f t="shared" si="45"/>
        <v>0.95045043243019867</v>
      </c>
      <c r="V239" s="8">
        <f>IF('RAOB Used for Calcs'!N239=1,((2*$T$16*$T$19)/(M239*$T$22*I239))^(1/2),0)</f>
        <v>351.9646779521504</v>
      </c>
      <c r="W239" s="8"/>
      <c r="X239" s="37">
        <f>IF('RAOB Used for Calcs'!N239=1,((2*$T$16*$T$19)/(M239*$T$22*K239))^(1/2),0)</f>
        <v>279.3959004835877</v>
      </c>
      <c r="Z239" s="18">
        <f t="shared" si="46"/>
        <v>624.99082906896592</v>
      </c>
      <c r="AA239" s="18"/>
      <c r="AC239" s="8">
        <f>IF('RAOB Used for Calcs'!L239=1,('particle parameters'!$B$25*ABS('particle parameters'!$B$30)),(AC240+(AM240*'vertical grid'!H240)))</f>
        <v>2555.1808024291431</v>
      </c>
      <c r="AE239" s="8">
        <f t="shared" si="50"/>
        <v>8.6922273891730946</v>
      </c>
      <c r="AG239" s="8">
        <f t="shared" si="51"/>
        <v>0.9200407018486787</v>
      </c>
      <c r="AI239" s="8">
        <f t="shared" si="52"/>
        <v>2275.7849019455552</v>
      </c>
      <c r="AK239" s="8">
        <f t="shared" si="47"/>
        <v>-792.81143738464596</v>
      </c>
      <c r="AM239" s="8">
        <f>AK239/('particle parameters'!$B$21/1000)</f>
        <v>-792.81143738464596</v>
      </c>
      <c r="AO239" s="35">
        <f t="shared" si="48"/>
        <v>2555.1808024291431</v>
      </c>
      <c r="AQ239" s="15">
        <f>IF('vertical grid'!J239=TRUE,1,0)</f>
        <v>0</v>
      </c>
      <c r="AR239" s="15"/>
      <c r="AS239" s="15">
        <f t="shared" si="53"/>
        <v>0</v>
      </c>
      <c r="AV239" s="8">
        <f>(Vz!$B$14/1000)*Vz!AK239</f>
        <v>-805.23214990367217</v>
      </c>
      <c r="AX239">
        <f t="shared" si="54"/>
        <v>1</v>
      </c>
    </row>
    <row r="240" spans="2:50" x14ac:dyDescent="0.15">
      <c r="B240" s="15">
        <f>'RAOB Used for Calcs'!C240</f>
        <v>22402.666666666664</v>
      </c>
      <c r="D240" s="15">
        <f t="shared" si="55"/>
        <v>133.33333333333212</v>
      </c>
      <c r="F240" s="8">
        <f t="shared" si="42"/>
        <v>0.45357402919900586</v>
      </c>
      <c r="G240" s="8"/>
      <c r="I240">
        <v>0.60000000000000009</v>
      </c>
      <c r="K240" s="8">
        <f t="shared" si="56"/>
        <v>0.95215873048979194</v>
      </c>
      <c r="M240" s="20">
        <f>'P,T'!J240</f>
        <v>4.859865573688299E-2</v>
      </c>
      <c r="N240" s="8"/>
      <c r="O240" s="8">
        <f>331.3*(SQRT((1+('P,T'!D240/273.15))))</f>
        <v>293.96156911539583</v>
      </c>
      <c r="P240" s="8"/>
      <c r="Q240" s="8">
        <f t="shared" si="44"/>
        <v>1.197315278358666</v>
      </c>
      <c r="R240" s="8"/>
      <c r="S240" s="8">
        <f t="shared" si="45"/>
        <v>0.95045043243019867</v>
      </c>
      <c r="V240" s="8">
        <f>IF('RAOB Used for Calcs'!N240=1,((2*$T$16*$T$19)/(M240*$T$22*I240))^(1/2),0)</f>
        <v>351.9646779521504</v>
      </c>
      <c r="W240" s="8"/>
      <c r="X240" s="37">
        <f>IF('RAOB Used for Calcs'!N240=1,((2*$T$16*$T$19)/(M240*$T$22*K240))^(1/2),0)</f>
        <v>279.3959004835877</v>
      </c>
      <c r="Z240" s="18">
        <f t="shared" si="46"/>
        <v>624.99082906896592</v>
      </c>
      <c r="AA240" s="18"/>
      <c r="AC240" s="8">
        <f>IF('RAOB Used for Calcs'!L240=1,('particle parameters'!$B$25*ABS('particle parameters'!$B$30)),(AC241+(AM241*'vertical grid'!H241)))</f>
        <v>2555.1808024291431</v>
      </c>
      <c r="AE240" s="8">
        <f t="shared" si="50"/>
        <v>8.6922273891730946</v>
      </c>
      <c r="AG240" s="8">
        <f t="shared" si="51"/>
        <v>0.9200407018486787</v>
      </c>
      <c r="AI240" s="8">
        <f t="shared" si="52"/>
        <v>2275.7849019455552</v>
      </c>
      <c r="AK240" s="8">
        <f t="shared" si="47"/>
        <v>-792.81143738464596</v>
      </c>
      <c r="AM240" s="8">
        <f>AK240/('particle parameters'!$B$21/1000)</f>
        <v>-792.81143738464596</v>
      </c>
      <c r="AO240" s="35">
        <f t="shared" si="48"/>
        <v>2555.1808024291431</v>
      </c>
      <c r="AQ240" s="15">
        <f>IF('vertical grid'!J240=TRUE,1,0)</f>
        <v>0</v>
      </c>
      <c r="AR240" s="15"/>
      <c r="AS240" s="15">
        <f t="shared" si="53"/>
        <v>0</v>
      </c>
      <c r="AV240" s="8">
        <f>(Vz!$B$14/1000)*Vz!AK240</f>
        <v>-805.23214990367217</v>
      </c>
      <c r="AX240">
        <f t="shared" si="54"/>
        <v>1</v>
      </c>
    </row>
    <row r="241" spans="2:52" x14ac:dyDescent="0.15">
      <c r="B241" s="15">
        <f>'RAOB Used for Calcs'!C241</f>
        <v>22536</v>
      </c>
      <c r="D241" s="15">
        <f t="shared" si="55"/>
        <v>133.33333333333576</v>
      </c>
      <c r="F241" s="8">
        <f t="shared" si="42"/>
        <v>0.45357402919901824</v>
      </c>
      <c r="G241" s="8"/>
      <c r="I241">
        <v>0.60000000000000009</v>
      </c>
      <c r="K241" s="8">
        <f t="shared" si="56"/>
        <v>0.95215873048979194</v>
      </c>
      <c r="M241" s="20">
        <f>'P,T'!J241</f>
        <v>4.859865573688299E-2</v>
      </c>
      <c r="N241" s="8"/>
      <c r="O241" s="8">
        <f>331.3*(SQRT((1+('P,T'!D241/273.15))))</f>
        <v>293.96156911539583</v>
      </c>
      <c r="P241" s="8"/>
      <c r="Q241" s="8">
        <f t="shared" si="44"/>
        <v>1.197315278358666</v>
      </c>
      <c r="R241" s="8"/>
      <c r="S241" s="8">
        <f t="shared" si="45"/>
        <v>0.95045043243019867</v>
      </c>
      <c r="V241" s="8">
        <f>IF('RAOB Used for Calcs'!N241=1,((2*$T$16*$T$19)/(M241*$T$22*I241))^(1/2),0)</f>
        <v>351.9646779521504</v>
      </c>
      <c r="W241" s="8"/>
      <c r="X241" s="37">
        <f>IF('RAOB Used for Calcs'!N241=1,((2*$T$16*$T$19)/(M241*$T$22*K241))^(1/2),0)</f>
        <v>279.3959004835877</v>
      </c>
      <c r="Z241" s="18">
        <f t="shared" si="46"/>
        <v>624.99082906896592</v>
      </c>
      <c r="AA241" s="18"/>
      <c r="AC241" s="8">
        <f>IF('RAOB Used for Calcs'!L241=1,('particle parameters'!$B$25*ABS('particle parameters'!$B$30)),(AC242+(AM242*'vertical grid'!H242)))</f>
        <v>2555.1808024291431</v>
      </c>
      <c r="AE241" s="8">
        <f t="shared" si="50"/>
        <v>8.6922273891730946</v>
      </c>
      <c r="AG241" s="8">
        <f t="shared" si="51"/>
        <v>0.9200407018486787</v>
      </c>
      <c r="AI241" s="8">
        <f t="shared" si="52"/>
        <v>2275.7849019455552</v>
      </c>
      <c r="AK241" s="8">
        <f t="shared" si="47"/>
        <v>-792.81143738464596</v>
      </c>
      <c r="AM241" s="8">
        <f>AK241/('particle parameters'!$B$21/1000)</f>
        <v>-792.81143738464596</v>
      </c>
      <c r="AO241" s="35">
        <f t="shared" si="48"/>
        <v>2555.1808024291431</v>
      </c>
      <c r="AQ241" s="15">
        <f>IF('vertical grid'!J241=TRUE,1,0)</f>
        <v>0</v>
      </c>
      <c r="AR241" s="15"/>
      <c r="AS241" s="15">
        <f t="shared" si="53"/>
        <v>0</v>
      </c>
      <c r="AV241" s="8">
        <f>(Vz!$B$14/1000)*Vz!AK241</f>
        <v>-805.23214990367217</v>
      </c>
      <c r="AX241">
        <f t="shared" si="54"/>
        <v>1</v>
      </c>
    </row>
    <row r="242" spans="2:52" x14ac:dyDescent="0.15">
      <c r="B242" s="15">
        <f>'RAOB Used for Calcs'!C242</f>
        <v>22669.333333333332</v>
      </c>
      <c r="D242" s="15">
        <f t="shared" si="55"/>
        <v>133.33333333333212</v>
      </c>
      <c r="F242" s="8">
        <f t="shared" si="42"/>
        <v>0.45357402919900586</v>
      </c>
      <c r="G242" s="8"/>
      <c r="I242">
        <v>0.60000000000000009</v>
      </c>
      <c r="K242" s="8">
        <f t="shared" si="56"/>
        <v>0.95215873048979194</v>
      </c>
      <c r="M242" s="20">
        <f>'P,T'!J242</f>
        <v>4.859865573688299E-2</v>
      </c>
      <c r="N242" s="8"/>
      <c r="O242" s="8">
        <f>331.3*(SQRT((1+('P,T'!D242/273.15))))</f>
        <v>293.96156911539583</v>
      </c>
      <c r="P242" s="8"/>
      <c r="Q242" s="8">
        <f t="shared" si="44"/>
        <v>1.197315278358666</v>
      </c>
      <c r="R242" s="8"/>
      <c r="S242" s="8">
        <f t="shared" si="45"/>
        <v>0.95045043243019867</v>
      </c>
      <c r="V242" s="8">
        <f>IF('RAOB Used for Calcs'!N242=1,((2*$T$16*$T$19)/(M242*$T$22*I242))^(1/2),0)</f>
        <v>351.9646779521504</v>
      </c>
      <c r="W242" s="8"/>
      <c r="X242" s="37">
        <f>IF('RAOB Used for Calcs'!N242=1,((2*$T$16*$T$19)/(M242*$T$22*K242))^(1/2),0)</f>
        <v>279.3959004835877</v>
      </c>
      <c r="Z242" s="18">
        <f t="shared" si="46"/>
        <v>624.99082906896592</v>
      </c>
      <c r="AA242" s="18"/>
      <c r="AC242" s="8">
        <f>IF('RAOB Used for Calcs'!L242=1,('particle parameters'!$B$25*ABS('particle parameters'!$B$30)),(AC243+(AM243*'vertical grid'!H243)))</f>
        <v>2555.1808024291431</v>
      </c>
      <c r="AE242" s="8">
        <f t="shared" si="50"/>
        <v>8.6922273891730946</v>
      </c>
      <c r="AG242" s="8">
        <f t="shared" si="51"/>
        <v>0.9200407018486787</v>
      </c>
      <c r="AI242" s="8">
        <f t="shared" si="52"/>
        <v>2275.7849019455552</v>
      </c>
      <c r="AK242" s="8">
        <f t="shared" si="47"/>
        <v>-792.81143738464596</v>
      </c>
      <c r="AM242" s="8">
        <f>AK242/('particle parameters'!$B$21/1000)</f>
        <v>-792.81143738464596</v>
      </c>
      <c r="AO242" s="35">
        <f t="shared" si="48"/>
        <v>2555.1808024291431</v>
      </c>
      <c r="AQ242" s="15">
        <f>IF('vertical grid'!J242=TRUE,1,0)</f>
        <v>0</v>
      </c>
      <c r="AR242" s="15"/>
      <c r="AS242" s="15">
        <f t="shared" si="53"/>
        <v>0</v>
      </c>
      <c r="AV242" s="8">
        <f>(Vz!$B$14/1000)*Vz!AK242</f>
        <v>-805.23214990367217</v>
      </c>
      <c r="AX242">
        <f t="shared" si="54"/>
        <v>1</v>
      </c>
    </row>
    <row r="243" spans="2:52" x14ac:dyDescent="0.15">
      <c r="B243" s="15">
        <f>'RAOB Used for Calcs'!C243</f>
        <v>22802.666666666664</v>
      </c>
      <c r="D243" s="15">
        <f t="shared" si="55"/>
        <v>133.33333333333212</v>
      </c>
      <c r="F243" s="8">
        <f t="shared" si="42"/>
        <v>0.45357402919900586</v>
      </c>
      <c r="G243" s="8"/>
      <c r="I243">
        <v>0.60000000000000009</v>
      </c>
      <c r="K243" s="8">
        <f t="shared" si="56"/>
        <v>0.95215873048979194</v>
      </c>
      <c r="M243" s="20">
        <f>'P,T'!J243</f>
        <v>4.859865573688299E-2</v>
      </c>
      <c r="N243" s="8"/>
      <c r="O243" s="8">
        <f>331.3*(SQRT((1+('P,T'!D243/273.15))))</f>
        <v>293.96156911539583</v>
      </c>
      <c r="P243" s="8"/>
      <c r="Q243" s="8">
        <f t="shared" si="44"/>
        <v>1.197315278358666</v>
      </c>
      <c r="R243" s="8"/>
      <c r="S243" s="8">
        <f t="shared" si="45"/>
        <v>0.95045043243019867</v>
      </c>
      <c r="V243" s="8">
        <f>IF('RAOB Used for Calcs'!N243=1,((2*$T$16*$T$19)/(M243*$T$22*I243))^(1/2),0)</f>
        <v>351.9646779521504</v>
      </c>
      <c r="W243" s="8"/>
      <c r="X243" s="37">
        <f>IF('RAOB Used for Calcs'!N243=1,((2*$T$16*$T$19)/(M243*$T$22*K243))^(1/2),0)</f>
        <v>279.3959004835877</v>
      </c>
      <c r="Z243" s="18">
        <f t="shared" si="46"/>
        <v>624.99082906896592</v>
      </c>
      <c r="AA243" s="18"/>
      <c r="AC243" s="8">
        <f>IF('RAOB Used for Calcs'!L243=1,('particle parameters'!$B$25*ABS('particle parameters'!$B$30)),(AC244+(AM244*'vertical grid'!H244)))</f>
        <v>2555.1808024291431</v>
      </c>
      <c r="AE243" s="8">
        <f t="shared" si="50"/>
        <v>8.6922273891730946</v>
      </c>
      <c r="AG243" s="8">
        <f t="shared" si="51"/>
        <v>0.9200407018486787</v>
      </c>
      <c r="AI243" s="8">
        <f t="shared" si="52"/>
        <v>2275.7849019455552</v>
      </c>
      <c r="AK243" s="8">
        <f t="shared" si="47"/>
        <v>-792.81143738464596</v>
      </c>
      <c r="AM243" s="8">
        <f>AK243/('particle parameters'!$B$21/1000)</f>
        <v>-792.81143738464596</v>
      </c>
      <c r="AO243" s="35">
        <f t="shared" si="48"/>
        <v>2555.1808024291431</v>
      </c>
      <c r="AQ243" s="15">
        <f>IF('vertical grid'!J243=TRUE,1,0)</f>
        <v>0</v>
      </c>
      <c r="AR243" s="15"/>
      <c r="AS243" s="15">
        <f t="shared" si="53"/>
        <v>0</v>
      </c>
      <c r="AV243" s="8">
        <f>(Vz!$B$14/1000)*Vz!AK243</f>
        <v>-805.23214990367217</v>
      </c>
      <c r="AX243">
        <f t="shared" si="54"/>
        <v>1</v>
      </c>
    </row>
    <row r="244" spans="2:52" x14ac:dyDescent="0.15">
      <c r="B244" s="15">
        <f>'RAOB Used for Calcs'!C244</f>
        <v>22936</v>
      </c>
      <c r="D244" s="15">
        <f t="shared" si="55"/>
        <v>133.33333333333576</v>
      </c>
      <c r="F244" s="8">
        <f t="shared" si="42"/>
        <v>0.45357402919901824</v>
      </c>
      <c r="G244" s="8"/>
      <c r="I244">
        <v>0.60000000000000009</v>
      </c>
      <c r="K244" s="8">
        <f t="shared" si="56"/>
        <v>0.95215873048979194</v>
      </c>
      <c r="M244" s="20">
        <f>'P,T'!J244</f>
        <v>4.859865573688299E-2</v>
      </c>
      <c r="N244" s="8"/>
      <c r="O244" s="8">
        <f>331.3*(SQRT((1+('P,T'!D244/273.15))))</f>
        <v>293.96156911539583</v>
      </c>
      <c r="P244" s="8"/>
      <c r="Q244" s="8">
        <f t="shared" si="44"/>
        <v>1.197315278358666</v>
      </c>
      <c r="R244" s="8"/>
      <c r="S244" s="8">
        <f t="shared" si="45"/>
        <v>0.95045043243019867</v>
      </c>
      <c r="V244" s="8">
        <f>IF('RAOB Used for Calcs'!N244=1,((2*$T$16*$T$19)/(M244*$T$22*I244))^(1/2),0)</f>
        <v>351.9646779521504</v>
      </c>
      <c r="W244" s="8"/>
      <c r="X244" s="37">
        <f>IF('RAOB Used for Calcs'!N244=1,((2*$T$16*$T$19)/(M244*$T$22*K244))^(1/2),0)</f>
        <v>279.3959004835877</v>
      </c>
      <c r="Z244" s="18">
        <f t="shared" si="46"/>
        <v>624.99082906896592</v>
      </c>
      <c r="AA244" s="18"/>
      <c r="AC244" s="8">
        <f>IF('RAOB Used for Calcs'!L244=1,('particle parameters'!$B$25*ABS('particle parameters'!$B$30)),(AC245+(AM245*'vertical grid'!H245)))</f>
        <v>2555.1808024291431</v>
      </c>
      <c r="AE244" s="8">
        <f t="shared" si="50"/>
        <v>8.6922273891730946</v>
      </c>
      <c r="AG244" s="8">
        <f t="shared" si="51"/>
        <v>0.9200407018486787</v>
      </c>
      <c r="AI244" s="8">
        <f t="shared" si="52"/>
        <v>2275.7849019455552</v>
      </c>
      <c r="AK244" s="8">
        <f t="shared" si="47"/>
        <v>-792.81143738464596</v>
      </c>
      <c r="AM244" s="8">
        <f>AK244/('particle parameters'!$B$21/1000)</f>
        <v>-792.81143738464596</v>
      </c>
      <c r="AO244" s="35">
        <f t="shared" si="48"/>
        <v>2555.1808024291431</v>
      </c>
      <c r="AQ244" s="15">
        <f>IF('vertical grid'!J244=TRUE,1,0)</f>
        <v>0</v>
      </c>
      <c r="AR244" s="15"/>
      <c r="AS244" s="15">
        <f t="shared" si="53"/>
        <v>0</v>
      </c>
      <c r="AV244" s="8">
        <f>(Vz!$B$14/1000)*Vz!AK244</f>
        <v>-805.23214990367217</v>
      </c>
      <c r="AX244">
        <f t="shared" si="54"/>
        <v>1</v>
      </c>
    </row>
    <row r="245" spans="2:52" x14ac:dyDescent="0.15">
      <c r="B245" s="15">
        <f>'RAOB Used for Calcs'!C245</f>
        <v>23069.333333333332</v>
      </c>
      <c r="D245" s="15">
        <f t="shared" si="55"/>
        <v>133.33333333333212</v>
      </c>
      <c r="F245" s="8">
        <f t="shared" si="42"/>
        <v>0.45357402919900586</v>
      </c>
      <c r="G245" s="8"/>
      <c r="I245">
        <v>0.60000000000000009</v>
      </c>
      <c r="K245" s="8">
        <f t="shared" si="56"/>
        <v>0.95215873048979194</v>
      </c>
      <c r="M245" s="20">
        <f>'P,T'!J245</f>
        <v>4.859865573688299E-2</v>
      </c>
      <c r="N245" s="8"/>
      <c r="O245" s="8">
        <f>331.3*(SQRT((1+('P,T'!D245/273.15))))</f>
        <v>293.96156911539583</v>
      </c>
      <c r="P245" s="8"/>
      <c r="Q245" s="8">
        <f t="shared" si="44"/>
        <v>1.197315278358666</v>
      </c>
      <c r="R245" s="8"/>
      <c r="S245" s="8">
        <f t="shared" si="45"/>
        <v>0.95045043243019867</v>
      </c>
      <c r="V245" s="8">
        <f>IF('RAOB Used for Calcs'!N245=1,((2*$T$16*$T$19)/(M245*$T$22*I245))^(1/2),0)</f>
        <v>351.9646779521504</v>
      </c>
      <c r="W245" s="8"/>
      <c r="X245" s="37">
        <f>IF('RAOB Used for Calcs'!N245=1,((2*$T$16*$T$19)/(M245*$T$22*K245))^(1/2),0)</f>
        <v>279.3959004835877</v>
      </c>
      <c r="Z245" s="18">
        <f t="shared" si="46"/>
        <v>624.99082906896592</v>
      </c>
      <c r="AA245" s="18"/>
      <c r="AC245" s="8">
        <f>IF('RAOB Used for Calcs'!L245=1,('particle parameters'!$B$25*ABS('particle parameters'!$B$30)),(AC246+(AM246*'vertical grid'!H246)))</f>
        <v>2555.1808024291431</v>
      </c>
      <c r="AE245" s="8">
        <f t="shared" si="50"/>
        <v>8.6922273891730946</v>
      </c>
      <c r="AG245" s="8">
        <f t="shared" si="51"/>
        <v>0.9200407018486787</v>
      </c>
      <c r="AI245" s="8">
        <f t="shared" si="52"/>
        <v>2275.7849019455552</v>
      </c>
      <c r="AK245" s="8">
        <f t="shared" si="47"/>
        <v>-792.81143738464596</v>
      </c>
      <c r="AM245" s="8">
        <f>AK245/('particle parameters'!$B$21/1000)</f>
        <v>-792.81143738464596</v>
      </c>
      <c r="AO245" s="35">
        <f t="shared" si="48"/>
        <v>2555.1808024291431</v>
      </c>
      <c r="AQ245" s="15">
        <f>IF('vertical grid'!J245=TRUE,1,0)</f>
        <v>0</v>
      </c>
      <c r="AR245" s="15"/>
      <c r="AS245" s="15">
        <f t="shared" si="53"/>
        <v>0</v>
      </c>
      <c r="AV245" s="8">
        <f>(Vz!$B$14/1000)*Vz!AK245</f>
        <v>-805.23214990367217</v>
      </c>
      <c r="AX245">
        <f t="shared" si="54"/>
        <v>1</v>
      </c>
    </row>
    <row r="246" spans="2:52" x14ac:dyDescent="0.15">
      <c r="B246" s="15">
        <f>'RAOB Used for Calcs'!C246</f>
        <v>23202.666666666664</v>
      </c>
      <c r="D246" s="15">
        <f t="shared" si="55"/>
        <v>133.33333333333212</v>
      </c>
      <c r="F246" s="8">
        <f t="shared" si="42"/>
        <v>0.45357402919900586</v>
      </c>
      <c r="G246" s="8"/>
      <c r="I246">
        <v>0.60000000000000009</v>
      </c>
      <c r="K246" s="8">
        <f t="shared" si="56"/>
        <v>0.95215873048979194</v>
      </c>
      <c r="M246" s="20">
        <f>'P,T'!J246</f>
        <v>4.859865573688299E-2</v>
      </c>
      <c r="N246" s="8"/>
      <c r="O246" s="8">
        <f>331.3*(SQRT((1+('P,T'!D246/273.15))))</f>
        <v>293.96156911539583</v>
      </c>
      <c r="P246" s="8"/>
      <c r="Q246" s="8">
        <f t="shared" si="44"/>
        <v>1.197315278358666</v>
      </c>
      <c r="R246" s="8"/>
      <c r="S246" s="8">
        <f t="shared" si="45"/>
        <v>0.95045043243019867</v>
      </c>
      <c r="V246" s="8">
        <f>IF('RAOB Used for Calcs'!N246=1,((2*$T$16*$T$19)/(M246*$T$22*I246))^(1/2),0)</f>
        <v>351.9646779521504</v>
      </c>
      <c r="W246" s="8"/>
      <c r="X246" s="37">
        <f>IF('RAOB Used for Calcs'!N246=1,((2*$T$16*$T$19)/(M246*$T$22*K246))^(1/2),0)</f>
        <v>279.3959004835877</v>
      </c>
      <c r="Z246" s="18">
        <f t="shared" si="46"/>
        <v>624.99082906896592</v>
      </c>
      <c r="AA246" s="18"/>
      <c r="AC246" s="8">
        <f>IF('RAOB Used for Calcs'!L246=1,('particle parameters'!$B$25*ABS('particle parameters'!$B$30)),(AC247+(AM247*'vertical grid'!H247)))</f>
        <v>2555.1808024291431</v>
      </c>
      <c r="AE246" s="8">
        <f t="shared" si="50"/>
        <v>8.6922273891730946</v>
      </c>
      <c r="AG246" s="8">
        <f t="shared" si="51"/>
        <v>0.9200407018486787</v>
      </c>
      <c r="AI246" s="8">
        <f t="shared" si="52"/>
        <v>2275.7849019455552</v>
      </c>
      <c r="AK246" s="8">
        <f t="shared" si="47"/>
        <v>-792.81143738464596</v>
      </c>
      <c r="AM246" s="8">
        <f>AK246/('particle parameters'!$B$21/1000)</f>
        <v>-792.81143738464596</v>
      </c>
      <c r="AO246" s="35">
        <f t="shared" si="48"/>
        <v>2555.1808024291431</v>
      </c>
      <c r="AQ246" s="15">
        <f>IF('vertical grid'!J246=TRUE,1,0)</f>
        <v>0</v>
      </c>
      <c r="AR246" s="15"/>
      <c r="AS246" s="15">
        <f t="shared" si="53"/>
        <v>0</v>
      </c>
      <c r="AV246" s="8">
        <f>(Vz!$B$14/1000)*Vz!AK246</f>
        <v>-805.23214990367217</v>
      </c>
      <c r="AX246">
        <f t="shared" si="54"/>
        <v>1</v>
      </c>
    </row>
    <row r="247" spans="2:52" x14ac:dyDescent="0.15">
      <c r="B247" s="15">
        <f>'RAOB Used for Calcs'!C247</f>
        <v>23336</v>
      </c>
      <c r="D247" s="15">
        <f t="shared" si="55"/>
        <v>133.33333333333576</v>
      </c>
      <c r="F247" s="8">
        <f t="shared" si="42"/>
        <v>0.45357402919901824</v>
      </c>
      <c r="G247" s="8"/>
      <c r="I247">
        <v>0.60000000000000009</v>
      </c>
      <c r="K247" s="8">
        <f t="shared" si="56"/>
        <v>0.95215873048979194</v>
      </c>
      <c r="M247" s="20">
        <f>'P,T'!J247</f>
        <v>4.859865573688299E-2</v>
      </c>
      <c r="N247" s="8"/>
      <c r="O247" s="8">
        <f>331.3*(SQRT((1+('P,T'!D247/273.15))))</f>
        <v>293.96156911539583</v>
      </c>
      <c r="P247" s="8"/>
      <c r="Q247" s="8">
        <f t="shared" si="44"/>
        <v>1.197315278358666</v>
      </c>
      <c r="R247" s="8"/>
      <c r="S247" s="8">
        <f t="shared" si="45"/>
        <v>0.95045043243019867</v>
      </c>
      <c r="V247" s="8">
        <f>IF('RAOB Used for Calcs'!N247=1,((2*$T$16*$T$19)/(M247*$T$22*I247))^(1/2),0)</f>
        <v>351.9646779521504</v>
      </c>
      <c r="W247" s="8"/>
      <c r="X247" s="37">
        <f>IF('RAOB Used for Calcs'!N247=1,((2*$T$16*$T$19)/(M247*$T$22*K247))^(1/2),0)</f>
        <v>279.3959004835877</v>
      </c>
      <c r="Z247" s="18">
        <f t="shared" si="46"/>
        <v>624.99082906896592</v>
      </c>
      <c r="AA247" s="18"/>
      <c r="AC247" s="8">
        <f>IF('RAOB Used for Calcs'!L247=1,('particle parameters'!$B$25*ABS('particle parameters'!$B$30)),(AC248+(AM248*'vertical grid'!H248)))</f>
        <v>2555.1808024291431</v>
      </c>
      <c r="AE247" s="8">
        <f t="shared" si="50"/>
        <v>8.6922273891730946</v>
      </c>
      <c r="AG247" s="8">
        <f t="shared" si="51"/>
        <v>0.9200407018486787</v>
      </c>
      <c r="AI247" s="8">
        <f t="shared" si="52"/>
        <v>2275.7849019455552</v>
      </c>
      <c r="AK247" s="8">
        <f t="shared" si="47"/>
        <v>-792.81143738464596</v>
      </c>
      <c r="AM247" s="8">
        <f>AK247/('particle parameters'!$B$21/1000)</f>
        <v>-792.81143738464596</v>
      </c>
      <c r="AO247" s="35">
        <f t="shared" si="48"/>
        <v>2555.1808024291431</v>
      </c>
      <c r="AQ247" s="15">
        <f>IF('vertical grid'!J247=TRUE,1,0)</f>
        <v>0</v>
      </c>
      <c r="AR247" s="15"/>
      <c r="AS247" s="15">
        <f t="shared" si="53"/>
        <v>0</v>
      </c>
      <c r="AV247" s="8">
        <f>(Vz!$B$14/1000)*Vz!AK247</f>
        <v>-805.23214990367217</v>
      </c>
      <c r="AX247">
        <f t="shared" si="54"/>
        <v>1</v>
      </c>
    </row>
    <row r="248" spans="2:52" x14ac:dyDescent="0.15">
      <c r="B248" s="15">
        <f>'RAOB Used for Calcs'!C248</f>
        <v>23457.333333333332</v>
      </c>
      <c r="D248" s="15">
        <f t="shared" si="55"/>
        <v>121.33333333333212</v>
      </c>
      <c r="F248" s="8">
        <f t="shared" si="42"/>
        <v>0.41275236657109493</v>
      </c>
      <c r="G248" s="8"/>
      <c r="I248">
        <v>0.60000000000000009</v>
      </c>
      <c r="K248" s="8">
        <f t="shared" si="56"/>
        <v>0.95215873048979194</v>
      </c>
      <c r="M248" s="20">
        <f>'P,T'!J248</f>
        <v>4.859865573688299E-2</v>
      </c>
      <c r="N248" s="8"/>
      <c r="O248" s="8">
        <f>331.3*(SQRT((1+('P,T'!D248/273.15))))</f>
        <v>293.96156911539583</v>
      </c>
      <c r="P248" s="8"/>
      <c r="Q248" s="8">
        <f t="shared" si="44"/>
        <v>1.197315278358666</v>
      </c>
      <c r="R248" s="8"/>
      <c r="S248" s="8">
        <f t="shared" si="45"/>
        <v>0.95045043243019867</v>
      </c>
      <c r="V248" s="8">
        <f>IF('RAOB Used for Calcs'!N248=1,((2*$T$16*$T$19)/(M248*$T$22*I248))^(1/2),0)</f>
        <v>351.9646779521504</v>
      </c>
      <c r="W248" s="8"/>
      <c r="X248" s="37">
        <f>IF('RAOB Used for Calcs'!N248=1,((2*$T$16*$T$19)/(M248*$T$22*K248))^(1/2),0)</f>
        <v>279.3959004835877</v>
      </c>
      <c r="Z248" s="18">
        <f t="shared" si="46"/>
        <v>624.99082906896592</v>
      </c>
      <c r="AA248" s="18"/>
      <c r="AC248" s="8">
        <f>IF('RAOB Used for Calcs'!L248=1,('particle parameters'!$B$25*ABS('particle parameters'!$B$30)),(AC249+(AM249*'vertical grid'!H249)))</f>
        <v>2555.1808024291431</v>
      </c>
      <c r="AE248" s="8">
        <f t="shared" si="50"/>
        <v>8.6922273891730946</v>
      </c>
      <c r="AG248" s="8">
        <f t="shared" si="51"/>
        <v>0.9200407018486787</v>
      </c>
      <c r="AI248" s="8">
        <f t="shared" si="52"/>
        <v>2275.7849019455552</v>
      </c>
      <c r="AK248" s="8">
        <f t="shared" si="47"/>
        <v>-792.81143738464596</v>
      </c>
      <c r="AM248" s="8">
        <f>AK248/('particle parameters'!$B$21/1000)</f>
        <v>-792.81143738464596</v>
      </c>
      <c r="AO248" s="35">
        <f t="shared" si="48"/>
        <v>2555.1808024291431</v>
      </c>
      <c r="AQ248" s="15">
        <f>IF('vertical grid'!J248=TRUE,1,0)</f>
        <v>0</v>
      </c>
      <c r="AR248" s="15"/>
      <c r="AS248" s="15">
        <f t="shared" si="53"/>
        <v>0</v>
      </c>
      <c r="AV248" s="8">
        <f>(Vz!$B$14/1000)*Vz!AK248</f>
        <v>-805.23214990367217</v>
      </c>
      <c r="AX248">
        <f t="shared" si="54"/>
        <v>1</v>
      </c>
    </row>
    <row r="249" spans="2:52" x14ac:dyDescent="0.15">
      <c r="B249" s="15">
        <f>'RAOB Used for Calcs'!C249</f>
        <v>23578.666666666664</v>
      </c>
      <c r="D249" s="15">
        <f t="shared" si="55"/>
        <v>121.33333333333212</v>
      </c>
      <c r="F249" s="8">
        <f t="shared" si="42"/>
        <v>0.41275236657109493</v>
      </c>
      <c r="G249" s="8"/>
      <c r="I249">
        <v>0.60000000000000009</v>
      </c>
      <c r="K249" s="8">
        <f t="shared" si="56"/>
        <v>0.95215873048979194</v>
      </c>
      <c r="M249" s="20">
        <f>'P,T'!J249</f>
        <v>4.859865573688299E-2</v>
      </c>
      <c r="N249" s="8"/>
      <c r="O249" s="8">
        <f>331.3*(SQRT((1+('P,T'!D249/273.15))))</f>
        <v>293.96156911539583</v>
      </c>
      <c r="P249" s="8"/>
      <c r="Q249" s="8">
        <f t="shared" si="44"/>
        <v>1.197315278358666</v>
      </c>
      <c r="R249" s="8"/>
      <c r="S249" s="8">
        <f t="shared" si="45"/>
        <v>0.95045043243019867</v>
      </c>
      <c r="V249" s="8">
        <f>IF('RAOB Used for Calcs'!N249=1,((2*$T$16*$T$19)/(M249*$T$22*I249))^(1/2),0)</f>
        <v>351.9646779521504</v>
      </c>
      <c r="W249" s="8"/>
      <c r="X249" s="37">
        <f>IF('RAOB Used for Calcs'!N249=1,((2*$T$16*$T$19)/(M249*$T$22*K249))^(1/2),0)</f>
        <v>279.3959004835877</v>
      </c>
      <c r="Z249" s="18">
        <f t="shared" si="46"/>
        <v>624.99082906896592</v>
      </c>
      <c r="AA249" s="18"/>
      <c r="AC249" s="8">
        <f>IF('RAOB Used for Calcs'!L249=1,('particle parameters'!$B$25*ABS('particle parameters'!$B$30)),(AC250+(AM250*'vertical grid'!H250)))</f>
        <v>2555.1808024291431</v>
      </c>
      <c r="AE249" s="8">
        <f t="shared" si="50"/>
        <v>8.6922273891730946</v>
      </c>
      <c r="AG249" s="8">
        <f t="shared" si="51"/>
        <v>0.9200407018486787</v>
      </c>
      <c r="AI249" s="8">
        <f t="shared" si="52"/>
        <v>2275.7849019455552</v>
      </c>
      <c r="AK249" s="8">
        <f t="shared" si="47"/>
        <v>-792.81143738464596</v>
      </c>
      <c r="AM249" s="8">
        <f>AK249/('particle parameters'!$B$21/1000)</f>
        <v>-792.81143738464596</v>
      </c>
      <c r="AO249" s="35">
        <f t="shared" si="48"/>
        <v>2555.1808024291431</v>
      </c>
      <c r="AQ249" s="15">
        <f>IF('vertical grid'!J249=TRUE,1,0)</f>
        <v>0</v>
      </c>
      <c r="AR249" s="15"/>
      <c r="AS249" s="15">
        <f t="shared" si="53"/>
        <v>0</v>
      </c>
      <c r="AV249" s="8">
        <f>(Vz!$B$14/1000)*Vz!AK249</f>
        <v>-805.23214990367217</v>
      </c>
      <c r="AX249">
        <f t="shared" si="54"/>
        <v>1</v>
      </c>
    </row>
    <row r="250" spans="2:52" x14ac:dyDescent="0.15">
      <c r="B250" s="15">
        <f>'RAOB Used for Calcs'!C250</f>
        <v>23700</v>
      </c>
      <c r="D250" s="15">
        <f t="shared" si="55"/>
        <v>121.33333333333576</v>
      </c>
      <c r="F250" s="8">
        <f t="shared" si="42"/>
        <v>0.41275236657110731</v>
      </c>
      <c r="G250" s="8"/>
      <c r="I250">
        <v>0.60000000000000009</v>
      </c>
      <c r="K250" s="8">
        <f t="shared" si="56"/>
        <v>0.95215873048979194</v>
      </c>
      <c r="M250" s="20">
        <f>'P,T'!J250</f>
        <v>4.859865573688299E-2</v>
      </c>
      <c r="N250" s="8"/>
      <c r="O250" s="8">
        <f>331.3*(SQRT((1+('P,T'!D250/273.15))))</f>
        <v>293.96156911539583</v>
      </c>
      <c r="P250" s="8"/>
      <c r="Q250" s="8">
        <f t="shared" si="44"/>
        <v>1.197315278358666</v>
      </c>
      <c r="R250" s="8"/>
      <c r="S250" s="8">
        <f t="shared" si="45"/>
        <v>0.95045043243019867</v>
      </c>
      <c r="V250" s="8">
        <f>IF('RAOB Used for Calcs'!N250=1,((2*$T$16*$T$19)/(M250*$T$22*I250))^(1/2),0)</f>
        <v>351.9646779521504</v>
      </c>
      <c r="W250" s="8"/>
      <c r="X250" s="37">
        <f>IF('RAOB Used for Calcs'!N250=1,((2*$T$16*$T$19)/(M250*$T$22*K250))^(1/2),0)</f>
        <v>279.3959004835877</v>
      </c>
      <c r="Z250" s="18">
        <f t="shared" si="46"/>
        <v>624.99082906896592</v>
      </c>
      <c r="AA250" s="18"/>
      <c r="AC250" s="8">
        <f>IF('RAOB Used for Calcs'!L250=1,('particle parameters'!$B$25*ABS('particle parameters'!$B$30)),(AC251+(AM251*'vertical grid'!H251)))</f>
        <v>2555.1808024291431</v>
      </c>
      <c r="AE250" s="8">
        <f t="shared" si="50"/>
        <v>8.6922273891730946</v>
      </c>
      <c r="AG250" s="8">
        <f t="shared" si="51"/>
        <v>0.9200407018486787</v>
      </c>
      <c r="AI250" s="8">
        <f t="shared" si="52"/>
        <v>2275.7849019455552</v>
      </c>
      <c r="AK250" s="8">
        <f t="shared" si="47"/>
        <v>-792.81143738464596</v>
      </c>
      <c r="AM250" s="8">
        <f>AK250/('particle parameters'!$B$21/1000)</f>
        <v>-792.81143738464596</v>
      </c>
      <c r="AO250" s="35">
        <f t="shared" si="48"/>
        <v>2555.1808024291431</v>
      </c>
      <c r="AQ250" s="15">
        <f>IF('vertical grid'!J250=TRUE,1,0)</f>
        <v>0</v>
      </c>
      <c r="AR250" s="15"/>
      <c r="AS250" s="15">
        <f t="shared" si="53"/>
        <v>0</v>
      </c>
      <c r="AV250" s="8">
        <f>(Vz!$B$14/1000)*Vz!AK250</f>
        <v>-805.23214990367217</v>
      </c>
      <c r="AX250">
        <f t="shared" si="54"/>
        <v>1</v>
      </c>
      <c r="AZ250" s="8"/>
    </row>
    <row r="251" spans="2:52" x14ac:dyDescent="0.15">
      <c r="B251" s="15">
        <f>'RAOB Used for Calcs'!C251</f>
        <v>23833.333333333332</v>
      </c>
      <c r="D251" s="15">
        <f t="shared" si="55"/>
        <v>133.33333333333212</v>
      </c>
      <c r="F251" s="8">
        <f t="shared" si="42"/>
        <v>0.45463229948776862</v>
      </c>
      <c r="G251" s="8"/>
      <c r="I251">
        <v>0.60000000000000009</v>
      </c>
      <c r="K251" s="8">
        <f t="shared" si="56"/>
        <v>0.98432539942443176</v>
      </c>
      <c r="M251" s="20">
        <f>'P,T'!J251</f>
        <v>3.7270283731427573E-2</v>
      </c>
      <c r="N251" s="8"/>
      <c r="O251" s="8">
        <f>331.3*(SQRT((1+('P,T'!D251/273.15))))</f>
        <v>293.27730010286984</v>
      </c>
      <c r="P251" s="8"/>
      <c r="Q251" s="8">
        <f t="shared" si="44"/>
        <v>1.3704128131074</v>
      </c>
      <c r="R251" s="8"/>
      <c r="S251" s="8">
        <f t="shared" si="45"/>
        <v>1.0699357276643569</v>
      </c>
      <c r="V251" s="8">
        <f>IF('RAOB Used for Calcs'!N251=1,((2*$T$16*$T$19)/(M251*$T$22*I251))^(1/2),0)</f>
        <v>401.91096985451708</v>
      </c>
      <c r="W251" s="8"/>
      <c r="X251" s="37">
        <f>IF('RAOB Used for Calcs'!N251=1,((2*$T$16*$T$19)/(M251*$T$22*K251))^(1/2),0)</f>
        <v>313.78786149300203</v>
      </c>
      <c r="Z251" s="18">
        <f t="shared" si="46"/>
        <v>701.92345473518981</v>
      </c>
      <c r="AA251" s="18"/>
      <c r="AC251" s="8">
        <f>IF('RAOB Used for Calcs'!L251=1,('particle parameters'!$B$25*ABS('particle parameters'!$B$30)),(AC252+(AM252*'vertical grid'!H252)))</f>
        <v>2555.1808024291431</v>
      </c>
      <c r="AE251" s="8">
        <f t="shared" si="50"/>
        <v>8.7125079286153024</v>
      </c>
      <c r="AG251" s="8">
        <f t="shared" si="51"/>
        <v>0.92003972365830744</v>
      </c>
      <c r="AI251" s="8">
        <f t="shared" si="52"/>
        <v>2241.3929409361413</v>
      </c>
      <c r="AK251" s="8">
        <f t="shared" si="47"/>
        <v>-608.00603129773197</v>
      </c>
      <c r="AM251" s="8">
        <f>AK251/('particle parameters'!$B$21/1000)</f>
        <v>-608.00603129773197</v>
      </c>
      <c r="AO251" s="35">
        <f t="shared" si="48"/>
        <v>2555.1808024291431</v>
      </c>
      <c r="AQ251" s="15">
        <f>IF('vertical grid'!J251=TRUE,1,0)</f>
        <v>0</v>
      </c>
      <c r="AR251" s="15"/>
      <c r="AS251" s="15">
        <f t="shared" si="53"/>
        <v>0</v>
      </c>
      <c r="AV251" s="8">
        <f>(Vz!$B$14/1000)*Vz!AK251</f>
        <v>-617.53145912139644</v>
      </c>
      <c r="AX251">
        <f t="shared" si="54"/>
        <v>1</v>
      </c>
    </row>
    <row r="252" spans="2:52" x14ac:dyDescent="0.15">
      <c r="B252" s="15">
        <f>'RAOB Used for Calcs'!C252</f>
        <v>23966.666666666664</v>
      </c>
      <c r="D252" s="15">
        <f t="shared" si="55"/>
        <v>133.33333333333212</v>
      </c>
      <c r="F252" s="8">
        <f t="shared" si="42"/>
        <v>0.45463229948776862</v>
      </c>
      <c r="G252" s="8"/>
      <c r="I252">
        <v>0.60000000000000009</v>
      </c>
      <c r="K252" s="8">
        <f t="shared" si="56"/>
        <v>0.98432539942443176</v>
      </c>
      <c r="M252" s="20">
        <f>'P,T'!J252</f>
        <v>3.7270283731427573E-2</v>
      </c>
      <c r="N252" s="8"/>
      <c r="O252" s="8">
        <f>331.3*(SQRT((1+('P,T'!D252/273.15))))</f>
        <v>293.27730010286984</v>
      </c>
      <c r="P252" s="8"/>
      <c r="Q252" s="8">
        <f t="shared" si="44"/>
        <v>1.3704128131074</v>
      </c>
      <c r="R252" s="8"/>
      <c r="S252" s="8">
        <f t="shared" si="45"/>
        <v>1.0699357276643569</v>
      </c>
      <c r="V252" s="8">
        <f>IF('RAOB Used for Calcs'!N252=1,((2*$T$16*$T$19)/(M252*$T$22*I252))^(1/2),0)</f>
        <v>401.91096985451708</v>
      </c>
      <c r="W252" s="8"/>
      <c r="X252" s="37">
        <f>IF('RAOB Used for Calcs'!N252=1,((2*$T$16*$T$19)/(M252*$T$22*K252))^(1/2),0)</f>
        <v>313.78786149300203</v>
      </c>
      <c r="Z252" s="18">
        <f t="shared" si="46"/>
        <v>701.92345473518981</v>
      </c>
      <c r="AA252" s="18"/>
      <c r="AC252" s="8">
        <f>IF('RAOB Used for Calcs'!L252=1,('particle parameters'!$B$25*ABS('particle parameters'!$B$30)),(AC253+(AM253*'vertical grid'!H253)))</f>
        <v>2555.1808024291431</v>
      </c>
      <c r="AE252" s="8">
        <f t="shared" si="50"/>
        <v>8.7125079286153024</v>
      </c>
      <c r="AG252" s="8">
        <f t="shared" si="51"/>
        <v>0.92003972365830744</v>
      </c>
      <c r="AI252" s="8">
        <f t="shared" si="52"/>
        <v>2241.3929409361413</v>
      </c>
      <c r="AK252" s="8">
        <f t="shared" si="47"/>
        <v>-608.00603129773197</v>
      </c>
      <c r="AM252" s="8">
        <f>AK252/('particle parameters'!$B$21/1000)</f>
        <v>-608.00603129773197</v>
      </c>
      <c r="AO252" s="35">
        <f t="shared" si="48"/>
        <v>2555.1808024291431</v>
      </c>
      <c r="AQ252" s="15">
        <f>IF('vertical grid'!J252=TRUE,1,0)</f>
        <v>0</v>
      </c>
      <c r="AR252" s="15"/>
      <c r="AS252" s="15">
        <f t="shared" si="53"/>
        <v>0</v>
      </c>
      <c r="AV252" s="8">
        <f>(Vz!$B$14/1000)*Vz!AK252</f>
        <v>-617.53145912139644</v>
      </c>
      <c r="AX252">
        <f t="shared" si="54"/>
        <v>1</v>
      </c>
    </row>
    <row r="253" spans="2:52" x14ac:dyDescent="0.15">
      <c r="B253" s="15">
        <f>'RAOB Used for Calcs'!C253</f>
        <v>24100</v>
      </c>
      <c r="D253" s="15">
        <f t="shared" si="55"/>
        <v>133.33333333333576</v>
      </c>
      <c r="F253" s="8">
        <f t="shared" si="42"/>
        <v>0.45463229948778106</v>
      </c>
      <c r="G253" s="8"/>
      <c r="I253">
        <v>0.60000000000000009</v>
      </c>
      <c r="K253" s="8">
        <f t="shared" si="56"/>
        <v>0.98432539942443176</v>
      </c>
      <c r="M253" s="20">
        <f>'P,T'!J253</f>
        <v>3.7270283731427573E-2</v>
      </c>
      <c r="N253" s="8"/>
      <c r="O253" s="8">
        <f>331.3*(SQRT((1+('P,T'!D253/273.15))))</f>
        <v>293.27730010286984</v>
      </c>
      <c r="P253" s="8"/>
      <c r="Q253" s="8">
        <f t="shared" si="44"/>
        <v>1.3704128131074</v>
      </c>
      <c r="R253" s="8"/>
      <c r="S253" s="8">
        <f t="shared" si="45"/>
        <v>1.0699357276643569</v>
      </c>
      <c r="V253" s="8">
        <f>IF('RAOB Used for Calcs'!N253=1,((2*$T$16*$T$19)/(M253*$T$22*I253))^(1/2),0)</f>
        <v>401.91096985451708</v>
      </c>
      <c r="W253" s="8"/>
      <c r="X253" s="37">
        <f>IF('RAOB Used for Calcs'!N253=1,((2*$T$16*$T$19)/(M253*$T$22*K253))^(1/2),0)</f>
        <v>313.78786149300203</v>
      </c>
      <c r="Z253" s="18">
        <f t="shared" si="46"/>
        <v>701.92345473518981</v>
      </c>
      <c r="AA253" s="18"/>
      <c r="AC253" s="8">
        <f>IF('RAOB Used for Calcs'!L253=1,('particle parameters'!$B$25*ABS('particle parameters'!$B$30)),(AC254+(AM254*'vertical grid'!H254)))</f>
        <v>2555.1808024291431</v>
      </c>
      <c r="AE253" s="8">
        <f t="shared" si="50"/>
        <v>8.7125079286153024</v>
      </c>
      <c r="AG253" s="8">
        <f t="shared" si="51"/>
        <v>0.92003972365830744</v>
      </c>
      <c r="AI253" s="8">
        <f t="shared" si="52"/>
        <v>2241.3929409361413</v>
      </c>
      <c r="AK253" s="8">
        <f t="shared" si="47"/>
        <v>-608.00603129773197</v>
      </c>
      <c r="AM253" s="8">
        <f>AK253/('particle parameters'!$B$21/1000)</f>
        <v>-608.00603129773197</v>
      </c>
      <c r="AO253" s="35">
        <f t="shared" si="48"/>
        <v>2555.1808024291431</v>
      </c>
      <c r="AQ253" s="15">
        <f>IF('vertical grid'!J253=TRUE,1,0)</f>
        <v>0</v>
      </c>
      <c r="AR253" s="15"/>
      <c r="AS253" s="15">
        <f t="shared" si="53"/>
        <v>0</v>
      </c>
      <c r="AV253" s="8">
        <f>(Vz!$B$14/1000)*Vz!AK253</f>
        <v>-617.53145912139644</v>
      </c>
      <c r="AX253">
        <f t="shared" si="54"/>
        <v>1</v>
      </c>
    </row>
    <row r="254" spans="2:52" x14ac:dyDescent="0.15">
      <c r="B254" s="15">
        <f>'RAOB Used for Calcs'!C254</f>
        <v>24233.333333333332</v>
      </c>
      <c r="D254" s="15">
        <f t="shared" si="55"/>
        <v>133.33333333333212</v>
      </c>
      <c r="F254" s="8">
        <f t="shared" si="42"/>
        <v>0.45463229948776862</v>
      </c>
      <c r="G254" s="8"/>
      <c r="I254">
        <v>0.60000000000000009</v>
      </c>
      <c r="K254" s="8">
        <f t="shared" si="56"/>
        <v>0.98432539942443176</v>
      </c>
      <c r="M254" s="20">
        <f>'P,T'!J254</f>
        <v>3.7270283731427573E-2</v>
      </c>
      <c r="N254" s="8"/>
      <c r="O254" s="8">
        <f>331.3*(SQRT((1+('P,T'!D254/273.15))))</f>
        <v>293.27730010286984</v>
      </c>
      <c r="P254" s="8"/>
      <c r="Q254" s="8">
        <f t="shared" si="44"/>
        <v>1.3704128131074</v>
      </c>
      <c r="R254" s="8"/>
      <c r="S254" s="8">
        <f t="shared" si="45"/>
        <v>1.0699357276643569</v>
      </c>
      <c r="V254" s="8">
        <f>IF('RAOB Used for Calcs'!N254=1,((2*$T$16*$T$19)/(M254*$T$22*I254))^(1/2),0)</f>
        <v>401.91096985451708</v>
      </c>
      <c r="W254" s="8"/>
      <c r="X254" s="37">
        <f>IF('RAOB Used for Calcs'!N254=1,((2*$T$16*$T$19)/(M254*$T$22*K254))^(1/2),0)</f>
        <v>313.78786149300203</v>
      </c>
      <c r="Z254" s="18">
        <f t="shared" si="46"/>
        <v>701.92345473518981</v>
      </c>
      <c r="AA254" s="18"/>
      <c r="AC254" s="8">
        <f>IF('RAOB Used for Calcs'!L254=1,('particle parameters'!$B$25*ABS('particle parameters'!$B$30)),(AC255+(AM255*'vertical grid'!H255)))</f>
        <v>2555.1808024291431</v>
      </c>
      <c r="AE254" s="8">
        <f t="shared" si="50"/>
        <v>8.7125079286153024</v>
      </c>
      <c r="AG254" s="8">
        <f t="shared" si="51"/>
        <v>0.92003972365830744</v>
      </c>
      <c r="AI254" s="8">
        <f t="shared" si="52"/>
        <v>2241.3929409361413</v>
      </c>
      <c r="AK254" s="8">
        <f t="shared" si="47"/>
        <v>-608.00603129773197</v>
      </c>
      <c r="AM254" s="8">
        <f>AK254/('particle parameters'!$B$21/1000)</f>
        <v>-608.00603129773197</v>
      </c>
      <c r="AO254" s="35">
        <f t="shared" si="48"/>
        <v>2555.1808024291431</v>
      </c>
      <c r="AQ254" s="15">
        <f>IF('vertical grid'!J254=TRUE,1,0)</f>
        <v>0</v>
      </c>
      <c r="AR254" s="15"/>
      <c r="AS254" s="15">
        <f t="shared" si="53"/>
        <v>0</v>
      </c>
      <c r="AV254" s="8">
        <f>(Vz!$B$14/1000)*Vz!AK254</f>
        <v>-617.53145912139644</v>
      </c>
      <c r="AX254">
        <f t="shared" si="54"/>
        <v>1</v>
      </c>
    </row>
    <row r="255" spans="2:52" x14ac:dyDescent="0.15">
      <c r="B255" s="15">
        <f>'RAOB Used for Calcs'!C255</f>
        <v>24366.666666666664</v>
      </c>
      <c r="D255" s="15">
        <f t="shared" si="55"/>
        <v>133.33333333333212</v>
      </c>
      <c r="F255" s="8">
        <f t="shared" si="42"/>
        <v>0.45463229948776862</v>
      </c>
      <c r="G255" s="8"/>
      <c r="I255">
        <v>0.60000000000000009</v>
      </c>
      <c r="K255" s="8">
        <f t="shared" si="56"/>
        <v>0.98432539942443176</v>
      </c>
      <c r="M255" s="20">
        <f>'P,T'!J255</f>
        <v>3.7270283731427573E-2</v>
      </c>
      <c r="N255" s="8"/>
      <c r="O255" s="8">
        <f>331.3*(SQRT((1+('P,T'!D255/273.15))))</f>
        <v>293.27730010286984</v>
      </c>
      <c r="P255" s="8"/>
      <c r="Q255" s="8">
        <f t="shared" si="44"/>
        <v>1.3704128131074</v>
      </c>
      <c r="R255" s="8"/>
      <c r="S255" s="8">
        <f t="shared" si="45"/>
        <v>1.0699357276643569</v>
      </c>
      <c r="V255" s="8">
        <f>IF('RAOB Used for Calcs'!N255=1,((2*$T$16*$T$19)/(M255*$T$22*I255))^(1/2),0)</f>
        <v>401.91096985451708</v>
      </c>
      <c r="W255" s="8"/>
      <c r="X255" s="37">
        <f>IF('RAOB Used for Calcs'!N255=1,((2*$T$16*$T$19)/(M255*$T$22*K255))^(1/2),0)</f>
        <v>313.78786149300203</v>
      </c>
      <c r="Z255" s="18">
        <f t="shared" si="46"/>
        <v>701.92345473518981</v>
      </c>
      <c r="AA255" s="18"/>
      <c r="AC255" s="8">
        <f>IF('RAOB Used for Calcs'!L255=1,('particle parameters'!$B$25*ABS('particle parameters'!$B$30)),(AC256+(AM256*'vertical grid'!H256)))</f>
        <v>2555.1808024291431</v>
      </c>
      <c r="AE255" s="8">
        <f t="shared" si="50"/>
        <v>8.7125079286153024</v>
      </c>
      <c r="AG255" s="8">
        <f t="shared" si="51"/>
        <v>0.92003972365830744</v>
      </c>
      <c r="AI255" s="8">
        <f t="shared" si="52"/>
        <v>2241.3929409361413</v>
      </c>
      <c r="AK255" s="8">
        <f t="shared" si="47"/>
        <v>-608.00603129773197</v>
      </c>
      <c r="AM255" s="8">
        <f>AK255/('particle parameters'!$B$21/1000)</f>
        <v>-608.00603129773197</v>
      </c>
      <c r="AO255" s="35">
        <f t="shared" si="48"/>
        <v>2555.1808024291431</v>
      </c>
      <c r="AQ255" s="15">
        <f>IF('vertical grid'!J255=TRUE,1,0)</f>
        <v>0</v>
      </c>
      <c r="AR255" s="15"/>
      <c r="AS255" s="15">
        <f t="shared" si="53"/>
        <v>0</v>
      </c>
      <c r="AV255" s="8">
        <f>(Vz!$B$14/1000)*Vz!AK255</f>
        <v>-617.53145912139644</v>
      </c>
      <c r="AX255">
        <f t="shared" si="54"/>
        <v>1</v>
      </c>
    </row>
    <row r="256" spans="2:52" x14ac:dyDescent="0.15">
      <c r="B256" s="15">
        <f>'RAOB Used for Calcs'!C256</f>
        <v>24500</v>
      </c>
      <c r="D256" s="15">
        <f t="shared" si="55"/>
        <v>133.33333333333576</v>
      </c>
      <c r="F256" s="8">
        <f t="shared" si="42"/>
        <v>0.45463229948778106</v>
      </c>
      <c r="G256" s="8"/>
      <c r="I256">
        <v>0.60000000000000009</v>
      </c>
      <c r="K256" s="8">
        <f t="shared" si="56"/>
        <v>0.98432539942443176</v>
      </c>
      <c r="M256" s="20">
        <f>'P,T'!J256</f>
        <v>3.7270283731427573E-2</v>
      </c>
      <c r="N256" s="8"/>
      <c r="O256" s="8">
        <f>331.3*(SQRT((1+('P,T'!D256/273.15))))</f>
        <v>293.27730010286984</v>
      </c>
      <c r="P256" s="8"/>
      <c r="Q256" s="8">
        <f t="shared" si="44"/>
        <v>1.3704128131074</v>
      </c>
      <c r="R256" s="8"/>
      <c r="S256" s="8">
        <f t="shared" si="45"/>
        <v>1.0699357276643569</v>
      </c>
      <c r="V256" s="8">
        <f>IF('RAOB Used for Calcs'!N256=1,((2*$T$16*$T$19)/(M256*$T$22*I256))^(1/2),0)</f>
        <v>401.91096985451708</v>
      </c>
      <c r="W256" s="8"/>
      <c r="X256" s="37">
        <f>IF('RAOB Used for Calcs'!N256=1,((2*$T$16*$T$19)/(M256*$T$22*K256))^(1/2),0)</f>
        <v>313.78786149300203</v>
      </c>
      <c r="Z256" s="18">
        <f t="shared" si="46"/>
        <v>701.92345473518981</v>
      </c>
      <c r="AA256" s="18"/>
      <c r="AC256" s="8">
        <f>IF('RAOB Used for Calcs'!L256=1,('particle parameters'!$B$25*ABS('particle parameters'!$B$30)),(AC257+(AM257*'vertical grid'!H257)))</f>
        <v>2555.1808024291431</v>
      </c>
      <c r="AE256" s="8">
        <f t="shared" si="50"/>
        <v>8.7125079286153024</v>
      </c>
      <c r="AG256" s="8">
        <f t="shared" si="51"/>
        <v>0.92003972365830744</v>
      </c>
      <c r="AI256" s="8">
        <f t="shared" si="52"/>
        <v>2241.3929409361413</v>
      </c>
      <c r="AK256" s="8">
        <f t="shared" si="47"/>
        <v>-608.00603129773197</v>
      </c>
      <c r="AM256" s="8">
        <f>AK256/('particle parameters'!$B$21/1000)</f>
        <v>-608.00603129773197</v>
      </c>
      <c r="AO256" s="35">
        <f t="shared" si="48"/>
        <v>2555.1808024291431</v>
      </c>
      <c r="AQ256" s="15">
        <f>IF('vertical grid'!J256=TRUE,1,0)</f>
        <v>0</v>
      </c>
      <c r="AR256" s="15"/>
      <c r="AS256" s="15">
        <f t="shared" si="53"/>
        <v>0</v>
      </c>
      <c r="AV256" s="8">
        <f>(Vz!$B$14/1000)*Vz!AK256</f>
        <v>-617.53145912139644</v>
      </c>
      <c r="AX256">
        <f t="shared" si="54"/>
        <v>1</v>
      </c>
    </row>
    <row r="257" spans="2:50" x14ac:dyDescent="0.15">
      <c r="B257" s="15">
        <f>'RAOB Used for Calcs'!C257</f>
        <v>24640</v>
      </c>
      <c r="D257" s="15">
        <f t="shared" si="55"/>
        <v>140</v>
      </c>
      <c r="F257" s="8">
        <f t="shared" ref="F257:F320" si="57">IF(D257&gt;0,D257/O257,0)</f>
        <v>0.47736391446216142</v>
      </c>
      <c r="G257" s="8"/>
      <c r="I257">
        <v>0.60000000000000009</v>
      </c>
      <c r="K257" s="8">
        <f t="shared" si="56"/>
        <v>0.98432539942443176</v>
      </c>
      <c r="M257" s="20">
        <f>'P,T'!J257</f>
        <v>3.7270283731427573E-2</v>
      </c>
      <c r="N257" s="8"/>
      <c r="O257" s="8">
        <f>331.3*(SQRT((1+('P,T'!D257/273.15))))</f>
        <v>293.27730010286984</v>
      </c>
      <c r="P257" s="8"/>
      <c r="Q257" s="8">
        <f t="shared" ref="Q257:Q320" si="58">V257/O257</f>
        <v>1.3704128131074</v>
      </c>
      <c r="R257" s="8"/>
      <c r="S257" s="8">
        <f t="shared" ref="S257:S320" si="59">X257/O257</f>
        <v>1.0699357276643569</v>
      </c>
      <c r="V257" s="8">
        <f>IF('RAOB Used for Calcs'!N257=1,((2*$T$16*$T$19)/(M257*$T$22*I257))^(1/2),0)</f>
        <v>401.91096985451708</v>
      </c>
      <c r="W257" s="8"/>
      <c r="X257" s="37">
        <f>IF('RAOB Used for Calcs'!N257=1,((2*$T$16*$T$19)/(M257*$T$22*K257))^(1/2),0)</f>
        <v>313.78786149300203</v>
      </c>
      <c r="Z257" s="18">
        <f t="shared" ref="Z257:Z320" si="60">X257*2.23693629</f>
        <v>701.92345473518981</v>
      </c>
      <c r="AA257" s="18"/>
      <c r="AC257" s="8">
        <f>IF('RAOB Used for Calcs'!L257=1,('particle parameters'!$B$25*ABS('particle parameters'!$B$30)),(AC258+(AM258*'vertical grid'!H258)))</f>
        <v>2555.1808024291431</v>
      </c>
      <c r="AE257" s="8">
        <f t="shared" si="50"/>
        <v>8.7125079286153024</v>
      </c>
      <c r="AG257" s="8">
        <f t="shared" si="51"/>
        <v>0.92003972365830744</v>
      </c>
      <c r="AI257" s="8">
        <f t="shared" si="52"/>
        <v>2241.3929409361413</v>
      </c>
      <c r="AK257" s="8">
        <f t="shared" ref="AK257:AK320" si="61">-(0.5*M257*$AJ$12*AG257*(AC257*AC257))</f>
        <v>-608.00603129773197</v>
      </c>
      <c r="AM257" s="8">
        <f>AK257/('particle parameters'!$B$21/1000)</f>
        <v>-608.00603129773197</v>
      </c>
      <c r="AO257" s="35">
        <f t="shared" ref="AO257:AO320" si="62">IF(AC257&gt;X257,AC257,X257)</f>
        <v>2555.1808024291431</v>
      </c>
      <c r="AQ257" s="15">
        <f>IF('vertical grid'!J257=TRUE,1,0)</f>
        <v>0</v>
      </c>
      <c r="AR257" s="15"/>
      <c r="AS257" s="15">
        <f t="shared" si="53"/>
        <v>0</v>
      </c>
      <c r="AV257" s="8">
        <f>(Vz!$B$14/1000)*Vz!AK257</f>
        <v>-617.53145912139644</v>
      </c>
      <c r="AX257">
        <f t="shared" si="54"/>
        <v>1</v>
      </c>
    </row>
    <row r="258" spans="2:50" x14ac:dyDescent="0.15">
      <c r="B258" s="15">
        <f>'RAOB Used for Calcs'!C258</f>
        <v>24780</v>
      </c>
      <c r="D258" s="15">
        <f t="shared" si="55"/>
        <v>140</v>
      </c>
      <c r="F258" s="8">
        <f t="shared" si="57"/>
        <v>0.47736391446216142</v>
      </c>
      <c r="G258" s="8"/>
      <c r="I258">
        <v>0.60000000000000009</v>
      </c>
      <c r="K258" s="8">
        <f t="shared" si="56"/>
        <v>0.98432539942443176</v>
      </c>
      <c r="M258" s="20">
        <f>'P,T'!J258</f>
        <v>3.7270283731427573E-2</v>
      </c>
      <c r="N258" s="8"/>
      <c r="O258" s="8">
        <f>331.3*(SQRT((1+('P,T'!D258/273.15))))</f>
        <v>293.27730010286984</v>
      </c>
      <c r="P258" s="8"/>
      <c r="Q258" s="8">
        <f t="shared" si="58"/>
        <v>1.3704128131074</v>
      </c>
      <c r="R258" s="8"/>
      <c r="S258" s="8">
        <f t="shared" si="59"/>
        <v>1.0699357276643569</v>
      </c>
      <c r="V258" s="8">
        <f>IF('RAOB Used for Calcs'!N258=1,((2*$T$16*$T$19)/(M258*$T$22*I258))^(1/2),0)</f>
        <v>401.91096985451708</v>
      </c>
      <c r="W258" s="8"/>
      <c r="X258" s="37">
        <f>IF('RAOB Used for Calcs'!N258=1,((2*$T$16*$T$19)/(M258*$T$22*K258))^(1/2),0)</f>
        <v>313.78786149300203</v>
      </c>
      <c r="Z258" s="18">
        <f t="shared" si="60"/>
        <v>701.92345473518981</v>
      </c>
      <c r="AA258" s="18"/>
      <c r="AC258" s="8">
        <f>IF('RAOB Used for Calcs'!L258=1,('particle parameters'!$B$25*ABS('particle parameters'!$B$30)),(AC259+(AM259*'vertical grid'!H259)))</f>
        <v>2555.1808024291431</v>
      </c>
      <c r="AE258" s="8">
        <f t="shared" ref="AE258:AE321" si="63">AC258/O258</f>
        <v>8.7125079286153024</v>
      </c>
      <c r="AG258" s="8">
        <f t="shared" ref="AG258:AG321" si="64">IF(AE258&lt;0.722,(0.45*(AE258*AE258))+0.424,(2.1*EXP(-1.2*(AE258+0.35)))-(8.9*EXP(-2.2*(AE258+0.35)))+0.92)</f>
        <v>0.92003972365830744</v>
      </c>
      <c r="AI258" s="8">
        <f t="shared" ref="AI258:AI321" si="65">AC258-X258</f>
        <v>2241.3929409361413</v>
      </c>
      <c r="AK258" s="8">
        <f t="shared" si="61"/>
        <v>-608.00603129773197</v>
      </c>
      <c r="AM258" s="8">
        <f>AK258/('particle parameters'!$B$21/1000)</f>
        <v>-608.00603129773197</v>
      </c>
      <c r="AO258" s="35">
        <f t="shared" si="62"/>
        <v>2555.1808024291431</v>
      </c>
      <c r="AQ258" s="15">
        <f>IF('vertical grid'!J258=TRUE,1,0)</f>
        <v>0</v>
      </c>
      <c r="AR258" s="15"/>
      <c r="AS258" s="15">
        <f t="shared" ref="AS258:AS321" si="66">AQ258*AO258</f>
        <v>0</v>
      </c>
      <c r="AV258" s="8">
        <f>(Vz!$B$14/1000)*Vz!AK258</f>
        <v>-617.53145912139644</v>
      </c>
      <c r="AX258">
        <f t="shared" ref="AX258:AX321" si="67">IF(AC258&gt;X258,1,0)</f>
        <v>1</v>
      </c>
    </row>
    <row r="259" spans="2:50" x14ac:dyDescent="0.15">
      <c r="B259" s="15">
        <f>'RAOB Used for Calcs'!C259</f>
        <v>24920</v>
      </c>
      <c r="D259" s="15">
        <f t="shared" si="55"/>
        <v>140</v>
      </c>
      <c r="F259" s="8">
        <f t="shared" si="57"/>
        <v>0.47736391446216142</v>
      </c>
      <c r="G259" s="8"/>
      <c r="I259">
        <v>0.60000000000000009</v>
      </c>
      <c r="K259" s="8">
        <f t="shared" si="56"/>
        <v>0.98432539942443176</v>
      </c>
      <c r="M259" s="20">
        <f>'P,T'!J259</f>
        <v>3.7270283731427573E-2</v>
      </c>
      <c r="N259" s="8"/>
      <c r="O259" s="8">
        <f>331.3*(SQRT((1+('P,T'!D259/273.15))))</f>
        <v>293.27730010286984</v>
      </c>
      <c r="P259" s="8"/>
      <c r="Q259" s="8">
        <f t="shared" si="58"/>
        <v>1.3704128131074</v>
      </c>
      <c r="R259" s="8"/>
      <c r="S259" s="8">
        <f t="shared" si="59"/>
        <v>1.0699357276643569</v>
      </c>
      <c r="V259" s="8">
        <f>IF('RAOB Used for Calcs'!N259=1,((2*$T$16*$T$19)/(M259*$T$22*I259))^(1/2),0)</f>
        <v>401.91096985451708</v>
      </c>
      <c r="W259" s="8"/>
      <c r="X259" s="37">
        <f>IF('RAOB Used for Calcs'!N259=1,((2*$T$16*$T$19)/(M259*$T$22*K259))^(1/2),0)</f>
        <v>313.78786149300203</v>
      </c>
      <c r="Z259" s="18">
        <f t="shared" si="60"/>
        <v>701.92345473518981</v>
      </c>
      <c r="AA259" s="18"/>
      <c r="AC259" s="8">
        <f>IF('RAOB Used for Calcs'!L259=1,('particle parameters'!$B$25*ABS('particle parameters'!$B$30)),(AC260+(AM260*'vertical grid'!H260)))</f>
        <v>2555.1808024291431</v>
      </c>
      <c r="AE259" s="8">
        <f t="shared" si="63"/>
        <v>8.7125079286153024</v>
      </c>
      <c r="AG259" s="8">
        <f t="shared" si="64"/>
        <v>0.92003972365830744</v>
      </c>
      <c r="AI259" s="8">
        <f t="shared" si="65"/>
        <v>2241.3929409361413</v>
      </c>
      <c r="AK259" s="8">
        <f t="shared" si="61"/>
        <v>-608.00603129773197</v>
      </c>
      <c r="AM259" s="8">
        <f>AK259/('particle parameters'!$B$21/1000)</f>
        <v>-608.00603129773197</v>
      </c>
      <c r="AO259" s="35">
        <f t="shared" si="62"/>
        <v>2555.1808024291431</v>
      </c>
      <c r="AQ259" s="15">
        <f>IF('vertical grid'!J259=TRUE,1,0)</f>
        <v>0</v>
      </c>
      <c r="AR259" s="15"/>
      <c r="AS259" s="15">
        <f t="shared" si="66"/>
        <v>0</v>
      </c>
      <c r="AV259" s="8">
        <f>(Vz!$B$14/1000)*Vz!AK259</f>
        <v>-617.53145912139644</v>
      </c>
      <c r="AX259">
        <f t="shared" si="67"/>
        <v>1</v>
      </c>
    </row>
    <row r="260" spans="2:50" x14ac:dyDescent="0.15">
      <c r="B260" s="15">
        <f>'RAOB Used for Calcs'!C260</f>
        <v>25081</v>
      </c>
      <c r="D260" s="15">
        <f t="shared" si="55"/>
        <v>161</v>
      </c>
      <c r="F260" s="8">
        <f t="shared" si="57"/>
        <v>0.54896850163148558</v>
      </c>
      <c r="G260" s="8"/>
      <c r="I260">
        <v>0.60000000000000009</v>
      </c>
      <c r="K260" s="8">
        <f t="shared" si="56"/>
        <v>0.98432539942443176</v>
      </c>
      <c r="M260" s="20">
        <f>'P,T'!J260</f>
        <v>3.7270283731427573E-2</v>
      </c>
      <c r="N260" s="8"/>
      <c r="O260" s="8">
        <f>331.3*(SQRT((1+('P,T'!D260/273.15))))</f>
        <v>293.27730010286984</v>
      </c>
      <c r="P260" s="8"/>
      <c r="Q260" s="8">
        <f t="shared" si="58"/>
        <v>1.3704128131074</v>
      </c>
      <c r="R260" s="8"/>
      <c r="S260" s="8">
        <f t="shared" si="59"/>
        <v>1.0699357276643569</v>
      </c>
      <c r="V260" s="8">
        <f>IF('RAOB Used for Calcs'!N260=1,((2*$T$16*$T$19)/(M260*$T$22*I260))^(1/2),0)</f>
        <v>401.91096985451708</v>
      </c>
      <c r="W260" s="8"/>
      <c r="X260" s="37">
        <f>IF('RAOB Used for Calcs'!N260=1,((2*$T$16*$T$19)/(M260*$T$22*K260))^(1/2),0)</f>
        <v>313.78786149300203</v>
      </c>
      <c r="Z260" s="18">
        <f t="shared" si="60"/>
        <v>701.92345473518981</v>
      </c>
      <c r="AA260" s="18"/>
      <c r="AC260" s="8">
        <f>IF('RAOB Used for Calcs'!L260=1,('particle parameters'!$B$25*ABS('particle parameters'!$B$30)),(AC261+(AM261*'vertical grid'!H261)))</f>
        <v>2555.1808024291431</v>
      </c>
      <c r="AE260" s="8">
        <f t="shared" si="63"/>
        <v>8.7125079286153024</v>
      </c>
      <c r="AG260" s="8">
        <f t="shared" si="64"/>
        <v>0.92003972365830744</v>
      </c>
      <c r="AI260" s="8">
        <f t="shared" si="65"/>
        <v>2241.3929409361413</v>
      </c>
      <c r="AK260" s="8">
        <f t="shared" si="61"/>
        <v>-608.00603129773197</v>
      </c>
      <c r="AM260" s="8">
        <f>AK260/('particle parameters'!$B$21/1000)</f>
        <v>-608.00603129773197</v>
      </c>
      <c r="AO260" s="35">
        <f t="shared" si="62"/>
        <v>2555.1808024291431</v>
      </c>
      <c r="AQ260" s="15">
        <f>IF('vertical grid'!J260=TRUE,1,0)</f>
        <v>0</v>
      </c>
      <c r="AR260" s="15"/>
      <c r="AS260" s="15">
        <f t="shared" si="66"/>
        <v>0</v>
      </c>
      <c r="AV260" s="8">
        <f>(Vz!$B$14/1000)*Vz!AK260</f>
        <v>-617.53145912139644</v>
      </c>
      <c r="AX260">
        <f t="shared" si="67"/>
        <v>1</v>
      </c>
    </row>
    <row r="261" spans="2:50" x14ac:dyDescent="0.15">
      <c r="B261" s="15">
        <f>'RAOB Used for Calcs'!C261</f>
        <v>25242</v>
      </c>
      <c r="D261" s="15">
        <f t="shared" si="55"/>
        <v>161</v>
      </c>
      <c r="F261" s="8">
        <f t="shared" si="57"/>
        <v>0.54896850163148558</v>
      </c>
      <c r="G261" s="8"/>
      <c r="I261">
        <v>0.60000000000000009</v>
      </c>
      <c r="K261" s="8">
        <f t="shared" si="56"/>
        <v>0.98432539942443176</v>
      </c>
      <c r="M261" s="20">
        <f>'P,T'!J261</f>
        <v>3.7270283731427573E-2</v>
      </c>
      <c r="N261" s="8"/>
      <c r="O261" s="8">
        <f>331.3*(SQRT((1+('P,T'!D261/273.15))))</f>
        <v>293.27730010286984</v>
      </c>
      <c r="P261" s="8"/>
      <c r="Q261" s="8">
        <f t="shared" si="58"/>
        <v>1.3704128131074</v>
      </c>
      <c r="R261" s="8"/>
      <c r="S261" s="8">
        <f t="shared" si="59"/>
        <v>1.0699357276643569</v>
      </c>
      <c r="V261" s="8">
        <f>IF('RAOB Used for Calcs'!N261=1,((2*$T$16*$T$19)/(M261*$T$22*I261))^(1/2),0)</f>
        <v>401.91096985451708</v>
      </c>
      <c r="W261" s="8"/>
      <c r="X261" s="37">
        <f>IF('RAOB Used for Calcs'!N261=1,((2*$T$16*$T$19)/(M261*$T$22*K261))^(1/2),0)</f>
        <v>313.78786149300203</v>
      </c>
      <c r="Z261" s="18">
        <f t="shared" si="60"/>
        <v>701.92345473518981</v>
      </c>
      <c r="AA261" s="18"/>
      <c r="AC261" s="8">
        <f>IF('RAOB Used for Calcs'!L261=1,('particle parameters'!$B$25*ABS('particle parameters'!$B$30)),(AC262+(AM262*'vertical grid'!H262)))</f>
        <v>2555.1808024291431</v>
      </c>
      <c r="AE261" s="8">
        <f t="shared" si="63"/>
        <v>8.7125079286153024</v>
      </c>
      <c r="AG261" s="8">
        <f t="shared" si="64"/>
        <v>0.92003972365830744</v>
      </c>
      <c r="AI261" s="8">
        <f t="shared" si="65"/>
        <v>2241.3929409361413</v>
      </c>
      <c r="AK261" s="8">
        <f t="shared" si="61"/>
        <v>-608.00603129773197</v>
      </c>
      <c r="AM261" s="8">
        <f>AK261/('particle parameters'!$B$21/1000)</f>
        <v>-608.00603129773197</v>
      </c>
      <c r="AO261" s="35">
        <f t="shared" si="62"/>
        <v>2555.1808024291431</v>
      </c>
      <c r="AQ261" s="15">
        <f>IF('vertical grid'!J261=TRUE,1,0)</f>
        <v>0</v>
      </c>
      <c r="AR261" s="15"/>
      <c r="AS261" s="15">
        <f t="shared" si="66"/>
        <v>0</v>
      </c>
      <c r="AV261" s="8">
        <f>(Vz!$B$14/1000)*Vz!AK261</f>
        <v>-617.53145912139644</v>
      </c>
      <c r="AX261">
        <f t="shared" si="67"/>
        <v>1</v>
      </c>
    </row>
    <row r="262" spans="2:50" x14ac:dyDescent="0.15">
      <c r="B262" s="15">
        <f>'RAOB Used for Calcs'!C262</f>
        <v>25403</v>
      </c>
      <c r="D262" s="15">
        <f t="shared" si="55"/>
        <v>161</v>
      </c>
      <c r="F262" s="8">
        <f t="shared" si="57"/>
        <v>0.54896850163148558</v>
      </c>
      <c r="G262" s="8"/>
      <c r="I262">
        <v>0.60000000000000009</v>
      </c>
      <c r="K262" s="8">
        <f t="shared" si="56"/>
        <v>0.98432539942443176</v>
      </c>
      <c r="M262" s="20">
        <f>'P,T'!J262</f>
        <v>3.7270283731427573E-2</v>
      </c>
      <c r="N262" s="8"/>
      <c r="O262" s="8">
        <f>331.3*(SQRT((1+('P,T'!D262/273.15))))</f>
        <v>293.27730010286984</v>
      </c>
      <c r="P262" s="8"/>
      <c r="Q262" s="8">
        <f t="shared" si="58"/>
        <v>1.3704128131074</v>
      </c>
      <c r="R262" s="8"/>
      <c r="S262" s="8">
        <f t="shared" si="59"/>
        <v>1.0699357276643569</v>
      </c>
      <c r="V262" s="8">
        <f>IF('RAOB Used for Calcs'!N262=1,((2*$T$16*$T$19)/(M262*$T$22*I262))^(1/2),0)</f>
        <v>401.91096985451708</v>
      </c>
      <c r="W262" s="8"/>
      <c r="X262" s="37">
        <f>IF('RAOB Used for Calcs'!N262=1,((2*$T$16*$T$19)/(M262*$T$22*K262))^(1/2),0)</f>
        <v>313.78786149300203</v>
      </c>
      <c r="Z262" s="18">
        <f t="shared" si="60"/>
        <v>701.92345473518981</v>
      </c>
      <c r="AA262" s="18"/>
      <c r="AC262" s="8">
        <f>IF('RAOB Used for Calcs'!L262=1,('particle parameters'!$B$25*ABS('particle parameters'!$B$30)),(AC263+(AM263*'vertical grid'!H263)))</f>
        <v>2555.1808024291431</v>
      </c>
      <c r="AE262" s="8">
        <f t="shared" si="63"/>
        <v>8.7125079286153024</v>
      </c>
      <c r="AG262" s="8">
        <f t="shared" si="64"/>
        <v>0.92003972365830744</v>
      </c>
      <c r="AI262" s="8">
        <f t="shared" si="65"/>
        <v>2241.3929409361413</v>
      </c>
      <c r="AK262" s="8">
        <f t="shared" si="61"/>
        <v>-608.00603129773197</v>
      </c>
      <c r="AM262" s="8">
        <f>AK262/('particle parameters'!$B$21/1000)</f>
        <v>-608.00603129773197</v>
      </c>
      <c r="AO262" s="35">
        <f t="shared" si="62"/>
        <v>2555.1808024291431</v>
      </c>
      <c r="AQ262" s="15">
        <f>IF('vertical grid'!J262=TRUE,1,0)</f>
        <v>0</v>
      </c>
      <c r="AR262" s="15"/>
      <c r="AS262" s="15">
        <f t="shared" si="66"/>
        <v>0</v>
      </c>
      <c r="AV262" s="8">
        <f>(Vz!$B$14/1000)*Vz!AK262</f>
        <v>-617.53145912139644</v>
      </c>
      <c r="AX262">
        <f t="shared" si="67"/>
        <v>1</v>
      </c>
    </row>
    <row r="263" spans="2:50" x14ac:dyDescent="0.15">
      <c r="B263" s="15">
        <f>'RAOB Used for Calcs'!C263</f>
        <v>25536.333333333332</v>
      </c>
      <c r="D263" s="15">
        <f t="shared" si="55"/>
        <v>133.33333333333212</v>
      </c>
      <c r="F263" s="8">
        <f t="shared" si="57"/>
        <v>0.45189606172078101</v>
      </c>
      <c r="G263" s="8"/>
      <c r="I263">
        <v>0.60000000000000009</v>
      </c>
      <c r="K263" s="8">
        <f t="shared" si="56"/>
        <v>0.9938141856267948</v>
      </c>
      <c r="M263" s="20">
        <f>'P,T'!J263</f>
        <v>3.2159830498397379E-2</v>
      </c>
      <c r="N263" s="8"/>
      <c r="O263" s="8">
        <f>331.3*(SQRT((1+('P,T'!D263/273.15))))</f>
        <v>295.05309877145277</v>
      </c>
      <c r="P263" s="8"/>
      <c r="Q263" s="8">
        <f t="shared" si="58"/>
        <v>1.4664057466085687</v>
      </c>
      <c r="R263" s="8"/>
      <c r="S263" s="8">
        <f t="shared" si="59"/>
        <v>1.1394025401105004</v>
      </c>
      <c r="V263" s="8">
        <f>IF('RAOB Used for Calcs'!N263=1,((2*$T$16*$T$19)/(M263*$T$22*I263))^(1/2),0)</f>
        <v>432.66755959312394</v>
      </c>
      <c r="W263" s="8"/>
      <c r="X263" s="37">
        <f>IF('RAOB Used for Calcs'!N263=1,((2*$T$16*$T$19)/(M263*$T$22*K263))^(1/2),0)</f>
        <v>336.18425020766762</v>
      </c>
      <c r="Z263" s="18">
        <f t="shared" si="60"/>
        <v>752.0227494159717</v>
      </c>
      <c r="AA263" s="18"/>
      <c r="AC263" s="8">
        <f>IF('RAOB Used for Calcs'!L263=1,('particle parameters'!$B$25*ABS('particle parameters'!$B$30)),(AC264+(AM264*'vertical grid'!H264)))</f>
        <v>2555.1808024291431</v>
      </c>
      <c r="AE263" s="8">
        <f t="shared" si="63"/>
        <v>8.6600710620171402</v>
      </c>
      <c r="AG263" s="8">
        <f t="shared" si="64"/>
        <v>0.9200423024376746</v>
      </c>
      <c r="AI263" s="8">
        <f t="shared" si="65"/>
        <v>2218.9965522214757</v>
      </c>
      <c r="AK263" s="8">
        <f t="shared" si="61"/>
        <v>-524.63849901400408</v>
      </c>
      <c r="AM263" s="8">
        <f>AK263/('particle parameters'!$B$21/1000)</f>
        <v>-524.63849901400408</v>
      </c>
      <c r="AO263" s="35">
        <f t="shared" si="62"/>
        <v>2555.1808024291431</v>
      </c>
      <c r="AQ263" s="15">
        <f>IF('vertical grid'!J263=TRUE,1,0)</f>
        <v>0</v>
      </c>
      <c r="AR263" s="15"/>
      <c r="AS263" s="15">
        <f t="shared" si="66"/>
        <v>0</v>
      </c>
      <c r="AV263" s="8">
        <f>(Vz!$B$14/1000)*Vz!AK263</f>
        <v>-532.85783549855682</v>
      </c>
      <c r="AX263">
        <f t="shared" si="67"/>
        <v>1</v>
      </c>
    </row>
    <row r="264" spans="2:50" x14ac:dyDescent="0.15">
      <c r="B264" s="15">
        <f>'RAOB Used for Calcs'!C264</f>
        <v>25669.666666666664</v>
      </c>
      <c r="D264" s="15">
        <f t="shared" si="55"/>
        <v>133.33333333333212</v>
      </c>
      <c r="F264" s="8">
        <f t="shared" si="57"/>
        <v>0.45189606172078101</v>
      </c>
      <c r="G264" s="8"/>
      <c r="I264">
        <v>0.60000000000000009</v>
      </c>
      <c r="K264" s="8">
        <f t="shared" si="56"/>
        <v>0.9938141856267948</v>
      </c>
      <c r="M264" s="20">
        <f>'P,T'!J264</f>
        <v>3.2159830498397379E-2</v>
      </c>
      <c r="N264" s="8"/>
      <c r="O264" s="8">
        <f>331.3*(SQRT((1+('P,T'!D264/273.15))))</f>
        <v>295.05309877145277</v>
      </c>
      <c r="P264" s="8"/>
      <c r="Q264" s="8">
        <f t="shared" si="58"/>
        <v>1.4664057466085687</v>
      </c>
      <c r="R264" s="8"/>
      <c r="S264" s="8">
        <f t="shared" si="59"/>
        <v>1.1394025401105004</v>
      </c>
      <c r="V264" s="8">
        <f>IF('RAOB Used for Calcs'!N264=1,((2*$T$16*$T$19)/(M264*$T$22*I264))^(1/2),0)</f>
        <v>432.66755959312394</v>
      </c>
      <c r="W264" s="8"/>
      <c r="X264" s="37">
        <f>IF('RAOB Used for Calcs'!N264=1,((2*$T$16*$T$19)/(M264*$T$22*K264))^(1/2),0)</f>
        <v>336.18425020766762</v>
      </c>
      <c r="Z264" s="18">
        <f t="shared" si="60"/>
        <v>752.0227494159717</v>
      </c>
      <c r="AA264" s="18"/>
      <c r="AC264" s="8">
        <f>IF('RAOB Used for Calcs'!L264=1,('particle parameters'!$B$25*ABS('particle parameters'!$B$30)),(AC265+(AM265*'vertical grid'!H265)))</f>
        <v>2555.1808024291431</v>
      </c>
      <c r="AE264" s="8">
        <f t="shared" si="63"/>
        <v>8.6600710620171402</v>
      </c>
      <c r="AG264" s="8">
        <f t="shared" si="64"/>
        <v>0.9200423024376746</v>
      </c>
      <c r="AI264" s="8">
        <f t="shared" si="65"/>
        <v>2218.9965522214757</v>
      </c>
      <c r="AK264" s="8">
        <f t="shared" si="61"/>
        <v>-524.63849901400408</v>
      </c>
      <c r="AM264" s="8">
        <f>AK264/('particle parameters'!$B$21/1000)</f>
        <v>-524.63849901400408</v>
      </c>
      <c r="AO264" s="35">
        <f t="shared" si="62"/>
        <v>2555.1808024291431</v>
      </c>
      <c r="AQ264" s="15">
        <f>IF('vertical grid'!J264=TRUE,1,0)</f>
        <v>0</v>
      </c>
      <c r="AR264" s="15"/>
      <c r="AS264" s="15">
        <f t="shared" si="66"/>
        <v>0</v>
      </c>
      <c r="AV264" s="8">
        <f>(Vz!$B$14/1000)*Vz!AK264</f>
        <v>-532.85783549855682</v>
      </c>
      <c r="AX264">
        <f t="shared" si="67"/>
        <v>1</v>
      </c>
    </row>
    <row r="265" spans="2:50" x14ac:dyDescent="0.15">
      <c r="B265" s="15">
        <f>'RAOB Used for Calcs'!C265</f>
        <v>25803</v>
      </c>
      <c r="D265" s="15">
        <f t="shared" ref="D265:D328" si="68">B265-B264</f>
        <v>133.33333333333576</v>
      </c>
      <c r="F265" s="8">
        <f t="shared" si="57"/>
        <v>0.45189606172079338</v>
      </c>
      <c r="G265" s="8"/>
      <c r="I265">
        <v>0.60000000000000009</v>
      </c>
      <c r="K265" s="8">
        <f t="shared" ref="K265:K328" si="69">IF(Q265&lt;0.722,(0.45*(Q265*Q265))+0.424,(2.1*EXP(-1.2*(Q265+0.35)))-(8.9*EXP(-2.2*(Q265+0.35)))+0.92)</f>
        <v>0.9938141856267948</v>
      </c>
      <c r="M265" s="20">
        <f>'P,T'!J265</f>
        <v>3.2159830498397379E-2</v>
      </c>
      <c r="N265" s="8"/>
      <c r="O265" s="8">
        <f>331.3*(SQRT((1+('P,T'!D265/273.15))))</f>
        <v>295.05309877145277</v>
      </c>
      <c r="P265" s="8"/>
      <c r="Q265" s="8">
        <f t="shared" si="58"/>
        <v>1.4664057466085687</v>
      </c>
      <c r="R265" s="8"/>
      <c r="S265" s="8">
        <f t="shared" si="59"/>
        <v>1.1394025401105004</v>
      </c>
      <c r="V265" s="8">
        <f>IF('RAOB Used for Calcs'!N265=1,((2*$T$16*$T$19)/(M265*$T$22*I265))^(1/2),0)</f>
        <v>432.66755959312394</v>
      </c>
      <c r="W265" s="8"/>
      <c r="X265" s="37">
        <f>IF('RAOB Used for Calcs'!N265=1,((2*$T$16*$T$19)/(M265*$T$22*K265))^(1/2),0)</f>
        <v>336.18425020766762</v>
      </c>
      <c r="Z265" s="18">
        <f t="shared" si="60"/>
        <v>752.0227494159717</v>
      </c>
      <c r="AA265" s="18"/>
      <c r="AC265" s="8">
        <f>IF('RAOB Used for Calcs'!L265=1,('particle parameters'!$B$25*ABS('particle parameters'!$B$30)),(AC266+(AM266*'vertical grid'!H266)))</f>
        <v>2555.1808024291431</v>
      </c>
      <c r="AE265" s="8">
        <f t="shared" si="63"/>
        <v>8.6600710620171402</v>
      </c>
      <c r="AG265" s="8">
        <f t="shared" si="64"/>
        <v>0.9200423024376746</v>
      </c>
      <c r="AI265" s="8">
        <f t="shared" si="65"/>
        <v>2218.9965522214757</v>
      </c>
      <c r="AK265" s="8">
        <f t="shared" si="61"/>
        <v>-524.63849901400408</v>
      </c>
      <c r="AM265" s="8">
        <f>AK265/('particle parameters'!$B$21/1000)</f>
        <v>-524.63849901400408</v>
      </c>
      <c r="AO265" s="35">
        <f t="shared" si="62"/>
        <v>2555.1808024291431</v>
      </c>
      <c r="AQ265" s="15">
        <f>IF('vertical grid'!J265=TRUE,1,0)</f>
        <v>0</v>
      </c>
      <c r="AR265" s="15"/>
      <c r="AS265" s="15">
        <f t="shared" si="66"/>
        <v>0</v>
      </c>
      <c r="AV265" s="8">
        <f>(Vz!$B$14/1000)*Vz!AK265</f>
        <v>-532.85783549855682</v>
      </c>
      <c r="AX265">
        <f t="shared" si="67"/>
        <v>1</v>
      </c>
    </row>
    <row r="266" spans="2:50" x14ac:dyDescent="0.15">
      <c r="B266" s="15">
        <f>'RAOB Used for Calcs'!C266</f>
        <v>25955.333333333332</v>
      </c>
      <c r="D266" s="15">
        <f t="shared" si="68"/>
        <v>152.33333333333212</v>
      </c>
      <c r="F266" s="8">
        <f t="shared" si="57"/>
        <v>0.51629125051599289</v>
      </c>
      <c r="G266" s="8"/>
      <c r="I266">
        <v>0.60000000000000009</v>
      </c>
      <c r="K266" s="8">
        <f t="shared" si="69"/>
        <v>0.9938141856267948</v>
      </c>
      <c r="M266" s="20">
        <f>'P,T'!J266</f>
        <v>3.2159830498397379E-2</v>
      </c>
      <c r="N266" s="8"/>
      <c r="O266" s="8">
        <f>331.3*(SQRT((1+('P,T'!D266/273.15))))</f>
        <v>295.05309877145277</v>
      </c>
      <c r="P266" s="8"/>
      <c r="Q266" s="8">
        <f t="shared" si="58"/>
        <v>1.4664057466085687</v>
      </c>
      <c r="R266" s="8"/>
      <c r="S266" s="8">
        <f t="shared" si="59"/>
        <v>1.1394025401105004</v>
      </c>
      <c r="V266" s="8">
        <f>IF('RAOB Used for Calcs'!N266=1,((2*$T$16*$T$19)/(M266*$T$22*I266))^(1/2),0)</f>
        <v>432.66755959312394</v>
      </c>
      <c r="W266" s="8"/>
      <c r="X266" s="37">
        <f>IF('RAOB Used for Calcs'!N266=1,((2*$T$16*$T$19)/(M266*$T$22*K266))^(1/2),0)</f>
        <v>336.18425020766762</v>
      </c>
      <c r="Z266" s="18">
        <f t="shared" si="60"/>
        <v>752.0227494159717</v>
      </c>
      <c r="AA266" s="18"/>
      <c r="AC266" s="8">
        <f>IF('RAOB Used for Calcs'!L266=1,('particle parameters'!$B$25*ABS('particle parameters'!$B$30)),(AC267+(AM267*'vertical grid'!H267)))</f>
        <v>2555.1808024291431</v>
      </c>
      <c r="AE266" s="8">
        <f t="shared" si="63"/>
        <v>8.6600710620171402</v>
      </c>
      <c r="AG266" s="8">
        <f t="shared" si="64"/>
        <v>0.9200423024376746</v>
      </c>
      <c r="AI266" s="8">
        <f t="shared" si="65"/>
        <v>2218.9965522214757</v>
      </c>
      <c r="AK266" s="8">
        <f t="shared" si="61"/>
        <v>-524.63849901400408</v>
      </c>
      <c r="AM266" s="8">
        <f>AK266/('particle parameters'!$B$21/1000)</f>
        <v>-524.63849901400408</v>
      </c>
      <c r="AO266" s="35">
        <f t="shared" si="62"/>
        <v>2555.1808024291431</v>
      </c>
      <c r="AQ266" s="15">
        <f>IF('vertical grid'!J266=TRUE,1,0)</f>
        <v>0</v>
      </c>
      <c r="AR266" s="15"/>
      <c r="AS266" s="15">
        <f t="shared" si="66"/>
        <v>0</v>
      </c>
      <c r="AV266" s="8">
        <f>(Vz!$B$14/1000)*Vz!AK266</f>
        <v>-532.85783549855682</v>
      </c>
      <c r="AX266">
        <f t="shared" si="67"/>
        <v>1</v>
      </c>
    </row>
    <row r="267" spans="2:50" x14ac:dyDescent="0.15">
      <c r="B267" s="15">
        <f>'RAOB Used for Calcs'!C267</f>
        <v>26107.666666666664</v>
      </c>
      <c r="D267" s="15">
        <f t="shared" si="68"/>
        <v>152.33333333333212</v>
      </c>
      <c r="F267" s="8">
        <f t="shared" si="57"/>
        <v>0.51629125051599289</v>
      </c>
      <c r="G267" s="8"/>
      <c r="I267">
        <v>0.60000000000000009</v>
      </c>
      <c r="K267" s="8">
        <f t="shared" si="69"/>
        <v>0.9938141856267948</v>
      </c>
      <c r="M267" s="20">
        <f>'P,T'!J267</f>
        <v>3.2159830498397379E-2</v>
      </c>
      <c r="N267" s="8"/>
      <c r="O267" s="8">
        <f>331.3*(SQRT((1+('P,T'!D267/273.15))))</f>
        <v>295.05309877145277</v>
      </c>
      <c r="P267" s="8"/>
      <c r="Q267" s="8">
        <f t="shared" si="58"/>
        <v>1.4664057466085687</v>
      </c>
      <c r="R267" s="8"/>
      <c r="S267" s="8">
        <f t="shared" si="59"/>
        <v>1.1394025401105004</v>
      </c>
      <c r="V267" s="8">
        <f>IF('RAOB Used for Calcs'!N267=1,((2*$T$16*$T$19)/(M267*$T$22*I267))^(1/2),0)</f>
        <v>432.66755959312394</v>
      </c>
      <c r="W267" s="8"/>
      <c r="X267" s="37">
        <f>IF('RAOB Used for Calcs'!N267=1,((2*$T$16*$T$19)/(M267*$T$22*K267))^(1/2),0)</f>
        <v>336.18425020766762</v>
      </c>
      <c r="Z267" s="18">
        <f t="shared" si="60"/>
        <v>752.0227494159717</v>
      </c>
      <c r="AA267" s="18"/>
      <c r="AC267" s="8">
        <f>IF('RAOB Used for Calcs'!L267=1,('particle parameters'!$B$25*ABS('particle parameters'!$B$30)),(AC268+(AM268*'vertical grid'!H268)))</f>
        <v>2555.1808024291431</v>
      </c>
      <c r="AE267" s="8">
        <f t="shared" si="63"/>
        <v>8.6600710620171402</v>
      </c>
      <c r="AG267" s="8">
        <f t="shared" si="64"/>
        <v>0.9200423024376746</v>
      </c>
      <c r="AI267" s="8">
        <f t="shared" si="65"/>
        <v>2218.9965522214757</v>
      </c>
      <c r="AK267" s="8">
        <f t="shared" si="61"/>
        <v>-524.63849901400408</v>
      </c>
      <c r="AM267" s="8">
        <f>AK267/('particle parameters'!$B$21/1000)</f>
        <v>-524.63849901400408</v>
      </c>
      <c r="AO267" s="35">
        <f t="shared" si="62"/>
        <v>2555.1808024291431</v>
      </c>
      <c r="AQ267" s="15">
        <f>IF('vertical grid'!J267=TRUE,1,0)</f>
        <v>0</v>
      </c>
      <c r="AR267" s="15"/>
      <c r="AS267" s="15">
        <f t="shared" si="66"/>
        <v>0</v>
      </c>
      <c r="AV267" s="8">
        <f>(Vz!$B$14/1000)*Vz!AK267</f>
        <v>-532.85783549855682</v>
      </c>
      <c r="AX267">
        <f t="shared" si="67"/>
        <v>1</v>
      </c>
    </row>
    <row r="268" spans="2:50" x14ac:dyDescent="0.15">
      <c r="B268" s="15">
        <f>'RAOB Used for Calcs'!C268</f>
        <v>26260</v>
      </c>
      <c r="D268" s="15">
        <f t="shared" si="68"/>
        <v>152.33333333333576</v>
      </c>
      <c r="F268" s="8">
        <f t="shared" si="57"/>
        <v>0.51629125051600522</v>
      </c>
      <c r="G268" s="8"/>
      <c r="I268">
        <v>0.60000000000000009</v>
      </c>
      <c r="K268" s="8">
        <f t="shared" si="69"/>
        <v>0.9938141856267948</v>
      </c>
      <c r="M268" s="20">
        <f>'P,T'!J268</f>
        <v>3.2159830498397379E-2</v>
      </c>
      <c r="N268" s="8"/>
      <c r="O268" s="8">
        <f>331.3*(SQRT((1+('P,T'!D268/273.15))))</f>
        <v>295.05309877145277</v>
      </c>
      <c r="P268" s="8"/>
      <c r="Q268" s="8">
        <f t="shared" si="58"/>
        <v>1.4664057466085687</v>
      </c>
      <c r="R268" s="8"/>
      <c r="S268" s="8">
        <f t="shared" si="59"/>
        <v>1.1394025401105004</v>
      </c>
      <c r="V268" s="8">
        <f>IF('RAOB Used for Calcs'!N268=1,((2*$T$16*$T$19)/(M268*$T$22*I268))^(1/2),0)</f>
        <v>432.66755959312394</v>
      </c>
      <c r="W268" s="8"/>
      <c r="X268" s="37">
        <f>IF('RAOB Used for Calcs'!N268=1,((2*$T$16*$T$19)/(M268*$T$22*K268))^(1/2),0)</f>
        <v>336.18425020766762</v>
      </c>
      <c r="Z268" s="18">
        <f t="shared" si="60"/>
        <v>752.0227494159717</v>
      </c>
      <c r="AA268" s="18"/>
      <c r="AC268" s="8">
        <f>IF('RAOB Used for Calcs'!L268=1,('particle parameters'!$B$25*ABS('particle parameters'!$B$30)),(AC269+(AM269*'vertical grid'!H269)))</f>
        <v>2555.1808024291431</v>
      </c>
      <c r="AE268" s="8">
        <f t="shared" si="63"/>
        <v>8.6600710620171402</v>
      </c>
      <c r="AG268" s="8">
        <f t="shared" si="64"/>
        <v>0.9200423024376746</v>
      </c>
      <c r="AI268" s="8">
        <f t="shared" si="65"/>
        <v>2218.9965522214757</v>
      </c>
      <c r="AK268" s="8">
        <f t="shared" si="61"/>
        <v>-524.63849901400408</v>
      </c>
      <c r="AM268" s="8">
        <f>AK268/('particle parameters'!$B$21/1000)</f>
        <v>-524.63849901400408</v>
      </c>
      <c r="AO268" s="35">
        <f t="shared" si="62"/>
        <v>2555.1808024291431</v>
      </c>
      <c r="AQ268" s="15">
        <f>IF('vertical grid'!J268=TRUE,1,0)</f>
        <v>0</v>
      </c>
      <c r="AR268" s="15"/>
      <c r="AS268" s="15">
        <f t="shared" si="66"/>
        <v>0</v>
      </c>
      <c r="AV268" s="8">
        <f>(Vz!$B$14/1000)*Vz!AK268</f>
        <v>-532.85783549855682</v>
      </c>
      <c r="AX268">
        <f t="shared" si="67"/>
        <v>1</v>
      </c>
    </row>
    <row r="269" spans="2:50" x14ac:dyDescent="0.15">
      <c r="B269" s="15">
        <f>'RAOB Used for Calcs'!C269</f>
        <v>26393.333333333332</v>
      </c>
      <c r="D269" s="15">
        <f t="shared" si="68"/>
        <v>133.33333333333212</v>
      </c>
      <c r="F269" s="8">
        <f t="shared" si="57"/>
        <v>0.45033976254509817</v>
      </c>
      <c r="G269" s="8"/>
      <c r="I269">
        <v>0.60000000000000009</v>
      </c>
      <c r="K269" s="8">
        <f t="shared" si="69"/>
        <v>1.0005460518013054</v>
      </c>
      <c r="M269" s="20">
        <f>'P,T'!J269</f>
        <v>2.6509120514813512E-2</v>
      </c>
      <c r="N269" s="8"/>
      <c r="O269" s="8">
        <f>331.3*(SQRT((1+('P,T'!D269/273.15))))</f>
        <v>296.07275311377771</v>
      </c>
      <c r="P269" s="8"/>
      <c r="Q269" s="8">
        <f t="shared" si="58"/>
        <v>1.6095894162111894</v>
      </c>
      <c r="R269" s="8"/>
      <c r="S269" s="8">
        <f t="shared" si="59"/>
        <v>1.2464423360463051</v>
      </c>
      <c r="V269" s="8">
        <f>IF('RAOB Used for Calcs'!N269=1,((2*$T$16*$T$19)/(M269*$T$22*I269))^(1/2),0)</f>
        <v>476.55556984044506</v>
      </c>
      <c r="W269" s="8"/>
      <c r="X269" s="37">
        <f>IF('RAOB Used for Calcs'!N269=1,((2*$T$16*$T$19)/(M269*$T$22*K269))^(1/2),0)</f>
        <v>369.03761403079801</v>
      </c>
      <c r="Z269" s="18">
        <f t="shared" si="60"/>
        <v>825.5136312005053</v>
      </c>
      <c r="AA269" s="18"/>
      <c r="AC269" s="8">
        <f>IF('RAOB Used for Calcs'!L269=1,('particle parameters'!$B$25*ABS('particle parameters'!$B$30)),(AC270+(AM270*'vertical grid'!H270)))</f>
        <v>2555.1808024291431</v>
      </c>
      <c r="AE269" s="8">
        <f t="shared" si="63"/>
        <v>8.630246368693081</v>
      </c>
      <c r="AG269" s="8">
        <f t="shared" si="64"/>
        <v>0.9200438431574034</v>
      </c>
      <c r="AI269" s="8">
        <f t="shared" si="65"/>
        <v>2186.143188398345</v>
      </c>
      <c r="AK269" s="8">
        <f t="shared" si="61"/>
        <v>-432.4565232974283</v>
      </c>
      <c r="AM269" s="8">
        <f>AK269/('particle parameters'!$B$21/1000)</f>
        <v>-432.4565232974283</v>
      </c>
      <c r="AO269" s="35">
        <f t="shared" si="62"/>
        <v>2555.1808024291431</v>
      </c>
      <c r="AQ269" s="15">
        <f>IF('vertical grid'!J269=TRUE,1,0)</f>
        <v>0</v>
      </c>
      <c r="AR269" s="15"/>
      <c r="AS269" s="15">
        <f t="shared" si="66"/>
        <v>0</v>
      </c>
      <c r="AV269" s="8">
        <f>(Vz!$B$14/1000)*Vz!AK269</f>
        <v>-439.2316754957547</v>
      </c>
      <c r="AX269">
        <f t="shared" si="67"/>
        <v>1</v>
      </c>
    </row>
    <row r="270" spans="2:50" x14ac:dyDescent="0.15">
      <c r="B270" s="15">
        <f>'RAOB Used for Calcs'!C270</f>
        <v>26526.666666666664</v>
      </c>
      <c r="D270" s="15">
        <f t="shared" si="68"/>
        <v>133.33333333333212</v>
      </c>
      <c r="F270" s="8">
        <f t="shared" si="57"/>
        <v>0.45033976254509817</v>
      </c>
      <c r="G270" s="8"/>
      <c r="I270">
        <v>0.60000000000000009</v>
      </c>
      <c r="K270" s="8">
        <f t="shared" si="69"/>
        <v>1.0005460518013054</v>
      </c>
      <c r="M270" s="20">
        <f>'P,T'!J270</f>
        <v>2.6509120514813512E-2</v>
      </c>
      <c r="N270" s="8"/>
      <c r="O270" s="8">
        <f>331.3*(SQRT((1+('P,T'!D270/273.15))))</f>
        <v>296.07275311377771</v>
      </c>
      <c r="P270" s="8"/>
      <c r="Q270" s="8">
        <f t="shared" si="58"/>
        <v>1.6095894162111894</v>
      </c>
      <c r="R270" s="8"/>
      <c r="S270" s="8">
        <f t="shared" si="59"/>
        <v>1.2464423360463051</v>
      </c>
      <c r="V270" s="8">
        <f>IF('RAOB Used for Calcs'!N270=1,((2*$T$16*$T$19)/(M270*$T$22*I270))^(1/2),0)</f>
        <v>476.55556984044506</v>
      </c>
      <c r="W270" s="8"/>
      <c r="X270" s="37">
        <f>IF('RAOB Used for Calcs'!N270=1,((2*$T$16*$T$19)/(M270*$T$22*K270))^(1/2),0)</f>
        <v>369.03761403079801</v>
      </c>
      <c r="Z270" s="18">
        <f t="shared" si="60"/>
        <v>825.5136312005053</v>
      </c>
      <c r="AA270" s="18"/>
      <c r="AC270" s="8">
        <f>IF('RAOB Used for Calcs'!L270=1,('particle parameters'!$B$25*ABS('particle parameters'!$B$30)),(AC271+(AM271*'vertical grid'!H271)))</f>
        <v>2555.1808024291431</v>
      </c>
      <c r="AE270" s="8">
        <f t="shared" si="63"/>
        <v>8.630246368693081</v>
      </c>
      <c r="AG270" s="8">
        <f t="shared" si="64"/>
        <v>0.9200438431574034</v>
      </c>
      <c r="AI270" s="8">
        <f t="shared" si="65"/>
        <v>2186.143188398345</v>
      </c>
      <c r="AK270" s="8">
        <f t="shared" si="61"/>
        <v>-432.4565232974283</v>
      </c>
      <c r="AM270" s="8">
        <f>AK270/('particle parameters'!$B$21/1000)</f>
        <v>-432.4565232974283</v>
      </c>
      <c r="AO270" s="35">
        <f t="shared" si="62"/>
        <v>2555.1808024291431</v>
      </c>
      <c r="AQ270" s="15">
        <f>IF('vertical grid'!J270=TRUE,1,0)</f>
        <v>0</v>
      </c>
      <c r="AR270" s="15"/>
      <c r="AS270" s="15">
        <f t="shared" si="66"/>
        <v>0</v>
      </c>
      <c r="AV270" s="8">
        <f>(Vz!$B$14/1000)*Vz!AK270</f>
        <v>-439.2316754957547</v>
      </c>
      <c r="AX270">
        <f t="shared" si="67"/>
        <v>1</v>
      </c>
    </row>
    <row r="271" spans="2:50" x14ac:dyDescent="0.15">
      <c r="B271" s="15">
        <f>'RAOB Used for Calcs'!C271</f>
        <v>26660</v>
      </c>
      <c r="D271" s="15">
        <f t="shared" si="68"/>
        <v>133.33333333333576</v>
      </c>
      <c r="F271" s="8">
        <f t="shared" si="57"/>
        <v>0.45033976254511043</v>
      </c>
      <c r="G271" s="8"/>
      <c r="I271">
        <v>0.60000000000000009</v>
      </c>
      <c r="K271" s="8">
        <f t="shared" si="69"/>
        <v>1.0005460518013054</v>
      </c>
      <c r="M271" s="20">
        <f>'P,T'!J271</f>
        <v>2.6509120514813512E-2</v>
      </c>
      <c r="N271" s="8"/>
      <c r="O271" s="8">
        <f>331.3*(SQRT((1+('P,T'!D271/273.15))))</f>
        <v>296.07275311377771</v>
      </c>
      <c r="P271" s="8"/>
      <c r="Q271" s="8">
        <f t="shared" si="58"/>
        <v>1.6095894162111894</v>
      </c>
      <c r="R271" s="8"/>
      <c r="S271" s="8">
        <f t="shared" si="59"/>
        <v>1.2464423360463051</v>
      </c>
      <c r="V271" s="8">
        <f>IF('RAOB Used for Calcs'!N271=1,((2*$T$16*$T$19)/(M271*$T$22*I271))^(1/2),0)</f>
        <v>476.55556984044506</v>
      </c>
      <c r="W271" s="8"/>
      <c r="X271" s="37">
        <f>IF('RAOB Used for Calcs'!N271=1,((2*$T$16*$T$19)/(M271*$T$22*K271))^(1/2),0)</f>
        <v>369.03761403079801</v>
      </c>
      <c r="Z271" s="18">
        <f t="shared" si="60"/>
        <v>825.5136312005053</v>
      </c>
      <c r="AA271" s="18"/>
      <c r="AC271" s="8">
        <f>IF('RAOB Used for Calcs'!L271=1,('particle parameters'!$B$25*ABS('particle parameters'!$B$30)),(AC272+(AM272*'vertical grid'!H272)))</f>
        <v>2555.1808024291431</v>
      </c>
      <c r="AE271" s="8">
        <f t="shared" si="63"/>
        <v>8.630246368693081</v>
      </c>
      <c r="AG271" s="8">
        <f t="shared" si="64"/>
        <v>0.9200438431574034</v>
      </c>
      <c r="AI271" s="8">
        <f t="shared" si="65"/>
        <v>2186.143188398345</v>
      </c>
      <c r="AK271" s="8">
        <f t="shared" si="61"/>
        <v>-432.4565232974283</v>
      </c>
      <c r="AM271" s="8">
        <f>AK271/('particle parameters'!$B$21/1000)</f>
        <v>-432.4565232974283</v>
      </c>
      <c r="AO271" s="35">
        <f t="shared" si="62"/>
        <v>2555.1808024291431</v>
      </c>
      <c r="AQ271" s="15">
        <f>IF('vertical grid'!J271=TRUE,1,0)</f>
        <v>0</v>
      </c>
      <c r="AR271" s="15"/>
      <c r="AS271" s="15">
        <f t="shared" si="66"/>
        <v>0</v>
      </c>
      <c r="AV271" s="8">
        <f>(Vz!$B$14/1000)*Vz!AK271</f>
        <v>-439.2316754957547</v>
      </c>
      <c r="AX271">
        <f t="shared" si="67"/>
        <v>1</v>
      </c>
    </row>
    <row r="272" spans="2:50" x14ac:dyDescent="0.15">
      <c r="B272" s="15">
        <f>'RAOB Used for Calcs'!C272</f>
        <v>26810</v>
      </c>
      <c r="D272" s="15">
        <f t="shared" si="68"/>
        <v>150</v>
      </c>
      <c r="F272" s="8">
        <f t="shared" si="57"/>
        <v>0.50663223286324</v>
      </c>
      <c r="G272" s="8"/>
      <c r="I272">
        <v>0.60000000000000009</v>
      </c>
      <c r="K272" s="8">
        <f t="shared" si="69"/>
        <v>1.0005460518013054</v>
      </c>
      <c r="M272" s="20">
        <f>'P,T'!J272</f>
        <v>2.6509120514813512E-2</v>
      </c>
      <c r="N272" s="8"/>
      <c r="O272" s="8">
        <f>331.3*(SQRT((1+('P,T'!D272/273.15))))</f>
        <v>296.07275311377771</v>
      </c>
      <c r="P272" s="8"/>
      <c r="Q272" s="8">
        <f t="shared" si="58"/>
        <v>1.6095894162111894</v>
      </c>
      <c r="R272" s="8"/>
      <c r="S272" s="8">
        <f t="shared" si="59"/>
        <v>1.2464423360463051</v>
      </c>
      <c r="V272" s="8">
        <f>IF('RAOB Used for Calcs'!N272=1,((2*$T$16*$T$19)/(M272*$T$22*I272))^(1/2),0)</f>
        <v>476.55556984044506</v>
      </c>
      <c r="W272" s="8"/>
      <c r="X272" s="37">
        <f>IF('RAOB Used for Calcs'!N272=1,((2*$T$16*$T$19)/(M272*$T$22*K272))^(1/2),0)</f>
        <v>369.03761403079801</v>
      </c>
      <c r="Z272" s="18">
        <f t="shared" si="60"/>
        <v>825.5136312005053</v>
      </c>
      <c r="AA272" s="18"/>
      <c r="AC272" s="8">
        <f>IF('RAOB Used for Calcs'!L272=1,('particle parameters'!$B$25*ABS('particle parameters'!$B$30)),(AC273+(AM273*'vertical grid'!H273)))</f>
        <v>2555.1808024291431</v>
      </c>
      <c r="AE272" s="8">
        <f t="shared" si="63"/>
        <v>8.630246368693081</v>
      </c>
      <c r="AG272" s="8">
        <f t="shared" si="64"/>
        <v>0.9200438431574034</v>
      </c>
      <c r="AI272" s="8">
        <f t="shared" si="65"/>
        <v>2186.143188398345</v>
      </c>
      <c r="AK272" s="8">
        <f t="shared" si="61"/>
        <v>-432.4565232974283</v>
      </c>
      <c r="AM272" s="8">
        <f>AK272/('particle parameters'!$B$21/1000)</f>
        <v>-432.4565232974283</v>
      </c>
      <c r="AO272" s="35">
        <f t="shared" si="62"/>
        <v>2555.1808024291431</v>
      </c>
      <c r="AQ272" s="15">
        <f>IF('vertical grid'!J272=TRUE,1,0)</f>
        <v>0</v>
      </c>
      <c r="AR272" s="15"/>
      <c r="AS272" s="15">
        <f t="shared" si="66"/>
        <v>0</v>
      </c>
      <c r="AV272" s="8">
        <f>(Vz!$B$14/1000)*Vz!AK272</f>
        <v>-439.2316754957547</v>
      </c>
      <c r="AX272">
        <f t="shared" si="67"/>
        <v>1</v>
      </c>
    </row>
    <row r="273" spans="2:50" x14ac:dyDescent="0.15">
      <c r="B273" s="15">
        <f>'RAOB Used for Calcs'!C273</f>
        <v>26960</v>
      </c>
      <c r="D273" s="15">
        <f t="shared" si="68"/>
        <v>150</v>
      </c>
      <c r="F273" s="8">
        <f t="shared" si="57"/>
        <v>0.50663223286324</v>
      </c>
      <c r="G273" s="8"/>
      <c r="I273">
        <v>0.60000000000000009</v>
      </c>
      <c r="K273" s="8">
        <f t="shared" si="69"/>
        <v>1.0005460518013054</v>
      </c>
      <c r="M273" s="20">
        <f>'P,T'!J273</f>
        <v>2.6509120514813512E-2</v>
      </c>
      <c r="N273" s="8"/>
      <c r="O273" s="8">
        <f>331.3*(SQRT((1+('P,T'!D273/273.15))))</f>
        <v>296.07275311377771</v>
      </c>
      <c r="P273" s="8"/>
      <c r="Q273" s="8">
        <f t="shared" si="58"/>
        <v>1.6095894162111894</v>
      </c>
      <c r="R273" s="8"/>
      <c r="S273" s="8">
        <f t="shared" si="59"/>
        <v>1.2464423360463051</v>
      </c>
      <c r="V273" s="8">
        <f>IF('RAOB Used for Calcs'!N273=1,((2*$T$16*$T$19)/(M273*$T$22*I273))^(1/2),0)</f>
        <v>476.55556984044506</v>
      </c>
      <c r="W273" s="8"/>
      <c r="X273" s="37">
        <f>IF('RAOB Used for Calcs'!N273=1,((2*$T$16*$T$19)/(M273*$T$22*K273))^(1/2),0)</f>
        <v>369.03761403079801</v>
      </c>
      <c r="Z273" s="18">
        <f t="shared" si="60"/>
        <v>825.5136312005053</v>
      </c>
      <c r="AA273" s="18"/>
      <c r="AC273" s="8">
        <f>IF('RAOB Used for Calcs'!L273=1,('particle parameters'!$B$25*ABS('particle parameters'!$B$30)),(AC274+(AM274*'vertical grid'!H274)))</f>
        <v>2555.1808024291431</v>
      </c>
      <c r="AE273" s="8">
        <f t="shared" si="63"/>
        <v>8.630246368693081</v>
      </c>
      <c r="AG273" s="8">
        <f t="shared" si="64"/>
        <v>0.9200438431574034</v>
      </c>
      <c r="AI273" s="8">
        <f t="shared" si="65"/>
        <v>2186.143188398345</v>
      </c>
      <c r="AK273" s="8">
        <f t="shared" si="61"/>
        <v>-432.4565232974283</v>
      </c>
      <c r="AM273" s="8">
        <f>AK273/('particle parameters'!$B$21/1000)</f>
        <v>-432.4565232974283</v>
      </c>
      <c r="AO273" s="35">
        <f t="shared" si="62"/>
        <v>2555.1808024291431</v>
      </c>
      <c r="AQ273" s="15">
        <f>IF('vertical grid'!J273=TRUE,1,0)</f>
        <v>0</v>
      </c>
      <c r="AR273" s="15"/>
      <c r="AS273" s="15">
        <f t="shared" si="66"/>
        <v>0</v>
      </c>
      <c r="AV273" s="8">
        <f>(Vz!$B$14/1000)*Vz!AK273</f>
        <v>-439.2316754957547</v>
      </c>
      <c r="AX273">
        <f t="shared" si="67"/>
        <v>1</v>
      </c>
    </row>
    <row r="274" spans="2:50" x14ac:dyDescent="0.15">
      <c r="B274" s="15">
        <f>'RAOB Used for Calcs'!C274</f>
        <v>27110</v>
      </c>
      <c r="D274" s="15">
        <f t="shared" si="68"/>
        <v>150</v>
      </c>
      <c r="F274" s="8">
        <f t="shared" si="57"/>
        <v>0.50663223286324</v>
      </c>
      <c r="G274" s="8"/>
      <c r="I274">
        <v>0.60000000000000009</v>
      </c>
      <c r="K274" s="8">
        <f t="shared" si="69"/>
        <v>1.0005460518013054</v>
      </c>
      <c r="M274" s="20">
        <f>'P,T'!J274</f>
        <v>2.6509120514813512E-2</v>
      </c>
      <c r="N274" s="8"/>
      <c r="O274" s="8">
        <f>331.3*(SQRT((1+('P,T'!D274/273.15))))</f>
        <v>296.07275311377771</v>
      </c>
      <c r="P274" s="8"/>
      <c r="Q274" s="8">
        <f t="shared" si="58"/>
        <v>1.6095894162111894</v>
      </c>
      <c r="R274" s="8"/>
      <c r="S274" s="8">
        <f t="shared" si="59"/>
        <v>1.2464423360463051</v>
      </c>
      <c r="V274" s="8">
        <f>IF('RAOB Used for Calcs'!N274=1,((2*$T$16*$T$19)/(M274*$T$22*I274))^(1/2),0)</f>
        <v>476.55556984044506</v>
      </c>
      <c r="W274" s="8"/>
      <c r="X274" s="37">
        <f>IF('RAOB Used for Calcs'!N274=1,((2*$T$16*$T$19)/(M274*$T$22*K274))^(1/2),0)</f>
        <v>369.03761403079801</v>
      </c>
      <c r="Z274" s="18">
        <f t="shared" si="60"/>
        <v>825.5136312005053</v>
      </c>
      <c r="AA274" s="18"/>
      <c r="AC274" s="8">
        <f>IF('RAOB Used for Calcs'!L274=1,('particle parameters'!$B$25*ABS('particle parameters'!$B$30)),(AC275+(AM275*'vertical grid'!H275)))</f>
        <v>2555.1808024291431</v>
      </c>
      <c r="AE274" s="8">
        <f t="shared" si="63"/>
        <v>8.630246368693081</v>
      </c>
      <c r="AG274" s="8">
        <f t="shared" si="64"/>
        <v>0.9200438431574034</v>
      </c>
      <c r="AI274" s="8">
        <f t="shared" si="65"/>
        <v>2186.143188398345</v>
      </c>
      <c r="AK274" s="8">
        <f t="shared" si="61"/>
        <v>-432.4565232974283</v>
      </c>
      <c r="AM274" s="8">
        <f>AK274/('particle parameters'!$B$21/1000)</f>
        <v>-432.4565232974283</v>
      </c>
      <c r="AO274" s="35">
        <f t="shared" si="62"/>
        <v>2555.1808024291431</v>
      </c>
      <c r="AQ274" s="15">
        <f>IF('vertical grid'!J274=TRUE,1,0)</f>
        <v>0</v>
      </c>
      <c r="AR274" s="15"/>
      <c r="AS274" s="15">
        <f t="shared" si="66"/>
        <v>0</v>
      </c>
      <c r="AV274" s="8">
        <f>(Vz!$B$14/1000)*Vz!AK274</f>
        <v>-439.2316754957547</v>
      </c>
      <c r="AX274">
        <f t="shared" si="67"/>
        <v>1</v>
      </c>
    </row>
    <row r="275" spans="2:50" x14ac:dyDescent="0.15">
      <c r="B275" s="15">
        <f>'RAOB Used for Calcs'!C275</f>
        <v>27260</v>
      </c>
      <c r="D275" s="15">
        <f t="shared" si="68"/>
        <v>150</v>
      </c>
      <c r="F275" s="8">
        <f t="shared" si="57"/>
        <v>0.50663223286324</v>
      </c>
      <c r="G275" s="8"/>
      <c r="I275">
        <v>0.60000000000000009</v>
      </c>
      <c r="K275" s="8">
        <f t="shared" si="69"/>
        <v>1.0005460518013054</v>
      </c>
      <c r="M275" s="20">
        <f>'P,T'!J275</f>
        <v>2.6509120514813512E-2</v>
      </c>
      <c r="N275" s="8"/>
      <c r="O275" s="8">
        <f>331.3*(SQRT((1+('P,T'!D275/273.15))))</f>
        <v>296.07275311377771</v>
      </c>
      <c r="P275" s="8"/>
      <c r="Q275" s="8">
        <f t="shared" si="58"/>
        <v>1.6095894162111894</v>
      </c>
      <c r="R275" s="8"/>
      <c r="S275" s="8">
        <f t="shared" si="59"/>
        <v>1.2464423360463051</v>
      </c>
      <c r="V275" s="8">
        <f>IF('RAOB Used for Calcs'!N275=1,((2*$T$16*$T$19)/(M275*$T$22*I275))^(1/2),0)</f>
        <v>476.55556984044506</v>
      </c>
      <c r="W275" s="8"/>
      <c r="X275" s="37">
        <f>IF('RAOB Used for Calcs'!N275=1,((2*$T$16*$T$19)/(M275*$T$22*K275))^(1/2),0)</f>
        <v>369.03761403079801</v>
      </c>
      <c r="Z275" s="18">
        <f t="shared" si="60"/>
        <v>825.5136312005053</v>
      </c>
      <c r="AA275" s="18"/>
      <c r="AC275" s="8">
        <f>IF('RAOB Used for Calcs'!L275=1,('particle parameters'!$B$25*ABS('particle parameters'!$B$30)),(AC276+(AM276*'vertical grid'!H276)))</f>
        <v>2555.1808024291431</v>
      </c>
      <c r="AE275" s="8">
        <f t="shared" si="63"/>
        <v>8.630246368693081</v>
      </c>
      <c r="AG275" s="8">
        <f t="shared" si="64"/>
        <v>0.9200438431574034</v>
      </c>
      <c r="AI275" s="8">
        <f t="shared" si="65"/>
        <v>2186.143188398345</v>
      </c>
      <c r="AK275" s="8">
        <f t="shared" si="61"/>
        <v>-432.4565232974283</v>
      </c>
      <c r="AM275" s="8">
        <f>AK275/('particle parameters'!$B$21/1000)</f>
        <v>-432.4565232974283</v>
      </c>
      <c r="AO275" s="35">
        <f t="shared" si="62"/>
        <v>2555.1808024291431</v>
      </c>
      <c r="AQ275" s="15">
        <f>IF('vertical grid'!J275=TRUE,1,0)</f>
        <v>0</v>
      </c>
      <c r="AR275" s="15"/>
      <c r="AS275" s="15">
        <f t="shared" si="66"/>
        <v>0</v>
      </c>
      <c r="AV275" s="8">
        <f>(Vz!$B$14/1000)*Vz!AK275</f>
        <v>-439.2316754957547</v>
      </c>
      <c r="AX275">
        <f t="shared" si="67"/>
        <v>1</v>
      </c>
    </row>
    <row r="276" spans="2:50" x14ac:dyDescent="0.15">
      <c r="B276" s="15">
        <f>'RAOB Used for Calcs'!C276</f>
        <v>27410</v>
      </c>
      <c r="D276" s="15">
        <f t="shared" si="68"/>
        <v>150</v>
      </c>
      <c r="F276" s="8">
        <f t="shared" si="57"/>
        <v>0.50663223286324</v>
      </c>
      <c r="G276" s="8"/>
      <c r="I276">
        <v>0.60000000000000009</v>
      </c>
      <c r="K276" s="8">
        <f t="shared" si="69"/>
        <v>1.0005460518013054</v>
      </c>
      <c r="M276" s="20">
        <f>'P,T'!J276</f>
        <v>2.6509120514813512E-2</v>
      </c>
      <c r="N276" s="8"/>
      <c r="O276" s="8">
        <f>331.3*(SQRT((1+('P,T'!D276/273.15))))</f>
        <v>296.07275311377771</v>
      </c>
      <c r="P276" s="8"/>
      <c r="Q276" s="8">
        <f t="shared" si="58"/>
        <v>1.6095894162111894</v>
      </c>
      <c r="R276" s="8"/>
      <c r="S276" s="8">
        <f t="shared" si="59"/>
        <v>1.2464423360463051</v>
      </c>
      <c r="V276" s="8">
        <f>IF('RAOB Used for Calcs'!N276=1,((2*$T$16*$T$19)/(M276*$T$22*I276))^(1/2),0)</f>
        <v>476.55556984044506</v>
      </c>
      <c r="W276" s="8"/>
      <c r="X276" s="37">
        <f>IF('RAOB Used for Calcs'!N276=1,((2*$T$16*$T$19)/(M276*$T$22*K276))^(1/2),0)</f>
        <v>369.03761403079801</v>
      </c>
      <c r="Z276" s="18">
        <f t="shared" si="60"/>
        <v>825.5136312005053</v>
      </c>
      <c r="AA276" s="18"/>
      <c r="AC276" s="8">
        <f>IF('RAOB Used for Calcs'!L276=1,('particle parameters'!$B$25*ABS('particle parameters'!$B$30)),(AC277+(AM277*'vertical grid'!H277)))</f>
        <v>2555.1808024291431</v>
      </c>
      <c r="AE276" s="8">
        <f t="shared" si="63"/>
        <v>8.630246368693081</v>
      </c>
      <c r="AG276" s="8">
        <f t="shared" si="64"/>
        <v>0.9200438431574034</v>
      </c>
      <c r="AI276" s="8">
        <f t="shared" si="65"/>
        <v>2186.143188398345</v>
      </c>
      <c r="AK276" s="8">
        <f t="shared" si="61"/>
        <v>-432.4565232974283</v>
      </c>
      <c r="AM276" s="8">
        <f>AK276/('particle parameters'!$B$21/1000)</f>
        <v>-432.4565232974283</v>
      </c>
      <c r="AO276" s="35">
        <f t="shared" si="62"/>
        <v>2555.1808024291431</v>
      </c>
      <c r="AQ276" s="15">
        <f>IF('vertical grid'!J276=TRUE,1,0)</f>
        <v>0</v>
      </c>
      <c r="AR276" s="15"/>
      <c r="AS276" s="15">
        <f t="shared" si="66"/>
        <v>0</v>
      </c>
      <c r="AV276" s="8">
        <f>(Vz!$B$14/1000)*Vz!AK276</f>
        <v>-439.2316754957547</v>
      </c>
      <c r="AX276">
        <f t="shared" si="67"/>
        <v>1</v>
      </c>
    </row>
    <row r="277" spans="2:50" x14ac:dyDescent="0.15">
      <c r="B277" s="15">
        <f>'RAOB Used for Calcs'!C277</f>
        <v>27560</v>
      </c>
      <c r="D277" s="15">
        <f t="shared" si="68"/>
        <v>150</v>
      </c>
      <c r="F277" s="8">
        <f t="shared" si="57"/>
        <v>0.50663223286324</v>
      </c>
      <c r="G277" s="8"/>
      <c r="I277">
        <v>0.60000000000000009</v>
      </c>
      <c r="K277" s="8">
        <f t="shared" si="69"/>
        <v>1.0005460518013054</v>
      </c>
      <c r="M277" s="20">
        <f>'P,T'!J277</f>
        <v>2.6509120514813512E-2</v>
      </c>
      <c r="N277" s="8"/>
      <c r="O277" s="8">
        <f>331.3*(SQRT((1+('P,T'!D277/273.15))))</f>
        <v>296.07275311377771</v>
      </c>
      <c r="P277" s="8"/>
      <c r="Q277" s="8">
        <f t="shared" si="58"/>
        <v>1.6095894162111894</v>
      </c>
      <c r="R277" s="8"/>
      <c r="S277" s="8">
        <f t="shared" si="59"/>
        <v>1.2464423360463051</v>
      </c>
      <c r="V277" s="8">
        <f>IF('RAOB Used for Calcs'!N277=1,((2*$T$16*$T$19)/(M277*$T$22*I277))^(1/2),0)</f>
        <v>476.55556984044506</v>
      </c>
      <c r="W277" s="8"/>
      <c r="X277" s="37">
        <f>IF('RAOB Used for Calcs'!N277=1,((2*$T$16*$T$19)/(M277*$T$22*K277))^(1/2),0)</f>
        <v>369.03761403079801</v>
      </c>
      <c r="Z277" s="18">
        <f t="shared" si="60"/>
        <v>825.5136312005053</v>
      </c>
      <c r="AA277" s="18"/>
      <c r="AC277" s="8">
        <f>IF('RAOB Used for Calcs'!L277=1,('particle parameters'!$B$25*ABS('particle parameters'!$B$30)),(AC278+(AM278*'vertical grid'!H278)))</f>
        <v>2555.1808024291431</v>
      </c>
      <c r="AE277" s="8">
        <f t="shared" si="63"/>
        <v>8.630246368693081</v>
      </c>
      <c r="AG277" s="8">
        <f t="shared" si="64"/>
        <v>0.9200438431574034</v>
      </c>
      <c r="AI277" s="8">
        <f t="shared" si="65"/>
        <v>2186.143188398345</v>
      </c>
      <c r="AK277" s="8">
        <f t="shared" si="61"/>
        <v>-432.4565232974283</v>
      </c>
      <c r="AM277" s="8">
        <f>AK277/('particle parameters'!$B$21/1000)</f>
        <v>-432.4565232974283</v>
      </c>
      <c r="AO277" s="35">
        <f t="shared" si="62"/>
        <v>2555.1808024291431</v>
      </c>
      <c r="AQ277" s="15">
        <f>IF('vertical grid'!J277=TRUE,1,0)</f>
        <v>0</v>
      </c>
      <c r="AR277" s="15"/>
      <c r="AS277" s="15">
        <f t="shared" si="66"/>
        <v>0</v>
      </c>
      <c r="AV277" s="8">
        <f>(Vz!$B$14/1000)*Vz!AK277</f>
        <v>-439.2316754957547</v>
      </c>
      <c r="AX277">
        <f t="shared" si="67"/>
        <v>1</v>
      </c>
    </row>
    <row r="278" spans="2:50" x14ac:dyDescent="0.15">
      <c r="B278" s="15">
        <f>'RAOB Used for Calcs'!C278</f>
        <v>27710</v>
      </c>
      <c r="D278" s="15">
        <f t="shared" si="68"/>
        <v>150</v>
      </c>
      <c r="F278" s="8">
        <f t="shared" si="57"/>
        <v>0.50409675081417216</v>
      </c>
      <c r="G278" s="8"/>
      <c r="I278">
        <v>0.60000000000000009</v>
      </c>
      <c r="K278" s="8">
        <f t="shared" si="69"/>
        <v>0.99936254124266344</v>
      </c>
      <c r="M278" s="20">
        <f>'P,T'!J278</f>
        <v>1.9762387331171409E-2</v>
      </c>
      <c r="N278" s="8"/>
      <c r="O278" s="8">
        <f>331.3*(SQRT((1+('P,T'!D278/273.15))))</f>
        <v>297.56192587580335</v>
      </c>
      <c r="P278" s="8"/>
      <c r="Q278" s="8">
        <f t="shared" si="58"/>
        <v>1.8548728532971244</v>
      </c>
      <c r="R278" s="8"/>
      <c r="S278" s="8">
        <f t="shared" si="59"/>
        <v>1.4372364965525124</v>
      </c>
      <c r="V278" s="8">
        <f>IF('RAOB Used for Calcs'!N278=1,((2*$T$16*$T$19)/(M278*$T$22*I278))^(1/2),0)</f>
        <v>551.93953848183878</v>
      </c>
      <c r="W278" s="8"/>
      <c r="X278" s="37">
        <f>IF('RAOB Used for Calcs'!N278=1,((2*$T$16*$T$19)/(M278*$T$22*K278))^(1/2),0)</f>
        <v>427.66685985315797</v>
      </c>
      <c r="Z278" s="18">
        <f t="shared" si="60"/>
        <v>956.66351883587322</v>
      </c>
      <c r="AA278" s="18"/>
      <c r="AC278" s="8">
        <f>IF('RAOB Used for Calcs'!L278=1,('particle parameters'!$B$25*ABS('particle parameters'!$B$30)),(AC279+(AM279*'vertical grid'!H279)))</f>
        <v>2555.1808024291431</v>
      </c>
      <c r="AE278" s="8">
        <f t="shared" si="63"/>
        <v>8.5870556016485349</v>
      </c>
      <c r="AG278" s="8">
        <f t="shared" si="64"/>
        <v>0.92004617433034797</v>
      </c>
      <c r="AI278" s="8">
        <f t="shared" si="65"/>
        <v>2127.5139425759853</v>
      </c>
      <c r="AK278" s="8">
        <f t="shared" si="61"/>
        <v>-322.39451199458949</v>
      </c>
      <c r="AM278" s="8">
        <f>AK278/('particle parameters'!$B$21/1000)</f>
        <v>-322.39451199458949</v>
      </c>
      <c r="AO278" s="35">
        <f t="shared" si="62"/>
        <v>2555.1808024291431</v>
      </c>
      <c r="AQ278" s="15">
        <f>IF('vertical grid'!J278=TRUE,1,0)</f>
        <v>0</v>
      </c>
      <c r="AR278" s="15"/>
      <c r="AS278" s="15">
        <f t="shared" si="66"/>
        <v>0</v>
      </c>
      <c r="AV278" s="8">
        <f>(Vz!$B$14/1000)*Vz!AK278</f>
        <v>-327.44535934917138</v>
      </c>
      <c r="AX278">
        <f t="shared" si="67"/>
        <v>1</v>
      </c>
    </row>
    <row r="279" spans="2:50" x14ac:dyDescent="0.15">
      <c r="B279" s="15">
        <f>'RAOB Used for Calcs'!C279</f>
        <v>27860</v>
      </c>
      <c r="D279" s="15">
        <f t="shared" si="68"/>
        <v>150</v>
      </c>
      <c r="F279" s="8">
        <f t="shared" si="57"/>
        <v>0.50409675081417216</v>
      </c>
      <c r="G279" s="8"/>
      <c r="I279">
        <v>0.60000000000000009</v>
      </c>
      <c r="K279" s="8">
        <f t="shared" si="69"/>
        <v>0.99936254124266344</v>
      </c>
      <c r="M279" s="20">
        <f>'P,T'!J279</f>
        <v>1.9762387331171409E-2</v>
      </c>
      <c r="N279" s="8"/>
      <c r="O279" s="8">
        <f>331.3*(SQRT((1+('P,T'!D279/273.15))))</f>
        <v>297.56192587580335</v>
      </c>
      <c r="P279" s="8"/>
      <c r="Q279" s="8">
        <f t="shared" si="58"/>
        <v>1.8548728532971244</v>
      </c>
      <c r="R279" s="8"/>
      <c r="S279" s="8">
        <f t="shared" si="59"/>
        <v>1.4372364965525124</v>
      </c>
      <c r="V279" s="8">
        <f>IF('RAOB Used for Calcs'!N279=1,((2*$T$16*$T$19)/(M279*$T$22*I279))^(1/2),0)</f>
        <v>551.93953848183878</v>
      </c>
      <c r="W279" s="8"/>
      <c r="X279" s="37">
        <f>IF('RAOB Used for Calcs'!N279=1,((2*$T$16*$T$19)/(M279*$T$22*K279))^(1/2),0)</f>
        <v>427.66685985315797</v>
      </c>
      <c r="Z279" s="18">
        <f t="shared" si="60"/>
        <v>956.66351883587322</v>
      </c>
      <c r="AA279" s="18"/>
      <c r="AC279" s="8">
        <f>IF('RAOB Used for Calcs'!L279=1,('particle parameters'!$B$25*ABS('particle parameters'!$B$30)),(AC280+(AM280*'vertical grid'!H280)))</f>
        <v>2555.1808024291431</v>
      </c>
      <c r="AE279" s="8">
        <f t="shared" si="63"/>
        <v>8.5870556016485349</v>
      </c>
      <c r="AG279" s="8">
        <f t="shared" si="64"/>
        <v>0.92004617433034797</v>
      </c>
      <c r="AI279" s="8">
        <f t="shared" si="65"/>
        <v>2127.5139425759853</v>
      </c>
      <c r="AK279" s="8">
        <f t="shared" si="61"/>
        <v>-322.39451199458949</v>
      </c>
      <c r="AM279" s="8">
        <f>AK279/('particle parameters'!$B$21/1000)</f>
        <v>-322.39451199458949</v>
      </c>
      <c r="AO279" s="35">
        <f t="shared" si="62"/>
        <v>2555.1808024291431</v>
      </c>
      <c r="AQ279" s="15">
        <f>IF('vertical grid'!J279=TRUE,1,0)</f>
        <v>0</v>
      </c>
      <c r="AR279" s="15"/>
      <c r="AS279" s="15">
        <f t="shared" si="66"/>
        <v>0</v>
      </c>
      <c r="AV279" s="8">
        <f>(Vz!$B$14/1000)*Vz!AK279</f>
        <v>-327.44535934917138</v>
      </c>
      <c r="AX279">
        <f t="shared" si="67"/>
        <v>1</v>
      </c>
    </row>
    <row r="280" spans="2:50" x14ac:dyDescent="0.15">
      <c r="B280" s="15">
        <f>'RAOB Used for Calcs'!C280</f>
        <v>28010</v>
      </c>
      <c r="D280" s="15">
        <f t="shared" si="68"/>
        <v>150</v>
      </c>
      <c r="F280" s="8">
        <f t="shared" si="57"/>
        <v>0.50409675081417216</v>
      </c>
      <c r="G280" s="8"/>
      <c r="I280">
        <v>0.60000000000000009</v>
      </c>
      <c r="K280" s="8">
        <f t="shared" si="69"/>
        <v>0.99936254124266344</v>
      </c>
      <c r="M280" s="20">
        <f>'P,T'!J280</f>
        <v>1.9762387331171409E-2</v>
      </c>
      <c r="N280" s="8"/>
      <c r="O280" s="8">
        <f>331.3*(SQRT((1+('P,T'!D280/273.15))))</f>
        <v>297.56192587580335</v>
      </c>
      <c r="P280" s="8"/>
      <c r="Q280" s="8">
        <f t="shared" si="58"/>
        <v>1.8548728532971244</v>
      </c>
      <c r="R280" s="8"/>
      <c r="S280" s="8">
        <f t="shared" si="59"/>
        <v>1.4372364965525124</v>
      </c>
      <c r="V280" s="8">
        <f>IF('RAOB Used for Calcs'!N280=1,((2*$T$16*$T$19)/(M280*$T$22*I280))^(1/2),0)</f>
        <v>551.93953848183878</v>
      </c>
      <c r="W280" s="8"/>
      <c r="X280" s="37">
        <f>IF('RAOB Used for Calcs'!N280=1,((2*$T$16*$T$19)/(M280*$T$22*K280))^(1/2),0)</f>
        <v>427.66685985315797</v>
      </c>
      <c r="Z280" s="18">
        <f t="shared" si="60"/>
        <v>956.66351883587322</v>
      </c>
      <c r="AA280" s="18"/>
      <c r="AC280" s="8">
        <f>IF('RAOB Used for Calcs'!L280=1,('particle parameters'!$B$25*ABS('particle parameters'!$B$30)),(AC281+(AM281*'vertical grid'!H281)))</f>
        <v>2555.1808024291431</v>
      </c>
      <c r="AE280" s="8">
        <f t="shared" si="63"/>
        <v>8.5870556016485349</v>
      </c>
      <c r="AG280" s="8">
        <f t="shared" si="64"/>
        <v>0.92004617433034797</v>
      </c>
      <c r="AI280" s="8">
        <f t="shared" si="65"/>
        <v>2127.5139425759853</v>
      </c>
      <c r="AK280" s="8">
        <f t="shared" si="61"/>
        <v>-322.39451199458949</v>
      </c>
      <c r="AM280" s="8">
        <f>AK280/('particle parameters'!$B$21/1000)</f>
        <v>-322.39451199458949</v>
      </c>
      <c r="AO280" s="35">
        <f t="shared" si="62"/>
        <v>2555.1808024291431</v>
      </c>
      <c r="AQ280" s="15">
        <f>IF('vertical grid'!J280=TRUE,1,0)</f>
        <v>0</v>
      </c>
      <c r="AR280" s="15"/>
      <c r="AS280" s="15">
        <f t="shared" si="66"/>
        <v>0</v>
      </c>
      <c r="AV280" s="8">
        <f>(Vz!$B$14/1000)*Vz!AK280</f>
        <v>-327.44535934917138</v>
      </c>
      <c r="AX280">
        <f t="shared" si="67"/>
        <v>1</v>
      </c>
    </row>
    <row r="281" spans="2:50" x14ac:dyDescent="0.15">
      <c r="B281" s="15">
        <f>'RAOB Used for Calcs'!C281</f>
        <v>28160</v>
      </c>
      <c r="D281" s="15">
        <f t="shared" si="68"/>
        <v>150</v>
      </c>
      <c r="F281" s="8">
        <f t="shared" si="57"/>
        <v>0.50409675081417216</v>
      </c>
      <c r="G281" s="8"/>
      <c r="I281">
        <v>0.60000000000000009</v>
      </c>
      <c r="K281" s="8">
        <f t="shared" si="69"/>
        <v>0.99936254124266344</v>
      </c>
      <c r="M281" s="20">
        <f>'P,T'!J281</f>
        <v>1.9762387331171409E-2</v>
      </c>
      <c r="N281" s="8"/>
      <c r="O281" s="8">
        <f>331.3*(SQRT((1+('P,T'!D281/273.15))))</f>
        <v>297.56192587580335</v>
      </c>
      <c r="P281" s="8"/>
      <c r="Q281" s="8">
        <f t="shared" si="58"/>
        <v>1.8548728532971244</v>
      </c>
      <c r="R281" s="8"/>
      <c r="S281" s="8">
        <f t="shared" si="59"/>
        <v>1.4372364965525124</v>
      </c>
      <c r="V281" s="8">
        <f>IF('RAOB Used for Calcs'!N281=1,((2*$T$16*$T$19)/(M281*$T$22*I281))^(1/2),0)</f>
        <v>551.93953848183878</v>
      </c>
      <c r="W281" s="8"/>
      <c r="X281" s="37">
        <f>IF('RAOB Used for Calcs'!N281=1,((2*$T$16*$T$19)/(M281*$T$22*K281))^(1/2),0)</f>
        <v>427.66685985315797</v>
      </c>
      <c r="Z281" s="18">
        <f t="shared" si="60"/>
        <v>956.66351883587322</v>
      </c>
      <c r="AA281" s="18"/>
      <c r="AC281" s="8">
        <f>IF('RAOB Used for Calcs'!L281=1,('particle parameters'!$B$25*ABS('particle parameters'!$B$30)),(AC282+(AM282*'vertical grid'!H282)))</f>
        <v>2555.1808024291431</v>
      </c>
      <c r="AE281" s="8">
        <f t="shared" si="63"/>
        <v>8.5870556016485349</v>
      </c>
      <c r="AG281" s="8">
        <f t="shared" si="64"/>
        <v>0.92004617433034797</v>
      </c>
      <c r="AI281" s="8">
        <f t="shared" si="65"/>
        <v>2127.5139425759853</v>
      </c>
      <c r="AK281" s="8">
        <f t="shared" si="61"/>
        <v>-322.39451199458949</v>
      </c>
      <c r="AM281" s="8">
        <f>AK281/('particle parameters'!$B$21/1000)</f>
        <v>-322.39451199458949</v>
      </c>
      <c r="AO281" s="35">
        <f t="shared" si="62"/>
        <v>2555.1808024291431</v>
      </c>
      <c r="AQ281" s="15">
        <f>IF('vertical grid'!J281=TRUE,1,0)</f>
        <v>0</v>
      </c>
      <c r="AR281" s="15"/>
      <c r="AS281" s="15">
        <f t="shared" si="66"/>
        <v>0</v>
      </c>
      <c r="AV281" s="8">
        <f>(Vz!$B$14/1000)*Vz!AK281</f>
        <v>-327.44535934917138</v>
      </c>
      <c r="AX281">
        <f t="shared" si="67"/>
        <v>1</v>
      </c>
    </row>
    <row r="282" spans="2:50" x14ac:dyDescent="0.15">
      <c r="B282" s="15">
        <f>'RAOB Used for Calcs'!C282</f>
        <v>28310</v>
      </c>
      <c r="D282" s="15">
        <f t="shared" si="68"/>
        <v>150</v>
      </c>
      <c r="F282" s="8">
        <f t="shared" si="57"/>
        <v>0.50409675081417216</v>
      </c>
      <c r="G282" s="8"/>
      <c r="I282">
        <v>0.60000000000000009</v>
      </c>
      <c r="K282" s="8">
        <f t="shared" si="69"/>
        <v>0.99936254124266344</v>
      </c>
      <c r="M282" s="20">
        <f>'P,T'!J282</f>
        <v>1.9762387331171409E-2</v>
      </c>
      <c r="N282" s="8"/>
      <c r="O282" s="8">
        <f>331.3*(SQRT((1+('P,T'!D282/273.15))))</f>
        <v>297.56192587580335</v>
      </c>
      <c r="P282" s="8"/>
      <c r="Q282" s="8">
        <f t="shared" si="58"/>
        <v>1.8548728532971244</v>
      </c>
      <c r="R282" s="8"/>
      <c r="S282" s="8">
        <f t="shared" si="59"/>
        <v>1.4372364965525124</v>
      </c>
      <c r="V282" s="8">
        <f>IF('RAOB Used for Calcs'!N282=1,((2*$T$16*$T$19)/(M282*$T$22*I282))^(1/2),0)</f>
        <v>551.93953848183878</v>
      </c>
      <c r="W282" s="8"/>
      <c r="X282" s="37">
        <f>IF('RAOB Used for Calcs'!N282=1,((2*$T$16*$T$19)/(M282*$T$22*K282))^(1/2),0)</f>
        <v>427.66685985315797</v>
      </c>
      <c r="Z282" s="18">
        <f t="shared" si="60"/>
        <v>956.66351883587322</v>
      </c>
      <c r="AA282" s="18"/>
      <c r="AC282" s="8">
        <f>IF('RAOB Used for Calcs'!L282=1,('particle parameters'!$B$25*ABS('particle parameters'!$B$30)),(AC283+(AM283*'vertical grid'!H283)))</f>
        <v>2555.1808024291431</v>
      </c>
      <c r="AE282" s="8">
        <f t="shared" si="63"/>
        <v>8.5870556016485349</v>
      </c>
      <c r="AG282" s="8">
        <f t="shared" si="64"/>
        <v>0.92004617433034797</v>
      </c>
      <c r="AI282" s="8">
        <f t="shared" si="65"/>
        <v>2127.5139425759853</v>
      </c>
      <c r="AK282" s="8">
        <f t="shared" si="61"/>
        <v>-322.39451199458949</v>
      </c>
      <c r="AM282" s="8">
        <f>AK282/('particle parameters'!$B$21/1000)</f>
        <v>-322.39451199458949</v>
      </c>
      <c r="AO282" s="35">
        <f t="shared" si="62"/>
        <v>2555.1808024291431</v>
      </c>
      <c r="AQ282" s="15">
        <f>IF('vertical grid'!J282=TRUE,1,0)</f>
        <v>0</v>
      </c>
      <c r="AR282" s="15"/>
      <c r="AS282" s="15">
        <f t="shared" si="66"/>
        <v>0</v>
      </c>
      <c r="AV282" s="8">
        <f>(Vz!$B$14/1000)*Vz!AK282</f>
        <v>-327.44535934917138</v>
      </c>
      <c r="AX282">
        <f t="shared" si="67"/>
        <v>1</v>
      </c>
    </row>
    <row r="283" spans="2:50" x14ac:dyDescent="0.15">
      <c r="B283" s="15">
        <f>'RAOB Used for Calcs'!C283</f>
        <v>28460</v>
      </c>
      <c r="D283" s="15">
        <f t="shared" si="68"/>
        <v>150</v>
      </c>
      <c r="F283" s="8">
        <f t="shared" si="57"/>
        <v>0.50409675081417216</v>
      </c>
      <c r="G283" s="8"/>
      <c r="I283">
        <v>0.60000000000000009</v>
      </c>
      <c r="K283" s="8">
        <f t="shared" si="69"/>
        <v>0.99936254124266344</v>
      </c>
      <c r="M283" s="20">
        <f>'P,T'!J283</f>
        <v>1.9762387331171409E-2</v>
      </c>
      <c r="N283" s="8"/>
      <c r="O283" s="8">
        <f>331.3*(SQRT((1+('P,T'!D283/273.15))))</f>
        <v>297.56192587580335</v>
      </c>
      <c r="P283" s="8"/>
      <c r="Q283" s="8">
        <f t="shared" si="58"/>
        <v>1.8548728532971244</v>
      </c>
      <c r="R283" s="8"/>
      <c r="S283" s="8">
        <f t="shared" si="59"/>
        <v>1.4372364965525124</v>
      </c>
      <c r="V283" s="8">
        <f>IF('RAOB Used for Calcs'!N283=1,((2*$T$16*$T$19)/(M283*$T$22*I283))^(1/2),0)</f>
        <v>551.93953848183878</v>
      </c>
      <c r="W283" s="8"/>
      <c r="X283" s="37">
        <f>IF('RAOB Used for Calcs'!N283=1,((2*$T$16*$T$19)/(M283*$T$22*K283))^(1/2),0)</f>
        <v>427.66685985315797</v>
      </c>
      <c r="Z283" s="18">
        <f t="shared" si="60"/>
        <v>956.66351883587322</v>
      </c>
      <c r="AA283" s="18"/>
      <c r="AC283" s="8">
        <f>IF('RAOB Used for Calcs'!L283=1,('particle parameters'!$B$25*ABS('particle parameters'!$B$30)),(AC284+(AM284*'vertical grid'!H284)))</f>
        <v>2555.1808024291431</v>
      </c>
      <c r="AE283" s="8">
        <f t="shared" si="63"/>
        <v>8.5870556016485349</v>
      </c>
      <c r="AG283" s="8">
        <f t="shared" si="64"/>
        <v>0.92004617433034797</v>
      </c>
      <c r="AI283" s="8">
        <f t="shared" si="65"/>
        <v>2127.5139425759853</v>
      </c>
      <c r="AK283" s="8">
        <f t="shared" si="61"/>
        <v>-322.39451199458949</v>
      </c>
      <c r="AM283" s="8">
        <f>AK283/('particle parameters'!$B$21/1000)</f>
        <v>-322.39451199458949</v>
      </c>
      <c r="AO283" s="35">
        <f t="shared" si="62"/>
        <v>2555.1808024291431</v>
      </c>
      <c r="AQ283" s="15">
        <f>IF('vertical grid'!J283=TRUE,1,0)</f>
        <v>0</v>
      </c>
      <c r="AR283" s="15"/>
      <c r="AS283" s="15">
        <f t="shared" si="66"/>
        <v>0</v>
      </c>
      <c r="AV283" s="8">
        <f>(Vz!$B$14/1000)*Vz!AK283</f>
        <v>-327.44535934917138</v>
      </c>
      <c r="AX283">
        <f t="shared" si="67"/>
        <v>1</v>
      </c>
    </row>
    <row r="284" spans="2:50" x14ac:dyDescent="0.15">
      <c r="B284" s="15">
        <f>'RAOB Used for Calcs'!C284</f>
        <v>28593.333333333332</v>
      </c>
      <c r="D284" s="15">
        <f t="shared" si="68"/>
        <v>133.33333333333212</v>
      </c>
      <c r="F284" s="8">
        <f t="shared" si="57"/>
        <v>0.44808600072370447</v>
      </c>
      <c r="G284" s="8"/>
      <c r="I284">
        <v>0.60000000000000009</v>
      </c>
      <c r="K284" s="8">
        <f t="shared" si="69"/>
        <v>0.99936254124266344</v>
      </c>
      <c r="M284" s="20">
        <f>'P,T'!J284</f>
        <v>1.9762387331171409E-2</v>
      </c>
      <c r="N284" s="8"/>
      <c r="O284" s="8">
        <f>331.3*(SQRT((1+('P,T'!D284/273.15))))</f>
        <v>297.56192587580335</v>
      </c>
      <c r="P284" s="8"/>
      <c r="Q284" s="8">
        <f t="shared" si="58"/>
        <v>1.8548728532971244</v>
      </c>
      <c r="R284" s="8"/>
      <c r="S284" s="8">
        <f t="shared" si="59"/>
        <v>1.4372364965525124</v>
      </c>
      <c r="V284" s="8">
        <f>IF('RAOB Used for Calcs'!N284=1,((2*$T$16*$T$19)/(M284*$T$22*I284))^(1/2),0)</f>
        <v>551.93953848183878</v>
      </c>
      <c r="W284" s="8"/>
      <c r="X284" s="37">
        <f>IF('RAOB Used for Calcs'!N284=1,((2*$T$16*$T$19)/(M284*$T$22*K284))^(1/2),0)</f>
        <v>427.66685985315797</v>
      </c>
      <c r="Z284" s="18">
        <f t="shared" si="60"/>
        <v>956.66351883587322</v>
      </c>
      <c r="AA284" s="18"/>
      <c r="AC284" s="8">
        <f>IF('RAOB Used for Calcs'!L284=1,('particle parameters'!$B$25*ABS('particle parameters'!$B$30)),(AC285+(AM285*'vertical grid'!H285)))</f>
        <v>2555.1808024291431</v>
      </c>
      <c r="AE284" s="8">
        <f t="shared" si="63"/>
        <v>8.5870556016485349</v>
      </c>
      <c r="AG284" s="8">
        <f t="shared" si="64"/>
        <v>0.92004617433034797</v>
      </c>
      <c r="AI284" s="8">
        <f t="shared" si="65"/>
        <v>2127.5139425759853</v>
      </c>
      <c r="AK284" s="8">
        <f t="shared" si="61"/>
        <v>-322.39451199458949</v>
      </c>
      <c r="AM284" s="8">
        <f>AK284/('particle parameters'!$B$21/1000)</f>
        <v>-322.39451199458949</v>
      </c>
      <c r="AO284" s="35">
        <f t="shared" si="62"/>
        <v>2555.1808024291431</v>
      </c>
      <c r="AQ284" s="15">
        <f>IF('vertical grid'!J284=TRUE,1,0)</f>
        <v>0</v>
      </c>
      <c r="AR284" s="15"/>
      <c r="AS284" s="15">
        <f t="shared" si="66"/>
        <v>0</v>
      </c>
      <c r="AV284" s="8">
        <f>(Vz!$B$14/1000)*Vz!AK284</f>
        <v>-327.44535934917138</v>
      </c>
      <c r="AX284">
        <f t="shared" si="67"/>
        <v>1</v>
      </c>
    </row>
    <row r="285" spans="2:50" x14ac:dyDescent="0.15">
      <c r="B285" s="15">
        <f>'RAOB Used for Calcs'!C285</f>
        <v>28726.666666666664</v>
      </c>
      <c r="D285" s="15">
        <f t="shared" si="68"/>
        <v>133.33333333333212</v>
      </c>
      <c r="F285" s="8">
        <f t="shared" si="57"/>
        <v>0.44808600072370447</v>
      </c>
      <c r="G285" s="8"/>
      <c r="I285">
        <v>0.60000000000000009</v>
      </c>
      <c r="K285" s="8">
        <f t="shared" si="69"/>
        <v>0.99936254124266344</v>
      </c>
      <c r="M285" s="20">
        <f>'P,T'!J285</f>
        <v>1.9762387331171409E-2</v>
      </c>
      <c r="N285" s="8"/>
      <c r="O285" s="8">
        <f>331.3*(SQRT((1+('P,T'!D285/273.15))))</f>
        <v>297.56192587580335</v>
      </c>
      <c r="P285" s="8"/>
      <c r="Q285" s="8">
        <f t="shared" si="58"/>
        <v>1.8548728532971244</v>
      </c>
      <c r="R285" s="8"/>
      <c r="S285" s="8">
        <f t="shared" si="59"/>
        <v>1.4372364965525124</v>
      </c>
      <c r="V285" s="8">
        <f>IF('RAOB Used for Calcs'!N285=1,((2*$T$16*$T$19)/(M285*$T$22*I285))^(1/2),0)</f>
        <v>551.93953848183878</v>
      </c>
      <c r="W285" s="8"/>
      <c r="X285" s="37">
        <f>IF('RAOB Used for Calcs'!N285=1,((2*$T$16*$T$19)/(M285*$T$22*K285))^(1/2),0)</f>
        <v>427.66685985315797</v>
      </c>
      <c r="Z285" s="18">
        <f t="shared" si="60"/>
        <v>956.66351883587322</v>
      </c>
      <c r="AA285" s="18"/>
      <c r="AC285" s="8">
        <f>IF('RAOB Used for Calcs'!L285=1,('particle parameters'!$B$25*ABS('particle parameters'!$B$30)),(AC286+(AM286*'vertical grid'!H286)))</f>
        <v>2555.1808024291431</v>
      </c>
      <c r="AE285" s="8">
        <f t="shared" si="63"/>
        <v>8.5870556016485349</v>
      </c>
      <c r="AG285" s="8">
        <f t="shared" si="64"/>
        <v>0.92004617433034797</v>
      </c>
      <c r="AI285" s="8">
        <f t="shared" si="65"/>
        <v>2127.5139425759853</v>
      </c>
      <c r="AK285" s="8">
        <f t="shared" si="61"/>
        <v>-322.39451199458949</v>
      </c>
      <c r="AM285" s="8">
        <f>AK285/('particle parameters'!$B$21/1000)</f>
        <v>-322.39451199458949</v>
      </c>
      <c r="AO285" s="35">
        <f t="shared" si="62"/>
        <v>2555.1808024291431</v>
      </c>
      <c r="AQ285" s="15">
        <f>IF('vertical grid'!J285=TRUE,1,0)</f>
        <v>0</v>
      </c>
      <c r="AR285" s="15"/>
      <c r="AS285" s="15">
        <f t="shared" si="66"/>
        <v>0</v>
      </c>
      <c r="AV285" s="8">
        <f>(Vz!$B$14/1000)*Vz!AK285</f>
        <v>-327.44535934917138</v>
      </c>
      <c r="AX285">
        <f t="shared" si="67"/>
        <v>1</v>
      </c>
    </row>
    <row r="286" spans="2:50" x14ac:dyDescent="0.15">
      <c r="B286" s="15">
        <f>'RAOB Used for Calcs'!C286</f>
        <v>28860</v>
      </c>
      <c r="D286" s="15">
        <f t="shared" si="68"/>
        <v>133.33333333333576</v>
      </c>
      <c r="F286" s="8">
        <f t="shared" si="57"/>
        <v>0.44808600072371668</v>
      </c>
      <c r="G286" s="8"/>
      <c r="I286">
        <v>0.60000000000000009</v>
      </c>
      <c r="K286" s="8">
        <f t="shared" si="69"/>
        <v>0.99936254124266344</v>
      </c>
      <c r="M286" s="20">
        <f>'P,T'!J286</f>
        <v>1.9762387331171409E-2</v>
      </c>
      <c r="N286" s="8"/>
      <c r="O286" s="8">
        <f>331.3*(SQRT((1+('P,T'!D286/273.15))))</f>
        <v>297.56192587580335</v>
      </c>
      <c r="P286" s="8"/>
      <c r="Q286" s="8">
        <f t="shared" si="58"/>
        <v>1.8548728532971244</v>
      </c>
      <c r="R286" s="8"/>
      <c r="S286" s="8">
        <f t="shared" si="59"/>
        <v>1.4372364965525124</v>
      </c>
      <c r="V286" s="8">
        <f>IF('RAOB Used for Calcs'!N286=1,((2*$T$16*$T$19)/(M286*$T$22*I286))^(1/2),0)</f>
        <v>551.93953848183878</v>
      </c>
      <c r="W286" s="8"/>
      <c r="X286" s="37">
        <f>IF('RAOB Used for Calcs'!N286=1,((2*$T$16*$T$19)/(M286*$T$22*K286))^(1/2),0)</f>
        <v>427.66685985315797</v>
      </c>
      <c r="Z286" s="18">
        <f t="shared" si="60"/>
        <v>956.66351883587322</v>
      </c>
      <c r="AA286" s="18"/>
      <c r="AC286" s="8">
        <f>IF('RAOB Used for Calcs'!L286=1,('particle parameters'!$B$25*ABS('particle parameters'!$B$30)),(AC287+(AM287*'vertical grid'!H287)))</f>
        <v>2555.1808024291431</v>
      </c>
      <c r="AE286" s="8">
        <f t="shared" si="63"/>
        <v>8.5870556016485349</v>
      </c>
      <c r="AG286" s="8">
        <f t="shared" si="64"/>
        <v>0.92004617433034797</v>
      </c>
      <c r="AI286" s="8">
        <f t="shared" si="65"/>
        <v>2127.5139425759853</v>
      </c>
      <c r="AK286" s="8">
        <f t="shared" si="61"/>
        <v>-322.39451199458949</v>
      </c>
      <c r="AM286" s="8">
        <f>AK286/('particle parameters'!$B$21/1000)</f>
        <v>-322.39451199458949</v>
      </c>
      <c r="AO286" s="35">
        <f t="shared" si="62"/>
        <v>2555.1808024291431</v>
      </c>
      <c r="AQ286" s="15">
        <f>IF('vertical grid'!J286=TRUE,1,0)</f>
        <v>0</v>
      </c>
      <c r="AR286" s="15"/>
      <c r="AS286" s="15">
        <f t="shared" si="66"/>
        <v>0</v>
      </c>
      <c r="AV286" s="8">
        <f>(Vz!$B$14/1000)*Vz!AK286</f>
        <v>-327.44535934917138</v>
      </c>
      <c r="AX286">
        <f t="shared" si="67"/>
        <v>1</v>
      </c>
    </row>
    <row r="287" spans="2:50" x14ac:dyDescent="0.15">
      <c r="B287" s="15">
        <f>'RAOB Used for Calcs'!C287</f>
        <v>28993.666666666668</v>
      </c>
      <c r="D287" s="15">
        <f t="shared" si="68"/>
        <v>133.66666666666788</v>
      </c>
      <c r="F287" s="8">
        <f t="shared" si="57"/>
        <v>0.44920621572552188</v>
      </c>
      <c r="G287" s="8"/>
      <c r="I287">
        <v>0.60000000000000009</v>
      </c>
      <c r="K287" s="8">
        <f t="shared" si="69"/>
        <v>0.99936254124266344</v>
      </c>
      <c r="M287" s="20">
        <f>'P,T'!J287</f>
        <v>1.9762387331171409E-2</v>
      </c>
      <c r="N287" s="8"/>
      <c r="O287" s="8">
        <f>331.3*(SQRT((1+('P,T'!D287/273.15))))</f>
        <v>297.56192587580335</v>
      </c>
      <c r="P287" s="8"/>
      <c r="Q287" s="8">
        <f t="shared" si="58"/>
        <v>1.8548728532971244</v>
      </c>
      <c r="R287" s="8"/>
      <c r="S287" s="8">
        <f t="shared" si="59"/>
        <v>1.4372364965525124</v>
      </c>
      <c r="V287" s="8">
        <f>IF('RAOB Used for Calcs'!N287=1,((2*$T$16*$T$19)/(M287*$T$22*I287))^(1/2),0)</f>
        <v>551.93953848183878</v>
      </c>
      <c r="W287" s="8"/>
      <c r="X287" s="37">
        <f>IF('RAOB Used for Calcs'!N287=1,((2*$T$16*$T$19)/(M287*$T$22*K287))^(1/2),0)</f>
        <v>427.66685985315797</v>
      </c>
      <c r="Z287" s="18">
        <f t="shared" si="60"/>
        <v>956.66351883587322</v>
      </c>
      <c r="AA287" s="18"/>
      <c r="AC287" s="8">
        <f>IF('RAOB Used for Calcs'!L287=1,('particle parameters'!$B$25*ABS('particle parameters'!$B$30)),(AC288+(AM288*'vertical grid'!H288)))</f>
        <v>2555.1808024291431</v>
      </c>
      <c r="AE287" s="8">
        <f t="shared" si="63"/>
        <v>8.5870556016485349</v>
      </c>
      <c r="AG287" s="8">
        <f t="shared" si="64"/>
        <v>0.92004617433034797</v>
      </c>
      <c r="AI287" s="8">
        <f t="shared" si="65"/>
        <v>2127.5139425759853</v>
      </c>
      <c r="AK287" s="8">
        <f t="shared" si="61"/>
        <v>-322.39451199458949</v>
      </c>
      <c r="AM287" s="8">
        <f>AK287/('particle parameters'!$B$21/1000)</f>
        <v>-322.39451199458949</v>
      </c>
      <c r="AO287" s="35">
        <f t="shared" si="62"/>
        <v>2555.1808024291431</v>
      </c>
      <c r="AQ287" s="15">
        <f>IF('vertical grid'!J287=TRUE,1,0)</f>
        <v>0</v>
      </c>
      <c r="AR287" s="15"/>
      <c r="AS287" s="15">
        <f t="shared" si="66"/>
        <v>0</v>
      </c>
      <c r="AV287" s="8">
        <f>(Vz!$B$14/1000)*Vz!AK287</f>
        <v>-327.44535934917138</v>
      </c>
      <c r="AX287">
        <f t="shared" si="67"/>
        <v>1</v>
      </c>
    </row>
    <row r="288" spans="2:50" x14ac:dyDescent="0.15">
      <c r="B288" s="15">
        <f>'RAOB Used for Calcs'!C288</f>
        <v>29127.333333333336</v>
      </c>
      <c r="D288" s="15">
        <f t="shared" si="68"/>
        <v>133.66666666666788</v>
      </c>
      <c r="F288" s="8">
        <f t="shared" si="57"/>
        <v>0.44920621572552188</v>
      </c>
      <c r="G288" s="8"/>
      <c r="I288">
        <v>0.60000000000000009</v>
      </c>
      <c r="K288" s="8">
        <f t="shared" si="69"/>
        <v>0.99936254124266344</v>
      </c>
      <c r="M288" s="20">
        <f>'P,T'!J288</f>
        <v>1.9762387331171409E-2</v>
      </c>
      <c r="N288" s="8"/>
      <c r="O288" s="8">
        <f>331.3*(SQRT((1+('P,T'!D288/273.15))))</f>
        <v>297.56192587580335</v>
      </c>
      <c r="P288" s="8"/>
      <c r="Q288" s="8">
        <f t="shared" si="58"/>
        <v>1.8548728532971244</v>
      </c>
      <c r="R288" s="8"/>
      <c r="S288" s="8">
        <f t="shared" si="59"/>
        <v>1.4372364965525124</v>
      </c>
      <c r="V288" s="8">
        <f>IF('RAOB Used for Calcs'!N288=1,((2*$T$16*$T$19)/(M288*$T$22*I288))^(1/2),0)</f>
        <v>551.93953848183878</v>
      </c>
      <c r="W288" s="8"/>
      <c r="X288" s="37">
        <f>IF('RAOB Used for Calcs'!N288=1,((2*$T$16*$T$19)/(M288*$T$22*K288))^(1/2),0)</f>
        <v>427.66685985315797</v>
      </c>
      <c r="Z288" s="18">
        <f t="shared" si="60"/>
        <v>956.66351883587322</v>
      </c>
      <c r="AA288" s="18"/>
      <c r="AC288" s="8">
        <f>IF('RAOB Used for Calcs'!L288=1,('particle parameters'!$B$25*ABS('particle parameters'!$B$30)),(AC289+(AM289*'vertical grid'!H289)))</f>
        <v>2555.1808024291431</v>
      </c>
      <c r="AE288" s="8">
        <f t="shared" si="63"/>
        <v>8.5870556016485349</v>
      </c>
      <c r="AG288" s="8">
        <f t="shared" si="64"/>
        <v>0.92004617433034797</v>
      </c>
      <c r="AI288" s="8">
        <f t="shared" si="65"/>
        <v>2127.5139425759853</v>
      </c>
      <c r="AK288" s="8">
        <f t="shared" si="61"/>
        <v>-322.39451199458949</v>
      </c>
      <c r="AM288" s="8">
        <f>AK288/('particle parameters'!$B$21/1000)</f>
        <v>-322.39451199458949</v>
      </c>
      <c r="AO288" s="35">
        <f t="shared" si="62"/>
        <v>2555.1808024291431</v>
      </c>
      <c r="AQ288" s="15">
        <f>IF('vertical grid'!J288=TRUE,1,0)</f>
        <v>0</v>
      </c>
      <c r="AR288" s="15"/>
      <c r="AS288" s="15">
        <f t="shared" si="66"/>
        <v>0</v>
      </c>
      <c r="AV288" s="8">
        <f>(Vz!$B$14/1000)*Vz!AK288</f>
        <v>-327.44535934917138</v>
      </c>
      <c r="AX288">
        <f t="shared" si="67"/>
        <v>1</v>
      </c>
    </row>
    <row r="289" spans="2:50" x14ac:dyDescent="0.15">
      <c r="B289" s="15">
        <f>'RAOB Used for Calcs'!C289</f>
        <v>29261</v>
      </c>
      <c r="D289" s="15">
        <f t="shared" si="68"/>
        <v>133.66666666666424</v>
      </c>
      <c r="F289" s="8">
        <f t="shared" si="57"/>
        <v>0.44920621572550967</v>
      </c>
      <c r="G289" s="8"/>
      <c r="I289">
        <v>0.60000000000000009</v>
      </c>
      <c r="K289" s="8">
        <f t="shared" si="69"/>
        <v>0.99936254124266344</v>
      </c>
      <c r="M289" s="20">
        <f>'P,T'!J289</f>
        <v>1.9762387331171409E-2</v>
      </c>
      <c r="N289" s="8"/>
      <c r="O289" s="8">
        <f>331.3*(SQRT((1+('P,T'!D289/273.15))))</f>
        <v>297.56192587580335</v>
      </c>
      <c r="P289" s="8"/>
      <c r="Q289" s="8">
        <f t="shared" si="58"/>
        <v>1.8548728532971244</v>
      </c>
      <c r="R289" s="8"/>
      <c r="S289" s="8">
        <f t="shared" si="59"/>
        <v>1.4372364965525124</v>
      </c>
      <c r="V289" s="8">
        <f>IF('RAOB Used for Calcs'!N289=1,((2*$T$16*$T$19)/(M289*$T$22*I289))^(1/2),0)</f>
        <v>551.93953848183878</v>
      </c>
      <c r="W289" s="8"/>
      <c r="X289" s="37">
        <f>IF('RAOB Used for Calcs'!N289=1,((2*$T$16*$T$19)/(M289*$T$22*K289))^(1/2),0)</f>
        <v>427.66685985315797</v>
      </c>
      <c r="Z289" s="18">
        <f t="shared" si="60"/>
        <v>956.66351883587322</v>
      </c>
      <c r="AA289" s="18"/>
      <c r="AC289" s="8">
        <f>IF('RAOB Used for Calcs'!L289=1,('particle parameters'!$B$25*ABS('particle parameters'!$B$30)),(AC290+(AM290*'vertical grid'!H290)))</f>
        <v>2555.1808024291431</v>
      </c>
      <c r="AE289" s="8">
        <f t="shared" si="63"/>
        <v>8.5870556016485349</v>
      </c>
      <c r="AG289" s="8">
        <f t="shared" si="64"/>
        <v>0.92004617433034797</v>
      </c>
      <c r="AI289" s="8">
        <f t="shared" si="65"/>
        <v>2127.5139425759853</v>
      </c>
      <c r="AK289" s="8">
        <f t="shared" si="61"/>
        <v>-322.39451199458949</v>
      </c>
      <c r="AM289" s="8">
        <f>AK289/('particle parameters'!$B$21/1000)</f>
        <v>-322.39451199458949</v>
      </c>
      <c r="AO289" s="35">
        <f t="shared" si="62"/>
        <v>2555.1808024291431</v>
      </c>
      <c r="AQ289" s="15">
        <f>IF('vertical grid'!J289=TRUE,1,0)</f>
        <v>0</v>
      </c>
      <c r="AR289" s="15"/>
      <c r="AS289" s="15">
        <f t="shared" si="66"/>
        <v>0</v>
      </c>
      <c r="AV289" s="8">
        <f>(Vz!$B$14/1000)*Vz!AK289</f>
        <v>-327.44535934917138</v>
      </c>
      <c r="AX289">
        <f t="shared" si="67"/>
        <v>1</v>
      </c>
    </row>
    <row r="290" spans="2:50" x14ac:dyDescent="0.15">
      <c r="B290" s="15">
        <f>'RAOB Used for Calcs'!C290</f>
        <v>0</v>
      </c>
      <c r="D290" s="15">
        <f t="shared" si="68"/>
        <v>-29261</v>
      </c>
      <c r="F290" s="8">
        <f t="shared" si="57"/>
        <v>0</v>
      </c>
      <c r="G290" s="8"/>
      <c r="I290">
        <v>0.60000000000000009</v>
      </c>
      <c r="K290" s="8">
        <f t="shared" si="69"/>
        <v>0.42399999999999999</v>
      </c>
      <c r="M290" s="20">
        <f>'P,T'!J290</f>
        <v>0</v>
      </c>
      <c r="N290" s="8"/>
      <c r="O290" s="8">
        <f>331.3*(SQRT((1+('P,T'!D290/273.15))))</f>
        <v>331.3</v>
      </c>
      <c r="P290" s="8"/>
      <c r="Q290" s="8">
        <f t="shared" si="58"/>
        <v>0</v>
      </c>
      <c r="R290" s="8"/>
      <c r="S290" s="8">
        <f t="shared" si="59"/>
        <v>0</v>
      </c>
      <c r="V290" s="8">
        <f>IF('RAOB Used for Calcs'!N290=1,((2*$T$16*$T$19)/(M290*$T$22*I290))^(1/2),0)</f>
        <v>0</v>
      </c>
      <c r="W290" s="8"/>
      <c r="X290" s="37">
        <f>IF('RAOB Used for Calcs'!N290=1,((2*$T$16*$T$19)/(M290*$T$22*K290))^(1/2),0)</f>
        <v>0</v>
      </c>
      <c r="Z290" s="18">
        <f t="shared" si="60"/>
        <v>0</v>
      </c>
      <c r="AA290" s="18"/>
      <c r="AC290" s="8">
        <f>IF('RAOB Used for Calcs'!L290=1,('particle parameters'!$B$25*ABS('particle parameters'!$B$30)),(AC291+(AM291*'vertical grid'!H291)))</f>
        <v>0</v>
      </c>
      <c r="AE290" s="8">
        <f t="shared" si="63"/>
        <v>0</v>
      </c>
      <c r="AG290" s="8">
        <f t="shared" si="64"/>
        <v>0.42399999999999999</v>
      </c>
      <c r="AI290" s="8">
        <f t="shared" si="65"/>
        <v>0</v>
      </c>
      <c r="AK290" s="8">
        <f t="shared" si="61"/>
        <v>0</v>
      </c>
      <c r="AM290" s="8">
        <f>AK290/('particle parameters'!$B$21/1000)</f>
        <v>0</v>
      </c>
      <c r="AO290" s="35">
        <f t="shared" si="62"/>
        <v>0</v>
      </c>
      <c r="AQ290" s="15">
        <f>IF('vertical grid'!J290=TRUE,1,0)</f>
        <v>0</v>
      </c>
      <c r="AR290" s="15"/>
      <c r="AS290" s="15">
        <f t="shared" si="66"/>
        <v>0</v>
      </c>
      <c r="AV290" s="8">
        <f>(Vz!$B$14/1000)*Vz!AK290</f>
        <v>0</v>
      </c>
      <c r="AX290">
        <f t="shared" si="67"/>
        <v>0</v>
      </c>
    </row>
    <row r="291" spans="2:50" x14ac:dyDescent="0.15">
      <c r="B291" s="15">
        <f>'RAOB Used for Calcs'!C291</f>
        <v>0</v>
      </c>
      <c r="D291" s="15">
        <f t="shared" si="68"/>
        <v>0</v>
      </c>
      <c r="F291" s="8">
        <f t="shared" si="57"/>
        <v>0</v>
      </c>
      <c r="G291" s="8"/>
      <c r="I291">
        <v>0.60000000000000009</v>
      </c>
      <c r="K291" s="8">
        <f t="shared" si="69"/>
        <v>0.42399999999999999</v>
      </c>
      <c r="M291" s="20">
        <f>'P,T'!J291</f>
        <v>0</v>
      </c>
      <c r="N291" s="8"/>
      <c r="O291" s="8">
        <f>331.3*(SQRT((1+('P,T'!D291/273.15))))</f>
        <v>331.3</v>
      </c>
      <c r="P291" s="8"/>
      <c r="Q291" s="8">
        <f t="shared" si="58"/>
        <v>0</v>
      </c>
      <c r="R291" s="8"/>
      <c r="S291" s="8">
        <f t="shared" si="59"/>
        <v>0</v>
      </c>
      <c r="V291" s="8">
        <f>IF('RAOB Used for Calcs'!N291=1,((2*$T$16*$T$19)/(M291*$T$22*I291))^(1/2),0)</f>
        <v>0</v>
      </c>
      <c r="W291" s="8"/>
      <c r="X291" s="37">
        <f>IF('RAOB Used for Calcs'!N291=1,((2*$T$16*$T$19)/(M291*$T$22*K291))^(1/2),0)</f>
        <v>0</v>
      </c>
      <c r="Z291" s="18">
        <f t="shared" si="60"/>
        <v>0</v>
      </c>
      <c r="AA291" s="18"/>
      <c r="AC291" s="8">
        <f>IF('RAOB Used for Calcs'!L291=1,('particle parameters'!$B$25*ABS('particle parameters'!$B$30)),(AC292+(AM292*'vertical grid'!H292)))</f>
        <v>0</v>
      </c>
      <c r="AE291" s="8">
        <f t="shared" si="63"/>
        <v>0</v>
      </c>
      <c r="AG291" s="8">
        <f t="shared" si="64"/>
        <v>0.42399999999999999</v>
      </c>
      <c r="AI291" s="8">
        <f t="shared" si="65"/>
        <v>0</v>
      </c>
      <c r="AK291" s="8">
        <f t="shared" si="61"/>
        <v>0</v>
      </c>
      <c r="AM291" s="8">
        <f>AK291/('particle parameters'!$B$21/1000)</f>
        <v>0</v>
      </c>
      <c r="AO291" s="35">
        <f t="shared" si="62"/>
        <v>0</v>
      </c>
      <c r="AQ291" s="15">
        <f>IF('vertical grid'!J291=TRUE,1,0)</f>
        <v>0</v>
      </c>
      <c r="AR291" s="15"/>
      <c r="AS291" s="15">
        <f t="shared" si="66"/>
        <v>0</v>
      </c>
      <c r="AV291" s="8">
        <f>(Vz!$B$14/1000)*Vz!AK291</f>
        <v>0</v>
      </c>
      <c r="AX291">
        <f t="shared" si="67"/>
        <v>0</v>
      </c>
    </row>
    <row r="292" spans="2:50" x14ac:dyDescent="0.15">
      <c r="B292" s="15">
        <f>'RAOB Used for Calcs'!C292</f>
        <v>0</v>
      </c>
      <c r="D292" s="15">
        <f t="shared" si="68"/>
        <v>0</v>
      </c>
      <c r="F292" s="8">
        <f t="shared" si="57"/>
        <v>0</v>
      </c>
      <c r="G292" s="8"/>
      <c r="I292">
        <v>0.60000000000000009</v>
      </c>
      <c r="K292" s="8">
        <f t="shared" si="69"/>
        <v>0.42399999999999999</v>
      </c>
      <c r="M292" s="20">
        <f>'P,T'!J292</f>
        <v>0</v>
      </c>
      <c r="N292" s="8"/>
      <c r="O292" s="8">
        <f>331.3*(SQRT((1+('P,T'!D292/273.15))))</f>
        <v>331.3</v>
      </c>
      <c r="P292" s="8"/>
      <c r="Q292" s="8">
        <f t="shared" si="58"/>
        <v>0</v>
      </c>
      <c r="R292" s="8"/>
      <c r="S292" s="8">
        <f t="shared" si="59"/>
        <v>0</v>
      </c>
      <c r="V292" s="8">
        <f>IF('RAOB Used for Calcs'!N292=1,((2*$T$16*$T$19)/(M292*$T$22*I292))^(1/2),0)</f>
        <v>0</v>
      </c>
      <c r="W292" s="8"/>
      <c r="X292" s="37">
        <f>IF('RAOB Used for Calcs'!N292=1,((2*$T$16*$T$19)/(M292*$T$22*K292))^(1/2),0)</f>
        <v>0</v>
      </c>
      <c r="Z292" s="18">
        <f t="shared" si="60"/>
        <v>0</v>
      </c>
      <c r="AA292" s="18"/>
      <c r="AC292" s="8">
        <f>IF('RAOB Used for Calcs'!L292=1,('particle parameters'!$B$25*ABS('particle parameters'!$B$30)),(AC293+(AM293*'vertical grid'!H293)))</f>
        <v>0</v>
      </c>
      <c r="AE292" s="8">
        <f t="shared" si="63"/>
        <v>0</v>
      </c>
      <c r="AG292" s="8">
        <f t="shared" si="64"/>
        <v>0.42399999999999999</v>
      </c>
      <c r="AI292" s="8">
        <f t="shared" si="65"/>
        <v>0</v>
      </c>
      <c r="AK292" s="8">
        <f t="shared" si="61"/>
        <v>0</v>
      </c>
      <c r="AM292" s="8">
        <f>AK292/('particle parameters'!$B$21/1000)</f>
        <v>0</v>
      </c>
      <c r="AO292" s="35">
        <f t="shared" si="62"/>
        <v>0</v>
      </c>
      <c r="AQ292" s="15">
        <f>IF('vertical grid'!J292=TRUE,1,0)</f>
        <v>0</v>
      </c>
      <c r="AR292" s="15"/>
      <c r="AS292" s="15">
        <f t="shared" si="66"/>
        <v>0</v>
      </c>
      <c r="AV292" s="8">
        <f>(Vz!$B$14/1000)*Vz!AK292</f>
        <v>0</v>
      </c>
      <c r="AX292">
        <f t="shared" si="67"/>
        <v>0</v>
      </c>
    </row>
    <row r="293" spans="2:50" x14ac:dyDescent="0.15">
      <c r="B293" s="15">
        <f>'RAOB Used for Calcs'!C293</f>
        <v>0</v>
      </c>
      <c r="D293" s="15">
        <f t="shared" si="68"/>
        <v>0</v>
      </c>
      <c r="F293" s="8">
        <f t="shared" si="57"/>
        <v>0</v>
      </c>
      <c r="G293" s="8"/>
      <c r="I293">
        <v>0.60000000000000009</v>
      </c>
      <c r="K293" s="8">
        <f t="shared" si="69"/>
        <v>0.42399999999999999</v>
      </c>
      <c r="M293" s="20">
        <f>'P,T'!J293</f>
        <v>0</v>
      </c>
      <c r="N293" s="8"/>
      <c r="O293" s="8">
        <f>331.3*(SQRT((1+('P,T'!D293/273.15))))</f>
        <v>331.3</v>
      </c>
      <c r="P293" s="8"/>
      <c r="Q293" s="8">
        <f t="shared" si="58"/>
        <v>0</v>
      </c>
      <c r="R293" s="8"/>
      <c r="S293" s="8">
        <f t="shared" si="59"/>
        <v>0</v>
      </c>
      <c r="V293" s="8">
        <f>IF('RAOB Used for Calcs'!N293=1,((2*$T$16*$T$19)/(M293*$T$22*I293))^(1/2),0)</f>
        <v>0</v>
      </c>
      <c r="W293" s="8"/>
      <c r="X293" s="37">
        <f>IF('RAOB Used for Calcs'!N293=1,((2*$T$16*$T$19)/(M293*$T$22*K293))^(1/2),0)</f>
        <v>0</v>
      </c>
      <c r="Z293" s="18">
        <f t="shared" si="60"/>
        <v>0</v>
      </c>
      <c r="AA293" s="18"/>
      <c r="AC293" s="8">
        <f>IF('RAOB Used for Calcs'!L293=1,('particle parameters'!$B$25*ABS('particle parameters'!$B$30)),(AC294+(AM294*'vertical grid'!H294)))</f>
        <v>0</v>
      </c>
      <c r="AE293" s="8">
        <f t="shared" si="63"/>
        <v>0</v>
      </c>
      <c r="AG293" s="8">
        <f t="shared" si="64"/>
        <v>0.42399999999999999</v>
      </c>
      <c r="AI293" s="8">
        <f t="shared" si="65"/>
        <v>0</v>
      </c>
      <c r="AK293" s="8">
        <f t="shared" si="61"/>
        <v>0</v>
      </c>
      <c r="AM293" s="8">
        <f>AK293/('particle parameters'!$B$21/1000)</f>
        <v>0</v>
      </c>
      <c r="AO293" s="35">
        <f t="shared" si="62"/>
        <v>0</v>
      </c>
      <c r="AQ293" s="15">
        <f>IF('vertical grid'!J293=TRUE,1,0)</f>
        <v>0</v>
      </c>
      <c r="AR293" s="15"/>
      <c r="AS293" s="15">
        <f t="shared" si="66"/>
        <v>0</v>
      </c>
      <c r="AV293" s="8">
        <f>(Vz!$B$14/1000)*Vz!AK293</f>
        <v>0</v>
      </c>
      <c r="AX293">
        <f t="shared" si="67"/>
        <v>0</v>
      </c>
    </row>
    <row r="294" spans="2:50" x14ac:dyDescent="0.15">
      <c r="B294" s="15">
        <f>'RAOB Used for Calcs'!C294</f>
        <v>0</v>
      </c>
      <c r="D294" s="15">
        <f t="shared" si="68"/>
        <v>0</v>
      </c>
      <c r="F294" s="8">
        <f t="shared" si="57"/>
        <v>0</v>
      </c>
      <c r="G294" s="8"/>
      <c r="I294">
        <v>0.60000000000000009</v>
      </c>
      <c r="K294" s="8">
        <f t="shared" si="69"/>
        <v>0.42399999999999999</v>
      </c>
      <c r="M294" s="20">
        <f>'P,T'!J294</f>
        <v>0</v>
      </c>
      <c r="N294" s="8"/>
      <c r="O294" s="8">
        <f>331.3*(SQRT((1+('P,T'!D294/273.15))))</f>
        <v>331.3</v>
      </c>
      <c r="P294" s="8"/>
      <c r="Q294" s="8">
        <f t="shared" si="58"/>
        <v>0</v>
      </c>
      <c r="R294" s="8"/>
      <c r="S294" s="8">
        <f t="shared" si="59"/>
        <v>0</v>
      </c>
      <c r="V294" s="8">
        <f>IF('RAOB Used for Calcs'!N294=1,((2*$T$16*$T$19)/(M294*$T$22*I294))^(1/2),0)</f>
        <v>0</v>
      </c>
      <c r="W294" s="8"/>
      <c r="X294" s="37">
        <f>IF('RAOB Used for Calcs'!N294=1,((2*$T$16*$T$19)/(M294*$T$22*K294))^(1/2),0)</f>
        <v>0</v>
      </c>
      <c r="Z294" s="18">
        <f t="shared" si="60"/>
        <v>0</v>
      </c>
      <c r="AA294" s="18"/>
      <c r="AC294" s="8">
        <f>IF('RAOB Used for Calcs'!L294=1,('particle parameters'!$B$25*ABS('particle parameters'!$B$30)),(AC295+(AM295*'vertical grid'!H295)))</f>
        <v>0</v>
      </c>
      <c r="AE294" s="8">
        <f t="shared" si="63"/>
        <v>0</v>
      </c>
      <c r="AG294" s="8">
        <f t="shared" si="64"/>
        <v>0.42399999999999999</v>
      </c>
      <c r="AI294" s="8">
        <f t="shared" si="65"/>
        <v>0</v>
      </c>
      <c r="AK294" s="8">
        <f t="shared" si="61"/>
        <v>0</v>
      </c>
      <c r="AM294" s="8">
        <f>AK294/('particle parameters'!$B$21/1000)</f>
        <v>0</v>
      </c>
      <c r="AO294" s="35">
        <f t="shared" si="62"/>
        <v>0</v>
      </c>
      <c r="AQ294" s="15">
        <f>IF('vertical grid'!J294=TRUE,1,0)</f>
        <v>0</v>
      </c>
      <c r="AR294" s="15"/>
      <c r="AS294" s="15">
        <f t="shared" si="66"/>
        <v>0</v>
      </c>
      <c r="AV294" s="8">
        <f>(Vz!$B$14/1000)*Vz!AK294</f>
        <v>0</v>
      </c>
      <c r="AX294">
        <f t="shared" si="67"/>
        <v>0</v>
      </c>
    </row>
    <row r="295" spans="2:50" x14ac:dyDescent="0.15">
      <c r="B295" s="15">
        <f>'RAOB Used for Calcs'!C295</f>
        <v>0</v>
      </c>
      <c r="D295" s="15">
        <f t="shared" si="68"/>
        <v>0</v>
      </c>
      <c r="F295" s="8">
        <f t="shared" si="57"/>
        <v>0</v>
      </c>
      <c r="G295" s="8"/>
      <c r="I295">
        <v>0.60000000000000009</v>
      </c>
      <c r="K295" s="8">
        <f t="shared" si="69"/>
        <v>0.42399999999999999</v>
      </c>
      <c r="M295" s="20">
        <f>'P,T'!J295</f>
        <v>0</v>
      </c>
      <c r="N295" s="8"/>
      <c r="O295" s="8">
        <f>331.3*(SQRT((1+('P,T'!D295/273.15))))</f>
        <v>331.3</v>
      </c>
      <c r="P295" s="8"/>
      <c r="Q295" s="8">
        <f t="shared" si="58"/>
        <v>0</v>
      </c>
      <c r="R295" s="8"/>
      <c r="S295" s="8">
        <f t="shared" si="59"/>
        <v>0</v>
      </c>
      <c r="V295" s="8">
        <f>IF('RAOB Used for Calcs'!N295=1,((2*$T$16*$T$19)/(M295*$T$22*I295))^(1/2),0)</f>
        <v>0</v>
      </c>
      <c r="W295" s="8"/>
      <c r="X295" s="37">
        <f>IF('RAOB Used for Calcs'!N295=1,((2*$T$16*$T$19)/(M295*$T$22*K295))^(1/2),0)</f>
        <v>0</v>
      </c>
      <c r="Z295" s="18">
        <f t="shared" si="60"/>
        <v>0</v>
      </c>
      <c r="AA295" s="18"/>
      <c r="AC295" s="8">
        <f>IF('RAOB Used for Calcs'!L295=1,('particle parameters'!$B$25*ABS('particle parameters'!$B$30)),(AC296+(AM296*'vertical grid'!H296)))</f>
        <v>0</v>
      </c>
      <c r="AE295" s="8">
        <f t="shared" si="63"/>
        <v>0</v>
      </c>
      <c r="AG295" s="8">
        <f t="shared" si="64"/>
        <v>0.42399999999999999</v>
      </c>
      <c r="AI295" s="8">
        <f t="shared" si="65"/>
        <v>0</v>
      </c>
      <c r="AK295" s="8">
        <f t="shared" si="61"/>
        <v>0</v>
      </c>
      <c r="AM295" s="8">
        <f>AK295/('particle parameters'!$B$21/1000)</f>
        <v>0</v>
      </c>
      <c r="AO295" s="35">
        <f t="shared" si="62"/>
        <v>0</v>
      </c>
      <c r="AQ295" s="15">
        <f>IF('vertical grid'!J295=TRUE,1,0)</f>
        <v>0</v>
      </c>
      <c r="AR295" s="15"/>
      <c r="AS295" s="15">
        <f t="shared" si="66"/>
        <v>0</v>
      </c>
      <c r="AV295" s="8">
        <f>(Vz!$B$14/1000)*Vz!AK295</f>
        <v>0</v>
      </c>
      <c r="AX295">
        <f t="shared" si="67"/>
        <v>0</v>
      </c>
    </row>
    <row r="296" spans="2:50" x14ac:dyDescent="0.15">
      <c r="B296" s="15">
        <f>'RAOB Used for Calcs'!C296</f>
        <v>0</v>
      </c>
      <c r="D296" s="15">
        <f t="shared" si="68"/>
        <v>0</v>
      </c>
      <c r="F296" s="8">
        <f t="shared" si="57"/>
        <v>0</v>
      </c>
      <c r="G296" s="8"/>
      <c r="I296">
        <v>0.60000000000000009</v>
      </c>
      <c r="K296" s="8">
        <f t="shared" si="69"/>
        <v>0.42399999999999999</v>
      </c>
      <c r="M296" s="20">
        <f>'P,T'!J296</f>
        <v>0</v>
      </c>
      <c r="N296" s="8"/>
      <c r="O296" s="8">
        <f>331.3*(SQRT((1+('P,T'!D296/273.15))))</f>
        <v>331.3</v>
      </c>
      <c r="P296" s="8"/>
      <c r="Q296" s="8">
        <f t="shared" si="58"/>
        <v>0</v>
      </c>
      <c r="R296" s="8"/>
      <c r="S296" s="8">
        <f t="shared" si="59"/>
        <v>0</v>
      </c>
      <c r="V296" s="8">
        <f>IF('RAOB Used for Calcs'!N296=1,((2*$T$16*$T$19)/(M296*$T$22*I296))^(1/2),0)</f>
        <v>0</v>
      </c>
      <c r="W296" s="8"/>
      <c r="X296" s="37">
        <f>IF('RAOB Used for Calcs'!N296=1,((2*$T$16*$T$19)/(M296*$T$22*K296))^(1/2),0)</f>
        <v>0</v>
      </c>
      <c r="Z296" s="18">
        <f t="shared" si="60"/>
        <v>0</v>
      </c>
      <c r="AA296" s="18"/>
      <c r="AC296" s="8">
        <f>IF('RAOB Used for Calcs'!L296=1,('particle parameters'!$B$25*ABS('particle parameters'!$B$30)),(AC297+(AM297*'vertical grid'!H297)))</f>
        <v>0</v>
      </c>
      <c r="AE296" s="8">
        <f t="shared" si="63"/>
        <v>0</v>
      </c>
      <c r="AG296" s="8">
        <f t="shared" si="64"/>
        <v>0.42399999999999999</v>
      </c>
      <c r="AI296" s="8">
        <f t="shared" si="65"/>
        <v>0</v>
      </c>
      <c r="AK296" s="8">
        <f t="shared" si="61"/>
        <v>0</v>
      </c>
      <c r="AM296" s="8">
        <f>AK296/('particle parameters'!$B$21/1000)</f>
        <v>0</v>
      </c>
      <c r="AO296" s="35">
        <f t="shared" si="62"/>
        <v>0</v>
      </c>
      <c r="AQ296" s="15">
        <f>IF('vertical grid'!J296=TRUE,1,0)</f>
        <v>0</v>
      </c>
      <c r="AR296" s="15"/>
      <c r="AS296" s="15">
        <f t="shared" si="66"/>
        <v>0</v>
      </c>
      <c r="AV296" s="8">
        <f>(Vz!$B$14/1000)*Vz!AK296</f>
        <v>0</v>
      </c>
      <c r="AX296">
        <f t="shared" si="67"/>
        <v>0</v>
      </c>
    </row>
    <row r="297" spans="2:50" x14ac:dyDescent="0.15">
      <c r="B297" s="15">
        <f>'RAOB Used for Calcs'!C297</f>
        <v>0</v>
      </c>
      <c r="D297" s="15">
        <f t="shared" si="68"/>
        <v>0</v>
      </c>
      <c r="F297" s="8">
        <f t="shared" si="57"/>
        <v>0</v>
      </c>
      <c r="G297" s="8"/>
      <c r="I297">
        <v>0.60000000000000009</v>
      </c>
      <c r="K297" s="8">
        <f t="shared" si="69"/>
        <v>0.42399999999999999</v>
      </c>
      <c r="M297" s="20">
        <f>'P,T'!J297</f>
        <v>0</v>
      </c>
      <c r="N297" s="8"/>
      <c r="O297" s="8">
        <f>331.3*(SQRT((1+('P,T'!D297/273.15))))</f>
        <v>331.3</v>
      </c>
      <c r="P297" s="8"/>
      <c r="Q297" s="8">
        <f t="shared" si="58"/>
        <v>0</v>
      </c>
      <c r="R297" s="8"/>
      <c r="S297" s="8">
        <f t="shared" si="59"/>
        <v>0</v>
      </c>
      <c r="V297" s="8">
        <f>IF('RAOB Used for Calcs'!N297=1,((2*$T$16*$T$19)/(M297*$T$22*I297))^(1/2),0)</f>
        <v>0</v>
      </c>
      <c r="W297" s="8"/>
      <c r="X297" s="37">
        <f>IF('RAOB Used for Calcs'!N297=1,((2*$T$16*$T$19)/(M297*$T$22*K297))^(1/2),0)</f>
        <v>0</v>
      </c>
      <c r="Z297" s="18">
        <f t="shared" si="60"/>
        <v>0</v>
      </c>
      <c r="AA297" s="18"/>
      <c r="AC297" s="8">
        <f>IF('RAOB Used for Calcs'!L297=1,('particle parameters'!$B$25*ABS('particle parameters'!$B$30)),(AC298+(AM298*'vertical grid'!H298)))</f>
        <v>0</v>
      </c>
      <c r="AE297" s="8">
        <f t="shared" si="63"/>
        <v>0</v>
      </c>
      <c r="AG297" s="8">
        <f t="shared" si="64"/>
        <v>0.42399999999999999</v>
      </c>
      <c r="AI297" s="8">
        <f t="shared" si="65"/>
        <v>0</v>
      </c>
      <c r="AK297" s="8">
        <f t="shared" si="61"/>
        <v>0</v>
      </c>
      <c r="AM297" s="8">
        <f>AK297/('particle parameters'!$B$21/1000)</f>
        <v>0</v>
      </c>
      <c r="AO297" s="35">
        <f t="shared" si="62"/>
        <v>0</v>
      </c>
      <c r="AQ297" s="15">
        <f>IF('vertical grid'!J297=TRUE,1,0)</f>
        <v>0</v>
      </c>
      <c r="AR297" s="15"/>
      <c r="AS297" s="15">
        <f t="shared" si="66"/>
        <v>0</v>
      </c>
      <c r="AV297" s="8">
        <f>(Vz!$B$14/1000)*Vz!AK297</f>
        <v>0</v>
      </c>
      <c r="AX297">
        <f t="shared" si="67"/>
        <v>0</v>
      </c>
    </row>
    <row r="298" spans="2:50" x14ac:dyDescent="0.15">
      <c r="B298" s="15">
        <f>'RAOB Used for Calcs'!C298</f>
        <v>0</v>
      </c>
      <c r="D298" s="15">
        <f t="shared" si="68"/>
        <v>0</v>
      </c>
      <c r="F298" s="8">
        <f t="shared" si="57"/>
        <v>0</v>
      </c>
      <c r="G298" s="8"/>
      <c r="I298">
        <v>0.60000000000000009</v>
      </c>
      <c r="K298" s="8">
        <f t="shared" si="69"/>
        <v>0.42399999999999999</v>
      </c>
      <c r="M298" s="20">
        <f>'P,T'!J298</f>
        <v>0</v>
      </c>
      <c r="N298" s="8"/>
      <c r="O298" s="8">
        <f>331.3*(SQRT((1+('P,T'!D298/273.15))))</f>
        <v>331.3</v>
      </c>
      <c r="P298" s="8"/>
      <c r="Q298" s="8">
        <f t="shared" si="58"/>
        <v>0</v>
      </c>
      <c r="R298" s="8"/>
      <c r="S298" s="8">
        <f t="shared" si="59"/>
        <v>0</v>
      </c>
      <c r="V298" s="8">
        <f>IF('RAOB Used for Calcs'!N298=1,((2*$T$16*$T$19)/(M298*$T$22*I298))^(1/2),0)</f>
        <v>0</v>
      </c>
      <c r="W298" s="8"/>
      <c r="X298" s="37">
        <f>IF('RAOB Used for Calcs'!N298=1,((2*$T$16*$T$19)/(M298*$T$22*K298))^(1/2),0)</f>
        <v>0</v>
      </c>
      <c r="Z298" s="18">
        <f t="shared" si="60"/>
        <v>0</v>
      </c>
      <c r="AA298" s="18"/>
      <c r="AC298" s="8">
        <f>IF('RAOB Used for Calcs'!L298=1,('particle parameters'!$B$25*ABS('particle parameters'!$B$30)),(AC299+(AM299*'vertical grid'!H299)))</f>
        <v>0</v>
      </c>
      <c r="AE298" s="8">
        <f t="shared" si="63"/>
        <v>0</v>
      </c>
      <c r="AG298" s="8">
        <f t="shared" si="64"/>
        <v>0.42399999999999999</v>
      </c>
      <c r="AI298" s="8">
        <f t="shared" si="65"/>
        <v>0</v>
      </c>
      <c r="AK298" s="8">
        <f t="shared" si="61"/>
        <v>0</v>
      </c>
      <c r="AM298" s="8">
        <f>AK298/('particle parameters'!$B$21/1000)</f>
        <v>0</v>
      </c>
      <c r="AO298" s="35">
        <f t="shared" si="62"/>
        <v>0</v>
      </c>
      <c r="AQ298" s="15">
        <f>IF('vertical grid'!J298=TRUE,1,0)</f>
        <v>0</v>
      </c>
      <c r="AR298" s="15"/>
      <c r="AS298" s="15">
        <f t="shared" si="66"/>
        <v>0</v>
      </c>
      <c r="AV298" s="8">
        <f>(Vz!$B$14/1000)*Vz!AK298</f>
        <v>0</v>
      </c>
      <c r="AX298">
        <f t="shared" si="67"/>
        <v>0</v>
      </c>
    </row>
    <row r="299" spans="2:50" x14ac:dyDescent="0.15">
      <c r="B299" s="15">
        <f>'RAOB Used for Calcs'!C299</f>
        <v>0</v>
      </c>
      <c r="D299" s="15">
        <f t="shared" si="68"/>
        <v>0</v>
      </c>
      <c r="F299" s="8">
        <f t="shared" si="57"/>
        <v>0</v>
      </c>
      <c r="G299" s="8"/>
      <c r="I299">
        <v>0.60000000000000009</v>
      </c>
      <c r="K299" s="8">
        <f t="shared" si="69"/>
        <v>0.42399999999999999</v>
      </c>
      <c r="M299" s="20">
        <f>'P,T'!J299</f>
        <v>0</v>
      </c>
      <c r="N299" s="8"/>
      <c r="O299" s="8">
        <f>331.3*(SQRT((1+('P,T'!D299/273.15))))</f>
        <v>331.3</v>
      </c>
      <c r="P299" s="8"/>
      <c r="Q299" s="8">
        <f t="shared" si="58"/>
        <v>0</v>
      </c>
      <c r="R299" s="8"/>
      <c r="S299" s="8">
        <f t="shared" si="59"/>
        <v>0</v>
      </c>
      <c r="V299" s="8">
        <f>IF('RAOB Used for Calcs'!N299=1,((2*$T$16*$T$19)/(M299*$T$22*I299))^(1/2),0)</f>
        <v>0</v>
      </c>
      <c r="W299" s="8"/>
      <c r="X299" s="37">
        <f>IF('RAOB Used for Calcs'!N299=1,((2*$T$16*$T$19)/(M299*$T$22*K299))^(1/2),0)</f>
        <v>0</v>
      </c>
      <c r="Z299" s="18">
        <f t="shared" si="60"/>
        <v>0</v>
      </c>
      <c r="AA299" s="18"/>
      <c r="AC299" s="8">
        <f>IF('RAOB Used for Calcs'!L299=1,('particle parameters'!$B$25*ABS('particle parameters'!$B$30)),(AC300+(AM300*'vertical grid'!H300)))</f>
        <v>0</v>
      </c>
      <c r="AE299" s="8">
        <f t="shared" si="63"/>
        <v>0</v>
      </c>
      <c r="AG299" s="8">
        <f t="shared" si="64"/>
        <v>0.42399999999999999</v>
      </c>
      <c r="AI299" s="8">
        <f t="shared" si="65"/>
        <v>0</v>
      </c>
      <c r="AK299" s="8">
        <f t="shared" si="61"/>
        <v>0</v>
      </c>
      <c r="AM299" s="8">
        <f>AK299/('particle parameters'!$B$21/1000)</f>
        <v>0</v>
      </c>
      <c r="AO299" s="35">
        <f t="shared" si="62"/>
        <v>0</v>
      </c>
      <c r="AQ299" s="15">
        <f>IF('vertical grid'!J299=TRUE,1,0)</f>
        <v>0</v>
      </c>
      <c r="AR299" s="15"/>
      <c r="AS299" s="15">
        <f t="shared" si="66"/>
        <v>0</v>
      </c>
      <c r="AV299" s="8">
        <f>(Vz!$B$14/1000)*Vz!AK299</f>
        <v>0</v>
      </c>
      <c r="AX299">
        <f t="shared" si="67"/>
        <v>0</v>
      </c>
    </row>
    <row r="300" spans="2:50" x14ac:dyDescent="0.15">
      <c r="B300" s="15">
        <f>'RAOB Used for Calcs'!C300</f>
        <v>0</v>
      </c>
      <c r="D300" s="15">
        <f t="shared" si="68"/>
        <v>0</v>
      </c>
      <c r="F300" s="8">
        <f t="shared" si="57"/>
        <v>0</v>
      </c>
      <c r="G300" s="8"/>
      <c r="I300">
        <v>0.60000000000000009</v>
      </c>
      <c r="K300" s="8">
        <f t="shared" si="69"/>
        <v>0.42399999999999999</v>
      </c>
      <c r="M300" s="20">
        <f>'P,T'!J300</f>
        <v>0</v>
      </c>
      <c r="N300" s="8"/>
      <c r="O300" s="8">
        <f>331.3*(SQRT((1+('P,T'!D300/273.15))))</f>
        <v>331.3</v>
      </c>
      <c r="P300" s="8"/>
      <c r="Q300" s="8">
        <f t="shared" si="58"/>
        <v>0</v>
      </c>
      <c r="R300" s="8"/>
      <c r="S300" s="8">
        <f t="shared" si="59"/>
        <v>0</v>
      </c>
      <c r="V300" s="8">
        <f>IF('RAOB Used for Calcs'!N300=1,((2*$T$16*$T$19)/(M300*$T$22*I300))^(1/2),0)</f>
        <v>0</v>
      </c>
      <c r="W300" s="8"/>
      <c r="X300" s="37">
        <f>IF('RAOB Used for Calcs'!N300=1,((2*$T$16*$T$19)/(M300*$T$22*K300))^(1/2),0)</f>
        <v>0</v>
      </c>
      <c r="Z300" s="18">
        <f t="shared" si="60"/>
        <v>0</v>
      </c>
      <c r="AA300" s="18"/>
      <c r="AC300" s="8">
        <f>IF('RAOB Used for Calcs'!L300=1,('particle parameters'!$B$25*ABS('particle parameters'!$B$30)),(AC301+(AM301*'vertical grid'!H301)))</f>
        <v>0</v>
      </c>
      <c r="AE300" s="8">
        <f t="shared" si="63"/>
        <v>0</v>
      </c>
      <c r="AG300" s="8">
        <f t="shared" si="64"/>
        <v>0.42399999999999999</v>
      </c>
      <c r="AI300" s="8">
        <f t="shared" si="65"/>
        <v>0</v>
      </c>
      <c r="AK300" s="8">
        <f t="shared" si="61"/>
        <v>0</v>
      </c>
      <c r="AM300" s="8">
        <f>AK300/('particle parameters'!$B$21/1000)</f>
        <v>0</v>
      </c>
      <c r="AO300" s="35">
        <f t="shared" si="62"/>
        <v>0</v>
      </c>
      <c r="AQ300" s="15">
        <f>IF('vertical grid'!J300=TRUE,1,0)</f>
        <v>0</v>
      </c>
      <c r="AR300" s="15"/>
      <c r="AS300" s="15">
        <f t="shared" si="66"/>
        <v>0</v>
      </c>
      <c r="AV300" s="8">
        <f>(Vz!$B$14/1000)*Vz!AK300</f>
        <v>0</v>
      </c>
      <c r="AX300">
        <f t="shared" si="67"/>
        <v>0</v>
      </c>
    </row>
    <row r="301" spans="2:50" x14ac:dyDescent="0.15">
      <c r="B301" s="15">
        <f>'RAOB Used for Calcs'!C301</f>
        <v>0</v>
      </c>
      <c r="D301" s="15">
        <f t="shared" si="68"/>
        <v>0</v>
      </c>
      <c r="F301" s="8">
        <f t="shared" si="57"/>
        <v>0</v>
      </c>
      <c r="G301" s="8"/>
      <c r="I301">
        <v>0.60000000000000009</v>
      </c>
      <c r="K301" s="8">
        <f t="shared" si="69"/>
        <v>0.42399999999999999</v>
      </c>
      <c r="M301" s="20">
        <f>'P,T'!J301</f>
        <v>0</v>
      </c>
      <c r="N301" s="8"/>
      <c r="O301" s="8">
        <f>331.3*(SQRT((1+('P,T'!D301/273.15))))</f>
        <v>331.3</v>
      </c>
      <c r="P301" s="8"/>
      <c r="Q301" s="8">
        <f t="shared" si="58"/>
        <v>0</v>
      </c>
      <c r="R301" s="8"/>
      <c r="S301" s="8">
        <f t="shared" si="59"/>
        <v>0</v>
      </c>
      <c r="V301" s="8">
        <f>IF('RAOB Used for Calcs'!N301=1,((2*$T$16*$T$19)/(M301*$T$22*I301))^(1/2),0)</f>
        <v>0</v>
      </c>
      <c r="W301" s="8"/>
      <c r="X301" s="37">
        <f>IF('RAOB Used for Calcs'!N301=1,((2*$T$16*$T$19)/(M301*$T$22*K301))^(1/2),0)</f>
        <v>0</v>
      </c>
      <c r="Z301" s="18">
        <f t="shared" si="60"/>
        <v>0</v>
      </c>
      <c r="AA301" s="18"/>
      <c r="AC301" s="8">
        <f>IF('RAOB Used for Calcs'!L301=1,('particle parameters'!$B$25*ABS('particle parameters'!$B$30)),(AC302+(AM302*'vertical grid'!H302)))</f>
        <v>0</v>
      </c>
      <c r="AE301" s="8">
        <f t="shared" si="63"/>
        <v>0</v>
      </c>
      <c r="AG301" s="8">
        <f t="shared" si="64"/>
        <v>0.42399999999999999</v>
      </c>
      <c r="AI301" s="8">
        <f t="shared" si="65"/>
        <v>0</v>
      </c>
      <c r="AK301" s="8">
        <f t="shared" si="61"/>
        <v>0</v>
      </c>
      <c r="AM301" s="8">
        <f>AK301/('particle parameters'!$B$21/1000)</f>
        <v>0</v>
      </c>
      <c r="AO301" s="35">
        <f t="shared" si="62"/>
        <v>0</v>
      </c>
      <c r="AQ301" s="15">
        <f>IF('vertical grid'!J301=TRUE,1,0)</f>
        <v>0</v>
      </c>
      <c r="AR301" s="15"/>
      <c r="AS301" s="15">
        <f t="shared" si="66"/>
        <v>0</v>
      </c>
      <c r="AV301" s="8">
        <f>(Vz!$B$14/1000)*Vz!AK301</f>
        <v>0</v>
      </c>
      <c r="AX301">
        <f t="shared" si="67"/>
        <v>0</v>
      </c>
    </row>
    <row r="302" spans="2:50" x14ac:dyDescent="0.15">
      <c r="B302" s="15">
        <f>'RAOB Used for Calcs'!C302</f>
        <v>0</v>
      </c>
      <c r="D302" s="15">
        <f t="shared" si="68"/>
        <v>0</v>
      </c>
      <c r="F302" s="8">
        <f t="shared" si="57"/>
        <v>0</v>
      </c>
      <c r="G302" s="8"/>
      <c r="I302">
        <v>0.60000000000000009</v>
      </c>
      <c r="K302" s="8">
        <f t="shared" si="69"/>
        <v>0.42399999999999999</v>
      </c>
      <c r="M302" s="20">
        <f>'P,T'!J302</f>
        <v>0</v>
      </c>
      <c r="N302" s="8"/>
      <c r="O302" s="8">
        <f>331.3*(SQRT((1+('P,T'!D302/273.15))))</f>
        <v>331.3</v>
      </c>
      <c r="P302" s="8"/>
      <c r="Q302" s="8">
        <f t="shared" si="58"/>
        <v>0</v>
      </c>
      <c r="R302" s="8"/>
      <c r="S302" s="8">
        <f t="shared" si="59"/>
        <v>0</v>
      </c>
      <c r="V302" s="8">
        <f>IF('RAOB Used for Calcs'!N302=1,((2*$T$16*$T$19)/(M302*$T$22*I302))^(1/2),0)</f>
        <v>0</v>
      </c>
      <c r="W302" s="8"/>
      <c r="X302" s="37">
        <f>IF('RAOB Used for Calcs'!N302=1,((2*$T$16*$T$19)/(M302*$T$22*K302))^(1/2),0)</f>
        <v>0</v>
      </c>
      <c r="Z302" s="18">
        <f t="shared" si="60"/>
        <v>0</v>
      </c>
      <c r="AA302" s="18"/>
      <c r="AC302" s="8">
        <f>IF('RAOB Used for Calcs'!L302=1,('particle parameters'!$B$25*ABS('particle parameters'!$B$30)),(AC303+(AM303*'vertical grid'!H303)))</f>
        <v>0</v>
      </c>
      <c r="AE302" s="8">
        <f t="shared" si="63"/>
        <v>0</v>
      </c>
      <c r="AG302" s="8">
        <f t="shared" si="64"/>
        <v>0.42399999999999999</v>
      </c>
      <c r="AI302" s="8">
        <f t="shared" si="65"/>
        <v>0</v>
      </c>
      <c r="AK302" s="8">
        <f t="shared" si="61"/>
        <v>0</v>
      </c>
      <c r="AM302" s="8">
        <f>AK302/('particle parameters'!$B$21/1000)</f>
        <v>0</v>
      </c>
      <c r="AO302" s="35">
        <f t="shared" si="62"/>
        <v>0</v>
      </c>
      <c r="AQ302" s="15">
        <f>IF('vertical grid'!J302=TRUE,1,0)</f>
        <v>0</v>
      </c>
      <c r="AR302" s="15"/>
      <c r="AS302" s="15">
        <f t="shared" si="66"/>
        <v>0</v>
      </c>
      <c r="AV302" s="8">
        <f>(Vz!$B$14/1000)*Vz!AK302</f>
        <v>0</v>
      </c>
      <c r="AX302">
        <f t="shared" si="67"/>
        <v>0</v>
      </c>
    </row>
    <row r="303" spans="2:50" x14ac:dyDescent="0.15">
      <c r="B303" s="15">
        <f>'RAOB Used for Calcs'!C303</f>
        <v>0</v>
      </c>
      <c r="D303" s="15">
        <f t="shared" si="68"/>
        <v>0</v>
      </c>
      <c r="F303" s="8">
        <f t="shared" si="57"/>
        <v>0</v>
      </c>
      <c r="G303" s="8"/>
      <c r="I303">
        <v>0.60000000000000009</v>
      </c>
      <c r="K303" s="8">
        <f t="shared" si="69"/>
        <v>0.42399999999999999</v>
      </c>
      <c r="M303" s="20">
        <f>'P,T'!J303</f>
        <v>0</v>
      </c>
      <c r="N303" s="8"/>
      <c r="O303" s="8">
        <f>331.3*(SQRT((1+('P,T'!D303/273.15))))</f>
        <v>331.3</v>
      </c>
      <c r="P303" s="8"/>
      <c r="Q303" s="8">
        <f t="shared" si="58"/>
        <v>0</v>
      </c>
      <c r="R303" s="8"/>
      <c r="S303" s="8">
        <f t="shared" si="59"/>
        <v>0</v>
      </c>
      <c r="V303" s="8">
        <f>IF('RAOB Used for Calcs'!N303=1,((2*$T$16*$T$19)/(M303*$T$22*I303))^(1/2),0)</f>
        <v>0</v>
      </c>
      <c r="W303" s="8"/>
      <c r="X303" s="37">
        <f>IF('RAOB Used for Calcs'!N303=1,((2*$T$16*$T$19)/(M303*$T$22*K303))^(1/2),0)</f>
        <v>0</v>
      </c>
      <c r="Z303" s="18">
        <f t="shared" si="60"/>
        <v>0</v>
      </c>
      <c r="AA303" s="18"/>
      <c r="AC303" s="8">
        <f>IF('RAOB Used for Calcs'!L303=1,('particle parameters'!$B$25*ABS('particle parameters'!$B$30)),(AC304+(AM304*'vertical grid'!H304)))</f>
        <v>0</v>
      </c>
      <c r="AE303" s="8">
        <f t="shared" si="63"/>
        <v>0</v>
      </c>
      <c r="AG303" s="8">
        <f t="shared" si="64"/>
        <v>0.42399999999999999</v>
      </c>
      <c r="AI303" s="8">
        <f t="shared" si="65"/>
        <v>0</v>
      </c>
      <c r="AK303" s="8">
        <f t="shared" si="61"/>
        <v>0</v>
      </c>
      <c r="AM303" s="8">
        <f>AK303/('particle parameters'!$B$21/1000)</f>
        <v>0</v>
      </c>
      <c r="AO303" s="35">
        <f t="shared" si="62"/>
        <v>0</v>
      </c>
      <c r="AQ303" s="15">
        <f>IF('vertical grid'!J303=TRUE,1,0)</f>
        <v>0</v>
      </c>
      <c r="AR303" s="15"/>
      <c r="AS303" s="15">
        <f t="shared" si="66"/>
        <v>0</v>
      </c>
      <c r="AV303" s="8">
        <f>(Vz!$B$14/1000)*Vz!AK303</f>
        <v>0</v>
      </c>
      <c r="AX303">
        <f t="shared" si="67"/>
        <v>0</v>
      </c>
    </row>
    <row r="304" spans="2:50" x14ac:dyDescent="0.15">
      <c r="B304" s="15">
        <f>'RAOB Used for Calcs'!C304</f>
        <v>0</v>
      </c>
      <c r="D304" s="15">
        <f t="shared" si="68"/>
        <v>0</v>
      </c>
      <c r="F304" s="8">
        <f t="shared" si="57"/>
        <v>0</v>
      </c>
      <c r="G304" s="8"/>
      <c r="I304">
        <v>0.60000000000000009</v>
      </c>
      <c r="K304" s="8">
        <f t="shared" si="69"/>
        <v>0.42399999999999999</v>
      </c>
      <c r="M304" s="20">
        <f>'P,T'!J304</f>
        <v>0</v>
      </c>
      <c r="N304" s="8"/>
      <c r="O304" s="8">
        <f>331.3*(SQRT((1+('P,T'!D304/273.15))))</f>
        <v>331.3</v>
      </c>
      <c r="P304" s="8"/>
      <c r="Q304" s="8">
        <f t="shared" si="58"/>
        <v>0</v>
      </c>
      <c r="R304" s="8"/>
      <c r="S304" s="8">
        <f t="shared" si="59"/>
        <v>0</v>
      </c>
      <c r="V304" s="8">
        <f>IF('RAOB Used for Calcs'!N304=1,((2*$T$16*$T$19)/(M304*$T$22*I304))^(1/2),0)</f>
        <v>0</v>
      </c>
      <c r="W304" s="8"/>
      <c r="X304" s="37">
        <f>IF('RAOB Used for Calcs'!N304=1,((2*$T$16*$T$19)/(M304*$T$22*K304))^(1/2),0)</f>
        <v>0</v>
      </c>
      <c r="Z304" s="18">
        <f t="shared" si="60"/>
        <v>0</v>
      </c>
      <c r="AA304" s="18"/>
      <c r="AC304" s="8">
        <f>IF('RAOB Used for Calcs'!L304=1,('particle parameters'!$B$25*ABS('particle parameters'!$B$30)),(AC305+(AM305*'vertical grid'!H305)))</f>
        <v>0</v>
      </c>
      <c r="AE304" s="8">
        <f t="shared" si="63"/>
        <v>0</v>
      </c>
      <c r="AG304" s="8">
        <f t="shared" si="64"/>
        <v>0.42399999999999999</v>
      </c>
      <c r="AI304" s="8">
        <f t="shared" si="65"/>
        <v>0</v>
      </c>
      <c r="AK304" s="8">
        <f t="shared" si="61"/>
        <v>0</v>
      </c>
      <c r="AM304" s="8">
        <f>AK304/('particle parameters'!$B$21/1000)</f>
        <v>0</v>
      </c>
      <c r="AO304" s="35">
        <f t="shared" si="62"/>
        <v>0</v>
      </c>
      <c r="AQ304" s="15">
        <f>IF('vertical grid'!J304=TRUE,1,0)</f>
        <v>0</v>
      </c>
      <c r="AR304" s="15"/>
      <c r="AS304" s="15">
        <f t="shared" si="66"/>
        <v>0</v>
      </c>
      <c r="AV304" s="8">
        <f>(Vz!$B$14/1000)*Vz!AK304</f>
        <v>0</v>
      </c>
      <c r="AX304">
        <f t="shared" si="67"/>
        <v>0</v>
      </c>
    </row>
    <row r="305" spans="2:50" x14ac:dyDescent="0.15">
      <c r="B305" s="15">
        <f>'RAOB Used for Calcs'!C305</f>
        <v>0</v>
      </c>
      <c r="D305" s="15">
        <f t="shared" si="68"/>
        <v>0</v>
      </c>
      <c r="F305" s="8">
        <f t="shared" si="57"/>
        <v>0</v>
      </c>
      <c r="G305" s="8"/>
      <c r="I305">
        <v>0.60000000000000009</v>
      </c>
      <c r="K305" s="8">
        <f t="shared" si="69"/>
        <v>0.42399999999999999</v>
      </c>
      <c r="M305" s="20">
        <f>'P,T'!J305</f>
        <v>0</v>
      </c>
      <c r="N305" s="8"/>
      <c r="O305" s="8">
        <f>331.3*(SQRT((1+('P,T'!D305/273.15))))</f>
        <v>331.3</v>
      </c>
      <c r="P305" s="8"/>
      <c r="Q305" s="8">
        <f t="shared" si="58"/>
        <v>0</v>
      </c>
      <c r="R305" s="8"/>
      <c r="S305" s="8">
        <f t="shared" si="59"/>
        <v>0</v>
      </c>
      <c r="V305" s="8">
        <f>IF('RAOB Used for Calcs'!N305=1,((2*$T$16*$T$19)/(M305*$T$22*I305))^(1/2),0)</f>
        <v>0</v>
      </c>
      <c r="W305" s="8"/>
      <c r="X305" s="37">
        <f>IF('RAOB Used for Calcs'!N305=1,((2*$T$16*$T$19)/(M305*$T$22*K305))^(1/2),0)</f>
        <v>0</v>
      </c>
      <c r="Z305" s="18">
        <f t="shared" si="60"/>
        <v>0</v>
      </c>
      <c r="AA305" s="18"/>
      <c r="AC305" s="8">
        <f>IF('RAOB Used for Calcs'!L305=1,('particle parameters'!$B$25*ABS('particle parameters'!$B$30)),(AC306+(AM306*'vertical grid'!H306)))</f>
        <v>0</v>
      </c>
      <c r="AE305" s="8">
        <f t="shared" si="63"/>
        <v>0</v>
      </c>
      <c r="AG305" s="8">
        <f t="shared" si="64"/>
        <v>0.42399999999999999</v>
      </c>
      <c r="AI305" s="8">
        <f t="shared" si="65"/>
        <v>0</v>
      </c>
      <c r="AK305" s="8">
        <f t="shared" si="61"/>
        <v>0</v>
      </c>
      <c r="AM305" s="8">
        <f>AK305/('particle parameters'!$B$21/1000)</f>
        <v>0</v>
      </c>
      <c r="AO305" s="35">
        <f t="shared" si="62"/>
        <v>0</v>
      </c>
      <c r="AQ305" s="15">
        <f>IF('vertical grid'!J305=TRUE,1,0)</f>
        <v>0</v>
      </c>
      <c r="AR305" s="15"/>
      <c r="AS305" s="15">
        <f t="shared" si="66"/>
        <v>0</v>
      </c>
      <c r="AV305" s="8">
        <f>(Vz!$B$14/1000)*Vz!AK305</f>
        <v>0</v>
      </c>
      <c r="AX305">
        <f t="shared" si="67"/>
        <v>0</v>
      </c>
    </row>
    <row r="306" spans="2:50" x14ac:dyDescent="0.15">
      <c r="B306" s="15">
        <f>'RAOB Used for Calcs'!C306</f>
        <v>0</v>
      </c>
      <c r="D306" s="15">
        <f t="shared" si="68"/>
        <v>0</v>
      </c>
      <c r="F306" s="8">
        <f t="shared" si="57"/>
        <v>0</v>
      </c>
      <c r="G306" s="8"/>
      <c r="I306">
        <v>0.60000000000000009</v>
      </c>
      <c r="K306" s="8">
        <f t="shared" si="69"/>
        <v>0.42399999999999999</v>
      </c>
      <c r="M306" s="20">
        <f>'P,T'!J306</f>
        <v>0</v>
      </c>
      <c r="N306" s="8"/>
      <c r="O306" s="8">
        <f>331.3*(SQRT((1+('P,T'!D306/273.15))))</f>
        <v>331.3</v>
      </c>
      <c r="P306" s="8"/>
      <c r="Q306" s="8">
        <f t="shared" si="58"/>
        <v>0</v>
      </c>
      <c r="R306" s="8"/>
      <c r="S306" s="8">
        <f t="shared" si="59"/>
        <v>0</v>
      </c>
      <c r="V306" s="8">
        <f>IF('RAOB Used for Calcs'!N306=1,((2*$T$16*$T$19)/(M306*$T$22*I306))^(1/2),0)</f>
        <v>0</v>
      </c>
      <c r="W306" s="8"/>
      <c r="X306" s="37">
        <f>IF('RAOB Used for Calcs'!N306=1,((2*$T$16*$T$19)/(M306*$T$22*K306))^(1/2),0)</f>
        <v>0</v>
      </c>
      <c r="Z306" s="18">
        <f t="shared" si="60"/>
        <v>0</v>
      </c>
      <c r="AA306" s="18"/>
      <c r="AC306" s="8">
        <f>IF('RAOB Used for Calcs'!L306=1,('particle parameters'!$B$25*ABS('particle parameters'!$B$30)),(AC307+(AM307*'vertical grid'!H307)))</f>
        <v>0</v>
      </c>
      <c r="AE306" s="8">
        <f t="shared" si="63"/>
        <v>0</v>
      </c>
      <c r="AG306" s="8">
        <f t="shared" si="64"/>
        <v>0.42399999999999999</v>
      </c>
      <c r="AI306" s="8">
        <f t="shared" si="65"/>
        <v>0</v>
      </c>
      <c r="AK306" s="8">
        <f t="shared" si="61"/>
        <v>0</v>
      </c>
      <c r="AM306" s="8">
        <f>AK306/('particle parameters'!$B$21/1000)</f>
        <v>0</v>
      </c>
      <c r="AO306" s="35">
        <f t="shared" si="62"/>
        <v>0</v>
      </c>
      <c r="AQ306" s="15">
        <f>IF('vertical grid'!J306=TRUE,1,0)</f>
        <v>0</v>
      </c>
      <c r="AR306" s="15"/>
      <c r="AS306" s="15">
        <f t="shared" si="66"/>
        <v>0</v>
      </c>
      <c r="AV306" s="8">
        <f>(Vz!$B$14/1000)*Vz!AK306</f>
        <v>0</v>
      </c>
      <c r="AX306">
        <f t="shared" si="67"/>
        <v>0</v>
      </c>
    </row>
    <row r="307" spans="2:50" x14ac:dyDescent="0.15">
      <c r="B307" s="15">
        <f>'RAOB Used for Calcs'!C307</f>
        <v>0</v>
      </c>
      <c r="D307" s="15">
        <f t="shared" si="68"/>
        <v>0</v>
      </c>
      <c r="F307" s="8">
        <f t="shared" si="57"/>
        <v>0</v>
      </c>
      <c r="G307" s="8"/>
      <c r="I307">
        <v>0.60000000000000009</v>
      </c>
      <c r="K307" s="8">
        <f t="shared" si="69"/>
        <v>0.42399999999999999</v>
      </c>
      <c r="M307" s="20">
        <f>'P,T'!J307</f>
        <v>0</v>
      </c>
      <c r="N307" s="8"/>
      <c r="O307" s="8">
        <f>331.3*(SQRT((1+('P,T'!D307/273.15))))</f>
        <v>331.3</v>
      </c>
      <c r="P307" s="8"/>
      <c r="Q307" s="8">
        <f t="shared" si="58"/>
        <v>0</v>
      </c>
      <c r="R307" s="8"/>
      <c r="S307" s="8">
        <f t="shared" si="59"/>
        <v>0</v>
      </c>
      <c r="V307" s="8">
        <f>IF('RAOB Used for Calcs'!N307=1,((2*$T$16*$T$19)/(M307*$T$22*I307))^(1/2),0)</f>
        <v>0</v>
      </c>
      <c r="W307" s="8"/>
      <c r="X307" s="37">
        <f>IF('RAOB Used for Calcs'!N307=1,((2*$T$16*$T$19)/(M307*$T$22*K307))^(1/2),0)</f>
        <v>0</v>
      </c>
      <c r="Z307" s="18">
        <f t="shared" si="60"/>
        <v>0</v>
      </c>
      <c r="AA307" s="18"/>
      <c r="AC307" s="8">
        <f>IF('RAOB Used for Calcs'!L307=1,('particle parameters'!$B$25*ABS('particle parameters'!$B$30)),(AC308+(AM308*'vertical grid'!H308)))</f>
        <v>0</v>
      </c>
      <c r="AE307" s="8">
        <f t="shared" si="63"/>
        <v>0</v>
      </c>
      <c r="AG307" s="8">
        <f t="shared" si="64"/>
        <v>0.42399999999999999</v>
      </c>
      <c r="AI307" s="8">
        <f t="shared" si="65"/>
        <v>0</v>
      </c>
      <c r="AK307" s="8">
        <f t="shared" si="61"/>
        <v>0</v>
      </c>
      <c r="AM307" s="8">
        <f>AK307/('particle parameters'!$B$21/1000)</f>
        <v>0</v>
      </c>
      <c r="AO307" s="35">
        <f t="shared" si="62"/>
        <v>0</v>
      </c>
      <c r="AQ307" s="15">
        <f>IF('vertical grid'!J307=TRUE,1,0)</f>
        <v>0</v>
      </c>
      <c r="AR307" s="15"/>
      <c r="AS307" s="15">
        <f t="shared" si="66"/>
        <v>0</v>
      </c>
      <c r="AV307" s="8">
        <f>(Vz!$B$14/1000)*Vz!AK307</f>
        <v>0</v>
      </c>
      <c r="AX307">
        <f t="shared" si="67"/>
        <v>0</v>
      </c>
    </row>
    <row r="308" spans="2:50" x14ac:dyDescent="0.15">
      <c r="B308" s="15">
        <f>'RAOB Used for Calcs'!C308</f>
        <v>0</v>
      </c>
      <c r="D308" s="15">
        <f t="shared" si="68"/>
        <v>0</v>
      </c>
      <c r="F308" s="8">
        <f t="shared" si="57"/>
        <v>0</v>
      </c>
      <c r="G308" s="8"/>
      <c r="I308">
        <v>0.60000000000000009</v>
      </c>
      <c r="K308" s="8">
        <f t="shared" si="69"/>
        <v>0.42399999999999999</v>
      </c>
      <c r="M308" s="20">
        <f>'P,T'!J308</f>
        <v>0</v>
      </c>
      <c r="N308" s="8"/>
      <c r="O308" s="8">
        <f>331.3*(SQRT((1+('P,T'!D308/273.15))))</f>
        <v>331.3</v>
      </c>
      <c r="P308" s="8"/>
      <c r="Q308" s="8">
        <f t="shared" si="58"/>
        <v>0</v>
      </c>
      <c r="R308" s="8"/>
      <c r="S308" s="8">
        <f t="shared" si="59"/>
        <v>0</v>
      </c>
      <c r="V308" s="8">
        <f>IF('RAOB Used for Calcs'!N308=1,((2*$T$16*$T$19)/(M308*$T$22*I308))^(1/2),0)</f>
        <v>0</v>
      </c>
      <c r="W308" s="8"/>
      <c r="X308" s="37">
        <f>IF('RAOB Used for Calcs'!N308=1,((2*$T$16*$T$19)/(M308*$T$22*K308))^(1/2),0)</f>
        <v>0</v>
      </c>
      <c r="Z308" s="18">
        <f t="shared" si="60"/>
        <v>0</v>
      </c>
      <c r="AA308" s="18"/>
      <c r="AC308" s="8">
        <f>IF('RAOB Used for Calcs'!L308=1,('particle parameters'!$B$25*ABS('particle parameters'!$B$30)),(AC309+(AM309*'vertical grid'!H309)))</f>
        <v>0</v>
      </c>
      <c r="AE308" s="8">
        <f t="shared" si="63"/>
        <v>0</v>
      </c>
      <c r="AG308" s="8">
        <f t="shared" si="64"/>
        <v>0.42399999999999999</v>
      </c>
      <c r="AI308" s="8">
        <f t="shared" si="65"/>
        <v>0</v>
      </c>
      <c r="AK308" s="8">
        <f t="shared" si="61"/>
        <v>0</v>
      </c>
      <c r="AM308" s="8">
        <f>AK308/('particle parameters'!$B$21/1000)</f>
        <v>0</v>
      </c>
      <c r="AO308" s="35">
        <f t="shared" si="62"/>
        <v>0</v>
      </c>
      <c r="AQ308" s="15">
        <f>IF('vertical grid'!J308=TRUE,1,0)</f>
        <v>0</v>
      </c>
      <c r="AR308" s="15"/>
      <c r="AS308" s="15">
        <f t="shared" si="66"/>
        <v>0</v>
      </c>
      <c r="AV308" s="8">
        <f>(Vz!$B$14/1000)*Vz!AK308</f>
        <v>0</v>
      </c>
      <c r="AX308">
        <f t="shared" si="67"/>
        <v>0</v>
      </c>
    </row>
    <row r="309" spans="2:50" x14ac:dyDescent="0.15">
      <c r="B309" s="15">
        <f>'RAOB Used for Calcs'!C309</f>
        <v>0</v>
      </c>
      <c r="D309" s="15">
        <f t="shared" si="68"/>
        <v>0</v>
      </c>
      <c r="F309" s="8">
        <f t="shared" si="57"/>
        <v>0</v>
      </c>
      <c r="G309" s="8"/>
      <c r="I309">
        <v>0.60000000000000009</v>
      </c>
      <c r="K309" s="8">
        <f t="shared" si="69"/>
        <v>0.42399999999999999</v>
      </c>
      <c r="M309" s="20">
        <f>'P,T'!J309</f>
        <v>0</v>
      </c>
      <c r="N309" s="8"/>
      <c r="O309" s="8">
        <f>331.3*(SQRT((1+('P,T'!D309/273.15))))</f>
        <v>331.3</v>
      </c>
      <c r="P309" s="8"/>
      <c r="Q309" s="8">
        <f t="shared" si="58"/>
        <v>0</v>
      </c>
      <c r="R309" s="8"/>
      <c r="S309" s="8">
        <f t="shared" si="59"/>
        <v>0</v>
      </c>
      <c r="V309" s="8">
        <f>IF('RAOB Used for Calcs'!N309=1,((2*$T$16*$T$19)/(M309*$T$22*I309))^(1/2),0)</f>
        <v>0</v>
      </c>
      <c r="W309" s="8"/>
      <c r="X309" s="37">
        <f>IF('RAOB Used for Calcs'!N309=1,((2*$T$16*$T$19)/(M309*$T$22*K309))^(1/2),0)</f>
        <v>0</v>
      </c>
      <c r="Z309" s="18">
        <f t="shared" si="60"/>
        <v>0</v>
      </c>
      <c r="AA309" s="18"/>
      <c r="AC309" s="8">
        <f>IF('RAOB Used for Calcs'!L309=1,('particle parameters'!$B$25*ABS('particle parameters'!$B$30)),(AC310+(AM310*'vertical grid'!H310)))</f>
        <v>0</v>
      </c>
      <c r="AE309" s="8">
        <f t="shared" si="63"/>
        <v>0</v>
      </c>
      <c r="AG309" s="8">
        <f t="shared" si="64"/>
        <v>0.42399999999999999</v>
      </c>
      <c r="AI309" s="8">
        <f t="shared" si="65"/>
        <v>0</v>
      </c>
      <c r="AK309" s="8">
        <f t="shared" si="61"/>
        <v>0</v>
      </c>
      <c r="AM309" s="8">
        <f>AK309/('particle parameters'!$B$21/1000)</f>
        <v>0</v>
      </c>
      <c r="AO309" s="35">
        <f t="shared" si="62"/>
        <v>0</v>
      </c>
      <c r="AQ309" s="15">
        <f>IF('vertical grid'!J309=TRUE,1,0)</f>
        <v>0</v>
      </c>
      <c r="AR309" s="15"/>
      <c r="AS309" s="15">
        <f t="shared" si="66"/>
        <v>0</v>
      </c>
      <c r="AV309" s="8">
        <f>(Vz!$B$14/1000)*Vz!AK309</f>
        <v>0</v>
      </c>
      <c r="AX309">
        <f t="shared" si="67"/>
        <v>0</v>
      </c>
    </row>
    <row r="310" spans="2:50" x14ac:dyDescent="0.15">
      <c r="B310" s="15">
        <f>'RAOB Used for Calcs'!C310</f>
        <v>0</v>
      </c>
      <c r="D310" s="15">
        <f t="shared" si="68"/>
        <v>0</v>
      </c>
      <c r="F310" s="8">
        <f t="shared" si="57"/>
        <v>0</v>
      </c>
      <c r="G310" s="8"/>
      <c r="I310">
        <v>0.60000000000000009</v>
      </c>
      <c r="K310" s="8">
        <f t="shared" si="69"/>
        <v>0.42399999999999999</v>
      </c>
      <c r="M310" s="20">
        <f>'P,T'!J310</f>
        <v>0</v>
      </c>
      <c r="N310" s="8"/>
      <c r="O310" s="8">
        <f>331.3*(SQRT((1+('P,T'!D310/273.15))))</f>
        <v>331.3</v>
      </c>
      <c r="P310" s="8"/>
      <c r="Q310" s="8">
        <f t="shared" si="58"/>
        <v>0</v>
      </c>
      <c r="R310" s="8"/>
      <c r="S310" s="8">
        <f t="shared" si="59"/>
        <v>0</v>
      </c>
      <c r="V310" s="8">
        <f>IF('RAOB Used for Calcs'!N310=1,((2*$T$16*$T$19)/(M310*$T$22*I310))^(1/2),0)</f>
        <v>0</v>
      </c>
      <c r="W310" s="8"/>
      <c r="X310" s="37">
        <f>IF('RAOB Used for Calcs'!N310=1,((2*$T$16*$T$19)/(M310*$T$22*K310))^(1/2),0)</f>
        <v>0</v>
      </c>
      <c r="Z310" s="18">
        <f t="shared" si="60"/>
        <v>0</v>
      </c>
      <c r="AA310" s="18"/>
      <c r="AC310" s="8">
        <f>IF('RAOB Used for Calcs'!L310=1,('particle parameters'!$B$25*ABS('particle parameters'!$B$30)),(AC311+(AM311*'vertical grid'!H311)))</f>
        <v>0</v>
      </c>
      <c r="AE310" s="8">
        <f t="shared" si="63"/>
        <v>0</v>
      </c>
      <c r="AG310" s="8">
        <f t="shared" si="64"/>
        <v>0.42399999999999999</v>
      </c>
      <c r="AI310" s="8">
        <f t="shared" si="65"/>
        <v>0</v>
      </c>
      <c r="AK310" s="8">
        <f t="shared" si="61"/>
        <v>0</v>
      </c>
      <c r="AM310" s="8">
        <f>AK310/('particle parameters'!$B$21/1000)</f>
        <v>0</v>
      </c>
      <c r="AO310" s="35">
        <f t="shared" si="62"/>
        <v>0</v>
      </c>
      <c r="AQ310" s="15">
        <f>IF('vertical grid'!J310=TRUE,1,0)</f>
        <v>0</v>
      </c>
      <c r="AR310" s="15"/>
      <c r="AS310" s="15">
        <f t="shared" si="66"/>
        <v>0</v>
      </c>
      <c r="AV310" s="8">
        <f>(Vz!$B$14/1000)*Vz!AK310</f>
        <v>0</v>
      </c>
      <c r="AX310">
        <f t="shared" si="67"/>
        <v>0</v>
      </c>
    </row>
    <row r="311" spans="2:50" x14ac:dyDescent="0.15">
      <c r="B311" s="15">
        <f>'RAOB Used for Calcs'!C311</f>
        <v>0</v>
      </c>
      <c r="D311" s="15">
        <f t="shared" si="68"/>
        <v>0</v>
      </c>
      <c r="F311" s="8">
        <f t="shared" si="57"/>
        <v>0</v>
      </c>
      <c r="G311" s="8"/>
      <c r="I311">
        <v>0.60000000000000009</v>
      </c>
      <c r="K311" s="8">
        <f t="shared" si="69"/>
        <v>0.42399999999999999</v>
      </c>
      <c r="M311" s="20">
        <f>'P,T'!J311</f>
        <v>0</v>
      </c>
      <c r="N311" s="8"/>
      <c r="O311" s="8">
        <f>331.3*(SQRT((1+('P,T'!D311/273.15))))</f>
        <v>331.3</v>
      </c>
      <c r="P311" s="8"/>
      <c r="Q311" s="8">
        <f t="shared" si="58"/>
        <v>0</v>
      </c>
      <c r="R311" s="8"/>
      <c r="S311" s="8">
        <f t="shared" si="59"/>
        <v>0</v>
      </c>
      <c r="V311" s="8">
        <f>IF('RAOB Used for Calcs'!N311=1,((2*$T$16*$T$19)/(M311*$T$22*I311))^(1/2),0)</f>
        <v>0</v>
      </c>
      <c r="W311" s="8"/>
      <c r="X311" s="37">
        <f>IF('RAOB Used for Calcs'!N311=1,((2*$T$16*$T$19)/(M311*$T$22*K311))^(1/2),0)</f>
        <v>0</v>
      </c>
      <c r="Z311" s="18">
        <f t="shared" si="60"/>
        <v>0</v>
      </c>
      <c r="AA311" s="18"/>
      <c r="AC311" s="8">
        <f>IF('RAOB Used for Calcs'!L311=1,('particle parameters'!$B$25*ABS('particle parameters'!$B$30)),(AC312+(AM312*'vertical grid'!H312)))</f>
        <v>0</v>
      </c>
      <c r="AE311" s="8">
        <f t="shared" si="63"/>
        <v>0</v>
      </c>
      <c r="AG311" s="8">
        <f t="shared" si="64"/>
        <v>0.42399999999999999</v>
      </c>
      <c r="AI311" s="8">
        <f t="shared" si="65"/>
        <v>0</v>
      </c>
      <c r="AK311" s="8">
        <f t="shared" si="61"/>
        <v>0</v>
      </c>
      <c r="AM311" s="8">
        <f>AK311/('particle parameters'!$B$21/1000)</f>
        <v>0</v>
      </c>
      <c r="AO311" s="35">
        <f t="shared" si="62"/>
        <v>0</v>
      </c>
      <c r="AQ311" s="15">
        <f>IF('vertical grid'!J311=TRUE,1,0)</f>
        <v>0</v>
      </c>
      <c r="AR311" s="15"/>
      <c r="AS311" s="15">
        <f t="shared" si="66"/>
        <v>0</v>
      </c>
      <c r="AV311" s="8">
        <f>(Vz!$B$14/1000)*Vz!AK311</f>
        <v>0</v>
      </c>
      <c r="AX311">
        <f t="shared" si="67"/>
        <v>0</v>
      </c>
    </row>
    <row r="312" spans="2:50" x14ac:dyDescent="0.15">
      <c r="B312" s="15">
        <f>'RAOB Used for Calcs'!C312</f>
        <v>0</v>
      </c>
      <c r="D312" s="15">
        <f t="shared" si="68"/>
        <v>0</v>
      </c>
      <c r="F312" s="8">
        <f t="shared" si="57"/>
        <v>0</v>
      </c>
      <c r="G312" s="8"/>
      <c r="I312">
        <v>0.60000000000000009</v>
      </c>
      <c r="K312" s="8">
        <f t="shared" si="69"/>
        <v>0.42399999999999999</v>
      </c>
      <c r="M312" s="20">
        <f>'P,T'!J312</f>
        <v>0</v>
      </c>
      <c r="N312" s="8"/>
      <c r="O312" s="8">
        <f>331.3*(SQRT((1+('P,T'!D312/273.15))))</f>
        <v>331.3</v>
      </c>
      <c r="P312" s="8"/>
      <c r="Q312" s="8">
        <f t="shared" si="58"/>
        <v>0</v>
      </c>
      <c r="R312" s="8"/>
      <c r="S312" s="8">
        <f t="shared" si="59"/>
        <v>0</v>
      </c>
      <c r="V312" s="8">
        <f>IF('RAOB Used for Calcs'!N312=1,((2*$T$16*$T$19)/(M312*$T$22*I312))^(1/2),0)</f>
        <v>0</v>
      </c>
      <c r="W312" s="8"/>
      <c r="X312" s="37">
        <f>IF('RAOB Used for Calcs'!N312=1,((2*$T$16*$T$19)/(M312*$T$22*K312))^(1/2),0)</f>
        <v>0</v>
      </c>
      <c r="Z312" s="18">
        <f t="shared" si="60"/>
        <v>0</v>
      </c>
      <c r="AA312" s="18"/>
      <c r="AC312" s="8">
        <f>IF('RAOB Used for Calcs'!L312=1,('particle parameters'!$B$25*ABS('particle parameters'!$B$30)),(AC313+(AM313*'vertical grid'!H313)))</f>
        <v>0</v>
      </c>
      <c r="AE312" s="8">
        <f t="shared" si="63"/>
        <v>0</v>
      </c>
      <c r="AG312" s="8">
        <f t="shared" si="64"/>
        <v>0.42399999999999999</v>
      </c>
      <c r="AI312" s="8">
        <f t="shared" si="65"/>
        <v>0</v>
      </c>
      <c r="AK312" s="8">
        <f t="shared" si="61"/>
        <v>0</v>
      </c>
      <c r="AM312" s="8">
        <f>AK312/('particle parameters'!$B$21/1000)</f>
        <v>0</v>
      </c>
      <c r="AO312" s="35">
        <f t="shared" si="62"/>
        <v>0</v>
      </c>
      <c r="AQ312" s="15">
        <f>IF('vertical grid'!J312=TRUE,1,0)</f>
        <v>0</v>
      </c>
      <c r="AR312" s="15"/>
      <c r="AS312" s="15">
        <f t="shared" si="66"/>
        <v>0</v>
      </c>
      <c r="AV312" s="8">
        <f>(Vz!$B$14/1000)*Vz!AK312</f>
        <v>0</v>
      </c>
      <c r="AX312">
        <f t="shared" si="67"/>
        <v>0</v>
      </c>
    </row>
    <row r="313" spans="2:50" x14ac:dyDescent="0.15">
      <c r="B313" s="15">
        <f>'RAOB Used for Calcs'!C313</f>
        <v>0</v>
      </c>
      <c r="D313" s="15">
        <f t="shared" si="68"/>
        <v>0</v>
      </c>
      <c r="F313" s="8">
        <f t="shared" si="57"/>
        <v>0</v>
      </c>
      <c r="G313" s="8"/>
      <c r="I313">
        <v>0.60000000000000009</v>
      </c>
      <c r="K313" s="8">
        <f t="shared" si="69"/>
        <v>0.42399999999999999</v>
      </c>
      <c r="M313" s="20">
        <f>'P,T'!J313</f>
        <v>0</v>
      </c>
      <c r="N313" s="8"/>
      <c r="O313" s="8">
        <f>331.3*(SQRT((1+('P,T'!D313/273.15))))</f>
        <v>331.3</v>
      </c>
      <c r="P313" s="8"/>
      <c r="Q313" s="8">
        <f t="shared" si="58"/>
        <v>0</v>
      </c>
      <c r="R313" s="8"/>
      <c r="S313" s="8">
        <f t="shared" si="59"/>
        <v>0</v>
      </c>
      <c r="V313" s="8">
        <f>IF('RAOB Used for Calcs'!N313=1,((2*$T$16*$T$19)/(M313*$T$22*I313))^(1/2),0)</f>
        <v>0</v>
      </c>
      <c r="W313" s="8"/>
      <c r="X313" s="37">
        <f>IF('RAOB Used for Calcs'!N313=1,((2*$T$16*$T$19)/(M313*$T$22*K313))^(1/2),0)</f>
        <v>0</v>
      </c>
      <c r="Z313" s="18">
        <f t="shared" si="60"/>
        <v>0</v>
      </c>
      <c r="AA313" s="18"/>
      <c r="AC313" s="8">
        <f>IF('RAOB Used for Calcs'!L313=1,('particle parameters'!$B$25*ABS('particle parameters'!$B$30)),(AC314+(AM314*'vertical grid'!H314)))</f>
        <v>0</v>
      </c>
      <c r="AE313" s="8">
        <f t="shared" si="63"/>
        <v>0</v>
      </c>
      <c r="AG313" s="8">
        <f t="shared" si="64"/>
        <v>0.42399999999999999</v>
      </c>
      <c r="AI313" s="8">
        <f t="shared" si="65"/>
        <v>0</v>
      </c>
      <c r="AK313" s="8">
        <f t="shared" si="61"/>
        <v>0</v>
      </c>
      <c r="AM313" s="8">
        <f>AK313/('particle parameters'!$B$21/1000)</f>
        <v>0</v>
      </c>
      <c r="AO313" s="35">
        <f t="shared" si="62"/>
        <v>0</v>
      </c>
      <c r="AQ313" s="15">
        <f>IF('vertical grid'!J313=TRUE,1,0)</f>
        <v>0</v>
      </c>
      <c r="AR313" s="15"/>
      <c r="AS313" s="15">
        <f t="shared" si="66"/>
        <v>0</v>
      </c>
      <c r="AV313" s="8">
        <f>(Vz!$B$14/1000)*Vz!AK313</f>
        <v>0</v>
      </c>
      <c r="AX313">
        <f t="shared" si="67"/>
        <v>0</v>
      </c>
    </row>
    <row r="314" spans="2:50" x14ac:dyDescent="0.15">
      <c r="B314" s="15">
        <f>'RAOB Used for Calcs'!C314</f>
        <v>0</v>
      </c>
      <c r="D314" s="15">
        <f t="shared" si="68"/>
        <v>0</v>
      </c>
      <c r="F314" s="8">
        <f t="shared" si="57"/>
        <v>0</v>
      </c>
      <c r="G314" s="8"/>
      <c r="I314">
        <v>0.60000000000000009</v>
      </c>
      <c r="K314" s="8">
        <f t="shared" si="69"/>
        <v>0.42399999999999999</v>
      </c>
      <c r="M314" s="20">
        <f>'P,T'!J314</f>
        <v>0</v>
      </c>
      <c r="N314" s="8"/>
      <c r="O314" s="8">
        <f>331.3*(SQRT((1+('P,T'!D314/273.15))))</f>
        <v>331.3</v>
      </c>
      <c r="P314" s="8"/>
      <c r="Q314" s="8">
        <f t="shared" si="58"/>
        <v>0</v>
      </c>
      <c r="R314" s="8"/>
      <c r="S314" s="8">
        <f t="shared" si="59"/>
        <v>0</v>
      </c>
      <c r="V314" s="8">
        <f>IF('RAOB Used for Calcs'!N314=1,((2*$T$16*$T$19)/(M314*$T$22*I314))^(1/2),0)</f>
        <v>0</v>
      </c>
      <c r="W314" s="8"/>
      <c r="X314" s="37">
        <f>IF('RAOB Used for Calcs'!N314=1,((2*$T$16*$T$19)/(M314*$T$22*K314))^(1/2),0)</f>
        <v>0</v>
      </c>
      <c r="Z314" s="18">
        <f t="shared" si="60"/>
        <v>0</v>
      </c>
      <c r="AA314" s="18"/>
      <c r="AC314" s="8">
        <f>IF('RAOB Used for Calcs'!L314=1,('particle parameters'!$B$25*ABS('particle parameters'!$B$30)),(AC315+(AM315*'vertical grid'!H315)))</f>
        <v>0</v>
      </c>
      <c r="AE314" s="8">
        <f t="shared" si="63"/>
        <v>0</v>
      </c>
      <c r="AG314" s="8">
        <f t="shared" si="64"/>
        <v>0.42399999999999999</v>
      </c>
      <c r="AI314" s="8">
        <f t="shared" si="65"/>
        <v>0</v>
      </c>
      <c r="AK314" s="8">
        <f t="shared" si="61"/>
        <v>0</v>
      </c>
      <c r="AM314" s="8">
        <f>AK314/('particle parameters'!$B$21/1000)</f>
        <v>0</v>
      </c>
      <c r="AO314" s="35">
        <f t="shared" si="62"/>
        <v>0</v>
      </c>
      <c r="AQ314" s="15">
        <f>IF('vertical grid'!J314=TRUE,1,0)</f>
        <v>0</v>
      </c>
      <c r="AR314" s="15"/>
      <c r="AS314" s="15">
        <f t="shared" si="66"/>
        <v>0</v>
      </c>
      <c r="AV314" s="8">
        <f>(Vz!$B$14/1000)*Vz!AK314</f>
        <v>0</v>
      </c>
      <c r="AX314">
        <f t="shared" si="67"/>
        <v>0</v>
      </c>
    </row>
    <row r="315" spans="2:50" x14ac:dyDescent="0.15">
      <c r="B315" s="15">
        <f>'RAOB Used for Calcs'!C315</f>
        <v>0</v>
      </c>
      <c r="D315" s="15">
        <f t="shared" si="68"/>
        <v>0</v>
      </c>
      <c r="F315" s="8">
        <f t="shared" si="57"/>
        <v>0</v>
      </c>
      <c r="G315" s="8"/>
      <c r="I315">
        <v>0.60000000000000009</v>
      </c>
      <c r="K315" s="8">
        <f t="shared" si="69"/>
        <v>0.42399999999999999</v>
      </c>
      <c r="M315" s="20">
        <f>'P,T'!J315</f>
        <v>0</v>
      </c>
      <c r="N315" s="8"/>
      <c r="O315" s="8">
        <f>331.3*(SQRT((1+('P,T'!D315/273.15))))</f>
        <v>331.3</v>
      </c>
      <c r="P315" s="8"/>
      <c r="Q315" s="8">
        <f t="shared" si="58"/>
        <v>0</v>
      </c>
      <c r="R315" s="8"/>
      <c r="S315" s="8">
        <f t="shared" si="59"/>
        <v>0</v>
      </c>
      <c r="V315" s="8">
        <f>IF('RAOB Used for Calcs'!N315=1,((2*$T$16*$T$19)/(M315*$T$22*I315))^(1/2),0)</f>
        <v>0</v>
      </c>
      <c r="W315" s="8"/>
      <c r="X315" s="37">
        <f>IF('RAOB Used for Calcs'!N315=1,((2*$T$16*$T$19)/(M315*$T$22*K315))^(1/2),0)</f>
        <v>0</v>
      </c>
      <c r="Z315" s="18">
        <f t="shared" si="60"/>
        <v>0</v>
      </c>
      <c r="AA315" s="18"/>
      <c r="AC315" s="8">
        <f>IF('RAOB Used for Calcs'!L315=1,('particle parameters'!$B$25*ABS('particle parameters'!$B$30)),(AC316+(AM316*'vertical grid'!H316)))</f>
        <v>0</v>
      </c>
      <c r="AE315" s="8">
        <f t="shared" si="63"/>
        <v>0</v>
      </c>
      <c r="AG315" s="8">
        <f t="shared" si="64"/>
        <v>0.42399999999999999</v>
      </c>
      <c r="AI315" s="8">
        <f t="shared" si="65"/>
        <v>0</v>
      </c>
      <c r="AK315" s="8">
        <f t="shared" si="61"/>
        <v>0</v>
      </c>
      <c r="AM315" s="8">
        <f>AK315/('particle parameters'!$B$21/1000)</f>
        <v>0</v>
      </c>
      <c r="AO315" s="35">
        <f t="shared" si="62"/>
        <v>0</v>
      </c>
      <c r="AQ315" s="15">
        <f>IF('vertical grid'!J315=TRUE,1,0)</f>
        <v>0</v>
      </c>
      <c r="AR315" s="15"/>
      <c r="AS315" s="15">
        <f t="shared" si="66"/>
        <v>0</v>
      </c>
      <c r="AV315" s="8">
        <f>(Vz!$B$14/1000)*Vz!AK315</f>
        <v>0</v>
      </c>
      <c r="AX315">
        <f t="shared" si="67"/>
        <v>0</v>
      </c>
    </row>
    <row r="316" spans="2:50" x14ac:dyDescent="0.15">
      <c r="B316" s="15">
        <f>'RAOB Used for Calcs'!C316</f>
        <v>0</v>
      </c>
      <c r="D316" s="15">
        <f t="shared" si="68"/>
        <v>0</v>
      </c>
      <c r="F316" s="8">
        <f t="shared" si="57"/>
        <v>0</v>
      </c>
      <c r="G316" s="8"/>
      <c r="I316">
        <v>0.60000000000000009</v>
      </c>
      <c r="K316" s="8">
        <f t="shared" si="69"/>
        <v>0.42399999999999999</v>
      </c>
      <c r="M316" s="20">
        <f>'P,T'!J316</f>
        <v>0</v>
      </c>
      <c r="N316" s="8"/>
      <c r="O316" s="8">
        <f>331.3*(SQRT((1+('P,T'!D316/273.15))))</f>
        <v>331.3</v>
      </c>
      <c r="P316" s="8"/>
      <c r="Q316" s="8">
        <f t="shared" si="58"/>
        <v>0</v>
      </c>
      <c r="R316" s="8"/>
      <c r="S316" s="8">
        <f t="shared" si="59"/>
        <v>0</v>
      </c>
      <c r="V316" s="8">
        <f>IF('RAOB Used for Calcs'!N316=1,((2*$T$16*$T$19)/(M316*$T$22*I316))^(1/2),0)</f>
        <v>0</v>
      </c>
      <c r="W316" s="8"/>
      <c r="X316" s="37">
        <f>IF('RAOB Used for Calcs'!N316=1,((2*$T$16*$T$19)/(M316*$T$22*K316))^(1/2),0)</f>
        <v>0</v>
      </c>
      <c r="Z316" s="18">
        <f t="shared" si="60"/>
        <v>0</v>
      </c>
      <c r="AA316" s="18"/>
      <c r="AC316" s="8">
        <f>IF('RAOB Used for Calcs'!L316=1,('particle parameters'!$B$25*ABS('particle parameters'!$B$30)),(AC317+(AM317*'vertical grid'!H317)))</f>
        <v>0</v>
      </c>
      <c r="AE316" s="8">
        <f t="shared" si="63"/>
        <v>0</v>
      </c>
      <c r="AG316" s="8">
        <f t="shared" si="64"/>
        <v>0.42399999999999999</v>
      </c>
      <c r="AI316" s="8">
        <f t="shared" si="65"/>
        <v>0</v>
      </c>
      <c r="AK316" s="8">
        <f t="shared" si="61"/>
        <v>0</v>
      </c>
      <c r="AM316" s="8">
        <f>AK316/('particle parameters'!$B$21/1000)</f>
        <v>0</v>
      </c>
      <c r="AO316" s="35">
        <f t="shared" si="62"/>
        <v>0</v>
      </c>
      <c r="AQ316" s="15">
        <f>IF('vertical grid'!J316=TRUE,1,0)</f>
        <v>0</v>
      </c>
      <c r="AR316" s="15"/>
      <c r="AS316" s="15">
        <f t="shared" si="66"/>
        <v>0</v>
      </c>
      <c r="AV316" s="8">
        <f>(Vz!$B$14/1000)*Vz!AK316</f>
        <v>0</v>
      </c>
      <c r="AX316">
        <f t="shared" si="67"/>
        <v>0</v>
      </c>
    </row>
    <row r="317" spans="2:50" x14ac:dyDescent="0.15">
      <c r="B317" s="15">
        <f>'RAOB Used for Calcs'!C317</f>
        <v>0</v>
      </c>
      <c r="D317" s="15">
        <f t="shared" si="68"/>
        <v>0</v>
      </c>
      <c r="F317" s="8">
        <f t="shared" si="57"/>
        <v>0</v>
      </c>
      <c r="G317" s="8"/>
      <c r="I317">
        <v>0.60000000000000009</v>
      </c>
      <c r="K317" s="8">
        <f t="shared" si="69"/>
        <v>0.42399999999999999</v>
      </c>
      <c r="M317" s="20">
        <f>'P,T'!J317</f>
        <v>0</v>
      </c>
      <c r="N317" s="8"/>
      <c r="O317" s="8">
        <f>331.3*(SQRT((1+('P,T'!D317/273.15))))</f>
        <v>331.3</v>
      </c>
      <c r="P317" s="8"/>
      <c r="Q317" s="8">
        <f t="shared" si="58"/>
        <v>0</v>
      </c>
      <c r="R317" s="8"/>
      <c r="S317" s="8">
        <f t="shared" si="59"/>
        <v>0</v>
      </c>
      <c r="V317" s="8">
        <f>IF('RAOB Used for Calcs'!N317=1,((2*$T$16*$T$19)/(M317*$T$22*I317))^(1/2),0)</f>
        <v>0</v>
      </c>
      <c r="W317" s="8"/>
      <c r="X317" s="37">
        <f>IF('RAOB Used for Calcs'!N317=1,((2*$T$16*$T$19)/(M317*$T$22*K317))^(1/2),0)</f>
        <v>0</v>
      </c>
      <c r="Z317" s="18">
        <f t="shared" si="60"/>
        <v>0</v>
      </c>
      <c r="AA317" s="18"/>
      <c r="AC317" s="8">
        <f>IF('RAOB Used for Calcs'!L317=1,('particle parameters'!$B$25*ABS('particle parameters'!$B$30)),(AC318+(AM318*'vertical grid'!H318)))</f>
        <v>0</v>
      </c>
      <c r="AE317" s="8">
        <f t="shared" si="63"/>
        <v>0</v>
      </c>
      <c r="AG317" s="8">
        <f t="shared" si="64"/>
        <v>0.42399999999999999</v>
      </c>
      <c r="AI317" s="8">
        <f t="shared" si="65"/>
        <v>0</v>
      </c>
      <c r="AK317" s="8">
        <f t="shared" si="61"/>
        <v>0</v>
      </c>
      <c r="AM317" s="8">
        <f>AK317/('particle parameters'!$B$21/1000)</f>
        <v>0</v>
      </c>
      <c r="AO317" s="35">
        <f t="shared" si="62"/>
        <v>0</v>
      </c>
      <c r="AQ317" s="15">
        <f>IF('vertical grid'!J317=TRUE,1,0)</f>
        <v>0</v>
      </c>
      <c r="AR317" s="15"/>
      <c r="AS317" s="15">
        <f t="shared" si="66"/>
        <v>0</v>
      </c>
      <c r="AV317" s="8">
        <f>(Vz!$B$14/1000)*Vz!AK317</f>
        <v>0</v>
      </c>
      <c r="AX317">
        <f t="shared" si="67"/>
        <v>0</v>
      </c>
    </row>
    <row r="318" spans="2:50" x14ac:dyDescent="0.15">
      <c r="B318" s="15">
        <f>'RAOB Used for Calcs'!C318</f>
        <v>0</v>
      </c>
      <c r="D318" s="15">
        <f t="shared" si="68"/>
        <v>0</v>
      </c>
      <c r="F318" s="8">
        <f t="shared" si="57"/>
        <v>0</v>
      </c>
      <c r="G318" s="8"/>
      <c r="I318">
        <v>0.60000000000000009</v>
      </c>
      <c r="K318" s="8">
        <f t="shared" si="69"/>
        <v>0.42399999999999999</v>
      </c>
      <c r="M318" s="20">
        <f>'P,T'!J318</f>
        <v>0</v>
      </c>
      <c r="N318" s="8"/>
      <c r="O318" s="8">
        <f>331.3*(SQRT((1+('P,T'!D318/273.15))))</f>
        <v>331.3</v>
      </c>
      <c r="P318" s="8"/>
      <c r="Q318" s="8">
        <f t="shared" si="58"/>
        <v>0</v>
      </c>
      <c r="R318" s="8"/>
      <c r="S318" s="8">
        <f t="shared" si="59"/>
        <v>0</v>
      </c>
      <c r="V318" s="8">
        <f>IF('RAOB Used for Calcs'!N318=1,((2*$T$16*$T$19)/(M318*$T$22*I318))^(1/2),0)</f>
        <v>0</v>
      </c>
      <c r="W318" s="8"/>
      <c r="X318" s="37">
        <f>IF('RAOB Used for Calcs'!N318=1,((2*$T$16*$T$19)/(M318*$T$22*K318))^(1/2),0)</f>
        <v>0</v>
      </c>
      <c r="Z318" s="18">
        <f t="shared" si="60"/>
        <v>0</v>
      </c>
      <c r="AA318" s="18"/>
      <c r="AC318" s="8">
        <f>IF('RAOB Used for Calcs'!L318=1,('particle parameters'!$B$25*ABS('particle parameters'!$B$30)),(AC319+(AM319*'vertical grid'!H319)))</f>
        <v>0</v>
      </c>
      <c r="AE318" s="8">
        <f t="shared" si="63"/>
        <v>0</v>
      </c>
      <c r="AG318" s="8">
        <f t="shared" si="64"/>
        <v>0.42399999999999999</v>
      </c>
      <c r="AI318" s="8">
        <f t="shared" si="65"/>
        <v>0</v>
      </c>
      <c r="AK318" s="8">
        <f t="shared" si="61"/>
        <v>0</v>
      </c>
      <c r="AM318" s="8">
        <f>AK318/('particle parameters'!$B$21/1000)</f>
        <v>0</v>
      </c>
      <c r="AO318" s="35">
        <f t="shared" si="62"/>
        <v>0</v>
      </c>
      <c r="AQ318" s="15">
        <f>IF('vertical grid'!J318=TRUE,1,0)</f>
        <v>0</v>
      </c>
      <c r="AR318" s="15"/>
      <c r="AS318" s="15">
        <f t="shared" si="66"/>
        <v>0</v>
      </c>
      <c r="AV318" s="8">
        <f>(Vz!$B$14/1000)*Vz!AK318</f>
        <v>0</v>
      </c>
      <c r="AX318">
        <f t="shared" si="67"/>
        <v>0</v>
      </c>
    </row>
    <row r="319" spans="2:50" x14ac:dyDescent="0.15">
      <c r="B319" s="15">
        <f>'RAOB Used for Calcs'!C319</f>
        <v>0</v>
      </c>
      <c r="D319" s="15">
        <f t="shared" si="68"/>
        <v>0</v>
      </c>
      <c r="F319" s="8">
        <f t="shared" si="57"/>
        <v>0</v>
      </c>
      <c r="G319" s="8"/>
      <c r="I319">
        <v>0.60000000000000009</v>
      </c>
      <c r="K319" s="8">
        <f t="shared" si="69"/>
        <v>0.42399999999999999</v>
      </c>
      <c r="M319" s="20">
        <f>'P,T'!J319</f>
        <v>0</v>
      </c>
      <c r="N319" s="8"/>
      <c r="O319" s="8">
        <f>331.3*(SQRT((1+('P,T'!D319/273.15))))</f>
        <v>331.3</v>
      </c>
      <c r="P319" s="8"/>
      <c r="Q319" s="8">
        <f t="shared" si="58"/>
        <v>0</v>
      </c>
      <c r="R319" s="8"/>
      <c r="S319" s="8">
        <f t="shared" si="59"/>
        <v>0</v>
      </c>
      <c r="V319" s="8">
        <f>IF('RAOB Used for Calcs'!N319=1,((2*$T$16*$T$19)/(M319*$T$22*I319))^(1/2),0)</f>
        <v>0</v>
      </c>
      <c r="W319" s="8"/>
      <c r="X319" s="37">
        <f>IF('RAOB Used for Calcs'!N319=1,((2*$T$16*$T$19)/(M319*$T$22*K319))^(1/2),0)</f>
        <v>0</v>
      </c>
      <c r="Z319" s="18">
        <f t="shared" si="60"/>
        <v>0</v>
      </c>
      <c r="AA319" s="18"/>
      <c r="AC319" s="8">
        <f>IF('RAOB Used for Calcs'!L319=1,('particle parameters'!$B$25*ABS('particle parameters'!$B$30)),(AC320+(AM320*'vertical grid'!H320)))</f>
        <v>0</v>
      </c>
      <c r="AE319" s="8">
        <f t="shared" si="63"/>
        <v>0</v>
      </c>
      <c r="AG319" s="8">
        <f t="shared" si="64"/>
        <v>0.42399999999999999</v>
      </c>
      <c r="AI319" s="8">
        <f t="shared" si="65"/>
        <v>0</v>
      </c>
      <c r="AK319" s="8">
        <f t="shared" si="61"/>
        <v>0</v>
      </c>
      <c r="AM319" s="8">
        <f>AK319/('particle parameters'!$B$21/1000)</f>
        <v>0</v>
      </c>
      <c r="AO319" s="35">
        <f t="shared" si="62"/>
        <v>0</v>
      </c>
      <c r="AQ319" s="15">
        <f>IF('vertical grid'!J319=TRUE,1,0)</f>
        <v>0</v>
      </c>
      <c r="AR319" s="15"/>
      <c r="AS319" s="15">
        <f t="shared" si="66"/>
        <v>0</v>
      </c>
      <c r="AV319" s="8">
        <f>(Vz!$B$14/1000)*Vz!AK319</f>
        <v>0</v>
      </c>
      <c r="AX319">
        <f t="shared" si="67"/>
        <v>0</v>
      </c>
    </row>
    <row r="320" spans="2:50" x14ac:dyDescent="0.15">
      <c r="B320" s="15">
        <f>'RAOB Used for Calcs'!C320</f>
        <v>0</v>
      </c>
      <c r="D320" s="15">
        <f t="shared" si="68"/>
        <v>0</v>
      </c>
      <c r="F320" s="8">
        <f t="shared" si="57"/>
        <v>0</v>
      </c>
      <c r="G320" s="8"/>
      <c r="I320">
        <v>0.60000000000000009</v>
      </c>
      <c r="K320" s="8">
        <f t="shared" si="69"/>
        <v>0.42399999999999999</v>
      </c>
      <c r="M320" s="20">
        <f>'P,T'!J320</f>
        <v>0</v>
      </c>
      <c r="N320" s="8"/>
      <c r="O320" s="8">
        <f>331.3*(SQRT((1+('P,T'!D320/273.15))))</f>
        <v>331.3</v>
      </c>
      <c r="P320" s="8"/>
      <c r="Q320" s="8">
        <f t="shared" si="58"/>
        <v>0</v>
      </c>
      <c r="R320" s="8"/>
      <c r="S320" s="8">
        <f t="shared" si="59"/>
        <v>0</v>
      </c>
      <c r="V320" s="8">
        <f>IF('RAOB Used for Calcs'!N320=1,((2*$T$16*$T$19)/(M320*$T$22*I320))^(1/2),0)</f>
        <v>0</v>
      </c>
      <c r="W320" s="8"/>
      <c r="X320" s="37">
        <f>IF('RAOB Used for Calcs'!N320=1,((2*$T$16*$T$19)/(M320*$T$22*K320))^(1/2),0)</f>
        <v>0</v>
      </c>
      <c r="Z320" s="18">
        <f t="shared" si="60"/>
        <v>0</v>
      </c>
      <c r="AA320" s="18"/>
      <c r="AC320" s="8">
        <f>IF('RAOB Used for Calcs'!L320=1,('particle parameters'!$B$25*ABS('particle parameters'!$B$30)),(AC321+(AM321*'vertical grid'!H321)))</f>
        <v>0</v>
      </c>
      <c r="AE320" s="8">
        <f t="shared" si="63"/>
        <v>0</v>
      </c>
      <c r="AG320" s="8">
        <f t="shared" si="64"/>
        <v>0.42399999999999999</v>
      </c>
      <c r="AI320" s="8">
        <f t="shared" si="65"/>
        <v>0</v>
      </c>
      <c r="AK320" s="8">
        <f t="shared" si="61"/>
        <v>0</v>
      </c>
      <c r="AM320" s="8">
        <f>AK320/('particle parameters'!$B$21/1000)</f>
        <v>0</v>
      </c>
      <c r="AO320" s="35">
        <f t="shared" si="62"/>
        <v>0</v>
      </c>
      <c r="AQ320" s="15">
        <f>IF('vertical grid'!J320=TRUE,1,0)</f>
        <v>0</v>
      </c>
      <c r="AR320" s="15"/>
      <c r="AS320" s="15">
        <f t="shared" si="66"/>
        <v>0</v>
      </c>
      <c r="AV320" s="8">
        <f>(Vz!$B$14/1000)*Vz!AK320</f>
        <v>0</v>
      </c>
      <c r="AX320">
        <f t="shared" si="67"/>
        <v>0</v>
      </c>
    </row>
    <row r="321" spans="2:50" x14ac:dyDescent="0.15">
      <c r="B321" s="15">
        <f>'RAOB Used for Calcs'!C321</f>
        <v>0</v>
      </c>
      <c r="D321" s="15">
        <f t="shared" si="68"/>
        <v>0</v>
      </c>
      <c r="F321" s="8">
        <f t="shared" ref="F321:F384" si="70">IF(D321&gt;0,D321/O321,0)</f>
        <v>0</v>
      </c>
      <c r="G321" s="8"/>
      <c r="I321">
        <v>0.60000000000000009</v>
      </c>
      <c r="K321" s="8">
        <f t="shared" si="69"/>
        <v>0.42399999999999999</v>
      </c>
      <c r="M321" s="20">
        <f>'P,T'!J321</f>
        <v>0</v>
      </c>
      <c r="N321" s="8"/>
      <c r="O321" s="8">
        <f>331.3*(SQRT((1+('P,T'!D321/273.15))))</f>
        <v>331.3</v>
      </c>
      <c r="P321" s="8"/>
      <c r="Q321" s="8">
        <f t="shared" ref="Q321:Q384" si="71">V321/O321</f>
        <v>0</v>
      </c>
      <c r="R321" s="8"/>
      <c r="S321" s="8">
        <f t="shared" ref="S321:S384" si="72">X321/O321</f>
        <v>0</v>
      </c>
      <c r="V321" s="8">
        <f>IF('RAOB Used for Calcs'!N321=1,((2*$T$16*$T$19)/(M321*$T$22*I321))^(1/2),0)</f>
        <v>0</v>
      </c>
      <c r="W321" s="8"/>
      <c r="X321" s="37">
        <f>IF('RAOB Used for Calcs'!N321=1,((2*$T$16*$T$19)/(M321*$T$22*K321))^(1/2),0)</f>
        <v>0</v>
      </c>
      <c r="Z321" s="18">
        <f t="shared" ref="Z321:Z384" si="73">X321*2.23693629</f>
        <v>0</v>
      </c>
      <c r="AA321" s="18"/>
      <c r="AC321" s="8">
        <f>IF('RAOB Used for Calcs'!L321=1,('particle parameters'!$B$25*ABS('particle parameters'!$B$30)),(AC322+(AM322*'vertical grid'!H322)))</f>
        <v>0</v>
      </c>
      <c r="AE321" s="8">
        <f t="shared" si="63"/>
        <v>0</v>
      </c>
      <c r="AG321" s="8">
        <f t="shared" si="64"/>
        <v>0.42399999999999999</v>
      </c>
      <c r="AI321" s="8">
        <f t="shared" si="65"/>
        <v>0</v>
      </c>
      <c r="AK321" s="8">
        <f t="shared" ref="AK321:AK384" si="74">-(0.5*M321*$AJ$12*AG321*(AC321*AC321))</f>
        <v>0</v>
      </c>
      <c r="AM321" s="8">
        <f>AK321/('particle parameters'!$B$21/1000)</f>
        <v>0</v>
      </c>
      <c r="AO321" s="35">
        <f t="shared" ref="AO321:AO384" si="75">IF(AC321&gt;X321,AC321,X321)</f>
        <v>0</v>
      </c>
      <c r="AQ321" s="15">
        <f>IF('vertical grid'!J321=TRUE,1,0)</f>
        <v>0</v>
      </c>
      <c r="AR321" s="15"/>
      <c r="AS321" s="15">
        <f t="shared" si="66"/>
        <v>0</v>
      </c>
      <c r="AV321" s="8">
        <f>(Vz!$B$14/1000)*Vz!AK321</f>
        <v>0</v>
      </c>
      <c r="AX321">
        <f t="shared" si="67"/>
        <v>0</v>
      </c>
    </row>
    <row r="322" spans="2:50" x14ac:dyDescent="0.15">
      <c r="B322" s="15">
        <f>'RAOB Used for Calcs'!C322</f>
        <v>0</v>
      </c>
      <c r="D322" s="15">
        <f t="shared" si="68"/>
        <v>0</v>
      </c>
      <c r="F322" s="8">
        <f t="shared" si="70"/>
        <v>0</v>
      </c>
      <c r="G322" s="8"/>
      <c r="I322">
        <v>0.60000000000000009</v>
      </c>
      <c r="K322" s="8">
        <f t="shared" si="69"/>
        <v>0.42399999999999999</v>
      </c>
      <c r="M322" s="20">
        <f>'P,T'!J322</f>
        <v>0</v>
      </c>
      <c r="N322" s="8"/>
      <c r="O322" s="8">
        <f>331.3*(SQRT((1+('P,T'!D322/273.15))))</f>
        <v>331.3</v>
      </c>
      <c r="P322" s="8"/>
      <c r="Q322" s="8">
        <f t="shared" si="71"/>
        <v>0</v>
      </c>
      <c r="R322" s="8"/>
      <c r="S322" s="8">
        <f t="shared" si="72"/>
        <v>0</v>
      </c>
      <c r="V322" s="8">
        <f>IF('RAOB Used for Calcs'!N322=1,((2*$T$16*$T$19)/(M322*$T$22*I322))^(1/2),0)</f>
        <v>0</v>
      </c>
      <c r="W322" s="8"/>
      <c r="X322" s="37">
        <f>IF('RAOB Used for Calcs'!N322=1,((2*$T$16*$T$19)/(M322*$T$22*K322))^(1/2),0)</f>
        <v>0</v>
      </c>
      <c r="Z322" s="18">
        <f t="shared" si="73"/>
        <v>0</v>
      </c>
      <c r="AA322" s="18"/>
      <c r="AC322" s="8">
        <f>IF('RAOB Used for Calcs'!L322=1,('particle parameters'!$B$25*ABS('particle parameters'!$B$30)),(AC323+(AM323*'vertical grid'!H323)))</f>
        <v>0</v>
      </c>
      <c r="AE322" s="8">
        <f t="shared" ref="AE322:AE385" si="76">AC322/O322</f>
        <v>0</v>
      </c>
      <c r="AG322" s="8">
        <f t="shared" ref="AG322:AG385" si="77">IF(AE322&lt;0.722,(0.45*(AE322*AE322))+0.424,(2.1*EXP(-1.2*(AE322+0.35)))-(8.9*EXP(-2.2*(AE322+0.35)))+0.92)</f>
        <v>0.42399999999999999</v>
      </c>
      <c r="AI322" s="8">
        <f t="shared" ref="AI322:AI385" si="78">AC322-X322</f>
        <v>0</v>
      </c>
      <c r="AK322" s="8">
        <f t="shared" si="74"/>
        <v>0</v>
      </c>
      <c r="AM322" s="8">
        <f>AK322/('particle parameters'!$B$21/1000)</f>
        <v>0</v>
      </c>
      <c r="AO322" s="35">
        <f t="shared" si="75"/>
        <v>0</v>
      </c>
      <c r="AQ322" s="15">
        <f>IF('vertical grid'!J322=TRUE,1,0)</f>
        <v>0</v>
      </c>
      <c r="AR322" s="15"/>
      <c r="AS322" s="15">
        <f t="shared" ref="AS322:AS385" si="79">AQ322*AO322</f>
        <v>0</v>
      </c>
      <c r="AV322" s="8">
        <f>(Vz!$B$14/1000)*Vz!AK322</f>
        <v>0</v>
      </c>
      <c r="AX322">
        <f t="shared" ref="AX322:AX385" si="80">IF(AC322&gt;X322,1,0)</f>
        <v>0</v>
      </c>
    </row>
    <row r="323" spans="2:50" x14ac:dyDescent="0.15">
      <c r="B323" s="15">
        <f>'RAOB Used for Calcs'!C323</f>
        <v>0</v>
      </c>
      <c r="D323" s="15">
        <f t="shared" si="68"/>
        <v>0</v>
      </c>
      <c r="F323" s="8">
        <f t="shared" si="70"/>
        <v>0</v>
      </c>
      <c r="G323" s="8"/>
      <c r="I323">
        <v>0.60000000000000009</v>
      </c>
      <c r="K323" s="8">
        <f t="shared" si="69"/>
        <v>0.42399999999999999</v>
      </c>
      <c r="M323" s="20">
        <f>'P,T'!J323</f>
        <v>0</v>
      </c>
      <c r="N323" s="8"/>
      <c r="O323" s="8">
        <f>331.3*(SQRT((1+('P,T'!D323/273.15))))</f>
        <v>331.3</v>
      </c>
      <c r="P323" s="8"/>
      <c r="Q323" s="8">
        <f t="shared" si="71"/>
        <v>0</v>
      </c>
      <c r="R323" s="8"/>
      <c r="S323" s="8">
        <f t="shared" si="72"/>
        <v>0</v>
      </c>
      <c r="V323" s="8">
        <f>IF('RAOB Used for Calcs'!N323=1,((2*$T$16*$T$19)/(M323*$T$22*I323))^(1/2),0)</f>
        <v>0</v>
      </c>
      <c r="W323" s="8"/>
      <c r="X323" s="37">
        <f>IF('RAOB Used for Calcs'!N323=1,((2*$T$16*$T$19)/(M323*$T$22*K323))^(1/2),0)</f>
        <v>0</v>
      </c>
      <c r="Z323" s="18">
        <f t="shared" si="73"/>
        <v>0</v>
      </c>
      <c r="AA323" s="18"/>
      <c r="AC323" s="8">
        <f>IF('RAOB Used for Calcs'!L323=1,('particle parameters'!$B$25*ABS('particle parameters'!$B$30)),(AC324+(AM324*'vertical grid'!H324)))</f>
        <v>0</v>
      </c>
      <c r="AE323" s="8">
        <f t="shared" si="76"/>
        <v>0</v>
      </c>
      <c r="AG323" s="8">
        <f t="shared" si="77"/>
        <v>0.42399999999999999</v>
      </c>
      <c r="AI323" s="8">
        <f t="shared" si="78"/>
        <v>0</v>
      </c>
      <c r="AK323" s="8">
        <f t="shared" si="74"/>
        <v>0</v>
      </c>
      <c r="AM323" s="8">
        <f>AK323/('particle parameters'!$B$21/1000)</f>
        <v>0</v>
      </c>
      <c r="AO323" s="35">
        <f t="shared" si="75"/>
        <v>0</v>
      </c>
      <c r="AQ323" s="15">
        <f>IF('vertical grid'!J323=TRUE,1,0)</f>
        <v>0</v>
      </c>
      <c r="AR323" s="15"/>
      <c r="AS323" s="15">
        <f t="shared" si="79"/>
        <v>0</v>
      </c>
      <c r="AV323" s="8">
        <f>(Vz!$B$14/1000)*Vz!AK323</f>
        <v>0</v>
      </c>
      <c r="AX323">
        <f t="shared" si="80"/>
        <v>0</v>
      </c>
    </row>
    <row r="324" spans="2:50" x14ac:dyDescent="0.15">
      <c r="B324" s="15">
        <f>'RAOB Used for Calcs'!C324</f>
        <v>0</v>
      </c>
      <c r="D324" s="15">
        <f t="shared" si="68"/>
        <v>0</v>
      </c>
      <c r="F324" s="8">
        <f t="shared" si="70"/>
        <v>0</v>
      </c>
      <c r="G324" s="8"/>
      <c r="I324">
        <v>0.60000000000000009</v>
      </c>
      <c r="K324" s="8">
        <f t="shared" si="69"/>
        <v>0.42399999999999999</v>
      </c>
      <c r="M324" s="20">
        <f>'P,T'!J324</f>
        <v>0</v>
      </c>
      <c r="N324" s="8"/>
      <c r="O324" s="8">
        <f>331.3*(SQRT((1+('P,T'!D324/273.15))))</f>
        <v>331.3</v>
      </c>
      <c r="P324" s="8"/>
      <c r="Q324" s="8">
        <f t="shared" si="71"/>
        <v>0</v>
      </c>
      <c r="R324" s="8"/>
      <c r="S324" s="8">
        <f t="shared" si="72"/>
        <v>0</v>
      </c>
      <c r="V324" s="8">
        <f>IF('RAOB Used for Calcs'!N324=1,((2*$T$16*$T$19)/(M324*$T$22*I324))^(1/2),0)</f>
        <v>0</v>
      </c>
      <c r="W324" s="8"/>
      <c r="X324" s="37">
        <f>IF('RAOB Used for Calcs'!N324=1,((2*$T$16*$T$19)/(M324*$T$22*K324))^(1/2),0)</f>
        <v>0</v>
      </c>
      <c r="Z324" s="18">
        <f t="shared" si="73"/>
        <v>0</v>
      </c>
      <c r="AA324" s="18"/>
      <c r="AC324" s="8">
        <f>IF('RAOB Used for Calcs'!L324=1,('particle parameters'!$B$25*ABS('particle parameters'!$B$30)),(AC325+(AM325*'vertical grid'!H325)))</f>
        <v>0</v>
      </c>
      <c r="AE324" s="8">
        <f t="shared" si="76"/>
        <v>0</v>
      </c>
      <c r="AG324" s="8">
        <f t="shared" si="77"/>
        <v>0.42399999999999999</v>
      </c>
      <c r="AI324" s="8">
        <f t="shared" si="78"/>
        <v>0</v>
      </c>
      <c r="AK324" s="8">
        <f t="shared" si="74"/>
        <v>0</v>
      </c>
      <c r="AM324" s="8">
        <f>AK324/('particle parameters'!$B$21/1000)</f>
        <v>0</v>
      </c>
      <c r="AO324" s="35">
        <f t="shared" si="75"/>
        <v>0</v>
      </c>
      <c r="AQ324" s="15">
        <f>IF('vertical grid'!J324=TRUE,1,0)</f>
        <v>0</v>
      </c>
      <c r="AR324" s="15"/>
      <c r="AS324" s="15">
        <f t="shared" si="79"/>
        <v>0</v>
      </c>
      <c r="AV324" s="8">
        <f>(Vz!$B$14/1000)*Vz!AK324</f>
        <v>0</v>
      </c>
      <c r="AX324">
        <f t="shared" si="80"/>
        <v>0</v>
      </c>
    </row>
    <row r="325" spans="2:50" x14ac:dyDescent="0.15">
      <c r="B325" s="15">
        <f>'RAOB Used for Calcs'!C325</f>
        <v>0</v>
      </c>
      <c r="D325" s="15">
        <f t="shared" si="68"/>
        <v>0</v>
      </c>
      <c r="F325" s="8">
        <f t="shared" si="70"/>
        <v>0</v>
      </c>
      <c r="G325" s="8"/>
      <c r="I325">
        <v>0.60000000000000009</v>
      </c>
      <c r="K325" s="8">
        <f t="shared" si="69"/>
        <v>0.42399999999999999</v>
      </c>
      <c r="M325" s="20">
        <f>'P,T'!J325</f>
        <v>0</v>
      </c>
      <c r="N325" s="8"/>
      <c r="O325" s="8">
        <f>331.3*(SQRT((1+('P,T'!D325/273.15))))</f>
        <v>331.3</v>
      </c>
      <c r="P325" s="8"/>
      <c r="Q325" s="8">
        <f t="shared" si="71"/>
        <v>0</v>
      </c>
      <c r="R325" s="8"/>
      <c r="S325" s="8">
        <f t="shared" si="72"/>
        <v>0</v>
      </c>
      <c r="V325" s="8">
        <f>IF('RAOB Used for Calcs'!N325=1,((2*$T$16*$T$19)/(M325*$T$22*I325))^(1/2),0)</f>
        <v>0</v>
      </c>
      <c r="W325" s="8"/>
      <c r="X325" s="37">
        <f>IF('RAOB Used for Calcs'!N325=1,((2*$T$16*$T$19)/(M325*$T$22*K325))^(1/2),0)</f>
        <v>0</v>
      </c>
      <c r="Z325" s="18">
        <f t="shared" si="73"/>
        <v>0</v>
      </c>
      <c r="AA325" s="18"/>
      <c r="AC325" s="8">
        <f>IF('RAOB Used for Calcs'!L325=1,('particle parameters'!$B$25*ABS('particle parameters'!$B$30)),(AC326+(AM326*'vertical grid'!H326)))</f>
        <v>0</v>
      </c>
      <c r="AE325" s="8">
        <f t="shared" si="76"/>
        <v>0</v>
      </c>
      <c r="AG325" s="8">
        <f t="shared" si="77"/>
        <v>0.42399999999999999</v>
      </c>
      <c r="AI325" s="8">
        <f t="shared" si="78"/>
        <v>0</v>
      </c>
      <c r="AK325" s="8">
        <f t="shared" si="74"/>
        <v>0</v>
      </c>
      <c r="AM325" s="8">
        <f>AK325/('particle parameters'!$B$21/1000)</f>
        <v>0</v>
      </c>
      <c r="AO325" s="35">
        <f t="shared" si="75"/>
        <v>0</v>
      </c>
      <c r="AQ325" s="15">
        <f>IF('vertical grid'!J325=TRUE,1,0)</f>
        <v>0</v>
      </c>
      <c r="AR325" s="15"/>
      <c r="AS325" s="15">
        <f t="shared" si="79"/>
        <v>0</v>
      </c>
      <c r="AV325" s="8">
        <f>(Vz!$B$14/1000)*Vz!AK325</f>
        <v>0</v>
      </c>
      <c r="AX325">
        <f t="shared" si="80"/>
        <v>0</v>
      </c>
    </row>
    <row r="326" spans="2:50" x14ac:dyDescent="0.15">
      <c r="B326" s="15">
        <f>'RAOB Used for Calcs'!C326</f>
        <v>0</v>
      </c>
      <c r="D326" s="15">
        <f t="shared" si="68"/>
        <v>0</v>
      </c>
      <c r="F326" s="8">
        <f t="shared" si="70"/>
        <v>0</v>
      </c>
      <c r="G326" s="8"/>
      <c r="I326">
        <v>0.60000000000000009</v>
      </c>
      <c r="K326" s="8">
        <f t="shared" si="69"/>
        <v>0.42399999999999999</v>
      </c>
      <c r="M326" s="20">
        <f>'P,T'!J326</f>
        <v>0</v>
      </c>
      <c r="N326" s="8"/>
      <c r="O326" s="8">
        <f>331.3*(SQRT((1+('P,T'!D326/273.15))))</f>
        <v>331.3</v>
      </c>
      <c r="P326" s="8"/>
      <c r="Q326" s="8">
        <f t="shared" si="71"/>
        <v>0</v>
      </c>
      <c r="R326" s="8"/>
      <c r="S326" s="8">
        <f t="shared" si="72"/>
        <v>0</v>
      </c>
      <c r="V326" s="8">
        <f>IF('RAOB Used for Calcs'!N326=1,((2*$T$16*$T$19)/(M326*$T$22*I326))^(1/2),0)</f>
        <v>0</v>
      </c>
      <c r="W326" s="8"/>
      <c r="X326" s="37">
        <f>IF('RAOB Used for Calcs'!N326=1,((2*$T$16*$T$19)/(M326*$T$22*K326))^(1/2),0)</f>
        <v>0</v>
      </c>
      <c r="Z326" s="18">
        <f t="shared" si="73"/>
        <v>0</v>
      </c>
      <c r="AA326" s="18"/>
      <c r="AC326" s="8">
        <f>IF('RAOB Used for Calcs'!L326=1,('particle parameters'!$B$25*ABS('particle parameters'!$B$30)),(AC327+(AM327*'vertical grid'!H327)))</f>
        <v>0</v>
      </c>
      <c r="AE326" s="8">
        <f t="shared" si="76"/>
        <v>0</v>
      </c>
      <c r="AG326" s="8">
        <f t="shared" si="77"/>
        <v>0.42399999999999999</v>
      </c>
      <c r="AI326" s="8">
        <f t="shared" si="78"/>
        <v>0</v>
      </c>
      <c r="AK326" s="8">
        <f t="shared" si="74"/>
        <v>0</v>
      </c>
      <c r="AM326" s="8">
        <f>AK326/('particle parameters'!$B$21/1000)</f>
        <v>0</v>
      </c>
      <c r="AO326" s="35">
        <f t="shared" si="75"/>
        <v>0</v>
      </c>
      <c r="AQ326" s="15">
        <f>IF('vertical grid'!J326=TRUE,1,0)</f>
        <v>0</v>
      </c>
      <c r="AR326" s="15"/>
      <c r="AS326" s="15">
        <f t="shared" si="79"/>
        <v>0</v>
      </c>
      <c r="AV326" s="8">
        <f>(Vz!$B$14/1000)*Vz!AK326</f>
        <v>0</v>
      </c>
      <c r="AX326">
        <f t="shared" si="80"/>
        <v>0</v>
      </c>
    </row>
    <row r="327" spans="2:50" x14ac:dyDescent="0.15">
      <c r="B327" s="15">
        <f>'RAOB Used for Calcs'!C327</f>
        <v>0</v>
      </c>
      <c r="D327" s="15">
        <f t="shared" si="68"/>
        <v>0</v>
      </c>
      <c r="F327" s="8">
        <f t="shared" si="70"/>
        <v>0</v>
      </c>
      <c r="G327" s="8"/>
      <c r="I327">
        <v>0.60000000000000009</v>
      </c>
      <c r="K327" s="8">
        <f t="shared" si="69"/>
        <v>0.42399999999999999</v>
      </c>
      <c r="M327" s="20">
        <f>'P,T'!J327</f>
        <v>0</v>
      </c>
      <c r="N327" s="8"/>
      <c r="O327" s="8">
        <f>331.3*(SQRT((1+('P,T'!D327/273.15))))</f>
        <v>331.3</v>
      </c>
      <c r="P327" s="8"/>
      <c r="Q327" s="8">
        <f t="shared" si="71"/>
        <v>0</v>
      </c>
      <c r="R327" s="8"/>
      <c r="S327" s="8">
        <f t="shared" si="72"/>
        <v>0</v>
      </c>
      <c r="V327" s="8">
        <f>IF('RAOB Used for Calcs'!N327=1,((2*$T$16*$T$19)/(M327*$T$22*I327))^(1/2),0)</f>
        <v>0</v>
      </c>
      <c r="W327" s="8"/>
      <c r="X327" s="37">
        <f>IF('RAOB Used for Calcs'!N327=1,((2*$T$16*$T$19)/(M327*$T$22*K327))^(1/2),0)</f>
        <v>0</v>
      </c>
      <c r="Z327" s="18">
        <f t="shared" si="73"/>
        <v>0</v>
      </c>
      <c r="AA327" s="18"/>
      <c r="AC327" s="8">
        <f>IF('RAOB Used for Calcs'!L327=1,('particle parameters'!$B$25*ABS('particle parameters'!$B$30)),(AC328+(AM328*'vertical grid'!H328)))</f>
        <v>0</v>
      </c>
      <c r="AE327" s="8">
        <f t="shared" si="76"/>
        <v>0</v>
      </c>
      <c r="AG327" s="8">
        <f t="shared" si="77"/>
        <v>0.42399999999999999</v>
      </c>
      <c r="AI327" s="8">
        <f t="shared" si="78"/>
        <v>0</v>
      </c>
      <c r="AK327" s="8">
        <f t="shared" si="74"/>
        <v>0</v>
      </c>
      <c r="AM327" s="8">
        <f>AK327/('particle parameters'!$B$21/1000)</f>
        <v>0</v>
      </c>
      <c r="AO327" s="35">
        <f t="shared" si="75"/>
        <v>0</v>
      </c>
      <c r="AQ327" s="15">
        <f>IF('vertical grid'!J327=TRUE,1,0)</f>
        <v>0</v>
      </c>
      <c r="AR327" s="15"/>
      <c r="AS327" s="15">
        <f t="shared" si="79"/>
        <v>0</v>
      </c>
      <c r="AV327" s="8">
        <f>(Vz!$B$14/1000)*Vz!AK327</f>
        <v>0</v>
      </c>
      <c r="AX327">
        <f t="shared" si="80"/>
        <v>0</v>
      </c>
    </row>
    <row r="328" spans="2:50" x14ac:dyDescent="0.15">
      <c r="B328" s="15">
        <f>'RAOB Used for Calcs'!C328</f>
        <v>0</v>
      </c>
      <c r="D328" s="15">
        <f t="shared" si="68"/>
        <v>0</v>
      </c>
      <c r="F328" s="8">
        <f t="shared" si="70"/>
        <v>0</v>
      </c>
      <c r="G328" s="8"/>
      <c r="I328">
        <v>0.60000000000000009</v>
      </c>
      <c r="K328" s="8">
        <f t="shared" si="69"/>
        <v>0.42399999999999999</v>
      </c>
      <c r="M328" s="20">
        <f>'P,T'!J328</f>
        <v>0</v>
      </c>
      <c r="N328" s="8"/>
      <c r="O328" s="8">
        <f>331.3*(SQRT((1+('P,T'!D328/273.15))))</f>
        <v>331.3</v>
      </c>
      <c r="P328" s="8"/>
      <c r="Q328" s="8">
        <f t="shared" si="71"/>
        <v>0</v>
      </c>
      <c r="R328" s="8"/>
      <c r="S328" s="8">
        <f t="shared" si="72"/>
        <v>0</v>
      </c>
      <c r="V328" s="8">
        <f>IF('RAOB Used for Calcs'!N328=1,((2*$T$16*$T$19)/(M328*$T$22*I328))^(1/2),0)</f>
        <v>0</v>
      </c>
      <c r="W328" s="8"/>
      <c r="X328" s="37">
        <f>IF('RAOB Used for Calcs'!N328=1,((2*$T$16*$T$19)/(M328*$T$22*K328))^(1/2),0)</f>
        <v>0</v>
      </c>
      <c r="Z328" s="18">
        <f t="shared" si="73"/>
        <v>0</v>
      </c>
      <c r="AA328" s="18"/>
      <c r="AC328" s="8">
        <f>IF('RAOB Used for Calcs'!L328=1,('particle parameters'!$B$25*ABS('particle parameters'!$B$30)),(AC329+(AM329*'vertical grid'!H329)))</f>
        <v>0</v>
      </c>
      <c r="AE328" s="8">
        <f t="shared" si="76"/>
        <v>0</v>
      </c>
      <c r="AG328" s="8">
        <f t="shared" si="77"/>
        <v>0.42399999999999999</v>
      </c>
      <c r="AI328" s="8">
        <f t="shared" si="78"/>
        <v>0</v>
      </c>
      <c r="AK328" s="8">
        <f t="shared" si="74"/>
        <v>0</v>
      </c>
      <c r="AM328" s="8">
        <f>AK328/('particle parameters'!$B$21/1000)</f>
        <v>0</v>
      </c>
      <c r="AO328" s="35">
        <f t="shared" si="75"/>
        <v>0</v>
      </c>
      <c r="AQ328" s="15">
        <f>IF('vertical grid'!J328=TRUE,1,0)</f>
        <v>0</v>
      </c>
      <c r="AR328" s="15"/>
      <c r="AS328" s="15">
        <f t="shared" si="79"/>
        <v>0</v>
      </c>
      <c r="AV328" s="8">
        <f>(Vz!$B$14/1000)*Vz!AK328</f>
        <v>0</v>
      </c>
      <c r="AX328">
        <f t="shared" si="80"/>
        <v>0</v>
      </c>
    </row>
    <row r="329" spans="2:50" x14ac:dyDescent="0.15">
      <c r="B329" s="15">
        <f>'RAOB Used for Calcs'!C329</f>
        <v>0</v>
      </c>
      <c r="D329" s="15">
        <f t="shared" ref="D329:D392" si="81">B329-B328</f>
        <v>0</v>
      </c>
      <c r="F329" s="8">
        <f t="shared" si="70"/>
        <v>0</v>
      </c>
      <c r="G329" s="8"/>
      <c r="I329">
        <v>0.60000000000000009</v>
      </c>
      <c r="K329" s="8">
        <f t="shared" ref="K329:K392" si="82">IF(Q329&lt;0.722,(0.45*(Q329*Q329))+0.424,(2.1*EXP(-1.2*(Q329+0.35)))-(8.9*EXP(-2.2*(Q329+0.35)))+0.92)</f>
        <v>0.42399999999999999</v>
      </c>
      <c r="M329" s="20">
        <f>'P,T'!J329</f>
        <v>0</v>
      </c>
      <c r="N329" s="8"/>
      <c r="O329" s="8">
        <f>331.3*(SQRT((1+('P,T'!D329/273.15))))</f>
        <v>331.3</v>
      </c>
      <c r="P329" s="8"/>
      <c r="Q329" s="8">
        <f t="shared" si="71"/>
        <v>0</v>
      </c>
      <c r="R329" s="8"/>
      <c r="S329" s="8">
        <f t="shared" si="72"/>
        <v>0</v>
      </c>
      <c r="V329" s="8">
        <f>IF('RAOB Used for Calcs'!N329=1,((2*$T$16*$T$19)/(M329*$T$22*I329))^(1/2),0)</f>
        <v>0</v>
      </c>
      <c r="W329" s="8"/>
      <c r="X329" s="37">
        <f>IF('RAOB Used for Calcs'!N329=1,((2*$T$16*$T$19)/(M329*$T$22*K329))^(1/2),0)</f>
        <v>0</v>
      </c>
      <c r="Z329" s="18">
        <f t="shared" si="73"/>
        <v>0</v>
      </c>
      <c r="AA329" s="18"/>
      <c r="AC329" s="8">
        <f>IF('RAOB Used for Calcs'!L329=1,('particle parameters'!$B$25*ABS('particle parameters'!$B$30)),(AC330+(AM330*'vertical grid'!H330)))</f>
        <v>0</v>
      </c>
      <c r="AE329" s="8">
        <f t="shared" si="76"/>
        <v>0</v>
      </c>
      <c r="AG329" s="8">
        <f t="shared" si="77"/>
        <v>0.42399999999999999</v>
      </c>
      <c r="AI329" s="8">
        <f t="shared" si="78"/>
        <v>0</v>
      </c>
      <c r="AK329" s="8">
        <f t="shared" si="74"/>
        <v>0</v>
      </c>
      <c r="AM329" s="8">
        <f>AK329/('particle parameters'!$B$21/1000)</f>
        <v>0</v>
      </c>
      <c r="AO329" s="35">
        <f t="shared" si="75"/>
        <v>0</v>
      </c>
      <c r="AQ329" s="15">
        <f>IF('vertical grid'!J329=TRUE,1,0)</f>
        <v>0</v>
      </c>
      <c r="AR329" s="15"/>
      <c r="AS329" s="15">
        <f t="shared" si="79"/>
        <v>0</v>
      </c>
      <c r="AV329" s="8">
        <f>(Vz!$B$14/1000)*Vz!AK329</f>
        <v>0</v>
      </c>
      <c r="AX329">
        <f t="shared" si="80"/>
        <v>0</v>
      </c>
    </row>
    <row r="330" spans="2:50" x14ac:dyDescent="0.15">
      <c r="B330" s="15">
        <f>'RAOB Used for Calcs'!C330</f>
        <v>0</v>
      </c>
      <c r="D330" s="15">
        <f t="shared" si="81"/>
        <v>0</v>
      </c>
      <c r="F330" s="8">
        <f t="shared" si="70"/>
        <v>0</v>
      </c>
      <c r="G330" s="8"/>
      <c r="I330">
        <v>0.60000000000000009</v>
      </c>
      <c r="K330" s="8">
        <f t="shared" si="82"/>
        <v>0.42399999999999999</v>
      </c>
      <c r="M330" s="20">
        <f>'P,T'!J330</f>
        <v>0</v>
      </c>
      <c r="N330" s="8"/>
      <c r="O330" s="8">
        <f>331.3*(SQRT((1+('P,T'!D330/273.15))))</f>
        <v>331.3</v>
      </c>
      <c r="P330" s="8"/>
      <c r="Q330" s="8">
        <f t="shared" si="71"/>
        <v>0</v>
      </c>
      <c r="R330" s="8"/>
      <c r="S330" s="8">
        <f t="shared" si="72"/>
        <v>0</v>
      </c>
      <c r="V330" s="8">
        <f>IF('RAOB Used for Calcs'!N330=1,((2*$T$16*$T$19)/(M330*$T$22*I330))^(1/2),0)</f>
        <v>0</v>
      </c>
      <c r="W330" s="8"/>
      <c r="X330" s="37">
        <f>IF('RAOB Used for Calcs'!N330=1,((2*$T$16*$T$19)/(M330*$T$22*K330))^(1/2),0)</f>
        <v>0</v>
      </c>
      <c r="Z330" s="18">
        <f t="shared" si="73"/>
        <v>0</v>
      </c>
      <c r="AA330" s="18"/>
      <c r="AC330" s="8">
        <f>IF('RAOB Used for Calcs'!L330=1,('particle parameters'!$B$25*ABS('particle parameters'!$B$30)),(AC331+(AM331*'vertical grid'!H331)))</f>
        <v>0</v>
      </c>
      <c r="AE330" s="8">
        <f t="shared" si="76"/>
        <v>0</v>
      </c>
      <c r="AG330" s="8">
        <f t="shared" si="77"/>
        <v>0.42399999999999999</v>
      </c>
      <c r="AI330" s="8">
        <f t="shared" si="78"/>
        <v>0</v>
      </c>
      <c r="AK330" s="8">
        <f t="shared" si="74"/>
        <v>0</v>
      </c>
      <c r="AM330" s="8">
        <f>AK330/('particle parameters'!$B$21/1000)</f>
        <v>0</v>
      </c>
      <c r="AO330" s="35">
        <f t="shared" si="75"/>
        <v>0</v>
      </c>
      <c r="AQ330" s="15">
        <f>IF('vertical grid'!J330=TRUE,1,0)</f>
        <v>0</v>
      </c>
      <c r="AR330" s="15"/>
      <c r="AS330" s="15">
        <f t="shared" si="79"/>
        <v>0</v>
      </c>
      <c r="AV330" s="8">
        <f>(Vz!$B$14/1000)*Vz!AK330</f>
        <v>0</v>
      </c>
      <c r="AX330">
        <f t="shared" si="80"/>
        <v>0</v>
      </c>
    </row>
    <row r="331" spans="2:50" x14ac:dyDescent="0.15">
      <c r="B331" s="15">
        <f>'RAOB Used for Calcs'!C331</f>
        <v>0</v>
      </c>
      <c r="D331" s="15">
        <f t="shared" si="81"/>
        <v>0</v>
      </c>
      <c r="F331" s="8">
        <f t="shared" si="70"/>
        <v>0</v>
      </c>
      <c r="G331" s="8"/>
      <c r="I331">
        <v>0.60000000000000009</v>
      </c>
      <c r="K331" s="8">
        <f t="shared" si="82"/>
        <v>0.42399999999999999</v>
      </c>
      <c r="M331" s="20">
        <f>'P,T'!J331</f>
        <v>0</v>
      </c>
      <c r="N331" s="8"/>
      <c r="O331" s="8">
        <f>331.3*(SQRT((1+('P,T'!D331/273.15))))</f>
        <v>331.3</v>
      </c>
      <c r="P331" s="8"/>
      <c r="Q331" s="8">
        <f t="shared" si="71"/>
        <v>0</v>
      </c>
      <c r="R331" s="8"/>
      <c r="S331" s="8">
        <f t="shared" si="72"/>
        <v>0</v>
      </c>
      <c r="V331" s="8">
        <f>IF('RAOB Used for Calcs'!N331=1,((2*$T$16*$T$19)/(M331*$T$22*I331))^(1/2),0)</f>
        <v>0</v>
      </c>
      <c r="W331" s="8"/>
      <c r="X331" s="37">
        <f>IF('RAOB Used for Calcs'!N331=1,((2*$T$16*$T$19)/(M331*$T$22*K331))^(1/2),0)</f>
        <v>0</v>
      </c>
      <c r="Z331" s="18">
        <f t="shared" si="73"/>
        <v>0</v>
      </c>
      <c r="AA331" s="18"/>
      <c r="AC331" s="8">
        <f>IF('RAOB Used for Calcs'!L331=1,('particle parameters'!$B$25*ABS('particle parameters'!$B$30)),(AC332+(AM332*'vertical grid'!H332)))</f>
        <v>0</v>
      </c>
      <c r="AE331" s="8">
        <f t="shared" si="76"/>
        <v>0</v>
      </c>
      <c r="AG331" s="8">
        <f t="shared" si="77"/>
        <v>0.42399999999999999</v>
      </c>
      <c r="AI331" s="8">
        <f t="shared" si="78"/>
        <v>0</v>
      </c>
      <c r="AK331" s="8">
        <f t="shared" si="74"/>
        <v>0</v>
      </c>
      <c r="AM331" s="8">
        <f>AK331/('particle parameters'!$B$21/1000)</f>
        <v>0</v>
      </c>
      <c r="AO331" s="35">
        <f t="shared" si="75"/>
        <v>0</v>
      </c>
      <c r="AQ331" s="15">
        <f>IF('vertical grid'!J331=TRUE,1,0)</f>
        <v>0</v>
      </c>
      <c r="AR331" s="15"/>
      <c r="AS331" s="15">
        <f t="shared" si="79"/>
        <v>0</v>
      </c>
      <c r="AV331" s="8">
        <f>(Vz!$B$14/1000)*Vz!AK331</f>
        <v>0</v>
      </c>
      <c r="AX331">
        <f t="shared" si="80"/>
        <v>0</v>
      </c>
    </row>
    <row r="332" spans="2:50" x14ac:dyDescent="0.15">
      <c r="B332" s="15">
        <f>'RAOB Used for Calcs'!C332</f>
        <v>0</v>
      </c>
      <c r="D332" s="15">
        <f t="shared" si="81"/>
        <v>0</v>
      </c>
      <c r="F332" s="8">
        <f t="shared" si="70"/>
        <v>0</v>
      </c>
      <c r="G332" s="8"/>
      <c r="I332">
        <v>0.60000000000000009</v>
      </c>
      <c r="K332" s="8">
        <f t="shared" si="82"/>
        <v>0.42399999999999999</v>
      </c>
      <c r="M332" s="20">
        <f>'P,T'!J332</f>
        <v>0</v>
      </c>
      <c r="N332" s="8"/>
      <c r="O332" s="8">
        <f>331.3*(SQRT((1+('P,T'!D332/273.15))))</f>
        <v>331.3</v>
      </c>
      <c r="P332" s="8"/>
      <c r="Q332" s="8">
        <f t="shared" si="71"/>
        <v>0</v>
      </c>
      <c r="R332" s="8"/>
      <c r="S332" s="8">
        <f t="shared" si="72"/>
        <v>0</v>
      </c>
      <c r="V332" s="8">
        <f>IF('RAOB Used for Calcs'!N332=1,((2*$T$16*$T$19)/(M332*$T$22*I332))^(1/2),0)</f>
        <v>0</v>
      </c>
      <c r="W332" s="8"/>
      <c r="X332" s="37">
        <f>IF('RAOB Used for Calcs'!N332=1,((2*$T$16*$T$19)/(M332*$T$22*K332))^(1/2),0)</f>
        <v>0</v>
      </c>
      <c r="Z332" s="18">
        <f t="shared" si="73"/>
        <v>0</v>
      </c>
      <c r="AA332" s="18"/>
      <c r="AC332" s="8">
        <f>IF('RAOB Used for Calcs'!L332=1,('particle parameters'!$B$25*ABS('particle parameters'!$B$30)),(AC333+(AM333*'vertical grid'!H333)))</f>
        <v>0</v>
      </c>
      <c r="AE332" s="8">
        <f t="shared" si="76"/>
        <v>0</v>
      </c>
      <c r="AG332" s="8">
        <f t="shared" si="77"/>
        <v>0.42399999999999999</v>
      </c>
      <c r="AI332" s="8">
        <f t="shared" si="78"/>
        <v>0</v>
      </c>
      <c r="AK332" s="8">
        <f t="shared" si="74"/>
        <v>0</v>
      </c>
      <c r="AM332" s="8">
        <f>AK332/('particle parameters'!$B$21/1000)</f>
        <v>0</v>
      </c>
      <c r="AO332" s="35">
        <f t="shared" si="75"/>
        <v>0</v>
      </c>
      <c r="AQ332" s="15">
        <f>IF('vertical grid'!J332=TRUE,1,0)</f>
        <v>0</v>
      </c>
      <c r="AR332" s="15"/>
      <c r="AS332" s="15">
        <f t="shared" si="79"/>
        <v>0</v>
      </c>
      <c r="AV332" s="8">
        <f>(Vz!$B$14/1000)*Vz!AK332</f>
        <v>0</v>
      </c>
      <c r="AX332">
        <f t="shared" si="80"/>
        <v>0</v>
      </c>
    </row>
    <row r="333" spans="2:50" x14ac:dyDescent="0.15">
      <c r="B333" s="15">
        <f>'RAOB Used for Calcs'!C333</f>
        <v>0</v>
      </c>
      <c r="D333" s="15">
        <f t="shared" si="81"/>
        <v>0</v>
      </c>
      <c r="F333" s="8">
        <f t="shared" si="70"/>
        <v>0</v>
      </c>
      <c r="G333" s="8"/>
      <c r="I333">
        <v>0.60000000000000009</v>
      </c>
      <c r="K333" s="8">
        <f t="shared" si="82"/>
        <v>0.42399999999999999</v>
      </c>
      <c r="M333" s="20">
        <f>'P,T'!J333</f>
        <v>0</v>
      </c>
      <c r="N333" s="8"/>
      <c r="O333" s="8">
        <f>331.3*(SQRT((1+('P,T'!D333/273.15))))</f>
        <v>331.3</v>
      </c>
      <c r="P333" s="8"/>
      <c r="Q333" s="8">
        <f t="shared" si="71"/>
        <v>0</v>
      </c>
      <c r="R333" s="8"/>
      <c r="S333" s="8">
        <f t="shared" si="72"/>
        <v>0</v>
      </c>
      <c r="V333" s="8">
        <f>IF('RAOB Used for Calcs'!N333=1,((2*$T$16*$T$19)/(M333*$T$22*I333))^(1/2),0)</f>
        <v>0</v>
      </c>
      <c r="W333" s="8"/>
      <c r="X333" s="37">
        <f>IF('RAOB Used for Calcs'!N333=1,((2*$T$16*$T$19)/(M333*$T$22*K333))^(1/2),0)</f>
        <v>0</v>
      </c>
      <c r="Z333" s="18">
        <f t="shared" si="73"/>
        <v>0</v>
      </c>
      <c r="AA333" s="18"/>
      <c r="AC333" s="8">
        <f>IF('RAOB Used for Calcs'!L333=1,('particle parameters'!$B$25*ABS('particle parameters'!$B$30)),(AC334+(AM334*'vertical grid'!H334)))</f>
        <v>0</v>
      </c>
      <c r="AE333" s="8">
        <f t="shared" si="76"/>
        <v>0</v>
      </c>
      <c r="AG333" s="8">
        <f t="shared" si="77"/>
        <v>0.42399999999999999</v>
      </c>
      <c r="AI333" s="8">
        <f t="shared" si="78"/>
        <v>0</v>
      </c>
      <c r="AK333" s="8">
        <f t="shared" si="74"/>
        <v>0</v>
      </c>
      <c r="AM333" s="8">
        <f>AK333/('particle parameters'!$B$21/1000)</f>
        <v>0</v>
      </c>
      <c r="AO333" s="35">
        <f t="shared" si="75"/>
        <v>0</v>
      </c>
      <c r="AQ333" s="15">
        <f>IF('vertical grid'!J333=TRUE,1,0)</f>
        <v>0</v>
      </c>
      <c r="AR333" s="15"/>
      <c r="AS333" s="15">
        <f t="shared" si="79"/>
        <v>0</v>
      </c>
      <c r="AV333" s="8">
        <f>(Vz!$B$14/1000)*Vz!AK333</f>
        <v>0</v>
      </c>
      <c r="AX333">
        <f t="shared" si="80"/>
        <v>0</v>
      </c>
    </row>
    <row r="334" spans="2:50" x14ac:dyDescent="0.15">
      <c r="B334" s="15">
        <f>'RAOB Used for Calcs'!C334</f>
        <v>0</v>
      </c>
      <c r="D334" s="15">
        <f t="shared" si="81"/>
        <v>0</v>
      </c>
      <c r="F334" s="8">
        <f t="shared" si="70"/>
        <v>0</v>
      </c>
      <c r="G334" s="8"/>
      <c r="I334">
        <v>0.60000000000000009</v>
      </c>
      <c r="K334" s="8">
        <f t="shared" si="82"/>
        <v>0.42399999999999999</v>
      </c>
      <c r="M334" s="20">
        <f>'P,T'!J334</f>
        <v>0</v>
      </c>
      <c r="N334" s="8"/>
      <c r="O334" s="8">
        <f>331.3*(SQRT((1+('P,T'!D334/273.15))))</f>
        <v>331.3</v>
      </c>
      <c r="P334" s="8"/>
      <c r="Q334" s="8">
        <f t="shared" si="71"/>
        <v>0</v>
      </c>
      <c r="R334" s="8"/>
      <c r="S334" s="8">
        <f t="shared" si="72"/>
        <v>0</v>
      </c>
      <c r="V334" s="8">
        <f>IF('RAOB Used for Calcs'!N334=1,((2*$T$16*$T$19)/(M334*$T$22*I334))^(1/2),0)</f>
        <v>0</v>
      </c>
      <c r="W334" s="8"/>
      <c r="X334" s="37">
        <f>IF('RAOB Used for Calcs'!N334=1,((2*$T$16*$T$19)/(M334*$T$22*K334))^(1/2),0)</f>
        <v>0</v>
      </c>
      <c r="Z334" s="18">
        <f t="shared" si="73"/>
        <v>0</v>
      </c>
      <c r="AA334" s="18"/>
      <c r="AC334" s="8">
        <f>IF('RAOB Used for Calcs'!L334=1,('particle parameters'!$B$25*ABS('particle parameters'!$B$30)),(AC335+(AM335*'vertical grid'!H335)))</f>
        <v>0</v>
      </c>
      <c r="AE334" s="8">
        <f t="shared" si="76"/>
        <v>0</v>
      </c>
      <c r="AG334" s="8">
        <f t="shared" si="77"/>
        <v>0.42399999999999999</v>
      </c>
      <c r="AI334" s="8">
        <f t="shared" si="78"/>
        <v>0</v>
      </c>
      <c r="AK334" s="8">
        <f t="shared" si="74"/>
        <v>0</v>
      </c>
      <c r="AM334" s="8">
        <f>AK334/('particle parameters'!$B$21/1000)</f>
        <v>0</v>
      </c>
      <c r="AO334" s="35">
        <f t="shared" si="75"/>
        <v>0</v>
      </c>
      <c r="AQ334" s="15">
        <f>IF('vertical grid'!J334=TRUE,1,0)</f>
        <v>0</v>
      </c>
      <c r="AR334" s="15"/>
      <c r="AS334" s="15">
        <f t="shared" si="79"/>
        <v>0</v>
      </c>
      <c r="AV334" s="8">
        <f>(Vz!$B$14/1000)*Vz!AK334</f>
        <v>0</v>
      </c>
      <c r="AX334">
        <f t="shared" si="80"/>
        <v>0</v>
      </c>
    </row>
    <row r="335" spans="2:50" x14ac:dyDescent="0.15">
      <c r="B335" s="15">
        <f>'RAOB Used for Calcs'!C335</f>
        <v>0</v>
      </c>
      <c r="D335" s="15">
        <f t="shared" si="81"/>
        <v>0</v>
      </c>
      <c r="F335" s="8">
        <f t="shared" si="70"/>
        <v>0</v>
      </c>
      <c r="G335" s="8"/>
      <c r="I335">
        <v>0.60000000000000009</v>
      </c>
      <c r="K335" s="8">
        <f t="shared" si="82"/>
        <v>0.42399999999999999</v>
      </c>
      <c r="M335" s="20">
        <f>'P,T'!J335</f>
        <v>0</v>
      </c>
      <c r="N335" s="8"/>
      <c r="O335" s="8">
        <f>331.3*(SQRT((1+('P,T'!D335/273.15))))</f>
        <v>331.3</v>
      </c>
      <c r="P335" s="8"/>
      <c r="Q335" s="8">
        <f t="shared" si="71"/>
        <v>0</v>
      </c>
      <c r="R335" s="8"/>
      <c r="S335" s="8">
        <f t="shared" si="72"/>
        <v>0</v>
      </c>
      <c r="V335" s="8">
        <f>IF('RAOB Used for Calcs'!N335=1,((2*$T$16*$T$19)/(M335*$T$22*I335))^(1/2),0)</f>
        <v>0</v>
      </c>
      <c r="W335" s="8"/>
      <c r="X335" s="37">
        <f>IF('RAOB Used for Calcs'!N335=1,((2*$T$16*$T$19)/(M335*$T$22*K335))^(1/2),0)</f>
        <v>0</v>
      </c>
      <c r="Z335" s="18">
        <f t="shared" si="73"/>
        <v>0</v>
      </c>
      <c r="AA335" s="18"/>
      <c r="AC335" s="8">
        <f>IF('RAOB Used for Calcs'!L335=1,('particle parameters'!$B$25*ABS('particle parameters'!$B$30)),(AC336+(AM336*'vertical grid'!H336)))</f>
        <v>0</v>
      </c>
      <c r="AE335" s="8">
        <f t="shared" si="76"/>
        <v>0</v>
      </c>
      <c r="AG335" s="8">
        <f t="shared" si="77"/>
        <v>0.42399999999999999</v>
      </c>
      <c r="AI335" s="8">
        <f t="shared" si="78"/>
        <v>0</v>
      </c>
      <c r="AK335" s="8">
        <f t="shared" si="74"/>
        <v>0</v>
      </c>
      <c r="AM335" s="8">
        <f>AK335/('particle parameters'!$B$21/1000)</f>
        <v>0</v>
      </c>
      <c r="AO335" s="35">
        <f t="shared" si="75"/>
        <v>0</v>
      </c>
      <c r="AQ335" s="15">
        <f>IF('vertical grid'!J335=TRUE,1,0)</f>
        <v>0</v>
      </c>
      <c r="AR335" s="15"/>
      <c r="AS335" s="15">
        <f t="shared" si="79"/>
        <v>0</v>
      </c>
      <c r="AV335" s="8">
        <f>(Vz!$B$14/1000)*Vz!AK335</f>
        <v>0</v>
      </c>
      <c r="AX335">
        <f t="shared" si="80"/>
        <v>0</v>
      </c>
    </row>
    <row r="336" spans="2:50" x14ac:dyDescent="0.15">
      <c r="B336" s="15">
        <f>'RAOB Used for Calcs'!C336</f>
        <v>0</v>
      </c>
      <c r="D336" s="15">
        <f t="shared" si="81"/>
        <v>0</v>
      </c>
      <c r="F336" s="8">
        <f t="shared" si="70"/>
        <v>0</v>
      </c>
      <c r="G336" s="8"/>
      <c r="I336">
        <v>0.60000000000000009</v>
      </c>
      <c r="K336" s="8">
        <f t="shared" si="82"/>
        <v>0.42399999999999999</v>
      </c>
      <c r="M336" s="20">
        <f>'P,T'!J336</f>
        <v>0</v>
      </c>
      <c r="N336" s="8"/>
      <c r="O336" s="8">
        <f>331.3*(SQRT((1+('P,T'!D336/273.15))))</f>
        <v>331.3</v>
      </c>
      <c r="P336" s="8"/>
      <c r="Q336" s="8">
        <f t="shared" si="71"/>
        <v>0</v>
      </c>
      <c r="R336" s="8"/>
      <c r="S336" s="8">
        <f t="shared" si="72"/>
        <v>0</v>
      </c>
      <c r="V336" s="8">
        <f>IF('RAOB Used for Calcs'!N336=1,((2*$T$16*$T$19)/(M336*$T$22*I336))^(1/2),0)</f>
        <v>0</v>
      </c>
      <c r="W336" s="8"/>
      <c r="X336" s="37">
        <f>IF('RAOB Used for Calcs'!N336=1,((2*$T$16*$T$19)/(M336*$T$22*K336))^(1/2),0)</f>
        <v>0</v>
      </c>
      <c r="Z336" s="18">
        <f t="shared" si="73"/>
        <v>0</v>
      </c>
      <c r="AA336" s="18"/>
      <c r="AC336" s="8">
        <f>IF('RAOB Used for Calcs'!L336=1,('particle parameters'!$B$25*ABS('particle parameters'!$B$30)),(AC337+(AM337*'vertical grid'!H337)))</f>
        <v>0</v>
      </c>
      <c r="AE336" s="8">
        <f t="shared" si="76"/>
        <v>0</v>
      </c>
      <c r="AG336" s="8">
        <f t="shared" si="77"/>
        <v>0.42399999999999999</v>
      </c>
      <c r="AI336" s="8">
        <f t="shared" si="78"/>
        <v>0</v>
      </c>
      <c r="AK336" s="8">
        <f t="shared" si="74"/>
        <v>0</v>
      </c>
      <c r="AM336" s="8">
        <f>AK336/('particle parameters'!$B$21/1000)</f>
        <v>0</v>
      </c>
      <c r="AO336" s="35">
        <f t="shared" si="75"/>
        <v>0</v>
      </c>
      <c r="AQ336" s="15">
        <f>IF('vertical grid'!J336=TRUE,1,0)</f>
        <v>0</v>
      </c>
      <c r="AR336" s="15"/>
      <c r="AS336" s="15">
        <f t="shared" si="79"/>
        <v>0</v>
      </c>
      <c r="AV336" s="8">
        <f>(Vz!$B$14/1000)*Vz!AK336</f>
        <v>0</v>
      </c>
      <c r="AX336">
        <f t="shared" si="80"/>
        <v>0</v>
      </c>
    </row>
    <row r="337" spans="2:50" x14ac:dyDescent="0.15">
      <c r="B337" s="15">
        <f>'RAOB Used for Calcs'!C337</f>
        <v>0</v>
      </c>
      <c r="D337" s="15">
        <f t="shared" si="81"/>
        <v>0</v>
      </c>
      <c r="F337" s="8">
        <f t="shared" si="70"/>
        <v>0</v>
      </c>
      <c r="G337" s="8"/>
      <c r="I337">
        <v>0.60000000000000009</v>
      </c>
      <c r="K337" s="8">
        <f t="shared" si="82"/>
        <v>0.42399999999999999</v>
      </c>
      <c r="M337" s="20">
        <f>'P,T'!J337</f>
        <v>0</v>
      </c>
      <c r="N337" s="8"/>
      <c r="O337" s="8">
        <f>331.3*(SQRT((1+('P,T'!D337/273.15))))</f>
        <v>331.3</v>
      </c>
      <c r="P337" s="8"/>
      <c r="Q337" s="8">
        <f t="shared" si="71"/>
        <v>0</v>
      </c>
      <c r="R337" s="8"/>
      <c r="S337" s="8">
        <f t="shared" si="72"/>
        <v>0</v>
      </c>
      <c r="V337" s="8">
        <f>IF('RAOB Used for Calcs'!N337=1,((2*$T$16*$T$19)/(M337*$T$22*I337))^(1/2),0)</f>
        <v>0</v>
      </c>
      <c r="W337" s="8"/>
      <c r="X337" s="37">
        <f>IF('RAOB Used for Calcs'!N337=1,((2*$T$16*$T$19)/(M337*$T$22*K337))^(1/2),0)</f>
        <v>0</v>
      </c>
      <c r="Z337" s="18">
        <f t="shared" si="73"/>
        <v>0</v>
      </c>
      <c r="AA337" s="18"/>
      <c r="AC337" s="8">
        <f>IF('RAOB Used for Calcs'!L337=1,('particle parameters'!$B$25*ABS('particle parameters'!$B$30)),(AC338+(AM338*'vertical grid'!H338)))</f>
        <v>0</v>
      </c>
      <c r="AE337" s="8">
        <f t="shared" si="76"/>
        <v>0</v>
      </c>
      <c r="AG337" s="8">
        <f t="shared" si="77"/>
        <v>0.42399999999999999</v>
      </c>
      <c r="AI337" s="8">
        <f t="shared" si="78"/>
        <v>0</v>
      </c>
      <c r="AK337" s="8">
        <f t="shared" si="74"/>
        <v>0</v>
      </c>
      <c r="AM337" s="8">
        <f>AK337/('particle parameters'!$B$21/1000)</f>
        <v>0</v>
      </c>
      <c r="AO337" s="35">
        <f t="shared" si="75"/>
        <v>0</v>
      </c>
      <c r="AQ337" s="15">
        <f>IF('vertical grid'!J337=TRUE,1,0)</f>
        <v>0</v>
      </c>
      <c r="AR337" s="15"/>
      <c r="AS337" s="15">
        <f t="shared" si="79"/>
        <v>0</v>
      </c>
      <c r="AV337" s="8">
        <f>(Vz!$B$14/1000)*Vz!AK337</f>
        <v>0</v>
      </c>
      <c r="AX337">
        <f t="shared" si="80"/>
        <v>0</v>
      </c>
    </row>
    <row r="338" spans="2:50" x14ac:dyDescent="0.15">
      <c r="B338" s="15">
        <f>'RAOB Used for Calcs'!C338</f>
        <v>0</v>
      </c>
      <c r="D338" s="15">
        <f t="shared" si="81"/>
        <v>0</v>
      </c>
      <c r="F338" s="8">
        <f t="shared" si="70"/>
        <v>0</v>
      </c>
      <c r="G338" s="8"/>
      <c r="I338">
        <v>0.60000000000000009</v>
      </c>
      <c r="K338" s="8">
        <f t="shared" si="82"/>
        <v>0.42399999999999999</v>
      </c>
      <c r="M338" s="20">
        <f>'P,T'!J338</f>
        <v>0</v>
      </c>
      <c r="N338" s="8"/>
      <c r="O338" s="8">
        <f>331.3*(SQRT((1+('P,T'!D338/273.15))))</f>
        <v>331.3</v>
      </c>
      <c r="P338" s="8"/>
      <c r="Q338" s="8">
        <f t="shared" si="71"/>
        <v>0</v>
      </c>
      <c r="R338" s="8"/>
      <c r="S338" s="8">
        <f t="shared" si="72"/>
        <v>0</v>
      </c>
      <c r="V338" s="8">
        <f>IF('RAOB Used for Calcs'!N338=1,((2*$T$16*$T$19)/(M338*$T$22*I338))^(1/2),0)</f>
        <v>0</v>
      </c>
      <c r="W338" s="8"/>
      <c r="X338" s="37">
        <f>IF('RAOB Used for Calcs'!N338=1,((2*$T$16*$T$19)/(M338*$T$22*K338))^(1/2),0)</f>
        <v>0</v>
      </c>
      <c r="Z338" s="18">
        <f t="shared" si="73"/>
        <v>0</v>
      </c>
      <c r="AA338" s="18"/>
      <c r="AC338" s="8">
        <f>IF('RAOB Used for Calcs'!L338=1,('particle parameters'!$B$25*ABS('particle parameters'!$B$30)),(AC339+(AM339*'vertical grid'!H339)))</f>
        <v>0</v>
      </c>
      <c r="AE338" s="8">
        <f t="shared" si="76"/>
        <v>0</v>
      </c>
      <c r="AG338" s="8">
        <f t="shared" si="77"/>
        <v>0.42399999999999999</v>
      </c>
      <c r="AI338" s="8">
        <f t="shared" si="78"/>
        <v>0</v>
      </c>
      <c r="AK338" s="8">
        <f t="shared" si="74"/>
        <v>0</v>
      </c>
      <c r="AM338" s="8">
        <f>AK338/('particle parameters'!$B$21/1000)</f>
        <v>0</v>
      </c>
      <c r="AO338" s="35">
        <f t="shared" si="75"/>
        <v>0</v>
      </c>
      <c r="AQ338" s="15">
        <f>IF('vertical grid'!J338=TRUE,1,0)</f>
        <v>0</v>
      </c>
      <c r="AR338" s="15"/>
      <c r="AS338" s="15">
        <f t="shared" si="79"/>
        <v>0</v>
      </c>
      <c r="AV338" s="8">
        <f>(Vz!$B$14/1000)*Vz!AK338</f>
        <v>0</v>
      </c>
      <c r="AX338">
        <f t="shared" si="80"/>
        <v>0</v>
      </c>
    </row>
    <row r="339" spans="2:50" x14ac:dyDescent="0.15">
      <c r="B339" s="15">
        <f>'RAOB Used for Calcs'!C339</f>
        <v>0</v>
      </c>
      <c r="D339" s="15">
        <f t="shared" si="81"/>
        <v>0</v>
      </c>
      <c r="F339" s="8">
        <f t="shared" si="70"/>
        <v>0</v>
      </c>
      <c r="G339" s="8"/>
      <c r="I339">
        <v>0.60000000000000009</v>
      </c>
      <c r="K339" s="8">
        <f t="shared" si="82"/>
        <v>0.42399999999999999</v>
      </c>
      <c r="M339" s="20">
        <f>'P,T'!J339</f>
        <v>0</v>
      </c>
      <c r="N339" s="8"/>
      <c r="O339" s="8">
        <f>331.3*(SQRT((1+('P,T'!D339/273.15))))</f>
        <v>331.3</v>
      </c>
      <c r="P339" s="8"/>
      <c r="Q339" s="8">
        <f t="shared" si="71"/>
        <v>0</v>
      </c>
      <c r="R339" s="8"/>
      <c r="S339" s="8">
        <f t="shared" si="72"/>
        <v>0</v>
      </c>
      <c r="V339" s="8">
        <f>IF('RAOB Used for Calcs'!N339=1,((2*$T$16*$T$19)/(M339*$T$22*I339))^(1/2),0)</f>
        <v>0</v>
      </c>
      <c r="W339" s="8"/>
      <c r="X339" s="37">
        <f>IF('RAOB Used for Calcs'!N339=1,((2*$T$16*$T$19)/(M339*$T$22*K339))^(1/2),0)</f>
        <v>0</v>
      </c>
      <c r="Z339" s="18">
        <f t="shared" si="73"/>
        <v>0</v>
      </c>
      <c r="AA339" s="18"/>
      <c r="AC339" s="8">
        <f>IF('RAOB Used for Calcs'!L339=1,('particle parameters'!$B$25*ABS('particle parameters'!$B$30)),(AC340+(AM340*'vertical grid'!H340)))</f>
        <v>0</v>
      </c>
      <c r="AE339" s="8">
        <f t="shared" si="76"/>
        <v>0</v>
      </c>
      <c r="AG339" s="8">
        <f t="shared" si="77"/>
        <v>0.42399999999999999</v>
      </c>
      <c r="AI339" s="8">
        <f t="shared" si="78"/>
        <v>0</v>
      </c>
      <c r="AK339" s="8">
        <f t="shared" si="74"/>
        <v>0</v>
      </c>
      <c r="AM339" s="8">
        <f>AK339/('particle parameters'!$B$21/1000)</f>
        <v>0</v>
      </c>
      <c r="AO339" s="35">
        <f t="shared" si="75"/>
        <v>0</v>
      </c>
      <c r="AQ339" s="15">
        <f>IF('vertical grid'!J339=TRUE,1,0)</f>
        <v>0</v>
      </c>
      <c r="AR339" s="15"/>
      <c r="AS339" s="15">
        <f t="shared" si="79"/>
        <v>0</v>
      </c>
      <c r="AV339" s="8">
        <f>(Vz!$B$14/1000)*Vz!AK339</f>
        <v>0</v>
      </c>
      <c r="AX339">
        <f t="shared" si="80"/>
        <v>0</v>
      </c>
    </row>
    <row r="340" spans="2:50" x14ac:dyDescent="0.15">
      <c r="B340" s="15">
        <f>'RAOB Used for Calcs'!C340</f>
        <v>0</v>
      </c>
      <c r="D340" s="15">
        <f t="shared" si="81"/>
        <v>0</v>
      </c>
      <c r="F340" s="8">
        <f t="shared" si="70"/>
        <v>0</v>
      </c>
      <c r="G340" s="8"/>
      <c r="I340">
        <v>0.60000000000000009</v>
      </c>
      <c r="K340" s="8">
        <f t="shared" si="82"/>
        <v>0.42399999999999999</v>
      </c>
      <c r="M340" s="20">
        <f>'P,T'!J340</f>
        <v>0</v>
      </c>
      <c r="N340" s="8"/>
      <c r="O340" s="8">
        <f>331.3*(SQRT((1+('P,T'!D340/273.15))))</f>
        <v>331.3</v>
      </c>
      <c r="P340" s="8"/>
      <c r="Q340" s="8">
        <f t="shared" si="71"/>
        <v>0</v>
      </c>
      <c r="R340" s="8"/>
      <c r="S340" s="8">
        <f t="shared" si="72"/>
        <v>0</v>
      </c>
      <c r="V340" s="8">
        <f>IF('RAOB Used for Calcs'!N340=1,((2*$T$16*$T$19)/(M340*$T$22*I340))^(1/2),0)</f>
        <v>0</v>
      </c>
      <c r="W340" s="8"/>
      <c r="X340" s="37">
        <f>IF('RAOB Used for Calcs'!N340=1,((2*$T$16*$T$19)/(M340*$T$22*K340))^(1/2),0)</f>
        <v>0</v>
      </c>
      <c r="Z340" s="18">
        <f t="shared" si="73"/>
        <v>0</v>
      </c>
      <c r="AA340" s="18"/>
      <c r="AC340" s="8">
        <f>IF('RAOB Used for Calcs'!L340=1,('particle parameters'!$B$25*ABS('particle parameters'!$B$30)),(AC341+(AM341*'vertical grid'!H341)))</f>
        <v>0</v>
      </c>
      <c r="AE340" s="8">
        <f t="shared" si="76"/>
        <v>0</v>
      </c>
      <c r="AG340" s="8">
        <f t="shared" si="77"/>
        <v>0.42399999999999999</v>
      </c>
      <c r="AI340" s="8">
        <f t="shared" si="78"/>
        <v>0</v>
      </c>
      <c r="AK340" s="8">
        <f t="shared" si="74"/>
        <v>0</v>
      </c>
      <c r="AM340" s="8">
        <f>AK340/('particle parameters'!$B$21/1000)</f>
        <v>0</v>
      </c>
      <c r="AO340" s="35">
        <f t="shared" si="75"/>
        <v>0</v>
      </c>
      <c r="AQ340" s="15">
        <f>IF('vertical grid'!J340=TRUE,1,0)</f>
        <v>0</v>
      </c>
      <c r="AR340" s="15"/>
      <c r="AS340" s="15">
        <f t="shared" si="79"/>
        <v>0</v>
      </c>
      <c r="AV340" s="8">
        <f>(Vz!$B$14/1000)*Vz!AK340</f>
        <v>0</v>
      </c>
      <c r="AX340">
        <f t="shared" si="80"/>
        <v>0</v>
      </c>
    </row>
    <row r="341" spans="2:50" x14ac:dyDescent="0.15">
      <c r="B341" s="15">
        <f>'RAOB Used for Calcs'!C341</f>
        <v>0</v>
      </c>
      <c r="D341" s="15">
        <f t="shared" si="81"/>
        <v>0</v>
      </c>
      <c r="F341" s="8">
        <f t="shared" si="70"/>
        <v>0</v>
      </c>
      <c r="G341" s="8"/>
      <c r="I341">
        <v>0.60000000000000009</v>
      </c>
      <c r="K341" s="8">
        <f t="shared" si="82"/>
        <v>0.42399999999999999</v>
      </c>
      <c r="M341" s="20">
        <f>'P,T'!J341</f>
        <v>0</v>
      </c>
      <c r="N341" s="8"/>
      <c r="O341" s="8">
        <f>331.3*(SQRT((1+('P,T'!D341/273.15))))</f>
        <v>331.3</v>
      </c>
      <c r="P341" s="8"/>
      <c r="Q341" s="8">
        <f t="shared" si="71"/>
        <v>0</v>
      </c>
      <c r="R341" s="8"/>
      <c r="S341" s="8">
        <f t="shared" si="72"/>
        <v>0</v>
      </c>
      <c r="V341" s="8">
        <f>IF('RAOB Used for Calcs'!N341=1,((2*$T$16*$T$19)/(M341*$T$22*I341))^(1/2),0)</f>
        <v>0</v>
      </c>
      <c r="W341" s="8"/>
      <c r="X341" s="37">
        <f>IF('RAOB Used for Calcs'!N341=1,((2*$T$16*$T$19)/(M341*$T$22*K341))^(1/2),0)</f>
        <v>0</v>
      </c>
      <c r="Z341" s="18">
        <f t="shared" si="73"/>
        <v>0</v>
      </c>
      <c r="AA341" s="18"/>
      <c r="AC341" s="8">
        <f>IF('RAOB Used for Calcs'!L341=1,('particle parameters'!$B$25*ABS('particle parameters'!$B$30)),(AC342+(AM342*'vertical grid'!H342)))</f>
        <v>0</v>
      </c>
      <c r="AE341" s="8">
        <f t="shared" si="76"/>
        <v>0</v>
      </c>
      <c r="AG341" s="8">
        <f t="shared" si="77"/>
        <v>0.42399999999999999</v>
      </c>
      <c r="AI341" s="8">
        <f t="shared" si="78"/>
        <v>0</v>
      </c>
      <c r="AK341" s="8">
        <f t="shared" si="74"/>
        <v>0</v>
      </c>
      <c r="AM341" s="8">
        <f>AK341/('particle parameters'!$B$21/1000)</f>
        <v>0</v>
      </c>
      <c r="AO341" s="35">
        <f t="shared" si="75"/>
        <v>0</v>
      </c>
      <c r="AQ341" s="15">
        <f>IF('vertical grid'!J341=TRUE,1,0)</f>
        <v>0</v>
      </c>
      <c r="AR341" s="15"/>
      <c r="AS341" s="15">
        <f t="shared" si="79"/>
        <v>0</v>
      </c>
      <c r="AV341" s="8">
        <f>(Vz!$B$14/1000)*Vz!AK341</f>
        <v>0</v>
      </c>
      <c r="AX341">
        <f t="shared" si="80"/>
        <v>0</v>
      </c>
    </row>
    <row r="342" spans="2:50" x14ac:dyDescent="0.15">
      <c r="B342" s="15">
        <f>'RAOB Used for Calcs'!C342</f>
        <v>0</v>
      </c>
      <c r="D342" s="15">
        <f t="shared" si="81"/>
        <v>0</v>
      </c>
      <c r="F342" s="8">
        <f t="shared" si="70"/>
        <v>0</v>
      </c>
      <c r="G342" s="8"/>
      <c r="I342">
        <v>0.60000000000000009</v>
      </c>
      <c r="K342" s="8">
        <f t="shared" si="82"/>
        <v>0.42399999999999999</v>
      </c>
      <c r="M342" s="20">
        <f>'P,T'!J342</f>
        <v>0</v>
      </c>
      <c r="N342" s="8"/>
      <c r="O342" s="8">
        <f>331.3*(SQRT((1+('P,T'!D342/273.15))))</f>
        <v>331.3</v>
      </c>
      <c r="P342" s="8"/>
      <c r="Q342" s="8">
        <f t="shared" si="71"/>
        <v>0</v>
      </c>
      <c r="R342" s="8"/>
      <c r="S342" s="8">
        <f t="shared" si="72"/>
        <v>0</v>
      </c>
      <c r="V342" s="8">
        <f>IF('RAOB Used for Calcs'!N342=1,((2*$T$16*$T$19)/(M342*$T$22*I342))^(1/2),0)</f>
        <v>0</v>
      </c>
      <c r="W342" s="8"/>
      <c r="X342" s="37">
        <f>IF('RAOB Used for Calcs'!N342=1,((2*$T$16*$T$19)/(M342*$T$22*K342))^(1/2),0)</f>
        <v>0</v>
      </c>
      <c r="Z342" s="18">
        <f t="shared" si="73"/>
        <v>0</v>
      </c>
      <c r="AA342" s="18"/>
      <c r="AC342" s="8">
        <f>IF('RAOB Used for Calcs'!L342=1,('particle parameters'!$B$25*ABS('particle parameters'!$B$30)),(AC343+(AM343*'vertical grid'!H343)))</f>
        <v>0</v>
      </c>
      <c r="AE342" s="8">
        <f t="shared" si="76"/>
        <v>0</v>
      </c>
      <c r="AG342" s="8">
        <f t="shared" si="77"/>
        <v>0.42399999999999999</v>
      </c>
      <c r="AI342" s="8">
        <f t="shared" si="78"/>
        <v>0</v>
      </c>
      <c r="AK342" s="8">
        <f t="shared" si="74"/>
        <v>0</v>
      </c>
      <c r="AM342" s="8">
        <f>AK342/('particle parameters'!$B$21/1000)</f>
        <v>0</v>
      </c>
      <c r="AO342" s="35">
        <f t="shared" si="75"/>
        <v>0</v>
      </c>
      <c r="AQ342" s="15">
        <f>IF('vertical grid'!J342=TRUE,1,0)</f>
        <v>0</v>
      </c>
      <c r="AR342" s="15"/>
      <c r="AS342" s="15">
        <f t="shared" si="79"/>
        <v>0</v>
      </c>
      <c r="AV342" s="8">
        <f>(Vz!$B$14/1000)*Vz!AK342</f>
        <v>0</v>
      </c>
      <c r="AX342">
        <f t="shared" si="80"/>
        <v>0</v>
      </c>
    </row>
    <row r="343" spans="2:50" x14ac:dyDescent="0.15">
      <c r="B343" s="15">
        <f>'RAOB Used for Calcs'!C343</f>
        <v>0</v>
      </c>
      <c r="D343" s="15">
        <f t="shared" si="81"/>
        <v>0</v>
      </c>
      <c r="F343" s="8">
        <f t="shared" si="70"/>
        <v>0</v>
      </c>
      <c r="G343" s="8"/>
      <c r="I343">
        <v>0.60000000000000009</v>
      </c>
      <c r="K343" s="8">
        <f t="shared" si="82"/>
        <v>0.42399999999999999</v>
      </c>
      <c r="M343" s="20">
        <f>'P,T'!J343</f>
        <v>0</v>
      </c>
      <c r="N343" s="8"/>
      <c r="O343" s="8">
        <f>331.3*(SQRT((1+('P,T'!D343/273.15))))</f>
        <v>331.3</v>
      </c>
      <c r="P343" s="8"/>
      <c r="Q343" s="8">
        <f t="shared" si="71"/>
        <v>0</v>
      </c>
      <c r="R343" s="8"/>
      <c r="S343" s="8">
        <f t="shared" si="72"/>
        <v>0</v>
      </c>
      <c r="V343" s="8">
        <f>IF('RAOB Used for Calcs'!N343=1,((2*$T$16*$T$19)/(M343*$T$22*I343))^(1/2),0)</f>
        <v>0</v>
      </c>
      <c r="W343" s="8"/>
      <c r="X343" s="37">
        <f>IF('RAOB Used for Calcs'!N343=1,((2*$T$16*$T$19)/(M343*$T$22*K343))^(1/2),0)</f>
        <v>0</v>
      </c>
      <c r="Z343" s="18">
        <f t="shared" si="73"/>
        <v>0</v>
      </c>
      <c r="AA343" s="18"/>
      <c r="AC343" s="8">
        <f>IF('RAOB Used for Calcs'!L343=1,('particle parameters'!$B$25*ABS('particle parameters'!$B$30)),(AC344+(AM344*'vertical grid'!H344)))</f>
        <v>0</v>
      </c>
      <c r="AE343" s="8">
        <f t="shared" si="76"/>
        <v>0</v>
      </c>
      <c r="AG343" s="8">
        <f t="shared" si="77"/>
        <v>0.42399999999999999</v>
      </c>
      <c r="AI343" s="8">
        <f t="shared" si="78"/>
        <v>0</v>
      </c>
      <c r="AK343" s="8">
        <f t="shared" si="74"/>
        <v>0</v>
      </c>
      <c r="AM343" s="8">
        <f>AK343/('particle parameters'!$B$21/1000)</f>
        <v>0</v>
      </c>
      <c r="AO343" s="35">
        <f t="shared" si="75"/>
        <v>0</v>
      </c>
      <c r="AQ343" s="15">
        <f>IF('vertical grid'!J343=TRUE,1,0)</f>
        <v>0</v>
      </c>
      <c r="AR343" s="15"/>
      <c r="AS343" s="15">
        <f t="shared" si="79"/>
        <v>0</v>
      </c>
      <c r="AV343" s="8">
        <f>(Vz!$B$14/1000)*Vz!AK343</f>
        <v>0</v>
      </c>
      <c r="AX343">
        <f t="shared" si="80"/>
        <v>0</v>
      </c>
    </row>
    <row r="344" spans="2:50" x14ac:dyDescent="0.15">
      <c r="B344" s="15">
        <f>'RAOB Used for Calcs'!C344</f>
        <v>0</v>
      </c>
      <c r="D344" s="15">
        <f t="shared" si="81"/>
        <v>0</v>
      </c>
      <c r="F344" s="8">
        <f t="shared" si="70"/>
        <v>0</v>
      </c>
      <c r="G344" s="8"/>
      <c r="I344">
        <v>0.60000000000000009</v>
      </c>
      <c r="K344" s="8">
        <f t="shared" si="82"/>
        <v>0.42399999999999999</v>
      </c>
      <c r="M344" s="20">
        <f>'P,T'!J344</f>
        <v>0</v>
      </c>
      <c r="N344" s="8"/>
      <c r="O344" s="8">
        <f>331.3*(SQRT((1+('P,T'!D344/273.15))))</f>
        <v>331.3</v>
      </c>
      <c r="P344" s="8"/>
      <c r="Q344" s="8">
        <f t="shared" si="71"/>
        <v>0</v>
      </c>
      <c r="R344" s="8"/>
      <c r="S344" s="8">
        <f t="shared" si="72"/>
        <v>0</v>
      </c>
      <c r="V344" s="8">
        <f>IF('RAOB Used for Calcs'!N344=1,((2*$T$16*$T$19)/(M344*$T$22*I344))^(1/2),0)</f>
        <v>0</v>
      </c>
      <c r="W344" s="8"/>
      <c r="X344" s="37">
        <f>IF('RAOB Used for Calcs'!N344=1,((2*$T$16*$T$19)/(M344*$T$22*K344))^(1/2),0)</f>
        <v>0</v>
      </c>
      <c r="Z344" s="18">
        <f t="shared" si="73"/>
        <v>0</v>
      </c>
      <c r="AA344" s="18"/>
      <c r="AC344" s="8">
        <f>IF('RAOB Used for Calcs'!L344=1,('particle parameters'!$B$25*ABS('particle parameters'!$B$30)),(AC345+(AM345*'vertical grid'!H345)))</f>
        <v>0</v>
      </c>
      <c r="AE344" s="8">
        <f t="shared" si="76"/>
        <v>0</v>
      </c>
      <c r="AG344" s="8">
        <f t="shared" si="77"/>
        <v>0.42399999999999999</v>
      </c>
      <c r="AI344" s="8">
        <f t="shared" si="78"/>
        <v>0</v>
      </c>
      <c r="AK344" s="8">
        <f t="shared" si="74"/>
        <v>0</v>
      </c>
      <c r="AM344" s="8">
        <f>AK344/('particle parameters'!$B$21/1000)</f>
        <v>0</v>
      </c>
      <c r="AO344" s="35">
        <f t="shared" si="75"/>
        <v>0</v>
      </c>
      <c r="AQ344" s="15">
        <f>IF('vertical grid'!J344=TRUE,1,0)</f>
        <v>0</v>
      </c>
      <c r="AR344" s="15"/>
      <c r="AS344" s="15">
        <f t="shared" si="79"/>
        <v>0</v>
      </c>
      <c r="AV344" s="8">
        <f>(Vz!$B$14/1000)*Vz!AK344</f>
        <v>0</v>
      </c>
      <c r="AX344">
        <f t="shared" si="80"/>
        <v>0</v>
      </c>
    </row>
    <row r="345" spans="2:50" x14ac:dyDescent="0.15">
      <c r="B345" s="15">
        <f>'RAOB Used for Calcs'!C345</f>
        <v>0</v>
      </c>
      <c r="D345" s="15">
        <f t="shared" si="81"/>
        <v>0</v>
      </c>
      <c r="F345" s="8">
        <f t="shared" si="70"/>
        <v>0</v>
      </c>
      <c r="G345" s="8"/>
      <c r="I345">
        <v>0.60000000000000009</v>
      </c>
      <c r="K345" s="8">
        <f t="shared" si="82"/>
        <v>0.42399999999999999</v>
      </c>
      <c r="M345" s="20">
        <f>'P,T'!J345</f>
        <v>0</v>
      </c>
      <c r="N345" s="8"/>
      <c r="O345" s="8">
        <f>331.3*(SQRT((1+('P,T'!D345/273.15))))</f>
        <v>331.3</v>
      </c>
      <c r="P345" s="8"/>
      <c r="Q345" s="8">
        <f t="shared" si="71"/>
        <v>0</v>
      </c>
      <c r="R345" s="8"/>
      <c r="S345" s="8">
        <f t="shared" si="72"/>
        <v>0</v>
      </c>
      <c r="V345" s="8">
        <f>IF('RAOB Used for Calcs'!N345=1,((2*$T$16*$T$19)/(M345*$T$22*I345))^(1/2),0)</f>
        <v>0</v>
      </c>
      <c r="W345" s="8"/>
      <c r="X345" s="37">
        <f>IF('RAOB Used for Calcs'!N345=1,((2*$T$16*$T$19)/(M345*$T$22*K345))^(1/2),0)</f>
        <v>0</v>
      </c>
      <c r="Z345" s="18">
        <f t="shared" si="73"/>
        <v>0</v>
      </c>
      <c r="AA345" s="18"/>
      <c r="AC345" s="8">
        <f>IF('RAOB Used for Calcs'!L345=1,('particle parameters'!$B$25*ABS('particle parameters'!$B$30)),(AC346+(AM346*'vertical grid'!H346)))</f>
        <v>0</v>
      </c>
      <c r="AE345" s="8">
        <f t="shared" si="76"/>
        <v>0</v>
      </c>
      <c r="AG345" s="8">
        <f t="shared" si="77"/>
        <v>0.42399999999999999</v>
      </c>
      <c r="AI345" s="8">
        <f t="shared" si="78"/>
        <v>0</v>
      </c>
      <c r="AK345" s="8">
        <f t="shared" si="74"/>
        <v>0</v>
      </c>
      <c r="AM345" s="8">
        <f>AK345/('particle parameters'!$B$21/1000)</f>
        <v>0</v>
      </c>
      <c r="AO345" s="35">
        <f t="shared" si="75"/>
        <v>0</v>
      </c>
      <c r="AQ345" s="15">
        <f>IF('vertical grid'!J345=TRUE,1,0)</f>
        <v>0</v>
      </c>
      <c r="AR345" s="15"/>
      <c r="AS345" s="15">
        <f t="shared" si="79"/>
        <v>0</v>
      </c>
      <c r="AV345" s="8">
        <f>(Vz!$B$14/1000)*Vz!AK345</f>
        <v>0</v>
      </c>
      <c r="AX345">
        <f t="shared" si="80"/>
        <v>0</v>
      </c>
    </row>
    <row r="346" spans="2:50" x14ac:dyDescent="0.15">
      <c r="B346" s="15">
        <f>'RAOB Used for Calcs'!C346</f>
        <v>0</v>
      </c>
      <c r="D346" s="15">
        <f t="shared" si="81"/>
        <v>0</v>
      </c>
      <c r="F346" s="8">
        <f t="shared" si="70"/>
        <v>0</v>
      </c>
      <c r="G346" s="8"/>
      <c r="I346">
        <v>0.60000000000000009</v>
      </c>
      <c r="K346" s="8">
        <f t="shared" si="82"/>
        <v>0.42399999999999999</v>
      </c>
      <c r="M346" s="20">
        <f>'P,T'!J346</f>
        <v>0</v>
      </c>
      <c r="N346" s="8"/>
      <c r="O346" s="8">
        <f>331.3*(SQRT((1+('P,T'!D346/273.15))))</f>
        <v>331.3</v>
      </c>
      <c r="P346" s="8"/>
      <c r="Q346" s="8">
        <f t="shared" si="71"/>
        <v>0</v>
      </c>
      <c r="R346" s="8"/>
      <c r="S346" s="8">
        <f t="shared" si="72"/>
        <v>0</v>
      </c>
      <c r="V346" s="8">
        <f>IF('RAOB Used for Calcs'!N346=1,((2*$T$16*$T$19)/(M346*$T$22*I346))^(1/2),0)</f>
        <v>0</v>
      </c>
      <c r="W346" s="8"/>
      <c r="X346" s="37">
        <f>IF('RAOB Used for Calcs'!N346=1,((2*$T$16*$T$19)/(M346*$T$22*K346))^(1/2),0)</f>
        <v>0</v>
      </c>
      <c r="Z346" s="18">
        <f t="shared" si="73"/>
        <v>0</v>
      </c>
      <c r="AA346" s="18"/>
      <c r="AC346" s="8">
        <f>IF('RAOB Used for Calcs'!L346=1,('particle parameters'!$B$25*ABS('particle parameters'!$B$30)),(AC347+(AM347*'vertical grid'!H347)))</f>
        <v>0</v>
      </c>
      <c r="AE346" s="8">
        <f t="shared" si="76"/>
        <v>0</v>
      </c>
      <c r="AG346" s="8">
        <f t="shared" si="77"/>
        <v>0.42399999999999999</v>
      </c>
      <c r="AI346" s="8">
        <f t="shared" si="78"/>
        <v>0</v>
      </c>
      <c r="AK346" s="8">
        <f t="shared" si="74"/>
        <v>0</v>
      </c>
      <c r="AM346" s="8">
        <f>AK346/('particle parameters'!$B$21/1000)</f>
        <v>0</v>
      </c>
      <c r="AO346" s="35">
        <f t="shared" si="75"/>
        <v>0</v>
      </c>
      <c r="AQ346" s="15">
        <f>IF('vertical grid'!J346=TRUE,1,0)</f>
        <v>0</v>
      </c>
      <c r="AR346" s="15"/>
      <c r="AS346" s="15">
        <f t="shared" si="79"/>
        <v>0</v>
      </c>
      <c r="AV346" s="8">
        <f>(Vz!$B$14/1000)*Vz!AK346</f>
        <v>0</v>
      </c>
      <c r="AX346">
        <f t="shared" si="80"/>
        <v>0</v>
      </c>
    </row>
    <row r="347" spans="2:50" x14ac:dyDescent="0.15">
      <c r="B347" s="15">
        <f>'RAOB Used for Calcs'!C347</f>
        <v>0</v>
      </c>
      <c r="D347" s="15">
        <f t="shared" si="81"/>
        <v>0</v>
      </c>
      <c r="F347" s="8">
        <f t="shared" si="70"/>
        <v>0</v>
      </c>
      <c r="G347" s="8"/>
      <c r="I347">
        <v>0.60000000000000009</v>
      </c>
      <c r="K347" s="8">
        <f t="shared" si="82"/>
        <v>0.42399999999999999</v>
      </c>
      <c r="M347" s="20">
        <f>'P,T'!J347</f>
        <v>0</v>
      </c>
      <c r="N347" s="8"/>
      <c r="O347" s="8">
        <f>331.3*(SQRT((1+('P,T'!D347/273.15))))</f>
        <v>331.3</v>
      </c>
      <c r="P347" s="8"/>
      <c r="Q347" s="8">
        <f t="shared" si="71"/>
        <v>0</v>
      </c>
      <c r="R347" s="8"/>
      <c r="S347" s="8">
        <f t="shared" si="72"/>
        <v>0</v>
      </c>
      <c r="V347" s="8">
        <f>IF('RAOB Used for Calcs'!N347=1,((2*$T$16*$T$19)/(M347*$T$22*I347))^(1/2),0)</f>
        <v>0</v>
      </c>
      <c r="W347" s="8"/>
      <c r="X347" s="37">
        <f>IF('RAOB Used for Calcs'!N347=1,((2*$T$16*$T$19)/(M347*$T$22*K347))^(1/2),0)</f>
        <v>0</v>
      </c>
      <c r="Z347" s="18">
        <f t="shared" si="73"/>
        <v>0</v>
      </c>
      <c r="AA347" s="18"/>
      <c r="AC347" s="8">
        <f>IF('RAOB Used for Calcs'!L347=1,('particle parameters'!$B$25*ABS('particle parameters'!$B$30)),(AC348+(AM348*'vertical grid'!H348)))</f>
        <v>0</v>
      </c>
      <c r="AE347" s="8">
        <f t="shared" si="76"/>
        <v>0</v>
      </c>
      <c r="AG347" s="8">
        <f t="shared" si="77"/>
        <v>0.42399999999999999</v>
      </c>
      <c r="AI347" s="8">
        <f t="shared" si="78"/>
        <v>0</v>
      </c>
      <c r="AK347" s="8">
        <f t="shared" si="74"/>
        <v>0</v>
      </c>
      <c r="AM347" s="8">
        <f>AK347/('particle parameters'!$B$21/1000)</f>
        <v>0</v>
      </c>
      <c r="AO347" s="35">
        <f t="shared" si="75"/>
        <v>0</v>
      </c>
      <c r="AQ347" s="15">
        <f>IF('vertical grid'!J347=TRUE,1,0)</f>
        <v>0</v>
      </c>
      <c r="AR347" s="15"/>
      <c r="AS347" s="15">
        <f t="shared" si="79"/>
        <v>0</v>
      </c>
      <c r="AV347" s="8">
        <f>(Vz!$B$14/1000)*Vz!AK347</f>
        <v>0</v>
      </c>
      <c r="AX347">
        <f t="shared" si="80"/>
        <v>0</v>
      </c>
    </row>
    <row r="348" spans="2:50" x14ac:dyDescent="0.15">
      <c r="B348" s="15">
        <f>'RAOB Used for Calcs'!C348</f>
        <v>0</v>
      </c>
      <c r="D348" s="15">
        <f t="shared" si="81"/>
        <v>0</v>
      </c>
      <c r="F348" s="8">
        <f t="shared" si="70"/>
        <v>0</v>
      </c>
      <c r="G348" s="8"/>
      <c r="I348">
        <v>0.60000000000000009</v>
      </c>
      <c r="K348" s="8">
        <f t="shared" si="82"/>
        <v>0.42399999999999999</v>
      </c>
      <c r="M348" s="20">
        <f>'P,T'!J348</f>
        <v>0</v>
      </c>
      <c r="N348" s="8"/>
      <c r="O348" s="8">
        <f>331.3*(SQRT((1+('P,T'!D348/273.15))))</f>
        <v>331.3</v>
      </c>
      <c r="P348" s="8"/>
      <c r="Q348" s="8">
        <f t="shared" si="71"/>
        <v>0</v>
      </c>
      <c r="R348" s="8"/>
      <c r="S348" s="8">
        <f t="shared" si="72"/>
        <v>0</v>
      </c>
      <c r="V348" s="8">
        <f>IF('RAOB Used for Calcs'!N348=1,((2*$T$16*$T$19)/(M348*$T$22*I348))^(1/2),0)</f>
        <v>0</v>
      </c>
      <c r="W348" s="8"/>
      <c r="X348" s="37">
        <f>IF('RAOB Used for Calcs'!N348=1,((2*$T$16*$T$19)/(M348*$T$22*K348))^(1/2),0)</f>
        <v>0</v>
      </c>
      <c r="Z348" s="18">
        <f t="shared" si="73"/>
        <v>0</v>
      </c>
      <c r="AA348" s="18"/>
      <c r="AC348" s="8">
        <f>IF('RAOB Used for Calcs'!L348=1,('particle parameters'!$B$25*ABS('particle parameters'!$B$30)),(AC349+(AM349*'vertical grid'!H349)))</f>
        <v>0</v>
      </c>
      <c r="AE348" s="8">
        <f t="shared" si="76"/>
        <v>0</v>
      </c>
      <c r="AG348" s="8">
        <f t="shared" si="77"/>
        <v>0.42399999999999999</v>
      </c>
      <c r="AI348" s="8">
        <f t="shared" si="78"/>
        <v>0</v>
      </c>
      <c r="AK348" s="8">
        <f t="shared" si="74"/>
        <v>0</v>
      </c>
      <c r="AM348" s="8">
        <f>AK348/('particle parameters'!$B$21/1000)</f>
        <v>0</v>
      </c>
      <c r="AO348" s="35">
        <f t="shared" si="75"/>
        <v>0</v>
      </c>
      <c r="AQ348" s="15">
        <f>IF('vertical grid'!J348=TRUE,1,0)</f>
        <v>0</v>
      </c>
      <c r="AR348" s="15"/>
      <c r="AS348" s="15">
        <f t="shared" si="79"/>
        <v>0</v>
      </c>
      <c r="AV348" s="8">
        <f>(Vz!$B$14/1000)*Vz!AK348</f>
        <v>0</v>
      </c>
      <c r="AX348">
        <f t="shared" si="80"/>
        <v>0</v>
      </c>
    </row>
    <row r="349" spans="2:50" x14ac:dyDescent="0.15">
      <c r="B349" s="15">
        <f>'RAOB Used for Calcs'!C349</f>
        <v>0</v>
      </c>
      <c r="D349" s="15">
        <f t="shared" si="81"/>
        <v>0</v>
      </c>
      <c r="F349" s="8">
        <f t="shared" si="70"/>
        <v>0</v>
      </c>
      <c r="G349" s="8"/>
      <c r="I349">
        <v>0.60000000000000009</v>
      </c>
      <c r="K349" s="8">
        <f t="shared" si="82"/>
        <v>0.42399999999999999</v>
      </c>
      <c r="M349" s="20">
        <f>'P,T'!J349</f>
        <v>0</v>
      </c>
      <c r="N349" s="8"/>
      <c r="O349" s="8">
        <f>331.3*(SQRT((1+('P,T'!D349/273.15))))</f>
        <v>331.3</v>
      </c>
      <c r="P349" s="8"/>
      <c r="Q349" s="8">
        <f t="shared" si="71"/>
        <v>0</v>
      </c>
      <c r="R349" s="8"/>
      <c r="S349" s="8">
        <f t="shared" si="72"/>
        <v>0</v>
      </c>
      <c r="V349" s="8">
        <f>IF('RAOB Used for Calcs'!N349=1,((2*$T$16*$T$19)/(M349*$T$22*I349))^(1/2),0)</f>
        <v>0</v>
      </c>
      <c r="W349" s="8"/>
      <c r="X349" s="37">
        <f>IF('RAOB Used for Calcs'!N349=1,((2*$T$16*$T$19)/(M349*$T$22*K349))^(1/2),0)</f>
        <v>0</v>
      </c>
      <c r="Z349" s="18">
        <f t="shared" si="73"/>
        <v>0</v>
      </c>
      <c r="AA349" s="18"/>
      <c r="AC349" s="8">
        <f>IF('RAOB Used for Calcs'!L349=1,('particle parameters'!$B$25*ABS('particle parameters'!$B$30)),(AC350+(AM350*'vertical grid'!H350)))</f>
        <v>0</v>
      </c>
      <c r="AE349" s="8">
        <f t="shared" si="76"/>
        <v>0</v>
      </c>
      <c r="AG349" s="8">
        <f t="shared" si="77"/>
        <v>0.42399999999999999</v>
      </c>
      <c r="AI349" s="8">
        <f t="shared" si="78"/>
        <v>0</v>
      </c>
      <c r="AK349" s="8">
        <f t="shared" si="74"/>
        <v>0</v>
      </c>
      <c r="AM349" s="8">
        <f>AK349/('particle parameters'!$B$21/1000)</f>
        <v>0</v>
      </c>
      <c r="AO349" s="35">
        <f t="shared" si="75"/>
        <v>0</v>
      </c>
      <c r="AQ349" s="15">
        <f>IF('vertical grid'!J349=TRUE,1,0)</f>
        <v>0</v>
      </c>
      <c r="AR349" s="15"/>
      <c r="AS349" s="15">
        <f t="shared" si="79"/>
        <v>0</v>
      </c>
      <c r="AV349" s="8">
        <f>(Vz!$B$14/1000)*Vz!AK349</f>
        <v>0</v>
      </c>
      <c r="AX349">
        <f t="shared" si="80"/>
        <v>0</v>
      </c>
    </row>
    <row r="350" spans="2:50" x14ac:dyDescent="0.15">
      <c r="B350" s="15">
        <f>'RAOB Used for Calcs'!C350</f>
        <v>0</v>
      </c>
      <c r="D350" s="15">
        <f t="shared" si="81"/>
        <v>0</v>
      </c>
      <c r="F350" s="8">
        <f t="shared" si="70"/>
        <v>0</v>
      </c>
      <c r="G350" s="8"/>
      <c r="I350">
        <v>0.60000000000000009</v>
      </c>
      <c r="K350" s="8">
        <f t="shared" si="82"/>
        <v>0.42399999999999999</v>
      </c>
      <c r="M350" s="20">
        <f>'P,T'!J350</f>
        <v>0</v>
      </c>
      <c r="N350" s="8"/>
      <c r="O350" s="8">
        <f>331.3*(SQRT((1+('P,T'!D350/273.15))))</f>
        <v>331.3</v>
      </c>
      <c r="P350" s="8"/>
      <c r="Q350" s="8">
        <f t="shared" si="71"/>
        <v>0</v>
      </c>
      <c r="R350" s="8"/>
      <c r="S350" s="8">
        <f t="shared" si="72"/>
        <v>0</v>
      </c>
      <c r="V350" s="8">
        <f>IF('RAOB Used for Calcs'!N350=1,((2*$T$16*$T$19)/(M350*$T$22*I350))^(1/2),0)</f>
        <v>0</v>
      </c>
      <c r="W350" s="8"/>
      <c r="X350" s="37">
        <f>IF('RAOB Used for Calcs'!N350=1,((2*$T$16*$T$19)/(M350*$T$22*K350))^(1/2),0)</f>
        <v>0</v>
      </c>
      <c r="Z350" s="18">
        <f t="shared" si="73"/>
        <v>0</v>
      </c>
      <c r="AA350" s="18"/>
      <c r="AC350" s="8">
        <f>IF('RAOB Used for Calcs'!L350=1,('particle parameters'!$B$25*ABS('particle parameters'!$B$30)),(AC351+(AM351*'vertical grid'!H351)))</f>
        <v>0</v>
      </c>
      <c r="AE350" s="8">
        <f t="shared" si="76"/>
        <v>0</v>
      </c>
      <c r="AG350" s="8">
        <f t="shared" si="77"/>
        <v>0.42399999999999999</v>
      </c>
      <c r="AI350" s="8">
        <f t="shared" si="78"/>
        <v>0</v>
      </c>
      <c r="AK350" s="8">
        <f t="shared" si="74"/>
        <v>0</v>
      </c>
      <c r="AM350" s="8">
        <f>AK350/('particle parameters'!$B$21/1000)</f>
        <v>0</v>
      </c>
      <c r="AO350" s="35">
        <f t="shared" si="75"/>
        <v>0</v>
      </c>
      <c r="AQ350" s="15">
        <f>IF('vertical grid'!J350=TRUE,1,0)</f>
        <v>0</v>
      </c>
      <c r="AR350" s="15"/>
      <c r="AS350" s="15">
        <f t="shared" si="79"/>
        <v>0</v>
      </c>
      <c r="AV350" s="8">
        <f>(Vz!$B$14/1000)*Vz!AK350</f>
        <v>0</v>
      </c>
      <c r="AX350">
        <f t="shared" si="80"/>
        <v>0</v>
      </c>
    </row>
    <row r="351" spans="2:50" x14ac:dyDescent="0.15">
      <c r="B351" s="15">
        <f>'RAOB Used for Calcs'!C351</f>
        <v>0</v>
      </c>
      <c r="D351" s="15">
        <f t="shared" si="81"/>
        <v>0</v>
      </c>
      <c r="F351" s="8">
        <f t="shared" si="70"/>
        <v>0</v>
      </c>
      <c r="G351" s="8"/>
      <c r="I351">
        <v>0.60000000000000009</v>
      </c>
      <c r="K351" s="8">
        <f t="shared" si="82"/>
        <v>0.42399999999999999</v>
      </c>
      <c r="M351" s="20">
        <f>'P,T'!J351</f>
        <v>0</v>
      </c>
      <c r="N351" s="8"/>
      <c r="O351" s="8">
        <f>331.3*(SQRT((1+('P,T'!D351/273.15))))</f>
        <v>331.3</v>
      </c>
      <c r="P351" s="8"/>
      <c r="Q351" s="8">
        <f t="shared" si="71"/>
        <v>0</v>
      </c>
      <c r="R351" s="8"/>
      <c r="S351" s="8">
        <f t="shared" si="72"/>
        <v>0</v>
      </c>
      <c r="V351" s="8">
        <f>IF('RAOB Used for Calcs'!N351=1,((2*$T$16*$T$19)/(M351*$T$22*I351))^(1/2),0)</f>
        <v>0</v>
      </c>
      <c r="W351" s="8"/>
      <c r="X351" s="37">
        <f>IF('RAOB Used for Calcs'!N351=1,((2*$T$16*$T$19)/(M351*$T$22*K351))^(1/2),0)</f>
        <v>0</v>
      </c>
      <c r="Z351" s="18">
        <f t="shared" si="73"/>
        <v>0</v>
      </c>
      <c r="AA351" s="18"/>
      <c r="AC351" s="8">
        <f>IF('RAOB Used for Calcs'!L351=1,('particle parameters'!$B$25*ABS('particle parameters'!$B$30)),(AC352+(AM352*'vertical grid'!H352)))</f>
        <v>0</v>
      </c>
      <c r="AE351" s="8">
        <f t="shared" si="76"/>
        <v>0</v>
      </c>
      <c r="AG351" s="8">
        <f t="shared" si="77"/>
        <v>0.42399999999999999</v>
      </c>
      <c r="AI351" s="8">
        <f t="shared" si="78"/>
        <v>0</v>
      </c>
      <c r="AK351" s="8">
        <f t="shared" si="74"/>
        <v>0</v>
      </c>
      <c r="AM351" s="8">
        <f>AK351/('particle parameters'!$B$21/1000)</f>
        <v>0</v>
      </c>
      <c r="AO351" s="35">
        <f t="shared" si="75"/>
        <v>0</v>
      </c>
      <c r="AQ351" s="15">
        <f>IF('vertical grid'!J351=TRUE,1,0)</f>
        <v>0</v>
      </c>
      <c r="AR351" s="15"/>
      <c r="AS351" s="15">
        <f t="shared" si="79"/>
        <v>0</v>
      </c>
      <c r="AV351" s="8">
        <f>(Vz!$B$14/1000)*Vz!AK351</f>
        <v>0</v>
      </c>
      <c r="AX351">
        <f t="shared" si="80"/>
        <v>0</v>
      </c>
    </row>
    <row r="352" spans="2:50" x14ac:dyDescent="0.15">
      <c r="B352" s="15">
        <f>'RAOB Used for Calcs'!C352</f>
        <v>0</v>
      </c>
      <c r="D352" s="15">
        <f t="shared" si="81"/>
        <v>0</v>
      </c>
      <c r="F352" s="8">
        <f t="shared" si="70"/>
        <v>0</v>
      </c>
      <c r="G352" s="8"/>
      <c r="I352">
        <v>0.60000000000000009</v>
      </c>
      <c r="K352" s="8">
        <f t="shared" si="82"/>
        <v>0.42399999999999999</v>
      </c>
      <c r="M352" s="20">
        <f>'P,T'!J352</f>
        <v>0</v>
      </c>
      <c r="N352" s="8"/>
      <c r="O352" s="8">
        <f>331.3*(SQRT((1+('P,T'!D352/273.15))))</f>
        <v>331.3</v>
      </c>
      <c r="P352" s="8"/>
      <c r="Q352" s="8">
        <f t="shared" si="71"/>
        <v>0</v>
      </c>
      <c r="R352" s="8"/>
      <c r="S352" s="8">
        <f t="shared" si="72"/>
        <v>0</v>
      </c>
      <c r="V352" s="8">
        <f>IF('RAOB Used for Calcs'!N352=1,((2*$T$16*$T$19)/(M352*$T$22*I352))^(1/2),0)</f>
        <v>0</v>
      </c>
      <c r="W352" s="8"/>
      <c r="X352" s="37">
        <f>IF('RAOB Used for Calcs'!N352=1,((2*$T$16*$T$19)/(M352*$T$22*K352))^(1/2),0)</f>
        <v>0</v>
      </c>
      <c r="Z352" s="18">
        <f t="shared" si="73"/>
        <v>0</v>
      </c>
      <c r="AA352" s="18"/>
      <c r="AC352" s="8">
        <f>IF('RAOB Used for Calcs'!L352=1,('particle parameters'!$B$25*ABS('particle parameters'!$B$30)),(AC353+(AM353*'vertical grid'!H353)))</f>
        <v>0</v>
      </c>
      <c r="AE352" s="8">
        <f t="shared" si="76"/>
        <v>0</v>
      </c>
      <c r="AG352" s="8">
        <f t="shared" si="77"/>
        <v>0.42399999999999999</v>
      </c>
      <c r="AI352" s="8">
        <f t="shared" si="78"/>
        <v>0</v>
      </c>
      <c r="AK352" s="8">
        <f t="shared" si="74"/>
        <v>0</v>
      </c>
      <c r="AM352" s="8">
        <f>AK352/('particle parameters'!$B$21/1000)</f>
        <v>0</v>
      </c>
      <c r="AO352" s="35">
        <f t="shared" si="75"/>
        <v>0</v>
      </c>
      <c r="AQ352" s="15">
        <f>IF('vertical grid'!J352=TRUE,1,0)</f>
        <v>0</v>
      </c>
      <c r="AR352" s="15"/>
      <c r="AS352" s="15">
        <f t="shared" si="79"/>
        <v>0</v>
      </c>
      <c r="AV352" s="8">
        <f>(Vz!$B$14/1000)*Vz!AK352</f>
        <v>0</v>
      </c>
      <c r="AX352">
        <f t="shared" si="80"/>
        <v>0</v>
      </c>
    </row>
    <row r="353" spans="2:50" x14ac:dyDescent="0.15">
      <c r="B353" s="15">
        <f>'RAOB Used for Calcs'!C353</f>
        <v>0</v>
      </c>
      <c r="D353" s="15">
        <f t="shared" si="81"/>
        <v>0</v>
      </c>
      <c r="F353" s="8">
        <f t="shared" si="70"/>
        <v>0</v>
      </c>
      <c r="G353" s="8"/>
      <c r="I353">
        <v>0.60000000000000009</v>
      </c>
      <c r="K353" s="8">
        <f t="shared" si="82"/>
        <v>0.42399999999999999</v>
      </c>
      <c r="M353" s="20">
        <f>'P,T'!J353</f>
        <v>0</v>
      </c>
      <c r="N353" s="8"/>
      <c r="O353" s="8">
        <f>331.3*(SQRT((1+('P,T'!D353/273.15))))</f>
        <v>331.3</v>
      </c>
      <c r="P353" s="8"/>
      <c r="Q353" s="8">
        <f t="shared" si="71"/>
        <v>0</v>
      </c>
      <c r="R353" s="8"/>
      <c r="S353" s="8">
        <f t="shared" si="72"/>
        <v>0</v>
      </c>
      <c r="V353" s="8">
        <f>IF('RAOB Used for Calcs'!N353=1,((2*$T$16*$T$19)/(M353*$T$22*I353))^(1/2),0)</f>
        <v>0</v>
      </c>
      <c r="W353" s="8"/>
      <c r="X353" s="37">
        <f>IF('RAOB Used for Calcs'!N353=1,((2*$T$16*$T$19)/(M353*$T$22*K353))^(1/2),0)</f>
        <v>0</v>
      </c>
      <c r="Z353" s="18">
        <f t="shared" si="73"/>
        <v>0</v>
      </c>
      <c r="AA353" s="18"/>
      <c r="AC353" s="8">
        <f>IF('RAOB Used for Calcs'!L353=1,('particle parameters'!$B$25*ABS('particle parameters'!$B$30)),(AC354+(AM354*'vertical grid'!H354)))</f>
        <v>0</v>
      </c>
      <c r="AE353" s="8">
        <f t="shared" si="76"/>
        <v>0</v>
      </c>
      <c r="AG353" s="8">
        <f t="shared" si="77"/>
        <v>0.42399999999999999</v>
      </c>
      <c r="AI353" s="8">
        <f t="shared" si="78"/>
        <v>0</v>
      </c>
      <c r="AK353" s="8">
        <f t="shared" si="74"/>
        <v>0</v>
      </c>
      <c r="AM353" s="8">
        <f>AK353/('particle parameters'!$B$21/1000)</f>
        <v>0</v>
      </c>
      <c r="AO353" s="35">
        <f t="shared" si="75"/>
        <v>0</v>
      </c>
      <c r="AQ353" s="15">
        <f>IF('vertical grid'!J353=TRUE,1,0)</f>
        <v>0</v>
      </c>
      <c r="AR353" s="15"/>
      <c r="AS353" s="15">
        <f t="shared" si="79"/>
        <v>0</v>
      </c>
      <c r="AV353" s="8">
        <f>(Vz!$B$14/1000)*Vz!AK353</f>
        <v>0</v>
      </c>
      <c r="AX353">
        <f t="shared" si="80"/>
        <v>0</v>
      </c>
    </row>
    <row r="354" spans="2:50" x14ac:dyDescent="0.15">
      <c r="B354" s="15">
        <f>'RAOB Used for Calcs'!C354</f>
        <v>0</v>
      </c>
      <c r="D354" s="15">
        <f t="shared" si="81"/>
        <v>0</v>
      </c>
      <c r="F354" s="8">
        <f t="shared" si="70"/>
        <v>0</v>
      </c>
      <c r="G354" s="8"/>
      <c r="I354">
        <v>0.60000000000000009</v>
      </c>
      <c r="K354" s="8">
        <f t="shared" si="82"/>
        <v>0.42399999999999999</v>
      </c>
      <c r="M354" s="20">
        <f>'P,T'!J354</f>
        <v>0</v>
      </c>
      <c r="N354" s="8"/>
      <c r="O354" s="8">
        <f>331.3*(SQRT((1+('P,T'!D354/273.15))))</f>
        <v>331.3</v>
      </c>
      <c r="P354" s="8"/>
      <c r="Q354" s="8">
        <f t="shared" si="71"/>
        <v>0</v>
      </c>
      <c r="R354" s="8"/>
      <c r="S354" s="8">
        <f t="shared" si="72"/>
        <v>0</v>
      </c>
      <c r="V354" s="8">
        <f>IF('RAOB Used for Calcs'!N354=1,((2*$T$16*$T$19)/(M354*$T$22*I354))^(1/2),0)</f>
        <v>0</v>
      </c>
      <c r="W354" s="8"/>
      <c r="X354" s="37">
        <f>IF('RAOB Used for Calcs'!N354=1,((2*$T$16*$T$19)/(M354*$T$22*K354))^(1/2),0)</f>
        <v>0</v>
      </c>
      <c r="Z354" s="18">
        <f t="shared" si="73"/>
        <v>0</v>
      </c>
      <c r="AA354" s="18"/>
      <c r="AC354" s="8">
        <f>IF('RAOB Used for Calcs'!L354=1,('particle parameters'!$B$25*ABS('particle parameters'!$B$30)),(AC355+(AM355*'vertical grid'!H355)))</f>
        <v>0</v>
      </c>
      <c r="AE354" s="8">
        <f t="shared" si="76"/>
        <v>0</v>
      </c>
      <c r="AG354" s="8">
        <f t="shared" si="77"/>
        <v>0.42399999999999999</v>
      </c>
      <c r="AI354" s="8">
        <f t="shared" si="78"/>
        <v>0</v>
      </c>
      <c r="AK354" s="8">
        <f t="shared" si="74"/>
        <v>0</v>
      </c>
      <c r="AM354" s="8">
        <f>AK354/('particle parameters'!$B$21/1000)</f>
        <v>0</v>
      </c>
      <c r="AO354" s="35">
        <f t="shared" si="75"/>
        <v>0</v>
      </c>
      <c r="AQ354" s="15">
        <f>IF('vertical grid'!J354=TRUE,1,0)</f>
        <v>0</v>
      </c>
      <c r="AR354" s="15"/>
      <c r="AS354" s="15">
        <f t="shared" si="79"/>
        <v>0</v>
      </c>
      <c r="AV354" s="8">
        <f>(Vz!$B$14/1000)*Vz!AK354</f>
        <v>0</v>
      </c>
      <c r="AX354">
        <f t="shared" si="80"/>
        <v>0</v>
      </c>
    </row>
    <row r="355" spans="2:50" x14ac:dyDescent="0.15">
      <c r="B355" s="15">
        <f>'RAOB Used for Calcs'!C355</f>
        <v>0</v>
      </c>
      <c r="D355" s="15">
        <f t="shared" si="81"/>
        <v>0</v>
      </c>
      <c r="F355" s="8">
        <f t="shared" si="70"/>
        <v>0</v>
      </c>
      <c r="G355" s="8"/>
      <c r="I355">
        <v>0.60000000000000009</v>
      </c>
      <c r="K355" s="8">
        <f t="shared" si="82"/>
        <v>0.42399999999999999</v>
      </c>
      <c r="M355" s="20">
        <f>'P,T'!J355</f>
        <v>0</v>
      </c>
      <c r="N355" s="8"/>
      <c r="O355" s="8">
        <f>331.3*(SQRT((1+('P,T'!D355/273.15))))</f>
        <v>331.3</v>
      </c>
      <c r="P355" s="8"/>
      <c r="Q355" s="8">
        <f t="shared" si="71"/>
        <v>0</v>
      </c>
      <c r="R355" s="8"/>
      <c r="S355" s="8">
        <f t="shared" si="72"/>
        <v>0</v>
      </c>
      <c r="V355" s="8">
        <f>IF('RAOB Used for Calcs'!N355=1,((2*$T$16*$T$19)/(M355*$T$22*I355))^(1/2),0)</f>
        <v>0</v>
      </c>
      <c r="W355" s="8"/>
      <c r="X355" s="37">
        <f>IF('RAOB Used for Calcs'!N355=1,((2*$T$16*$T$19)/(M355*$T$22*K355))^(1/2),0)</f>
        <v>0</v>
      </c>
      <c r="Z355" s="18">
        <f t="shared" si="73"/>
        <v>0</v>
      </c>
      <c r="AA355" s="18"/>
      <c r="AC355" s="8">
        <f>IF('RAOB Used for Calcs'!L355=1,('particle parameters'!$B$25*ABS('particle parameters'!$B$30)),(AC356+(AM356*'vertical grid'!H356)))</f>
        <v>0</v>
      </c>
      <c r="AE355" s="8">
        <f t="shared" si="76"/>
        <v>0</v>
      </c>
      <c r="AG355" s="8">
        <f t="shared" si="77"/>
        <v>0.42399999999999999</v>
      </c>
      <c r="AI355" s="8">
        <f t="shared" si="78"/>
        <v>0</v>
      </c>
      <c r="AK355" s="8">
        <f t="shared" si="74"/>
        <v>0</v>
      </c>
      <c r="AM355" s="8">
        <f>AK355/('particle parameters'!$B$21/1000)</f>
        <v>0</v>
      </c>
      <c r="AO355" s="35">
        <f t="shared" si="75"/>
        <v>0</v>
      </c>
      <c r="AQ355" s="15">
        <f>IF('vertical grid'!J355=TRUE,1,0)</f>
        <v>0</v>
      </c>
      <c r="AR355" s="15"/>
      <c r="AS355" s="15">
        <f t="shared" si="79"/>
        <v>0</v>
      </c>
      <c r="AV355" s="8">
        <f>(Vz!$B$14/1000)*Vz!AK355</f>
        <v>0</v>
      </c>
      <c r="AX355">
        <f t="shared" si="80"/>
        <v>0</v>
      </c>
    </row>
    <row r="356" spans="2:50" x14ac:dyDescent="0.15">
      <c r="B356" s="15">
        <f>'RAOB Used for Calcs'!C356</f>
        <v>0</v>
      </c>
      <c r="D356" s="15">
        <f t="shared" si="81"/>
        <v>0</v>
      </c>
      <c r="F356" s="8">
        <f t="shared" si="70"/>
        <v>0</v>
      </c>
      <c r="G356" s="8"/>
      <c r="I356">
        <v>0.60000000000000009</v>
      </c>
      <c r="K356" s="8">
        <f t="shared" si="82"/>
        <v>0.42399999999999999</v>
      </c>
      <c r="M356" s="20">
        <f>'P,T'!J356</f>
        <v>0</v>
      </c>
      <c r="N356" s="8"/>
      <c r="O356" s="8">
        <f>331.3*(SQRT((1+('P,T'!D356/273.15))))</f>
        <v>331.3</v>
      </c>
      <c r="P356" s="8"/>
      <c r="Q356" s="8">
        <f t="shared" si="71"/>
        <v>0</v>
      </c>
      <c r="R356" s="8"/>
      <c r="S356" s="8">
        <f t="shared" si="72"/>
        <v>0</v>
      </c>
      <c r="V356" s="8">
        <f>IF('RAOB Used for Calcs'!N356=1,((2*$T$16*$T$19)/(M356*$T$22*I356))^(1/2),0)</f>
        <v>0</v>
      </c>
      <c r="W356" s="8"/>
      <c r="X356" s="37">
        <f>IF('RAOB Used for Calcs'!N356=1,((2*$T$16*$T$19)/(M356*$T$22*K356))^(1/2),0)</f>
        <v>0</v>
      </c>
      <c r="Z356" s="18">
        <f t="shared" si="73"/>
        <v>0</v>
      </c>
      <c r="AA356" s="18"/>
      <c r="AC356" s="8">
        <f>IF('RAOB Used for Calcs'!L356=1,('particle parameters'!$B$25*ABS('particle parameters'!$B$30)),(AC357+(AM357*'vertical grid'!H357)))</f>
        <v>0</v>
      </c>
      <c r="AE356" s="8">
        <f t="shared" si="76"/>
        <v>0</v>
      </c>
      <c r="AG356" s="8">
        <f t="shared" si="77"/>
        <v>0.42399999999999999</v>
      </c>
      <c r="AI356" s="8">
        <f t="shared" si="78"/>
        <v>0</v>
      </c>
      <c r="AK356" s="8">
        <f t="shared" si="74"/>
        <v>0</v>
      </c>
      <c r="AM356" s="8">
        <f>AK356/('particle parameters'!$B$21/1000)</f>
        <v>0</v>
      </c>
      <c r="AO356" s="35">
        <f t="shared" si="75"/>
        <v>0</v>
      </c>
      <c r="AQ356" s="15">
        <f>IF('vertical grid'!J356=TRUE,1,0)</f>
        <v>0</v>
      </c>
      <c r="AR356" s="15"/>
      <c r="AS356" s="15">
        <f t="shared" si="79"/>
        <v>0</v>
      </c>
      <c r="AV356" s="8">
        <f>(Vz!$B$14/1000)*Vz!AK356</f>
        <v>0</v>
      </c>
      <c r="AX356">
        <f t="shared" si="80"/>
        <v>0</v>
      </c>
    </row>
    <row r="357" spans="2:50" x14ac:dyDescent="0.15">
      <c r="B357" s="15">
        <f>'RAOB Used for Calcs'!C357</f>
        <v>0</v>
      </c>
      <c r="D357" s="15">
        <f t="shared" si="81"/>
        <v>0</v>
      </c>
      <c r="F357" s="8">
        <f t="shared" si="70"/>
        <v>0</v>
      </c>
      <c r="G357" s="8"/>
      <c r="I357">
        <v>0.60000000000000009</v>
      </c>
      <c r="K357" s="8">
        <f t="shared" si="82"/>
        <v>0.42399999999999999</v>
      </c>
      <c r="M357" s="20">
        <f>'P,T'!J357</f>
        <v>0</v>
      </c>
      <c r="N357" s="8"/>
      <c r="O357" s="8">
        <f>331.3*(SQRT((1+('P,T'!D357/273.15))))</f>
        <v>331.3</v>
      </c>
      <c r="P357" s="8"/>
      <c r="Q357" s="8">
        <f t="shared" si="71"/>
        <v>0</v>
      </c>
      <c r="R357" s="8"/>
      <c r="S357" s="8">
        <f t="shared" si="72"/>
        <v>0</v>
      </c>
      <c r="V357" s="8">
        <f>IF('RAOB Used for Calcs'!N357=1,((2*$T$16*$T$19)/(M357*$T$22*I357))^(1/2),0)</f>
        <v>0</v>
      </c>
      <c r="W357" s="8"/>
      <c r="X357" s="37">
        <f>IF('RAOB Used for Calcs'!N357=1,((2*$T$16*$T$19)/(M357*$T$22*K357))^(1/2),0)</f>
        <v>0</v>
      </c>
      <c r="Z357" s="18">
        <f t="shared" si="73"/>
        <v>0</v>
      </c>
      <c r="AA357" s="18"/>
      <c r="AC357" s="8">
        <f>IF('RAOB Used for Calcs'!L357=1,('particle parameters'!$B$25*ABS('particle parameters'!$B$30)),(AC358+(AM358*'vertical grid'!H358)))</f>
        <v>0</v>
      </c>
      <c r="AE357" s="8">
        <f t="shared" si="76"/>
        <v>0</v>
      </c>
      <c r="AG357" s="8">
        <f t="shared" si="77"/>
        <v>0.42399999999999999</v>
      </c>
      <c r="AI357" s="8">
        <f t="shared" si="78"/>
        <v>0</v>
      </c>
      <c r="AK357" s="8">
        <f t="shared" si="74"/>
        <v>0</v>
      </c>
      <c r="AM357" s="8">
        <f>AK357/('particle parameters'!$B$21/1000)</f>
        <v>0</v>
      </c>
      <c r="AO357" s="35">
        <f t="shared" si="75"/>
        <v>0</v>
      </c>
      <c r="AQ357" s="15">
        <f>IF('vertical grid'!J357=TRUE,1,0)</f>
        <v>0</v>
      </c>
      <c r="AR357" s="15"/>
      <c r="AS357" s="15">
        <f t="shared" si="79"/>
        <v>0</v>
      </c>
      <c r="AV357" s="8">
        <f>(Vz!$B$14/1000)*Vz!AK357</f>
        <v>0</v>
      </c>
      <c r="AX357">
        <f t="shared" si="80"/>
        <v>0</v>
      </c>
    </row>
    <row r="358" spans="2:50" x14ac:dyDescent="0.15">
      <c r="B358" s="15">
        <f>'RAOB Used for Calcs'!C358</f>
        <v>0</v>
      </c>
      <c r="D358" s="15">
        <f t="shared" si="81"/>
        <v>0</v>
      </c>
      <c r="F358" s="8">
        <f t="shared" si="70"/>
        <v>0</v>
      </c>
      <c r="G358" s="8"/>
      <c r="I358">
        <v>0.60000000000000009</v>
      </c>
      <c r="K358" s="8">
        <f t="shared" si="82"/>
        <v>0.42399999999999999</v>
      </c>
      <c r="M358" s="20">
        <f>'P,T'!J358</f>
        <v>0</v>
      </c>
      <c r="N358" s="8"/>
      <c r="O358" s="8">
        <f>331.3*(SQRT((1+('P,T'!D358/273.15))))</f>
        <v>331.3</v>
      </c>
      <c r="P358" s="8"/>
      <c r="Q358" s="8">
        <f t="shared" si="71"/>
        <v>0</v>
      </c>
      <c r="R358" s="8"/>
      <c r="S358" s="8">
        <f t="shared" si="72"/>
        <v>0</v>
      </c>
      <c r="V358" s="8">
        <f>IF('RAOB Used for Calcs'!N358=1,((2*$T$16*$T$19)/(M358*$T$22*I358))^(1/2),0)</f>
        <v>0</v>
      </c>
      <c r="W358" s="8"/>
      <c r="X358" s="37">
        <f>IF('RAOB Used for Calcs'!N358=1,((2*$T$16*$T$19)/(M358*$T$22*K358))^(1/2),0)</f>
        <v>0</v>
      </c>
      <c r="Z358" s="18">
        <f t="shared" si="73"/>
        <v>0</v>
      </c>
      <c r="AA358" s="18"/>
      <c r="AC358" s="8">
        <f>IF('RAOB Used for Calcs'!L358=1,('particle parameters'!$B$25*ABS('particle parameters'!$B$30)),(AC359+(AM359*'vertical grid'!H359)))</f>
        <v>0</v>
      </c>
      <c r="AE358" s="8">
        <f t="shared" si="76"/>
        <v>0</v>
      </c>
      <c r="AG358" s="8">
        <f t="shared" si="77"/>
        <v>0.42399999999999999</v>
      </c>
      <c r="AI358" s="8">
        <f t="shared" si="78"/>
        <v>0</v>
      </c>
      <c r="AK358" s="8">
        <f t="shared" si="74"/>
        <v>0</v>
      </c>
      <c r="AM358" s="8">
        <f>AK358/('particle parameters'!$B$21/1000)</f>
        <v>0</v>
      </c>
      <c r="AO358" s="35">
        <f t="shared" si="75"/>
        <v>0</v>
      </c>
      <c r="AQ358" s="15">
        <f>IF('vertical grid'!J358=TRUE,1,0)</f>
        <v>0</v>
      </c>
      <c r="AR358" s="15"/>
      <c r="AS358" s="15">
        <f t="shared" si="79"/>
        <v>0</v>
      </c>
      <c r="AV358" s="8">
        <f>(Vz!$B$14/1000)*Vz!AK358</f>
        <v>0</v>
      </c>
      <c r="AX358">
        <f t="shared" si="80"/>
        <v>0</v>
      </c>
    </row>
    <row r="359" spans="2:50" x14ac:dyDescent="0.15">
      <c r="B359" s="15">
        <f>'RAOB Used for Calcs'!C359</f>
        <v>0</v>
      </c>
      <c r="D359" s="15">
        <f t="shared" si="81"/>
        <v>0</v>
      </c>
      <c r="F359" s="8">
        <f t="shared" si="70"/>
        <v>0</v>
      </c>
      <c r="G359" s="8"/>
      <c r="I359">
        <v>0.60000000000000009</v>
      </c>
      <c r="K359" s="8">
        <f t="shared" si="82"/>
        <v>0.42399999999999999</v>
      </c>
      <c r="M359" s="20">
        <f>'P,T'!J359</f>
        <v>0</v>
      </c>
      <c r="N359" s="8"/>
      <c r="O359" s="8">
        <f>331.3*(SQRT((1+('P,T'!D359/273.15))))</f>
        <v>331.3</v>
      </c>
      <c r="P359" s="8"/>
      <c r="Q359" s="8">
        <f t="shared" si="71"/>
        <v>0</v>
      </c>
      <c r="R359" s="8"/>
      <c r="S359" s="8">
        <f t="shared" si="72"/>
        <v>0</v>
      </c>
      <c r="V359" s="8">
        <f>IF('RAOB Used for Calcs'!N359=1,((2*$T$16*$T$19)/(M359*$T$22*I359))^(1/2),0)</f>
        <v>0</v>
      </c>
      <c r="W359" s="8"/>
      <c r="X359" s="37">
        <f>IF('RAOB Used for Calcs'!N359=1,((2*$T$16*$T$19)/(M359*$T$22*K359))^(1/2),0)</f>
        <v>0</v>
      </c>
      <c r="Z359" s="18">
        <f t="shared" si="73"/>
        <v>0</v>
      </c>
      <c r="AA359" s="18"/>
      <c r="AC359" s="8">
        <f>IF('RAOB Used for Calcs'!L359=1,('particle parameters'!$B$25*ABS('particle parameters'!$B$30)),(AC360+(AM360*'vertical grid'!H360)))</f>
        <v>0</v>
      </c>
      <c r="AE359" s="8">
        <f t="shared" si="76"/>
        <v>0</v>
      </c>
      <c r="AG359" s="8">
        <f t="shared" si="77"/>
        <v>0.42399999999999999</v>
      </c>
      <c r="AI359" s="8">
        <f t="shared" si="78"/>
        <v>0</v>
      </c>
      <c r="AK359" s="8">
        <f t="shared" si="74"/>
        <v>0</v>
      </c>
      <c r="AM359" s="8">
        <f>AK359/('particle parameters'!$B$21/1000)</f>
        <v>0</v>
      </c>
      <c r="AO359" s="35">
        <f t="shared" si="75"/>
        <v>0</v>
      </c>
      <c r="AQ359" s="15">
        <f>IF('vertical grid'!J359=TRUE,1,0)</f>
        <v>0</v>
      </c>
      <c r="AR359" s="15"/>
      <c r="AS359" s="15">
        <f t="shared" si="79"/>
        <v>0</v>
      </c>
      <c r="AV359" s="8">
        <f>(Vz!$B$14/1000)*Vz!AK359</f>
        <v>0</v>
      </c>
      <c r="AX359">
        <f t="shared" si="80"/>
        <v>0</v>
      </c>
    </row>
    <row r="360" spans="2:50" x14ac:dyDescent="0.15">
      <c r="B360" s="15">
        <f>'RAOB Used for Calcs'!C360</f>
        <v>0</v>
      </c>
      <c r="D360" s="15">
        <f t="shared" si="81"/>
        <v>0</v>
      </c>
      <c r="F360" s="8">
        <f t="shared" si="70"/>
        <v>0</v>
      </c>
      <c r="G360" s="8"/>
      <c r="I360">
        <v>0.60000000000000009</v>
      </c>
      <c r="K360" s="8">
        <f t="shared" si="82"/>
        <v>0.42399999999999999</v>
      </c>
      <c r="M360" s="20">
        <f>'P,T'!J360</f>
        <v>0</v>
      </c>
      <c r="N360" s="8"/>
      <c r="O360" s="8">
        <f>331.3*(SQRT((1+('P,T'!D360/273.15))))</f>
        <v>331.3</v>
      </c>
      <c r="P360" s="8"/>
      <c r="Q360" s="8">
        <f t="shared" si="71"/>
        <v>0</v>
      </c>
      <c r="R360" s="8"/>
      <c r="S360" s="8">
        <f t="shared" si="72"/>
        <v>0</v>
      </c>
      <c r="V360" s="8">
        <f>IF('RAOB Used for Calcs'!N360=1,((2*$T$16*$T$19)/(M360*$T$22*I360))^(1/2),0)</f>
        <v>0</v>
      </c>
      <c r="W360" s="8"/>
      <c r="X360" s="37">
        <f>IF('RAOB Used for Calcs'!N360=1,((2*$T$16*$T$19)/(M360*$T$22*K360))^(1/2),0)</f>
        <v>0</v>
      </c>
      <c r="Z360" s="18">
        <f t="shared" si="73"/>
        <v>0</v>
      </c>
      <c r="AA360" s="18"/>
      <c r="AC360" s="8">
        <f>IF('RAOB Used for Calcs'!L360=1,('particle parameters'!$B$25*ABS('particle parameters'!$B$30)),(AC361+(AM361*'vertical grid'!H361)))</f>
        <v>0</v>
      </c>
      <c r="AE360" s="8">
        <f t="shared" si="76"/>
        <v>0</v>
      </c>
      <c r="AG360" s="8">
        <f t="shared" si="77"/>
        <v>0.42399999999999999</v>
      </c>
      <c r="AI360" s="8">
        <f t="shared" si="78"/>
        <v>0</v>
      </c>
      <c r="AK360" s="8">
        <f t="shared" si="74"/>
        <v>0</v>
      </c>
      <c r="AM360" s="8">
        <f>AK360/('particle parameters'!$B$21/1000)</f>
        <v>0</v>
      </c>
      <c r="AO360" s="35">
        <f t="shared" si="75"/>
        <v>0</v>
      </c>
      <c r="AQ360" s="15">
        <f>IF('vertical grid'!J360=TRUE,1,0)</f>
        <v>0</v>
      </c>
      <c r="AR360" s="15"/>
      <c r="AS360" s="15">
        <f t="shared" si="79"/>
        <v>0</v>
      </c>
      <c r="AV360" s="8">
        <f>(Vz!$B$14/1000)*Vz!AK360</f>
        <v>0</v>
      </c>
      <c r="AX360">
        <f t="shared" si="80"/>
        <v>0</v>
      </c>
    </row>
    <row r="361" spans="2:50" x14ac:dyDescent="0.15">
      <c r="B361" s="15">
        <f>'RAOB Used for Calcs'!C361</f>
        <v>0</v>
      </c>
      <c r="D361" s="15">
        <f t="shared" si="81"/>
        <v>0</v>
      </c>
      <c r="F361" s="8">
        <f t="shared" si="70"/>
        <v>0</v>
      </c>
      <c r="G361" s="8"/>
      <c r="I361">
        <v>0.60000000000000009</v>
      </c>
      <c r="K361" s="8">
        <f t="shared" si="82"/>
        <v>0.42399999999999999</v>
      </c>
      <c r="M361" s="20">
        <f>'P,T'!J361</f>
        <v>0</v>
      </c>
      <c r="N361" s="8"/>
      <c r="O361" s="8">
        <f>331.3*(SQRT((1+('P,T'!D361/273.15))))</f>
        <v>331.3</v>
      </c>
      <c r="P361" s="8"/>
      <c r="Q361" s="8">
        <f t="shared" si="71"/>
        <v>0</v>
      </c>
      <c r="R361" s="8"/>
      <c r="S361" s="8">
        <f t="shared" si="72"/>
        <v>0</v>
      </c>
      <c r="V361" s="8">
        <f>IF('RAOB Used for Calcs'!N361=1,((2*$T$16*$T$19)/(M361*$T$22*I361))^(1/2),0)</f>
        <v>0</v>
      </c>
      <c r="W361" s="8"/>
      <c r="X361" s="37">
        <f>IF('RAOB Used for Calcs'!N361=1,((2*$T$16*$T$19)/(M361*$T$22*K361))^(1/2),0)</f>
        <v>0</v>
      </c>
      <c r="Z361" s="18">
        <f t="shared" si="73"/>
        <v>0</v>
      </c>
      <c r="AA361" s="18"/>
      <c r="AC361" s="8">
        <f>IF('RAOB Used for Calcs'!L361=1,('particle parameters'!$B$25*ABS('particle parameters'!$B$30)),(AC362+(AM362*'vertical grid'!H362)))</f>
        <v>0</v>
      </c>
      <c r="AE361" s="8">
        <f t="shared" si="76"/>
        <v>0</v>
      </c>
      <c r="AG361" s="8">
        <f t="shared" si="77"/>
        <v>0.42399999999999999</v>
      </c>
      <c r="AI361" s="8">
        <f t="shared" si="78"/>
        <v>0</v>
      </c>
      <c r="AK361" s="8">
        <f t="shared" si="74"/>
        <v>0</v>
      </c>
      <c r="AM361" s="8">
        <f>AK361/('particle parameters'!$B$21/1000)</f>
        <v>0</v>
      </c>
      <c r="AO361" s="35">
        <f t="shared" si="75"/>
        <v>0</v>
      </c>
      <c r="AQ361" s="15">
        <f>IF('vertical grid'!J361=TRUE,1,0)</f>
        <v>0</v>
      </c>
      <c r="AR361" s="15"/>
      <c r="AS361" s="15">
        <f t="shared" si="79"/>
        <v>0</v>
      </c>
      <c r="AV361" s="8">
        <f>(Vz!$B$14/1000)*Vz!AK361</f>
        <v>0</v>
      </c>
      <c r="AX361">
        <f t="shared" si="80"/>
        <v>0</v>
      </c>
    </row>
    <row r="362" spans="2:50" x14ac:dyDescent="0.15">
      <c r="B362" s="15">
        <f>'RAOB Used for Calcs'!C362</f>
        <v>0</v>
      </c>
      <c r="D362" s="15">
        <f t="shared" si="81"/>
        <v>0</v>
      </c>
      <c r="F362" s="8">
        <f t="shared" si="70"/>
        <v>0</v>
      </c>
      <c r="G362" s="8"/>
      <c r="I362">
        <v>0.60000000000000009</v>
      </c>
      <c r="K362" s="8">
        <f t="shared" si="82"/>
        <v>0.42399999999999999</v>
      </c>
      <c r="M362" s="20">
        <f>'P,T'!J362</f>
        <v>0</v>
      </c>
      <c r="N362" s="8"/>
      <c r="O362" s="8">
        <f>331.3*(SQRT((1+('P,T'!D362/273.15))))</f>
        <v>331.3</v>
      </c>
      <c r="P362" s="8"/>
      <c r="Q362" s="8">
        <f t="shared" si="71"/>
        <v>0</v>
      </c>
      <c r="R362" s="8"/>
      <c r="S362" s="8">
        <f t="shared" si="72"/>
        <v>0</v>
      </c>
      <c r="V362" s="8">
        <f>IF('RAOB Used for Calcs'!N362=1,((2*$T$16*$T$19)/(M362*$T$22*I362))^(1/2),0)</f>
        <v>0</v>
      </c>
      <c r="W362" s="8"/>
      <c r="X362" s="37">
        <f>IF('RAOB Used for Calcs'!N362=1,((2*$T$16*$T$19)/(M362*$T$22*K362))^(1/2),0)</f>
        <v>0</v>
      </c>
      <c r="Z362" s="18">
        <f t="shared" si="73"/>
        <v>0</v>
      </c>
      <c r="AA362" s="18"/>
      <c r="AC362" s="8">
        <f>IF('RAOB Used for Calcs'!L362=1,('particle parameters'!$B$25*ABS('particle parameters'!$B$30)),(AC363+(AM363*'vertical grid'!H363)))</f>
        <v>0</v>
      </c>
      <c r="AE362" s="8">
        <f t="shared" si="76"/>
        <v>0</v>
      </c>
      <c r="AG362" s="8">
        <f t="shared" si="77"/>
        <v>0.42399999999999999</v>
      </c>
      <c r="AI362" s="8">
        <f t="shared" si="78"/>
        <v>0</v>
      </c>
      <c r="AK362" s="8">
        <f t="shared" si="74"/>
        <v>0</v>
      </c>
      <c r="AM362" s="8">
        <f>AK362/('particle parameters'!$B$21/1000)</f>
        <v>0</v>
      </c>
      <c r="AO362" s="35">
        <f t="shared" si="75"/>
        <v>0</v>
      </c>
      <c r="AQ362" s="15">
        <f>IF('vertical grid'!J362=TRUE,1,0)</f>
        <v>0</v>
      </c>
      <c r="AR362" s="15"/>
      <c r="AS362" s="15">
        <f t="shared" si="79"/>
        <v>0</v>
      </c>
      <c r="AV362" s="8">
        <f>(Vz!$B$14/1000)*Vz!AK362</f>
        <v>0</v>
      </c>
      <c r="AX362">
        <f t="shared" si="80"/>
        <v>0</v>
      </c>
    </row>
    <row r="363" spans="2:50" x14ac:dyDescent="0.15">
      <c r="B363" s="15">
        <f>'RAOB Used for Calcs'!C363</f>
        <v>0</v>
      </c>
      <c r="D363" s="15">
        <f t="shared" si="81"/>
        <v>0</v>
      </c>
      <c r="F363" s="8">
        <f t="shared" si="70"/>
        <v>0</v>
      </c>
      <c r="G363" s="8"/>
      <c r="I363">
        <v>0.60000000000000009</v>
      </c>
      <c r="K363" s="8">
        <f t="shared" si="82"/>
        <v>0.42399999999999999</v>
      </c>
      <c r="M363" s="20">
        <f>'P,T'!J363</f>
        <v>0</v>
      </c>
      <c r="N363" s="8"/>
      <c r="O363" s="8">
        <f>331.3*(SQRT((1+('P,T'!D363/273.15))))</f>
        <v>331.3</v>
      </c>
      <c r="P363" s="8"/>
      <c r="Q363" s="8">
        <f t="shared" si="71"/>
        <v>0</v>
      </c>
      <c r="R363" s="8"/>
      <c r="S363" s="8">
        <f t="shared" si="72"/>
        <v>0</v>
      </c>
      <c r="V363" s="8">
        <f>IF('RAOB Used for Calcs'!N363=1,((2*$T$16*$T$19)/(M363*$T$22*I363))^(1/2),0)</f>
        <v>0</v>
      </c>
      <c r="W363" s="8"/>
      <c r="X363" s="37">
        <f>IF('RAOB Used for Calcs'!N363=1,((2*$T$16*$T$19)/(M363*$T$22*K363))^(1/2),0)</f>
        <v>0</v>
      </c>
      <c r="Z363" s="18">
        <f t="shared" si="73"/>
        <v>0</v>
      </c>
      <c r="AA363" s="18"/>
      <c r="AC363" s="8">
        <f>IF('RAOB Used for Calcs'!L363=1,('particle parameters'!$B$25*ABS('particle parameters'!$B$30)),(AC364+(AM364*'vertical grid'!H364)))</f>
        <v>0</v>
      </c>
      <c r="AE363" s="8">
        <f t="shared" si="76"/>
        <v>0</v>
      </c>
      <c r="AG363" s="8">
        <f t="shared" si="77"/>
        <v>0.42399999999999999</v>
      </c>
      <c r="AI363" s="8">
        <f t="shared" si="78"/>
        <v>0</v>
      </c>
      <c r="AK363" s="8">
        <f t="shared" si="74"/>
        <v>0</v>
      </c>
      <c r="AM363" s="8">
        <f>AK363/('particle parameters'!$B$21/1000)</f>
        <v>0</v>
      </c>
      <c r="AO363" s="35">
        <f t="shared" si="75"/>
        <v>0</v>
      </c>
      <c r="AQ363" s="15">
        <f>IF('vertical grid'!J363=TRUE,1,0)</f>
        <v>0</v>
      </c>
      <c r="AR363" s="15"/>
      <c r="AS363" s="15">
        <f t="shared" si="79"/>
        <v>0</v>
      </c>
      <c r="AV363" s="8">
        <f>(Vz!$B$14/1000)*Vz!AK363</f>
        <v>0</v>
      </c>
      <c r="AX363">
        <f t="shared" si="80"/>
        <v>0</v>
      </c>
    </row>
    <row r="364" spans="2:50" x14ac:dyDescent="0.15">
      <c r="B364" s="15">
        <f>'RAOB Used for Calcs'!C364</f>
        <v>0</v>
      </c>
      <c r="D364" s="15">
        <f t="shared" si="81"/>
        <v>0</v>
      </c>
      <c r="F364" s="8">
        <f t="shared" si="70"/>
        <v>0</v>
      </c>
      <c r="G364" s="8"/>
      <c r="I364">
        <v>0.60000000000000009</v>
      </c>
      <c r="K364" s="8">
        <f t="shared" si="82"/>
        <v>0.42399999999999999</v>
      </c>
      <c r="M364" s="20">
        <f>'P,T'!J364</f>
        <v>0</v>
      </c>
      <c r="N364" s="8"/>
      <c r="O364" s="8">
        <f>331.3*(SQRT((1+('P,T'!D364/273.15))))</f>
        <v>331.3</v>
      </c>
      <c r="P364" s="8"/>
      <c r="Q364" s="8">
        <f t="shared" si="71"/>
        <v>0</v>
      </c>
      <c r="R364" s="8"/>
      <c r="S364" s="8">
        <f t="shared" si="72"/>
        <v>0</v>
      </c>
      <c r="V364" s="8">
        <f>IF('RAOB Used for Calcs'!N364=1,((2*$T$16*$T$19)/(M364*$T$22*I364))^(1/2),0)</f>
        <v>0</v>
      </c>
      <c r="W364" s="8"/>
      <c r="X364" s="37">
        <f>IF('RAOB Used for Calcs'!N364=1,((2*$T$16*$T$19)/(M364*$T$22*K364))^(1/2),0)</f>
        <v>0</v>
      </c>
      <c r="Z364" s="18">
        <f t="shared" si="73"/>
        <v>0</v>
      </c>
      <c r="AA364" s="18"/>
      <c r="AC364" s="8">
        <f>IF('RAOB Used for Calcs'!L364=1,('particle parameters'!$B$25*ABS('particle parameters'!$B$30)),(AC365+(AM365*'vertical grid'!H365)))</f>
        <v>0</v>
      </c>
      <c r="AE364" s="8">
        <f t="shared" si="76"/>
        <v>0</v>
      </c>
      <c r="AG364" s="8">
        <f t="shared" si="77"/>
        <v>0.42399999999999999</v>
      </c>
      <c r="AI364" s="8">
        <f t="shared" si="78"/>
        <v>0</v>
      </c>
      <c r="AK364" s="8">
        <f t="shared" si="74"/>
        <v>0</v>
      </c>
      <c r="AM364" s="8">
        <f>AK364/('particle parameters'!$B$21/1000)</f>
        <v>0</v>
      </c>
      <c r="AO364" s="35">
        <f t="shared" si="75"/>
        <v>0</v>
      </c>
      <c r="AQ364" s="15">
        <f>IF('vertical grid'!J364=TRUE,1,0)</f>
        <v>0</v>
      </c>
      <c r="AR364" s="15"/>
      <c r="AS364" s="15">
        <f t="shared" si="79"/>
        <v>0</v>
      </c>
      <c r="AV364" s="8">
        <f>(Vz!$B$14/1000)*Vz!AK364</f>
        <v>0</v>
      </c>
      <c r="AX364">
        <f t="shared" si="80"/>
        <v>0</v>
      </c>
    </row>
    <row r="365" spans="2:50" x14ac:dyDescent="0.15">
      <c r="B365" s="15">
        <f>'RAOB Used for Calcs'!C365</f>
        <v>0</v>
      </c>
      <c r="D365" s="15">
        <f t="shared" si="81"/>
        <v>0</v>
      </c>
      <c r="F365" s="8">
        <f t="shared" si="70"/>
        <v>0</v>
      </c>
      <c r="G365" s="8"/>
      <c r="I365">
        <v>0.60000000000000009</v>
      </c>
      <c r="K365" s="8">
        <f t="shared" si="82"/>
        <v>0.42399999999999999</v>
      </c>
      <c r="M365" s="20">
        <f>'P,T'!J365</f>
        <v>0</v>
      </c>
      <c r="N365" s="8"/>
      <c r="O365" s="8">
        <f>331.3*(SQRT((1+('P,T'!D365/273.15))))</f>
        <v>331.3</v>
      </c>
      <c r="P365" s="8"/>
      <c r="Q365" s="8">
        <f t="shared" si="71"/>
        <v>0</v>
      </c>
      <c r="R365" s="8"/>
      <c r="S365" s="8">
        <f t="shared" si="72"/>
        <v>0</v>
      </c>
      <c r="V365" s="8">
        <f>IF('RAOB Used for Calcs'!N365=1,((2*$T$16*$T$19)/(M365*$T$22*I365))^(1/2),0)</f>
        <v>0</v>
      </c>
      <c r="W365" s="8"/>
      <c r="X365" s="37">
        <f>IF('RAOB Used for Calcs'!N365=1,((2*$T$16*$T$19)/(M365*$T$22*K365))^(1/2),0)</f>
        <v>0</v>
      </c>
      <c r="Z365" s="18">
        <f t="shared" si="73"/>
        <v>0</v>
      </c>
      <c r="AA365" s="18"/>
      <c r="AC365" s="8">
        <f>IF('RAOB Used for Calcs'!L365=1,('particle parameters'!$B$25*ABS('particle parameters'!$B$30)),(AC366+(AM366*'vertical grid'!H366)))</f>
        <v>0</v>
      </c>
      <c r="AE365" s="8">
        <f t="shared" si="76"/>
        <v>0</v>
      </c>
      <c r="AG365" s="8">
        <f t="shared" si="77"/>
        <v>0.42399999999999999</v>
      </c>
      <c r="AI365" s="8">
        <f t="shared" si="78"/>
        <v>0</v>
      </c>
      <c r="AK365" s="8">
        <f t="shared" si="74"/>
        <v>0</v>
      </c>
      <c r="AM365" s="8">
        <f>AK365/('particle parameters'!$B$21/1000)</f>
        <v>0</v>
      </c>
      <c r="AO365" s="35">
        <f t="shared" si="75"/>
        <v>0</v>
      </c>
      <c r="AQ365" s="15">
        <f>IF('vertical grid'!J365=TRUE,1,0)</f>
        <v>0</v>
      </c>
      <c r="AR365" s="15"/>
      <c r="AS365" s="15">
        <f t="shared" si="79"/>
        <v>0</v>
      </c>
      <c r="AV365" s="8">
        <f>(Vz!$B$14/1000)*Vz!AK365</f>
        <v>0</v>
      </c>
      <c r="AX365">
        <f t="shared" si="80"/>
        <v>0</v>
      </c>
    </row>
    <row r="366" spans="2:50" x14ac:dyDescent="0.15">
      <c r="B366" s="15">
        <f>'RAOB Used for Calcs'!C366</f>
        <v>0</v>
      </c>
      <c r="D366" s="15">
        <f t="shared" si="81"/>
        <v>0</v>
      </c>
      <c r="F366" s="8">
        <f t="shared" si="70"/>
        <v>0</v>
      </c>
      <c r="G366" s="8"/>
      <c r="I366">
        <v>0.60000000000000009</v>
      </c>
      <c r="K366" s="8">
        <f t="shared" si="82"/>
        <v>0.42399999999999999</v>
      </c>
      <c r="M366" s="20">
        <f>'P,T'!J366</f>
        <v>0</v>
      </c>
      <c r="N366" s="8"/>
      <c r="O366" s="8">
        <f>331.3*(SQRT((1+('P,T'!D366/273.15))))</f>
        <v>331.3</v>
      </c>
      <c r="P366" s="8"/>
      <c r="Q366" s="8">
        <f t="shared" si="71"/>
        <v>0</v>
      </c>
      <c r="R366" s="8"/>
      <c r="S366" s="8">
        <f t="shared" si="72"/>
        <v>0</v>
      </c>
      <c r="V366" s="8">
        <f>IF('RAOB Used for Calcs'!N366=1,((2*$T$16*$T$19)/(M366*$T$22*I366))^(1/2),0)</f>
        <v>0</v>
      </c>
      <c r="W366" s="8"/>
      <c r="X366" s="37">
        <f>IF('RAOB Used for Calcs'!N366=1,((2*$T$16*$T$19)/(M366*$T$22*K366))^(1/2),0)</f>
        <v>0</v>
      </c>
      <c r="Z366" s="18">
        <f t="shared" si="73"/>
        <v>0</v>
      </c>
      <c r="AA366" s="18"/>
      <c r="AC366" s="8">
        <f>IF('RAOB Used for Calcs'!L366=1,('particle parameters'!$B$25*ABS('particle parameters'!$B$30)),(AC367+(AM367*'vertical grid'!H367)))</f>
        <v>0</v>
      </c>
      <c r="AE366" s="8">
        <f t="shared" si="76"/>
        <v>0</v>
      </c>
      <c r="AG366" s="8">
        <f t="shared" si="77"/>
        <v>0.42399999999999999</v>
      </c>
      <c r="AI366" s="8">
        <f t="shared" si="78"/>
        <v>0</v>
      </c>
      <c r="AK366" s="8">
        <f t="shared" si="74"/>
        <v>0</v>
      </c>
      <c r="AM366" s="8">
        <f>AK366/('particle parameters'!$B$21/1000)</f>
        <v>0</v>
      </c>
      <c r="AO366" s="35">
        <f t="shared" si="75"/>
        <v>0</v>
      </c>
      <c r="AQ366" s="15">
        <f>IF('vertical grid'!J366=TRUE,1,0)</f>
        <v>0</v>
      </c>
      <c r="AR366" s="15"/>
      <c r="AS366" s="15">
        <f t="shared" si="79"/>
        <v>0</v>
      </c>
      <c r="AV366" s="8">
        <f>(Vz!$B$14/1000)*Vz!AK366</f>
        <v>0</v>
      </c>
      <c r="AX366">
        <f t="shared" si="80"/>
        <v>0</v>
      </c>
    </row>
    <row r="367" spans="2:50" x14ac:dyDescent="0.15">
      <c r="B367" s="15">
        <f>'RAOB Used for Calcs'!C367</f>
        <v>0</v>
      </c>
      <c r="D367" s="15">
        <f t="shared" si="81"/>
        <v>0</v>
      </c>
      <c r="F367" s="8">
        <f t="shared" si="70"/>
        <v>0</v>
      </c>
      <c r="G367" s="8"/>
      <c r="I367">
        <v>0.60000000000000009</v>
      </c>
      <c r="K367" s="8">
        <f t="shared" si="82"/>
        <v>0.42399999999999999</v>
      </c>
      <c r="M367" s="20">
        <f>'P,T'!J367</f>
        <v>0</v>
      </c>
      <c r="N367" s="8"/>
      <c r="O367" s="8">
        <f>331.3*(SQRT((1+('P,T'!D367/273.15))))</f>
        <v>331.3</v>
      </c>
      <c r="P367" s="8"/>
      <c r="Q367" s="8">
        <f t="shared" si="71"/>
        <v>0</v>
      </c>
      <c r="R367" s="8"/>
      <c r="S367" s="8">
        <f t="shared" si="72"/>
        <v>0</v>
      </c>
      <c r="V367" s="8">
        <f>IF('RAOB Used for Calcs'!N367=1,((2*$T$16*$T$19)/(M367*$T$22*I367))^(1/2),0)</f>
        <v>0</v>
      </c>
      <c r="W367" s="8"/>
      <c r="X367" s="37">
        <f>IF('RAOB Used for Calcs'!N367=1,((2*$T$16*$T$19)/(M367*$T$22*K367))^(1/2),0)</f>
        <v>0</v>
      </c>
      <c r="Z367" s="18">
        <f t="shared" si="73"/>
        <v>0</v>
      </c>
      <c r="AA367" s="18"/>
      <c r="AC367" s="8">
        <f>IF('RAOB Used for Calcs'!L367=1,('particle parameters'!$B$25*ABS('particle parameters'!$B$30)),(AC368+(AM368*'vertical grid'!H368)))</f>
        <v>0</v>
      </c>
      <c r="AE367" s="8">
        <f t="shared" si="76"/>
        <v>0</v>
      </c>
      <c r="AG367" s="8">
        <f t="shared" si="77"/>
        <v>0.42399999999999999</v>
      </c>
      <c r="AI367" s="8">
        <f t="shared" si="78"/>
        <v>0</v>
      </c>
      <c r="AK367" s="8">
        <f t="shared" si="74"/>
        <v>0</v>
      </c>
      <c r="AM367" s="8">
        <f>AK367/('particle parameters'!$B$21/1000)</f>
        <v>0</v>
      </c>
      <c r="AO367" s="35">
        <f t="shared" si="75"/>
        <v>0</v>
      </c>
      <c r="AQ367" s="15">
        <f>IF('vertical grid'!J367=TRUE,1,0)</f>
        <v>0</v>
      </c>
      <c r="AR367" s="15"/>
      <c r="AS367" s="15">
        <f t="shared" si="79"/>
        <v>0</v>
      </c>
      <c r="AV367" s="8">
        <f>(Vz!$B$14/1000)*Vz!AK367</f>
        <v>0</v>
      </c>
      <c r="AX367">
        <f t="shared" si="80"/>
        <v>0</v>
      </c>
    </row>
    <row r="368" spans="2:50" x14ac:dyDescent="0.15">
      <c r="B368" s="15">
        <f>'RAOB Used for Calcs'!C368</f>
        <v>0</v>
      </c>
      <c r="D368" s="15">
        <f t="shared" si="81"/>
        <v>0</v>
      </c>
      <c r="F368" s="8">
        <f t="shared" si="70"/>
        <v>0</v>
      </c>
      <c r="G368" s="8"/>
      <c r="I368">
        <v>0.60000000000000009</v>
      </c>
      <c r="K368" s="8">
        <f t="shared" si="82"/>
        <v>0.42399999999999999</v>
      </c>
      <c r="M368" s="20">
        <f>'P,T'!J368</f>
        <v>0</v>
      </c>
      <c r="N368" s="8"/>
      <c r="O368" s="8">
        <f>331.3*(SQRT((1+('P,T'!D368/273.15))))</f>
        <v>331.3</v>
      </c>
      <c r="P368" s="8"/>
      <c r="Q368" s="8">
        <f t="shared" si="71"/>
        <v>0</v>
      </c>
      <c r="R368" s="8"/>
      <c r="S368" s="8">
        <f t="shared" si="72"/>
        <v>0</v>
      </c>
      <c r="V368" s="8">
        <f>IF('RAOB Used for Calcs'!N368=1,((2*$T$16*$T$19)/(M368*$T$22*I368))^(1/2),0)</f>
        <v>0</v>
      </c>
      <c r="W368" s="8"/>
      <c r="X368" s="37">
        <f>IF('RAOB Used for Calcs'!N368=1,((2*$T$16*$T$19)/(M368*$T$22*K368))^(1/2),0)</f>
        <v>0</v>
      </c>
      <c r="Z368" s="18">
        <f t="shared" si="73"/>
        <v>0</v>
      </c>
      <c r="AA368" s="18"/>
      <c r="AC368" s="8">
        <f>IF('RAOB Used for Calcs'!L368=1,('particle parameters'!$B$25*ABS('particle parameters'!$B$30)),(AC369+(AM369*'vertical grid'!H369)))</f>
        <v>0</v>
      </c>
      <c r="AE368" s="8">
        <f t="shared" si="76"/>
        <v>0</v>
      </c>
      <c r="AG368" s="8">
        <f t="shared" si="77"/>
        <v>0.42399999999999999</v>
      </c>
      <c r="AI368" s="8">
        <f t="shared" si="78"/>
        <v>0</v>
      </c>
      <c r="AK368" s="8">
        <f t="shared" si="74"/>
        <v>0</v>
      </c>
      <c r="AM368" s="8">
        <f>AK368/('particle parameters'!$B$21/1000)</f>
        <v>0</v>
      </c>
      <c r="AO368" s="35">
        <f t="shared" si="75"/>
        <v>0</v>
      </c>
      <c r="AQ368" s="15">
        <f>IF('vertical grid'!J368=TRUE,1,0)</f>
        <v>0</v>
      </c>
      <c r="AR368" s="15"/>
      <c r="AS368" s="15">
        <f t="shared" si="79"/>
        <v>0</v>
      </c>
      <c r="AV368" s="8">
        <f>(Vz!$B$14/1000)*Vz!AK368</f>
        <v>0</v>
      </c>
      <c r="AX368">
        <f t="shared" si="80"/>
        <v>0</v>
      </c>
    </row>
    <row r="369" spans="2:50" x14ac:dyDescent="0.15">
      <c r="B369" s="15">
        <f>'RAOB Used for Calcs'!C369</f>
        <v>0</v>
      </c>
      <c r="D369" s="15">
        <f t="shared" si="81"/>
        <v>0</v>
      </c>
      <c r="F369" s="8">
        <f t="shared" si="70"/>
        <v>0</v>
      </c>
      <c r="G369" s="8"/>
      <c r="I369">
        <v>0.60000000000000009</v>
      </c>
      <c r="K369" s="8">
        <f t="shared" si="82"/>
        <v>0.42399999999999999</v>
      </c>
      <c r="M369" s="20">
        <f>'P,T'!J369</f>
        <v>0</v>
      </c>
      <c r="N369" s="8"/>
      <c r="O369" s="8">
        <f>331.3*(SQRT((1+('P,T'!D369/273.15))))</f>
        <v>331.3</v>
      </c>
      <c r="P369" s="8"/>
      <c r="Q369" s="8">
        <f t="shared" si="71"/>
        <v>0</v>
      </c>
      <c r="R369" s="8"/>
      <c r="S369" s="8">
        <f t="shared" si="72"/>
        <v>0</v>
      </c>
      <c r="V369" s="8">
        <f>IF('RAOB Used for Calcs'!N369=1,((2*$T$16*$T$19)/(M369*$T$22*I369))^(1/2),0)</f>
        <v>0</v>
      </c>
      <c r="W369" s="8"/>
      <c r="X369" s="37">
        <f>IF('RAOB Used for Calcs'!N369=1,((2*$T$16*$T$19)/(M369*$T$22*K369))^(1/2),0)</f>
        <v>0</v>
      </c>
      <c r="Z369" s="18">
        <f t="shared" si="73"/>
        <v>0</v>
      </c>
      <c r="AA369" s="18"/>
      <c r="AC369" s="8">
        <f>IF('RAOB Used for Calcs'!L369=1,('particle parameters'!$B$25*ABS('particle parameters'!$B$30)),(AC370+(AM370*'vertical grid'!H370)))</f>
        <v>0</v>
      </c>
      <c r="AE369" s="8">
        <f t="shared" si="76"/>
        <v>0</v>
      </c>
      <c r="AG369" s="8">
        <f t="shared" si="77"/>
        <v>0.42399999999999999</v>
      </c>
      <c r="AI369" s="8">
        <f t="shared" si="78"/>
        <v>0</v>
      </c>
      <c r="AK369" s="8">
        <f t="shared" si="74"/>
        <v>0</v>
      </c>
      <c r="AM369" s="8">
        <f>AK369/('particle parameters'!$B$21/1000)</f>
        <v>0</v>
      </c>
      <c r="AO369" s="35">
        <f t="shared" si="75"/>
        <v>0</v>
      </c>
      <c r="AQ369" s="15">
        <f>IF('vertical grid'!J369=TRUE,1,0)</f>
        <v>0</v>
      </c>
      <c r="AR369" s="15"/>
      <c r="AS369" s="15">
        <f t="shared" si="79"/>
        <v>0</v>
      </c>
      <c r="AV369" s="8">
        <f>(Vz!$B$14/1000)*Vz!AK369</f>
        <v>0</v>
      </c>
      <c r="AX369">
        <f t="shared" si="80"/>
        <v>0</v>
      </c>
    </row>
    <row r="370" spans="2:50" x14ac:dyDescent="0.15">
      <c r="B370" s="15">
        <f>'RAOB Used for Calcs'!C370</f>
        <v>0</v>
      </c>
      <c r="D370" s="15">
        <f t="shared" si="81"/>
        <v>0</v>
      </c>
      <c r="F370" s="8">
        <f t="shared" si="70"/>
        <v>0</v>
      </c>
      <c r="G370" s="8"/>
      <c r="I370">
        <v>0.60000000000000009</v>
      </c>
      <c r="K370" s="8">
        <f t="shared" si="82"/>
        <v>0.42399999999999999</v>
      </c>
      <c r="M370" s="20">
        <f>'P,T'!J370</f>
        <v>0</v>
      </c>
      <c r="N370" s="8"/>
      <c r="O370" s="8">
        <f>331.3*(SQRT((1+('P,T'!D370/273.15))))</f>
        <v>331.3</v>
      </c>
      <c r="P370" s="8"/>
      <c r="Q370" s="8">
        <f t="shared" si="71"/>
        <v>0</v>
      </c>
      <c r="R370" s="8"/>
      <c r="S370" s="8">
        <f t="shared" si="72"/>
        <v>0</v>
      </c>
      <c r="V370" s="8">
        <f>IF('RAOB Used for Calcs'!N370=1,((2*$T$16*$T$19)/(M370*$T$22*I370))^(1/2),0)</f>
        <v>0</v>
      </c>
      <c r="W370" s="8"/>
      <c r="X370" s="37">
        <f>IF('RAOB Used for Calcs'!N370=1,((2*$T$16*$T$19)/(M370*$T$22*K370))^(1/2),0)</f>
        <v>0</v>
      </c>
      <c r="Z370" s="18">
        <f t="shared" si="73"/>
        <v>0</v>
      </c>
      <c r="AA370" s="18"/>
      <c r="AC370" s="8">
        <f>IF('RAOB Used for Calcs'!L370=1,('particle parameters'!$B$25*ABS('particle parameters'!$B$30)),(AC371+(AM371*'vertical grid'!H371)))</f>
        <v>0</v>
      </c>
      <c r="AE370" s="8">
        <f t="shared" si="76"/>
        <v>0</v>
      </c>
      <c r="AG370" s="8">
        <f t="shared" si="77"/>
        <v>0.42399999999999999</v>
      </c>
      <c r="AI370" s="8">
        <f t="shared" si="78"/>
        <v>0</v>
      </c>
      <c r="AK370" s="8">
        <f t="shared" si="74"/>
        <v>0</v>
      </c>
      <c r="AM370" s="8">
        <f>AK370/('particle parameters'!$B$21/1000)</f>
        <v>0</v>
      </c>
      <c r="AO370" s="35">
        <f t="shared" si="75"/>
        <v>0</v>
      </c>
      <c r="AQ370" s="15">
        <f>IF('vertical grid'!J370=TRUE,1,0)</f>
        <v>0</v>
      </c>
      <c r="AR370" s="15"/>
      <c r="AS370" s="15">
        <f t="shared" si="79"/>
        <v>0</v>
      </c>
      <c r="AV370" s="8">
        <f>(Vz!$B$14/1000)*Vz!AK370</f>
        <v>0</v>
      </c>
      <c r="AX370">
        <f t="shared" si="80"/>
        <v>0</v>
      </c>
    </row>
    <row r="371" spans="2:50" x14ac:dyDescent="0.15">
      <c r="B371" s="15">
        <f>'RAOB Used for Calcs'!C371</f>
        <v>0</v>
      </c>
      <c r="D371" s="15">
        <f t="shared" si="81"/>
        <v>0</v>
      </c>
      <c r="F371" s="8">
        <f t="shared" si="70"/>
        <v>0</v>
      </c>
      <c r="G371" s="8"/>
      <c r="I371">
        <v>0.60000000000000009</v>
      </c>
      <c r="K371" s="8">
        <f t="shared" si="82"/>
        <v>0.42399999999999999</v>
      </c>
      <c r="M371" s="20">
        <f>'P,T'!J371</f>
        <v>0</v>
      </c>
      <c r="N371" s="8"/>
      <c r="O371" s="8">
        <f>331.3*(SQRT((1+('P,T'!D371/273.15))))</f>
        <v>331.3</v>
      </c>
      <c r="P371" s="8"/>
      <c r="Q371" s="8">
        <f t="shared" si="71"/>
        <v>0</v>
      </c>
      <c r="R371" s="8"/>
      <c r="S371" s="8">
        <f t="shared" si="72"/>
        <v>0</v>
      </c>
      <c r="V371" s="8">
        <f>IF('RAOB Used for Calcs'!N371=1,((2*$T$16*$T$19)/(M371*$T$22*I371))^(1/2),0)</f>
        <v>0</v>
      </c>
      <c r="W371" s="8"/>
      <c r="X371" s="37">
        <f>IF('RAOB Used for Calcs'!N371=1,((2*$T$16*$T$19)/(M371*$T$22*K371))^(1/2),0)</f>
        <v>0</v>
      </c>
      <c r="Z371" s="18">
        <f t="shared" si="73"/>
        <v>0</v>
      </c>
      <c r="AA371" s="18"/>
      <c r="AC371" s="8">
        <f>IF('RAOB Used for Calcs'!L371=1,('particle parameters'!$B$25*ABS('particle parameters'!$B$30)),(AC372+(AM372*'vertical grid'!H372)))</f>
        <v>0</v>
      </c>
      <c r="AE371" s="8">
        <f t="shared" si="76"/>
        <v>0</v>
      </c>
      <c r="AG371" s="8">
        <f t="shared" si="77"/>
        <v>0.42399999999999999</v>
      </c>
      <c r="AI371" s="8">
        <f t="shared" si="78"/>
        <v>0</v>
      </c>
      <c r="AK371" s="8">
        <f t="shared" si="74"/>
        <v>0</v>
      </c>
      <c r="AM371" s="8">
        <f>AK371/('particle parameters'!$B$21/1000)</f>
        <v>0</v>
      </c>
      <c r="AO371" s="35">
        <f t="shared" si="75"/>
        <v>0</v>
      </c>
      <c r="AQ371" s="15">
        <f>IF('vertical grid'!J371=TRUE,1,0)</f>
        <v>0</v>
      </c>
      <c r="AR371" s="15"/>
      <c r="AS371" s="15">
        <f t="shared" si="79"/>
        <v>0</v>
      </c>
      <c r="AV371" s="8">
        <f>(Vz!$B$14/1000)*Vz!AK371</f>
        <v>0</v>
      </c>
      <c r="AX371">
        <f t="shared" si="80"/>
        <v>0</v>
      </c>
    </row>
    <row r="372" spans="2:50" x14ac:dyDescent="0.15">
      <c r="B372" s="15">
        <f>'RAOB Used for Calcs'!C372</f>
        <v>0</v>
      </c>
      <c r="D372" s="15">
        <f t="shared" si="81"/>
        <v>0</v>
      </c>
      <c r="F372" s="8">
        <f t="shared" si="70"/>
        <v>0</v>
      </c>
      <c r="G372" s="8"/>
      <c r="I372">
        <v>0.60000000000000009</v>
      </c>
      <c r="K372" s="8">
        <f t="shared" si="82"/>
        <v>0.42399999999999999</v>
      </c>
      <c r="M372" s="20">
        <f>'P,T'!J372</f>
        <v>0</v>
      </c>
      <c r="N372" s="8"/>
      <c r="O372" s="8">
        <f>331.3*(SQRT((1+('P,T'!D372/273.15))))</f>
        <v>331.3</v>
      </c>
      <c r="P372" s="8"/>
      <c r="Q372" s="8">
        <f t="shared" si="71"/>
        <v>0</v>
      </c>
      <c r="R372" s="8"/>
      <c r="S372" s="8">
        <f t="shared" si="72"/>
        <v>0</v>
      </c>
      <c r="V372" s="8">
        <f>IF('RAOB Used for Calcs'!N372=1,((2*$T$16*$T$19)/(M372*$T$22*I372))^(1/2),0)</f>
        <v>0</v>
      </c>
      <c r="W372" s="8"/>
      <c r="X372" s="37">
        <f>IF('RAOB Used for Calcs'!N372=1,((2*$T$16*$T$19)/(M372*$T$22*K372))^(1/2),0)</f>
        <v>0</v>
      </c>
      <c r="Z372" s="18">
        <f t="shared" si="73"/>
        <v>0</v>
      </c>
      <c r="AA372" s="18"/>
      <c r="AC372" s="8">
        <f>IF('RAOB Used for Calcs'!L372=1,('particle parameters'!$B$25*ABS('particle parameters'!$B$30)),(AC373+(AM373*'vertical grid'!H373)))</f>
        <v>0</v>
      </c>
      <c r="AE372" s="8">
        <f t="shared" si="76"/>
        <v>0</v>
      </c>
      <c r="AG372" s="8">
        <f t="shared" si="77"/>
        <v>0.42399999999999999</v>
      </c>
      <c r="AI372" s="8">
        <f t="shared" si="78"/>
        <v>0</v>
      </c>
      <c r="AK372" s="8">
        <f t="shared" si="74"/>
        <v>0</v>
      </c>
      <c r="AM372" s="8">
        <f>AK372/('particle parameters'!$B$21/1000)</f>
        <v>0</v>
      </c>
      <c r="AO372" s="35">
        <f t="shared" si="75"/>
        <v>0</v>
      </c>
      <c r="AQ372" s="15">
        <f>IF('vertical grid'!J372=TRUE,1,0)</f>
        <v>0</v>
      </c>
      <c r="AR372" s="15"/>
      <c r="AS372" s="15">
        <f t="shared" si="79"/>
        <v>0</v>
      </c>
      <c r="AV372" s="8">
        <f>(Vz!$B$14/1000)*Vz!AK372</f>
        <v>0</v>
      </c>
      <c r="AX372">
        <f t="shared" si="80"/>
        <v>0</v>
      </c>
    </row>
    <row r="373" spans="2:50" x14ac:dyDescent="0.15">
      <c r="B373" s="15">
        <f>'RAOB Used for Calcs'!C373</f>
        <v>0</v>
      </c>
      <c r="D373" s="15">
        <f t="shared" si="81"/>
        <v>0</v>
      </c>
      <c r="F373" s="8">
        <f t="shared" si="70"/>
        <v>0</v>
      </c>
      <c r="G373" s="8"/>
      <c r="I373">
        <v>0.60000000000000009</v>
      </c>
      <c r="K373" s="8">
        <f t="shared" si="82"/>
        <v>0.42399999999999999</v>
      </c>
      <c r="M373" s="20">
        <f>'P,T'!J373</f>
        <v>0</v>
      </c>
      <c r="N373" s="8"/>
      <c r="O373" s="8">
        <f>331.3*(SQRT((1+('P,T'!D373/273.15))))</f>
        <v>331.3</v>
      </c>
      <c r="P373" s="8"/>
      <c r="Q373" s="8">
        <f t="shared" si="71"/>
        <v>0</v>
      </c>
      <c r="R373" s="8"/>
      <c r="S373" s="8">
        <f t="shared" si="72"/>
        <v>0</v>
      </c>
      <c r="V373" s="8">
        <f>IF('RAOB Used for Calcs'!N373=1,((2*$T$16*$T$19)/(M373*$T$22*I373))^(1/2),0)</f>
        <v>0</v>
      </c>
      <c r="W373" s="8"/>
      <c r="X373" s="37">
        <f>IF('RAOB Used for Calcs'!N373=1,((2*$T$16*$T$19)/(M373*$T$22*K373))^(1/2),0)</f>
        <v>0</v>
      </c>
      <c r="Z373" s="18">
        <f t="shared" si="73"/>
        <v>0</v>
      </c>
      <c r="AA373" s="18"/>
      <c r="AC373" s="8">
        <f>IF('RAOB Used for Calcs'!L373=1,('particle parameters'!$B$25*ABS('particle parameters'!$B$30)),(AC374+(AM374*'vertical grid'!H374)))</f>
        <v>0</v>
      </c>
      <c r="AE373" s="8">
        <f t="shared" si="76"/>
        <v>0</v>
      </c>
      <c r="AG373" s="8">
        <f t="shared" si="77"/>
        <v>0.42399999999999999</v>
      </c>
      <c r="AI373" s="8">
        <f t="shared" si="78"/>
        <v>0</v>
      </c>
      <c r="AK373" s="8">
        <f t="shared" si="74"/>
        <v>0</v>
      </c>
      <c r="AM373" s="8">
        <f>AK373/('particle parameters'!$B$21/1000)</f>
        <v>0</v>
      </c>
      <c r="AO373" s="35">
        <f t="shared" si="75"/>
        <v>0</v>
      </c>
      <c r="AQ373" s="15">
        <f>IF('vertical grid'!J373=TRUE,1,0)</f>
        <v>0</v>
      </c>
      <c r="AR373" s="15"/>
      <c r="AS373" s="15">
        <f t="shared" si="79"/>
        <v>0</v>
      </c>
      <c r="AV373" s="8">
        <f>(Vz!$B$14/1000)*Vz!AK373</f>
        <v>0</v>
      </c>
      <c r="AX373">
        <f t="shared" si="80"/>
        <v>0</v>
      </c>
    </row>
    <row r="374" spans="2:50" x14ac:dyDescent="0.15">
      <c r="B374" s="15">
        <f>'RAOB Used for Calcs'!C374</f>
        <v>0</v>
      </c>
      <c r="D374" s="15">
        <f t="shared" si="81"/>
        <v>0</v>
      </c>
      <c r="F374" s="8">
        <f t="shared" si="70"/>
        <v>0</v>
      </c>
      <c r="G374" s="8"/>
      <c r="I374">
        <v>0.60000000000000009</v>
      </c>
      <c r="K374" s="8">
        <f t="shared" si="82"/>
        <v>0.42399999999999999</v>
      </c>
      <c r="M374" s="20">
        <f>'P,T'!J374</f>
        <v>0</v>
      </c>
      <c r="N374" s="8"/>
      <c r="O374" s="8">
        <f>331.3*(SQRT((1+('P,T'!D374/273.15))))</f>
        <v>331.3</v>
      </c>
      <c r="P374" s="8"/>
      <c r="Q374" s="8">
        <f t="shared" si="71"/>
        <v>0</v>
      </c>
      <c r="R374" s="8"/>
      <c r="S374" s="8">
        <f t="shared" si="72"/>
        <v>0</v>
      </c>
      <c r="V374" s="8">
        <f>IF('RAOB Used for Calcs'!N374=1,((2*$T$16*$T$19)/(M374*$T$22*I374))^(1/2),0)</f>
        <v>0</v>
      </c>
      <c r="W374" s="8"/>
      <c r="X374" s="37">
        <f>IF('RAOB Used for Calcs'!N374=1,((2*$T$16*$T$19)/(M374*$T$22*K374))^(1/2),0)</f>
        <v>0</v>
      </c>
      <c r="Z374" s="18">
        <f t="shared" si="73"/>
        <v>0</v>
      </c>
      <c r="AA374" s="18"/>
      <c r="AC374" s="8">
        <f>IF('RAOB Used for Calcs'!L374=1,('particle parameters'!$B$25*ABS('particle parameters'!$B$30)),(AC375+(AM375*'vertical grid'!H375)))</f>
        <v>0</v>
      </c>
      <c r="AE374" s="8">
        <f t="shared" si="76"/>
        <v>0</v>
      </c>
      <c r="AG374" s="8">
        <f t="shared" si="77"/>
        <v>0.42399999999999999</v>
      </c>
      <c r="AI374" s="8">
        <f t="shared" si="78"/>
        <v>0</v>
      </c>
      <c r="AK374" s="8">
        <f t="shared" si="74"/>
        <v>0</v>
      </c>
      <c r="AM374" s="8">
        <f>AK374/('particle parameters'!$B$21/1000)</f>
        <v>0</v>
      </c>
      <c r="AO374" s="35">
        <f t="shared" si="75"/>
        <v>0</v>
      </c>
      <c r="AQ374" s="15">
        <f>IF('vertical grid'!J374=TRUE,1,0)</f>
        <v>0</v>
      </c>
      <c r="AR374" s="15"/>
      <c r="AS374" s="15">
        <f t="shared" si="79"/>
        <v>0</v>
      </c>
      <c r="AV374" s="8">
        <f>(Vz!$B$14/1000)*Vz!AK374</f>
        <v>0</v>
      </c>
      <c r="AX374">
        <f t="shared" si="80"/>
        <v>0</v>
      </c>
    </row>
    <row r="375" spans="2:50" x14ac:dyDescent="0.15">
      <c r="B375" s="15">
        <f>'RAOB Used for Calcs'!C375</f>
        <v>0</v>
      </c>
      <c r="D375" s="15">
        <f t="shared" si="81"/>
        <v>0</v>
      </c>
      <c r="F375" s="8">
        <f t="shared" si="70"/>
        <v>0</v>
      </c>
      <c r="G375" s="8"/>
      <c r="I375">
        <v>0.60000000000000009</v>
      </c>
      <c r="K375" s="8">
        <f t="shared" si="82"/>
        <v>0.42399999999999999</v>
      </c>
      <c r="M375" s="20">
        <f>'P,T'!J375</f>
        <v>0</v>
      </c>
      <c r="N375" s="8"/>
      <c r="O375" s="8">
        <f>331.3*(SQRT((1+('P,T'!D375/273.15))))</f>
        <v>331.3</v>
      </c>
      <c r="P375" s="8"/>
      <c r="Q375" s="8">
        <f t="shared" si="71"/>
        <v>0</v>
      </c>
      <c r="R375" s="8"/>
      <c r="S375" s="8">
        <f t="shared" si="72"/>
        <v>0</v>
      </c>
      <c r="V375" s="8">
        <f>IF('RAOB Used for Calcs'!N375=1,((2*$T$16*$T$19)/(M375*$T$22*I375))^(1/2),0)</f>
        <v>0</v>
      </c>
      <c r="W375" s="8"/>
      <c r="X375" s="37">
        <f>IF('RAOB Used for Calcs'!N375=1,((2*$T$16*$T$19)/(M375*$T$22*K375))^(1/2),0)</f>
        <v>0</v>
      </c>
      <c r="Z375" s="18">
        <f t="shared" si="73"/>
        <v>0</v>
      </c>
      <c r="AA375" s="18"/>
      <c r="AC375" s="8">
        <f>IF('RAOB Used for Calcs'!L375=1,('particle parameters'!$B$25*ABS('particle parameters'!$B$30)),(AC376+(AM376*'vertical grid'!H376)))</f>
        <v>0</v>
      </c>
      <c r="AE375" s="8">
        <f t="shared" si="76"/>
        <v>0</v>
      </c>
      <c r="AG375" s="8">
        <f t="shared" si="77"/>
        <v>0.42399999999999999</v>
      </c>
      <c r="AI375" s="8">
        <f t="shared" si="78"/>
        <v>0</v>
      </c>
      <c r="AK375" s="8">
        <f t="shared" si="74"/>
        <v>0</v>
      </c>
      <c r="AM375" s="8">
        <f>AK375/('particle parameters'!$B$21/1000)</f>
        <v>0</v>
      </c>
      <c r="AO375" s="35">
        <f t="shared" si="75"/>
        <v>0</v>
      </c>
      <c r="AQ375" s="15">
        <f>IF('vertical grid'!J375=TRUE,1,0)</f>
        <v>0</v>
      </c>
      <c r="AR375" s="15"/>
      <c r="AS375" s="15">
        <f t="shared" si="79"/>
        <v>0</v>
      </c>
      <c r="AV375" s="8">
        <f>(Vz!$B$14/1000)*Vz!AK375</f>
        <v>0</v>
      </c>
      <c r="AX375">
        <f t="shared" si="80"/>
        <v>0</v>
      </c>
    </row>
    <row r="376" spans="2:50" x14ac:dyDescent="0.15">
      <c r="B376" s="15">
        <f>'RAOB Used for Calcs'!C376</f>
        <v>0</v>
      </c>
      <c r="D376" s="15">
        <f t="shared" si="81"/>
        <v>0</v>
      </c>
      <c r="F376" s="8">
        <f t="shared" si="70"/>
        <v>0</v>
      </c>
      <c r="G376" s="8"/>
      <c r="I376">
        <v>0.60000000000000009</v>
      </c>
      <c r="K376" s="8">
        <f t="shared" si="82"/>
        <v>0.42399999999999999</v>
      </c>
      <c r="M376" s="20">
        <f>'P,T'!J376</f>
        <v>0</v>
      </c>
      <c r="N376" s="8"/>
      <c r="O376" s="8">
        <f>331.3*(SQRT((1+('P,T'!D376/273.15))))</f>
        <v>331.3</v>
      </c>
      <c r="P376" s="8"/>
      <c r="Q376" s="8">
        <f t="shared" si="71"/>
        <v>0</v>
      </c>
      <c r="R376" s="8"/>
      <c r="S376" s="8">
        <f t="shared" si="72"/>
        <v>0</v>
      </c>
      <c r="V376" s="8">
        <f>IF('RAOB Used for Calcs'!N376=1,((2*$T$16*$T$19)/(M376*$T$22*I376))^(1/2),0)</f>
        <v>0</v>
      </c>
      <c r="W376" s="8"/>
      <c r="X376" s="37">
        <f>IF('RAOB Used for Calcs'!N376=1,((2*$T$16*$T$19)/(M376*$T$22*K376))^(1/2),0)</f>
        <v>0</v>
      </c>
      <c r="Z376" s="18">
        <f t="shared" si="73"/>
        <v>0</v>
      </c>
      <c r="AA376" s="18"/>
      <c r="AC376" s="8">
        <f>IF('RAOB Used for Calcs'!L376=1,('particle parameters'!$B$25*ABS('particle parameters'!$B$30)),(AC377+(AM377*'vertical grid'!H377)))</f>
        <v>0</v>
      </c>
      <c r="AE376" s="8">
        <f t="shared" si="76"/>
        <v>0</v>
      </c>
      <c r="AG376" s="8">
        <f t="shared" si="77"/>
        <v>0.42399999999999999</v>
      </c>
      <c r="AI376" s="8">
        <f t="shared" si="78"/>
        <v>0</v>
      </c>
      <c r="AK376" s="8">
        <f t="shared" si="74"/>
        <v>0</v>
      </c>
      <c r="AM376" s="8">
        <f>AK376/('particle parameters'!$B$21/1000)</f>
        <v>0</v>
      </c>
      <c r="AO376" s="35">
        <f t="shared" si="75"/>
        <v>0</v>
      </c>
      <c r="AQ376" s="15">
        <f>IF('vertical grid'!J376=TRUE,1,0)</f>
        <v>0</v>
      </c>
      <c r="AR376" s="15"/>
      <c r="AS376" s="15">
        <f t="shared" si="79"/>
        <v>0</v>
      </c>
      <c r="AV376" s="8">
        <f>(Vz!$B$14/1000)*Vz!AK376</f>
        <v>0</v>
      </c>
      <c r="AX376">
        <f t="shared" si="80"/>
        <v>0</v>
      </c>
    </row>
    <row r="377" spans="2:50" x14ac:dyDescent="0.15">
      <c r="B377" s="15">
        <f>'RAOB Used for Calcs'!C377</f>
        <v>0</v>
      </c>
      <c r="D377" s="15">
        <f t="shared" si="81"/>
        <v>0</v>
      </c>
      <c r="F377" s="8">
        <f t="shared" si="70"/>
        <v>0</v>
      </c>
      <c r="G377" s="8"/>
      <c r="I377">
        <v>0.60000000000000009</v>
      </c>
      <c r="K377" s="8">
        <f t="shared" si="82"/>
        <v>0.42399999999999999</v>
      </c>
      <c r="M377" s="20">
        <f>'P,T'!J377</f>
        <v>0</v>
      </c>
      <c r="N377" s="8"/>
      <c r="O377" s="8">
        <f>331.3*(SQRT((1+('P,T'!D377/273.15))))</f>
        <v>331.3</v>
      </c>
      <c r="P377" s="8"/>
      <c r="Q377" s="8">
        <f t="shared" si="71"/>
        <v>0</v>
      </c>
      <c r="R377" s="8"/>
      <c r="S377" s="8">
        <f t="shared" si="72"/>
        <v>0</v>
      </c>
      <c r="V377" s="8">
        <f>IF('RAOB Used for Calcs'!N377=1,((2*$T$16*$T$19)/(M377*$T$22*I377))^(1/2),0)</f>
        <v>0</v>
      </c>
      <c r="W377" s="8"/>
      <c r="X377" s="37">
        <f>IF('RAOB Used for Calcs'!N377=1,((2*$T$16*$T$19)/(M377*$T$22*K377))^(1/2),0)</f>
        <v>0</v>
      </c>
      <c r="Z377" s="18">
        <f t="shared" si="73"/>
        <v>0</v>
      </c>
      <c r="AA377" s="18"/>
      <c r="AC377" s="8">
        <f>IF('RAOB Used for Calcs'!L377=1,('particle parameters'!$B$25*ABS('particle parameters'!$B$30)),(AC378+(AM378*'vertical grid'!H378)))</f>
        <v>0</v>
      </c>
      <c r="AE377" s="8">
        <f t="shared" si="76"/>
        <v>0</v>
      </c>
      <c r="AG377" s="8">
        <f t="shared" si="77"/>
        <v>0.42399999999999999</v>
      </c>
      <c r="AI377" s="8">
        <f t="shared" si="78"/>
        <v>0</v>
      </c>
      <c r="AK377" s="8">
        <f t="shared" si="74"/>
        <v>0</v>
      </c>
      <c r="AM377" s="8">
        <f>AK377/('particle parameters'!$B$21/1000)</f>
        <v>0</v>
      </c>
      <c r="AO377" s="35">
        <f t="shared" si="75"/>
        <v>0</v>
      </c>
      <c r="AQ377" s="15">
        <f>IF('vertical grid'!J377=TRUE,1,0)</f>
        <v>0</v>
      </c>
      <c r="AR377" s="15"/>
      <c r="AS377" s="15">
        <f t="shared" si="79"/>
        <v>0</v>
      </c>
      <c r="AV377" s="8">
        <f>(Vz!$B$14/1000)*Vz!AK377</f>
        <v>0</v>
      </c>
      <c r="AX377">
        <f t="shared" si="80"/>
        <v>0</v>
      </c>
    </row>
    <row r="378" spans="2:50" x14ac:dyDescent="0.15">
      <c r="B378" s="15">
        <f>'RAOB Used for Calcs'!C378</f>
        <v>0</v>
      </c>
      <c r="D378" s="15">
        <f t="shared" si="81"/>
        <v>0</v>
      </c>
      <c r="F378" s="8">
        <f t="shared" si="70"/>
        <v>0</v>
      </c>
      <c r="G378" s="8"/>
      <c r="I378">
        <v>0.60000000000000009</v>
      </c>
      <c r="K378" s="8">
        <f t="shared" si="82"/>
        <v>0.42399999999999999</v>
      </c>
      <c r="M378" s="20">
        <f>'P,T'!J378</f>
        <v>0</v>
      </c>
      <c r="N378" s="8"/>
      <c r="O378" s="8">
        <f>331.3*(SQRT((1+('P,T'!D378/273.15))))</f>
        <v>331.3</v>
      </c>
      <c r="P378" s="8"/>
      <c r="Q378" s="8">
        <f t="shared" si="71"/>
        <v>0</v>
      </c>
      <c r="R378" s="8"/>
      <c r="S378" s="8">
        <f t="shared" si="72"/>
        <v>0</v>
      </c>
      <c r="V378" s="8">
        <f>IF('RAOB Used for Calcs'!N378=1,((2*$T$16*$T$19)/(M378*$T$22*I378))^(1/2),0)</f>
        <v>0</v>
      </c>
      <c r="W378" s="8"/>
      <c r="X378" s="37">
        <f>IF('RAOB Used for Calcs'!N378=1,((2*$T$16*$T$19)/(M378*$T$22*K378))^(1/2),0)</f>
        <v>0</v>
      </c>
      <c r="Z378" s="18">
        <f t="shared" si="73"/>
        <v>0</v>
      </c>
      <c r="AA378" s="18"/>
      <c r="AC378" s="8">
        <f>IF('RAOB Used for Calcs'!L378=1,('particle parameters'!$B$25*ABS('particle parameters'!$B$30)),(AC379+(AM379*'vertical grid'!H379)))</f>
        <v>0</v>
      </c>
      <c r="AE378" s="8">
        <f t="shared" si="76"/>
        <v>0</v>
      </c>
      <c r="AG378" s="8">
        <f t="shared" si="77"/>
        <v>0.42399999999999999</v>
      </c>
      <c r="AI378" s="8">
        <f t="shared" si="78"/>
        <v>0</v>
      </c>
      <c r="AK378" s="8">
        <f t="shared" si="74"/>
        <v>0</v>
      </c>
      <c r="AM378" s="8">
        <f>AK378/('particle parameters'!$B$21/1000)</f>
        <v>0</v>
      </c>
      <c r="AO378" s="35">
        <f t="shared" si="75"/>
        <v>0</v>
      </c>
      <c r="AQ378" s="15">
        <f>IF('vertical grid'!J378=TRUE,1,0)</f>
        <v>0</v>
      </c>
      <c r="AR378" s="15"/>
      <c r="AS378" s="15">
        <f t="shared" si="79"/>
        <v>0</v>
      </c>
      <c r="AV378" s="8">
        <f>(Vz!$B$14/1000)*Vz!AK378</f>
        <v>0</v>
      </c>
      <c r="AX378">
        <f t="shared" si="80"/>
        <v>0</v>
      </c>
    </row>
    <row r="379" spans="2:50" x14ac:dyDescent="0.15">
      <c r="B379" s="15">
        <f>'RAOB Used for Calcs'!C379</f>
        <v>0</v>
      </c>
      <c r="D379" s="15">
        <f t="shared" si="81"/>
        <v>0</v>
      </c>
      <c r="F379" s="8">
        <f t="shared" si="70"/>
        <v>0</v>
      </c>
      <c r="G379" s="8"/>
      <c r="I379">
        <v>0.60000000000000009</v>
      </c>
      <c r="K379" s="8">
        <f t="shared" si="82"/>
        <v>0.42399999999999999</v>
      </c>
      <c r="M379" s="20">
        <f>'P,T'!J379</f>
        <v>0</v>
      </c>
      <c r="N379" s="8"/>
      <c r="O379" s="8">
        <f>331.3*(SQRT((1+('P,T'!D379/273.15))))</f>
        <v>331.3</v>
      </c>
      <c r="P379" s="8"/>
      <c r="Q379" s="8">
        <f t="shared" si="71"/>
        <v>0</v>
      </c>
      <c r="R379" s="8"/>
      <c r="S379" s="8">
        <f t="shared" si="72"/>
        <v>0</v>
      </c>
      <c r="V379" s="8">
        <f>IF('RAOB Used for Calcs'!N379=1,((2*$T$16*$T$19)/(M379*$T$22*I379))^(1/2),0)</f>
        <v>0</v>
      </c>
      <c r="W379" s="8"/>
      <c r="X379" s="37">
        <f>IF('RAOB Used for Calcs'!N379=1,((2*$T$16*$T$19)/(M379*$T$22*K379))^(1/2),0)</f>
        <v>0</v>
      </c>
      <c r="Z379" s="18">
        <f t="shared" si="73"/>
        <v>0</v>
      </c>
      <c r="AA379" s="18"/>
      <c r="AC379" s="8">
        <f>IF('RAOB Used for Calcs'!L379=1,('particle parameters'!$B$25*ABS('particle parameters'!$B$30)),(AC380+(AM380*'vertical grid'!H380)))</f>
        <v>0</v>
      </c>
      <c r="AE379" s="8">
        <f t="shared" si="76"/>
        <v>0</v>
      </c>
      <c r="AG379" s="8">
        <f t="shared" si="77"/>
        <v>0.42399999999999999</v>
      </c>
      <c r="AI379" s="8">
        <f t="shared" si="78"/>
        <v>0</v>
      </c>
      <c r="AK379" s="8">
        <f t="shared" si="74"/>
        <v>0</v>
      </c>
      <c r="AM379" s="8">
        <f>AK379/('particle parameters'!$B$21/1000)</f>
        <v>0</v>
      </c>
      <c r="AO379" s="35">
        <f t="shared" si="75"/>
        <v>0</v>
      </c>
      <c r="AQ379" s="15">
        <f>IF('vertical grid'!J379=TRUE,1,0)</f>
        <v>0</v>
      </c>
      <c r="AR379" s="15"/>
      <c r="AS379" s="15">
        <f t="shared" si="79"/>
        <v>0</v>
      </c>
      <c r="AV379" s="8">
        <f>(Vz!$B$14/1000)*Vz!AK379</f>
        <v>0</v>
      </c>
      <c r="AX379">
        <f t="shared" si="80"/>
        <v>0</v>
      </c>
    </row>
    <row r="380" spans="2:50" x14ac:dyDescent="0.15">
      <c r="B380" s="15">
        <f>'RAOB Used for Calcs'!C380</f>
        <v>0</v>
      </c>
      <c r="D380" s="15">
        <f t="shared" si="81"/>
        <v>0</v>
      </c>
      <c r="F380" s="8">
        <f t="shared" si="70"/>
        <v>0</v>
      </c>
      <c r="G380" s="8"/>
      <c r="I380">
        <v>0.60000000000000009</v>
      </c>
      <c r="K380" s="8">
        <f t="shared" si="82"/>
        <v>0.42399999999999999</v>
      </c>
      <c r="M380" s="20">
        <f>'P,T'!J380</f>
        <v>0</v>
      </c>
      <c r="N380" s="8"/>
      <c r="O380" s="8">
        <f>331.3*(SQRT((1+('P,T'!D380/273.15))))</f>
        <v>331.3</v>
      </c>
      <c r="P380" s="8"/>
      <c r="Q380" s="8">
        <f t="shared" si="71"/>
        <v>0</v>
      </c>
      <c r="R380" s="8"/>
      <c r="S380" s="8">
        <f t="shared" si="72"/>
        <v>0</v>
      </c>
      <c r="V380" s="8">
        <f>IF('RAOB Used for Calcs'!N380=1,((2*$T$16*$T$19)/(M380*$T$22*I380))^(1/2),0)</f>
        <v>0</v>
      </c>
      <c r="W380" s="8"/>
      <c r="X380" s="37">
        <f>IF('RAOB Used for Calcs'!N380=1,((2*$T$16*$T$19)/(M380*$T$22*K380))^(1/2),0)</f>
        <v>0</v>
      </c>
      <c r="Z380" s="18">
        <f t="shared" si="73"/>
        <v>0</v>
      </c>
      <c r="AA380" s="18"/>
      <c r="AC380" s="8">
        <f>IF('RAOB Used for Calcs'!L380=1,('particle parameters'!$B$25*ABS('particle parameters'!$B$30)),(AC381+(AM381*'vertical grid'!H381)))</f>
        <v>0</v>
      </c>
      <c r="AE380" s="8">
        <f t="shared" si="76"/>
        <v>0</v>
      </c>
      <c r="AG380" s="8">
        <f t="shared" si="77"/>
        <v>0.42399999999999999</v>
      </c>
      <c r="AI380" s="8">
        <f t="shared" si="78"/>
        <v>0</v>
      </c>
      <c r="AK380" s="8">
        <f t="shared" si="74"/>
        <v>0</v>
      </c>
      <c r="AM380" s="8">
        <f>AK380/('particle parameters'!$B$21/1000)</f>
        <v>0</v>
      </c>
      <c r="AO380" s="35">
        <f t="shared" si="75"/>
        <v>0</v>
      </c>
      <c r="AQ380" s="15">
        <f>IF('vertical grid'!J380=TRUE,1,0)</f>
        <v>0</v>
      </c>
      <c r="AR380" s="15"/>
      <c r="AS380" s="15">
        <f t="shared" si="79"/>
        <v>0</v>
      </c>
      <c r="AV380" s="8">
        <f>(Vz!$B$14/1000)*Vz!AK380</f>
        <v>0</v>
      </c>
      <c r="AX380">
        <f t="shared" si="80"/>
        <v>0</v>
      </c>
    </row>
    <row r="381" spans="2:50" x14ac:dyDescent="0.15">
      <c r="B381" s="15">
        <f>'RAOB Used for Calcs'!C381</f>
        <v>0</v>
      </c>
      <c r="D381" s="15">
        <f t="shared" si="81"/>
        <v>0</v>
      </c>
      <c r="F381" s="8">
        <f t="shared" si="70"/>
        <v>0</v>
      </c>
      <c r="G381" s="8"/>
      <c r="I381">
        <v>0.60000000000000009</v>
      </c>
      <c r="K381" s="8">
        <f t="shared" si="82"/>
        <v>0.42399999999999999</v>
      </c>
      <c r="M381" s="20">
        <f>'P,T'!J381</f>
        <v>0</v>
      </c>
      <c r="N381" s="8"/>
      <c r="O381" s="8">
        <f>331.3*(SQRT((1+('P,T'!D381/273.15))))</f>
        <v>331.3</v>
      </c>
      <c r="P381" s="8"/>
      <c r="Q381" s="8">
        <f t="shared" si="71"/>
        <v>0</v>
      </c>
      <c r="R381" s="8"/>
      <c r="S381" s="8">
        <f t="shared" si="72"/>
        <v>0</v>
      </c>
      <c r="V381" s="8">
        <f>IF('RAOB Used for Calcs'!N381=1,((2*$T$16*$T$19)/(M381*$T$22*I381))^(1/2),0)</f>
        <v>0</v>
      </c>
      <c r="W381" s="8"/>
      <c r="X381" s="37">
        <f>IF('RAOB Used for Calcs'!N381=1,((2*$T$16*$T$19)/(M381*$T$22*K381))^(1/2),0)</f>
        <v>0</v>
      </c>
      <c r="Z381" s="18">
        <f t="shared" si="73"/>
        <v>0</v>
      </c>
      <c r="AA381" s="18"/>
      <c r="AC381" s="8">
        <f>IF('RAOB Used for Calcs'!L381=1,('particle parameters'!$B$25*ABS('particle parameters'!$B$30)),(AC382+(AM382*'vertical grid'!H382)))</f>
        <v>0</v>
      </c>
      <c r="AE381" s="8">
        <f t="shared" si="76"/>
        <v>0</v>
      </c>
      <c r="AG381" s="8">
        <f t="shared" si="77"/>
        <v>0.42399999999999999</v>
      </c>
      <c r="AI381" s="8">
        <f t="shared" si="78"/>
        <v>0</v>
      </c>
      <c r="AK381" s="8">
        <f t="shared" si="74"/>
        <v>0</v>
      </c>
      <c r="AM381" s="8">
        <f>AK381/('particle parameters'!$B$21/1000)</f>
        <v>0</v>
      </c>
      <c r="AO381" s="35">
        <f t="shared" si="75"/>
        <v>0</v>
      </c>
      <c r="AQ381" s="15">
        <f>IF('vertical grid'!J381=TRUE,1,0)</f>
        <v>0</v>
      </c>
      <c r="AR381" s="15"/>
      <c r="AS381" s="15">
        <f t="shared" si="79"/>
        <v>0</v>
      </c>
      <c r="AV381" s="8">
        <f>(Vz!$B$14/1000)*Vz!AK381</f>
        <v>0</v>
      </c>
      <c r="AX381">
        <f t="shared" si="80"/>
        <v>0</v>
      </c>
    </row>
    <row r="382" spans="2:50" x14ac:dyDescent="0.15">
      <c r="B382" s="15">
        <f>'RAOB Used for Calcs'!C382</f>
        <v>0</v>
      </c>
      <c r="D382" s="15">
        <f t="shared" si="81"/>
        <v>0</v>
      </c>
      <c r="F382" s="8">
        <f t="shared" si="70"/>
        <v>0</v>
      </c>
      <c r="G382" s="8"/>
      <c r="I382">
        <v>0.60000000000000009</v>
      </c>
      <c r="K382" s="8">
        <f t="shared" si="82"/>
        <v>0.42399999999999999</v>
      </c>
      <c r="M382" s="20">
        <f>'P,T'!J382</f>
        <v>0</v>
      </c>
      <c r="N382" s="8"/>
      <c r="O382" s="8">
        <f>331.3*(SQRT((1+('P,T'!D382/273.15))))</f>
        <v>331.3</v>
      </c>
      <c r="P382" s="8"/>
      <c r="Q382" s="8">
        <f t="shared" si="71"/>
        <v>0</v>
      </c>
      <c r="R382" s="8"/>
      <c r="S382" s="8">
        <f t="shared" si="72"/>
        <v>0</v>
      </c>
      <c r="V382" s="8">
        <f>IF('RAOB Used for Calcs'!N382=1,((2*$T$16*$T$19)/(M382*$T$22*I382))^(1/2),0)</f>
        <v>0</v>
      </c>
      <c r="W382" s="8"/>
      <c r="X382" s="37">
        <f>IF('RAOB Used for Calcs'!N382=1,((2*$T$16*$T$19)/(M382*$T$22*K382))^(1/2),0)</f>
        <v>0</v>
      </c>
      <c r="Z382" s="18">
        <f t="shared" si="73"/>
        <v>0</v>
      </c>
      <c r="AA382" s="18"/>
      <c r="AC382" s="8">
        <f>IF('RAOB Used for Calcs'!L382=1,('particle parameters'!$B$25*ABS('particle parameters'!$B$30)),(AC383+(AM383*'vertical grid'!H383)))</f>
        <v>0</v>
      </c>
      <c r="AE382" s="8">
        <f t="shared" si="76"/>
        <v>0</v>
      </c>
      <c r="AG382" s="8">
        <f t="shared" si="77"/>
        <v>0.42399999999999999</v>
      </c>
      <c r="AI382" s="8">
        <f t="shared" si="78"/>
        <v>0</v>
      </c>
      <c r="AK382" s="8">
        <f t="shared" si="74"/>
        <v>0</v>
      </c>
      <c r="AM382" s="8">
        <f>AK382/('particle parameters'!$B$21/1000)</f>
        <v>0</v>
      </c>
      <c r="AO382" s="35">
        <f t="shared" si="75"/>
        <v>0</v>
      </c>
      <c r="AQ382" s="15">
        <f>IF('vertical grid'!J382=TRUE,1,0)</f>
        <v>0</v>
      </c>
      <c r="AR382" s="15"/>
      <c r="AS382" s="15">
        <f t="shared" si="79"/>
        <v>0</v>
      </c>
      <c r="AV382" s="8">
        <f>(Vz!$B$14/1000)*Vz!AK382</f>
        <v>0</v>
      </c>
      <c r="AX382">
        <f t="shared" si="80"/>
        <v>0</v>
      </c>
    </row>
    <row r="383" spans="2:50" x14ac:dyDescent="0.15">
      <c r="B383" s="15">
        <f>'RAOB Used for Calcs'!C383</f>
        <v>0</v>
      </c>
      <c r="D383" s="15">
        <f t="shared" si="81"/>
        <v>0</v>
      </c>
      <c r="F383" s="8">
        <f t="shared" si="70"/>
        <v>0</v>
      </c>
      <c r="G383" s="8"/>
      <c r="I383">
        <v>0.60000000000000009</v>
      </c>
      <c r="K383" s="8">
        <f t="shared" si="82"/>
        <v>0.42399999999999999</v>
      </c>
      <c r="M383" s="20">
        <f>'P,T'!J383</f>
        <v>0</v>
      </c>
      <c r="N383" s="8"/>
      <c r="O383" s="8">
        <f>331.3*(SQRT((1+('P,T'!D383/273.15))))</f>
        <v>331.3</v>
      </c>
      <c r="P383" s="8"/>
      <c r="Q383" s="8">
        <f t="shared" si="71"/>
        <v>0</v>
      </c>
      <c r="R383" s="8"/>
      <c r="S383" s="8">
        <f t="shared" si="72"/>
        <v>0</v>
      </c>
      <c r="V383" s="8">
        <f>IF('RAOB Used for Calcs'!N383=1,((2*$T$16*$T$19)/(M383*$T$22*I383))^(1/2),0)</f>
        <v>0</v>
      </c>
      <c r="W383" s="8"/>
      <c r="X383" s="37">
        <f>IF('RAOB Used for Calcs'!N383=1,((2*$T$16*$T$19)/(M383*$T$22*K383))^(1/2),0)</f>
        <v>0</v>
      </c>
      <c r="Z383" s="18">
        <f t="shared" si="73"/>
        <v>0</v>
      </c>
      <c r="AA383" s="18"/>
      <c r="AC383" s="8">
        <f>IF('RAOB Used for Calcs'!L383=1,('particle parameters'!$B$25*ABS('particle parameters'!$B$30)),(AC384+(AM384*'vertical grid'!H384)))</f>
        <v>0</v>
      </c>
      <c r="AE383" s="8">
        <f t="shared" si="76"/>
        <v>0</v>
      </c>
      <c r="AG383" s="8">
        <f t="shared" si="77"/>
        <v>0.42399999999999999</v>
      </c>
      <c r="AI383" s="8">
        <f t="shared" si="78"/>
        <v>0</v>
      </c>
      <c r="AK383" s="8">
        <f t="shared" si="74"/>
        <v>0</v>
      </c>
      <c r="AM383" s="8">
        <f>AK383/('particle parameters'!$B$21/1000)</f>
        <v>0</v>
      </c>
      <c r="AO383" s="35">
        <f t="shared" si="75"/>
        <v>0</v>
      </c>
      <c r="AQ383" s="15">
        <f>IF('vertical grid'!J383=TRUE,1,0)</f>
        <v>0</v>
      </c>
      <c r="AR383" s="15"/>
      <c r="AS383" s="15">
        <f t="shared" si="79"/>
        <v>0</v>
      </c>
      <c r="AV383" s="8">
        <f>(Vz!$B$14/1000)*Vz!AK383</f>
        <v>0</v>
      </c>
      <c r="AX383">
        <f t="shared" si="80"/>
        <v>0</v>
      </c>
    </row>
    <row r="384" spans="2:50" x14ac:dyDescent="0.15">
      <c r="B384" s="15">
        <f>'RAOB Used for Calcs'!C384</f>
        <v>0</v>
      </c>
      <c r="D384" s="15">
        <f t="shared" si="81"/>
        <v>0</v>
      </c>
      <c r="F384" s="8">
        <f t="shared" si="70"/>
        <v>0</v>
      </c>
      <c r="G384" s="8"/>
      <c r="I384">
        <v>0.60000000000000009</v>
      </c>
      <c r="K384" s="8">
        <f t="shared" si="82"/>
        <v>0.42399999999999999</v>
      </c>
      <c r="M384" s="20">
        <f>'P,T'!J384</f>
        <v>0</v>
      </c>
      <c r="N384" s="8"/>
      <c r="O384" s="8">
        <f>331.3*(SQRT((1+('P,T'!D384/273.15))))</f>
        <v>331.3</v>
      </c>
      <c r="P384" s="8"/>
      <c r="Q384" s="8">
        <f t="shared" si="71"/>
        <v>0</v>
      </c>
      <c r="R384" s="8"/>
      <c r="S384" s="8">
        <f t="shared" si="72"/>
        <v>0</v>
      </c>
      <c r="V384" s="8">
        <f>IF('RAOB Used for Calcs'!N384=1,((2*$T$16*$T$19)/(M384*$T$22*I384))^(1/2),0)</f>
        <v>0</v>
      </c>
      <c r="W384" s="8"/>
      <c r="X384" s="37">
        <f>IF('RAOB Used for Calcs'!N384=1,((2*$T$16*$T$19)/(M384*$T$22*K384))^(1/2),0)</f>
        <v>0</v>
      </c>
      <c r="Z384" s="18">
        <f t="shared" si="73"/>
        <v>0</v>
      </c>
      <c r="AA384" s="18"/>
      <c r="AC384" s="8">
        <f>IF('RAOB Used for Calcs'!L384=1,('particle parameters'!$B$25*ABS('particle parameters'!$B$30)),(AC385+(AM385*'vertical grid'!H385)))</f>
        <v>0</v>
      </c>
      <c r="AE384" s="8">
        <f t="shared" si="76"/>
        <v>0</v>
      </c>
      <c r="AG384" s="8">
        <f t="shared" si="77"/>
        <v>0.42399999999999999</v>
      </c>
      <c r="AI384" s="8">
        <f t="shared" si="78"/>
        <v>0</v>
      </c>
      <c r="AK384" s="8">
        <f t="shared" si="74"/>
        <v>0</v>
      </c>
      <c r="AM384" s="8">
        <f>AK384/('particle parameters'!$B$21/1000)</f>
        <v>0</v>
      </c>
      <c r="AO384" s="35">
        <f t="shared" si="75"/>
        <v>0</v>
      </c>
      <c r="AQ384" s="15">
        <f>IF('vertical grid'!J384=TRUE,1,0)</f>
        <v>0</v>
      </c>
      <c r="AR384" s="15"/>
      <c r="AS384" s="15">
        <f t="shared" si="79"/>
        <v>0</v>
      </c>
      <c r="AV384" s="8">
        <f>(Vz!$B$14/1000)*Vz!AK384</f>
        <v>0</v>
      </c>
      <c r="AX384">
        <f t="shared" si="80"/>
        <v>0</v>
      </c>
    </row>
    <row r="385" spans="2:50" x14ac:dyDescent="0.15">
      <c r="B385" s="15">
        <f>'RAOB Used for Calcs'!C385</f>
        <v>0</v>
      </c>
      <c r="D385" s="15">
        <f t="shared" si="81"/>
        <v>0</v>
      </c>
      <c r="F385" s="8">
        <f t="shared" ref="F385:F448" si="83">IF(D385&gt;0,D385/O385,0)</f>
        <v>0</v>
      </c>
      <c r="G385" s="8"/>
      <c r="I385">
        <v>0.60000000000000009</v>
      </c>
      <c r="K385" s="8">
        <f t="shared" si="82"/>
        <v>0.42399999999999999</v>
      </c>
      <c r="M385" s="20">
        <f>'P,T'!J385</f>
        <v>0</v>
      </c>
      <c r="N385" s="8"/>
      <c r="O385" s="8">
        <f>331.3*(SQRT((1+('P,T'!D385/273.15))))</f>
        <v>331.3</v>
      </c>
      <c r="P385" s="8"/>
      <c r="Q385" s="8">
        <f t="shared" ref="Q385:Q448" si="84">V385/O385</f>
        <v>0</v>
      </c>
      <c r="R385" s="8"/>
      <c r="S385" s="8">
        <f t="shared" ref="S385:S448" si="85">X385/O385</f>
        <v>0</v>
      </c>
      <c r="V385" s="8">
        <f>IF('RAOB Used for Calcs'!N385=1,((2*$T$16*$T$19)/(M385*$T$22*I385))^(1/2),0)</f>
        <v>0</v>
      </c>
      <c r="W385" s="8"/>
      <c r="X385" s="37">
        <f>IF('RAOB Used for Calcs'!N385=1,((2*$T$16*$T$19)/(M385*$T$22*K385))^(1/2),0)</f>
        <v>0</v>
      </c>
      <c r="Z385" s="18">
        <f t="shared" ref="Z385:Z448" si="86">X385*2.23693629</f>
        <v>0</v>
      </c>
      <c r="AA385" s="18"/>
      <c r="AC385" s="8">
        <f>IF('RAOB Used for Calcs'!L385=1,('particle parameters'!$B$25*ABS('particle parameters'!$B$30)),(AC386+(AM386*'vertical grid'!H386)))</f>
        <v>0</v>
      </c>
      <c r="AE385" s="8">
        <f t="shared" si="76"/>
        <v>0</v>
      </c>
      <c r="AG385" s="8">
        <f t="shared" si="77"/>
        <v>0.42399999999999999</v>
      </c>
      <c r="AI385" s="8">
        <f t="shared" si="78"/>
        <v>0</v>
      </c>
      <c r="AK385" s="8">
        <f t="shared" ref="AK385:AK448" si="87">-(0.5*M385*$AJ$12*AG385*(AC385*AC385))</f>
        <v>0</v>
      </c>
      <c r="AM385" s="8">
        <f>AK385/('particle parameters'!$B$21/1000)</f>
        <v>0</v>
      </c>
      <c r="AO385" s="35">
        <f t="shared" ref="AO385:AO448" si="88">IF(AC385&gt;X385,AC385,X385)</f>
        <v>0</v>
      </c>
      <c r="AQ385" s="15">
        <f>IF('vertical grid'!J385=TRUE,1,0)</f>
        <v>0</v>
      </c>
      <c r="AR385" s="15"/>
      <c r="AS385" s="15">
        <f t="shared" si="79"/>
        <v>0</v>
      </c>
      <c r="AV385" s="8">
        <f>(Vz!$B$14/1000)*Vz!AK385</f>
        <v>0</v>
      </c>
      <c r="AX385">
        <f t="shared" si="80"/>
        <v>0</v>
      </c>
    </row>
    <row r="386" spans="2:50" x14ac:dyDescent="0.15">
      <c r="B386" s="15">
        <f>'RAOB Used for Calcs'!C386</f>
        <v>0</v>
      </c>
      <c r="D386" s="15">
        <f t="shared" si="81"/>
        <v>0</v>
      </c>
      <c r="F386" s="8">
        <f t="shared" si="83"/>
        <v>0</v>
      </c>
      <c r="G386" s="8"/>
      <c r="I386">
        <v>0.60000000000000009</v>
      </c>
      <c r="K386" s="8">
        <f t="shared" si="82"/>
        <v>0.42399999999999999</v>
      </c>
      <c r="M386" s="20">
        <f>'P,T'!J386</f>
        <v>0</v>
      </c>
      <c r="N386" s="8"/>
      <c r="O386" s="8">
        <f>331.3*(SQRT((1+('P,T'!D386/273.15))))</f>
        <v>331.3</v>
      </c>
      <c r="P386" s="8"/>
      <c r="Q386" s="8">
        <f t="shared" si="84"/>
        <v>0</v>
      </c>
      <c r="R386" s="8"/>
      <c r="S386" s="8">
        <f t="shared" si="85"/>
        <v>0</v>
      </c>
      <c r="V386" s="8">
        <f>IF('RAOB Used for Calcs'!N386=1,((2*$T$16*$T$19)/(M386*$T$22*I386))^(1/2),0)</f>
        <v>0</v>
      </c>
      <c r="W386" s="8"/>
      <c r="X386" s="37">
        <f>IF('RAOB Used for Calcs'!N386=1,((2*$T$16*$T$19)/(M386*$T$22*K386))^(1/2),0)</f>
        <v>0</v>
      </c>
      <c r="Z386" s="18">
        <f t="shared" si="86"/>
        <v>0</v>
      </c>
      <c r="AA386" s="18"/>
      <c r="AC386" s="8">
        <f>IF('RAOB Used for Calcs'!L386=1,('particle parameters'!$B$25*ABS('particle parameters'!$B$30)),(AC387+(AM387*'vertical grid'!H387)))</f>
        <v>0</v>
      </c>
      <c r="AE386" s="8">
        <f t="shared" ref="AE386:AE449" si="89">AC386/O386</f>
        <v>0</v>
      </c>
      <c r="AG386" s="8">
        <f t="shared" ref="AG386:AG449" si="90">IF(AE386&lt;0.722,(0.45*(AE386*AE386))+0.424,(2.1*EXP(-1.2*(AE386+0.35)))-(8.9*EXP(-2.2*(AE386+0.35)))+0.92)</f>
        <v>0.42399999999999999</v>
      </c>
      <c r="AI386" s="8">
        <f t="shared" ref="AI386:AI449" si="91">AC386-X386</f>
        <v>0</v>
      </c>
      <c r="AK386" s="8">
        <f t="shared" si="87"/>
        <v>0</v>
      </c>
      <c r="AM386" s="8">
        <f>AK386/('particle parameters'!$B$21/1000)</f>
        <v>0</v>
      </c>
      <c r="AO386" s="35">
        <f t="shared" si="88"/>
        <v>0</v>
      </c>
      <c r="AQ386" s="15">
        <f>IF('vertical grid'!J386=TRUE,1,0)</f>
        <v>0</v>
      </c>
      <c r="AR386" s="15"/>
      <c r="AS386" s="15">
        <f t="shared" ref="AS386:AS449" si="92">AQ386*AO386</f>
        <v>0</v>
      </c>
      <c r="AV386" s="8">
        <f>(Vz!$B$14/1000)*Vz!AK386</f>
        <v>0</v>
      </c>
      <c r="AX386">
        <f t="shared" ref="AX386:AX449" si="93">IF(AC386&gt;X386,1,0)</f>
        <v>0</v>
      </c>
    </row>
    <row r="387" spans="2:50" x14ac:dyDescent="0.15">
      <c r="B387" s="15">
        <f>'RAOB Used for Calcs'!C387</f>
        <v>0</v>
      </c>
      <c r="D387" s="15">
        <f t="shared" si="81"/>
        <v>0</v>
      </c>
      <c r="F387" s="8">
        <f t="shared" si="83"/>
        <v>0</v>
      </c>
      <c r="G387" s="8"/>
      <c r="I387">
        <v>0.60000000000000009</v>
      </c>
      <c r="K387" s="8">
        <f t="shared" si="82"/>
        <v>0.42399999999999999</v>
      </c>
      <c r="M387" s="20">
        <f>'P,T'!J387</f>
        <v>0</v>
      </c>
      <c r="N387" s="8"/>
      <c r="O387" s="8">
        <f>331.3*(SQRT((1+('P,T'!D387/273.15))))</f>
        <v>331.3</v>
      </c>
      <c r="P387" s="8"/>
      <c r="Q387" s="8">
        <f t="shared" si="84"/>
        <v>0</v>
      </c>
      <c r="R387" s="8"/>
      <c r="S387" s="8">
        <f t="shared" si="85"/>
        <v>0</v>
      </c>
      <c r="V387" s="8">
        <f>IF('RAOB Used for Calcs'!N387=1,((2*$T$16*$T$19)/(M387*$T$22*I387))^(1/2),0)</f>
        <v>0</v>
      </c>
      <c r="W387" s="8"/>
      <c r="X387" s="37">
        <f>IF('RAOB Used for Calcs'!N387=1,((2*$T$16*$T$19)/(M387*$T$22*K387))^(1/2),0)</f>
        <v>0</v>
      </c>
      <c r="Z387" s="18">
        <f t="shared" si="86"/>
        <v>0</v>
      </c>
      <c r="AA387" s="18"/>
      <c r="AC387" s="8">
        <f>IF('RAOB Used for Calcs'!L387=1,('particle parameters'!$B$25*ABS('particle parameters'!$B$30)),(AC388+(AM388*'vertical grid'!H388)))</f>
        <v>0</v>
      </c>
      <c r="AE387" s="8">
        <f t="shared" si="89"/>
        <v>0</v>
      </c>
      <c r="AG387" s="8">
        <f t="shared" si="90"/>
        <v>0.42399999999999999</v>
      </c>
      <c r="AI387" s="8">
        <f t="shared" si="91"/>
        <v>0</v>
      </c>
      <c r="AK387" s="8">
        <f t="shared" si="87"/>
        <v>0</v>
      </c>
      <c r="AM387" s="8">
        <f>AK387/('particle parameters'!$B$21/1000)</f>
        <v>0</v>
      </c>
      <c r="AO387" s="35">
        <f t="shared" si="88"/>
        <v>0</v>
      </c>
      <c r="AQ387" s="15">
        <f>IF('vertical grid'!J387=TRUE,1,0)</f>
        <v>0</v>
      </c>
      <c r="AR387" s="15"/>
      <c r="AS387" s="15">
        <f t="shared" si="92"/>
        <v>0</v>
      </c>
      <c r="AV387" s="8">
        <f>(Vz!$B$14/1000)*Vz!AK387</f>
        <v>0</v>
      </c>
      <c r="AX387">
        <f t="shared" si="93"/>
        <v>0</v>
      </c>
    </row>
    <row r="388" spans="2:50" x14ac:dyDescent="0.15">
      <c r="B388" s="15">
        <f>'RAOB Used for Calcs'!C388</f>
        <v>0</v>
      </c>
      <c r="D388" s="15">
        <f t="shared" si="81"/>
        <v>0</v>
      </c>
      <c r="F388" s="8">
        <f t="shared" si="83"/>
        <v>0</v>
      </c>
      <c r="G388" s="8"/>
      <c r="I388">
        <v>0.60000000000000009</v>
      </c>
      <c r="K388" s="8">
        <f t="shared" si="82"/>
        <v>0.42399999999999999</v>
      </c>
      <c r="M388" s="20">
        <f>'P,T'!J388</f>
        <v>0</v>
      </c>
      <c r="N388" s="8"/>
      <c r="O388" s="8">
        <f>331.3*(SQRT((1+('P,T'!D388/273.15))))</f>
        <v>331.3</v>
      </c>
      <c r="P388" s="8"/>
      <c r="Q388" s="8">
        <f t="shared" si="84"/>
        <v>0</v>
      </c>
      <c r="R388" s="8"/>
      <c r="S388" s="8">
        <f t="shared" si="85"/>
        <v>0</v>
      </c>
      <c r="V388" s="8">
        <f>IF('RAOB Used for Calcs'!N388=1,((2*$T$16*$T$19)/(M388*$T$22*I388))^(1/2),0)</f>
        <v>0</v>
      </c>
      <c r="W388" s="8"/>
      <c r="X388" s="37">
        <f>IF('RAOB Used for Calcs'!N388=1,((2*$T$16*$T$19)/(M388*$T$22*K388))^(1/2),0)</f>
        <v>0</v>
      </c>
      <c r="Z388" s="18">
        <f t="shared" si="86"/>
        <v>0</v>
      </c>
      <c r="AA388" s="18"/>
      <c r="AC388" s="8">
        <f>IF('RAOB Used for Calcs'!L388=1,('particle parameters'!$B$25*ABS('particle parameters'!$B$30)),(AC389+(AM389*'vertical grid'!H389)))</f>
        <v>0</v>
      </c>
      <c r="AE388" s="8">
        <f t="shared" si="89"/>
        <v>0</v>
      </c>
      <c r="AG388" s="8">
        <f t="shared" si="90"/>
        <v>0.42399999999999999</v>
      </c>
      <c r="AI388" s="8">
        <f t="shared" si="91"/>
        <v>0</v>
      </c>
      <c r="AK388" s="8">
        <f t="shared" si="87"/>
        <v>0</v>
      </c>
      <c r="AM388" s="8">
        <f>AK388/('particle parameters'!$B$21/1000)</f>
        <v>0</v>
      </c>
      <c r="AO388" s="35">
        <f t="shared" si="88"/>
        <v>0</v>
      </c>
      <c r="AQ388" s="15">
        <f>IF('vertical grid'!J388=TRUE,1,0)</f>
        <v>0</v>
      </c>
      <c r="AR388" s="15"/>
      <c r="AS388" s="15">
        <f t="shared" si="92"/>
        <v>0</v>
      </c>
      <c r="AV388" s="8">
        <f>(Vz!$B$14/1000)*Vz!AK388</f>
        <v>0</v>
      </c>
      <c r="AX388">
        <f t="shared" si="93"/>
        <v>0</v>
      </c>
    </row>
    <row r="389" spans="2:50" x14ac:dyDescent="0.15">
      <c r="B389" s="15">
        <f>'RAOB Used for Calcs'!C389</f>
        <v>0</v>
      </c>
      <c r="D389" s="15">
        <f t="shared" si="81"/>
        <v>0</v>
      </c>
      <c r="F389" s="8">
        <f t="shared" si="83"/>
        <v>0</v>
      </c>
      <c r="G389" s="8"/>
      <c r="I389">
        <v>0.60000000000000009</v>
      </c>
      <c r="K389" s="8">
        <f t="shared" si="82"/>
        <v>0.42399999999999999</v>
      </c>
      <c r="M389" s="20">
        <f>'P,T'!J389</f>
        <v>0</v>
      </c>
      <c r="N389" s="8"/>
      <c r="O389" s="8">
        <f>331.3*(SQRT((1+('P,T'!D389/273.15))))</f>
        <v>331.3</v>
      </c>
      <c r="P389" s="8"/>
      <c r="Q389" s="8">
        <f t="shared" si="84"/>
        <v>0</v>
      </c>
      <c r="R389" s="8"/>
      <c r="S389" s="8">
        <f t="shared" si="85"/>
        <v>0</v>
      </c>
      <c r="V389" s="8">
        <f>IF('RAOB Used for Calcs'!N389=1,((2*$T$16*$T$19)/(M389*$T$22*I389))^(1/2),0)</f>
        <v>0</v>
      </c>
      <c r="W389" s="8"/>
      <c r="X389" s="37">
        <f>IF('RAOB Used for Calcs'!N389=1,((2*$T$16*$T$19)/(M389*$T$22*K389))^(1/2),0)</f>
        <v>0</v>
      </c>
      <c r="Z389" s="18">
        <f t="shared" si="86"/>
        <v>0</v>
      </c>
      <c r="AA389" s="18"/>
      <c r="AC389" s="8">
        <f>IF('RAOB Used for Calcs'!L389=1,('particle parameters'!$B$25*ABS('particle parameters'!$B$30)),(AC390+(AM390*'vertical grid'!H390)))</f>
        <v>0</v>
      </c>
      <c r="AE389" s="8">
        <f t="shared" si="89"/>
        <v>0</v>
      </c>
      <c r="AG389" s="8">
        <f t="shared" si="90"/>
        <v>0.42399999999999999</v>
      </c>
      <c r="AI389" s="8">
        <f t="shared" si="91"/>
        <v>0</v>
      </c>
      <c r="AK389" s="8">
        <f t="shared" si="87"/>
        <v>0</v>
      </c>
      <c r="AM389" s="8">
        <f>AK389/('particle parameters'!$B$21/1000)</f>
        <v>0</v>
      </c>
      <c r="AO389" s="35">
        <f t="shared" si="88"/>
        <v>0</v>
      </c>
      <c r="AQ389" s="15">
        <f>IF('vertical grid'!J389=TRUE,1,0)</f>
        <v>0</v>
      </c>
      <c r="AR389" s="15"/>
      <c r="AS389" s="15">
        <f t="shared" si="92"/>
        <v>0</v>
      </c>
      <c r="AV389" s="8">
        <f>(Vz!$B$14/1000)*Vz!AK389</f>
        <v>0</v>
      </c>
      <c r="AX389">
        <f t="shared" si="93"/>
        <v>0</v>
      </c>
    </row>
    <row r="390" spans="2:50" x14ac:dyDescent="0.15">
      <c r="B390" s="15">
        <f>'RAOB Used for Calcs'!C390</f>
        <v>0</v>
      </c>
      <c r="D390" s="15">
        <f t="shared" si="81"/>
        <v>0</v>
      </c>
      <c r="F390" s="8">
        <f t="shared" si="83"/>
        <v>0</v>
      </c>
      <c r="G390" s="8"/>
      <c r="I390">
        <v>0.60000000000000009</v>
      </c>
      <c r="K390" s="8">
        <f t="shared" si="82"/>
        <v>0.42399999999999999</v>
      </c>
      <c r="M390" s="20">
        <f>'P,T'!J390</f>
        <v>0</v>
      </c>
      <c r="N390" s="8"/>
      <c r="O390" s="8">
        <f>331.3*(SQRT((1+('P,T'!D390/273.15))))</f>
        <v>331.3</v>
      </c>
      <c r="P390" s="8"/>
      <c r="Q390" s="8">
        <f t="shared" si="84"/>
        <v>0</v>
      </c>
      <c r="R390" s="8"/>
      <c r="S390" s="8">
        <f t="shared" si="85"/>
        <v>0</v>
      </c>
      <c r="V390" s="8">
        <f>IF('RAOB Used for Calcs'!N390=1,((2*$T$16*$T$19)/(M390*$T$22*I390))^(1/2),0)</f>
        <v>0</v>
      </c>
      <c r="W390" s="8"/>
      <c r="X390" s="37">
        <f>IF('RAOB Used for Calcs'!N390=1,((2*$T$16*$T$19)/(M390*$T$22*K390))^(1/2),0)</f>
        <v>0</v>
      </c>
      <c r="Z390" s="18">
        <f t="shared" si="86"/>
        <v>0</v>
      </c>
      <c r="AA390" s="18"/>
      <c r="AC390" s="8">
        <f>IF('RAOB Used for Calcs'!L390=1,('particle parameters'!$B$25*ABS('particle parameters'!$B$30)),(AC391+(AM391*'vertical grid'!H391)))</f>
        <v>0</v>
      </c>
      <c r="AE390" s="8">
        <f t="shared" si="89"/>
        <v>0</v>
      </c>
      <c r="AG390" s="8">
        <f t="shared" si="90"/>
        <v>0.42399999999999999</v>
      </c>
      <c r="AI390" s="8">
        <f t="shared" si="91"/>
        <v>0</v>
      </c>
      <c r="AK390" s="8">
        <f t="shared" si="87"/>
        <v>0</v>
      </c>
      <c r="AM390" s="8">
        <f>AK390/('particle parameters'!$B$21/1000)</f>
        <v>0</v>
      </c>
      <c r="AO390" s="35">
        <f t="shared" si="88"/>
        <v>0</v>
      </c>
      <c r="AQ390" s="15">
        <f>IF('vertical grid'!J390=TRUE,1,0)</f>
        <v>0</v>
      </c>
      <c r="AR390" s="15"/>
      <c r="AS390" s="15">
        <f t="shared" si="92"/>
        <v>0</v>
      </c>
      <c r="AV390" s="8">
        <f>(Vz!$B$14/1000)*Vz!AK390</f>
        <v>0</v>
      </c>
      <c r="AX390">
        <f t="shared" si="93"/>
        <v>0</v>
      </c>
    </row>
    <row r="391" spans="2:50" x14ac:dyDescent="0.15">
      <c r="B391" s="15">
        <f>'RAOB Used for Calcs'!C391</f>
        <v>0</v>
      </c>
      <c r="D391" s="15">
        <f t="shared" si="81"/>
        <v>0</v>
      </c>
      <c r="F391" s="8">
        <f t="shared" si="83"/>
        <v>0</v>
      </c>
      <c r="G391" s="8"/>
      <c r="I391">
        <v>0.60000000000000009</v>
      </c>
      <c r="K391" s="8">
        <f t="shared" si="82"/>
        <v>0.42399999999999999</v>
      </c>
      <c r="M391" s="20">
        <f>'P,T'!J391</f>
        <v>0</v>
      </c>
      <c r="N391" s="8"/>
      <c r="O391" s="8">
        <f>331.3*(SQRT((1+('P,T'!D391/273.15))))</f>
        <v>331.3</v>
      </c>
      <c r="P391" s="8"/>
      <c r="Q391" s="8">
        <f t="shared" si="84"/>
        <v>0</v>
      </c>
      <c r="R391" s="8"/>
      <c r="S391" s="8">
        <f t="shared" si="85"/>
        <v>0</v>
      </c>
      <c r="V391" s="8">
        <f>IF('RAOB Used for Calcs'!N391=1,((2*$T$16*$T$19)/(M391*$T$22*I391))^(1/2),0)</f>
        <v>0</v>
      </c>
      <c r="W391" s="8"/>
      <c r="X391" s="37">
        <f>IF('RAOB Used for Calcs'!N391=1,((2*$T$16*$T$19)/(M391*$T$22*K391))^(1/2),0)</f>
        <v>0</v>
      </c>
      <c r="Z391" s="18">
        <f t="shared" si="86"/>
        <v>0</v>
      </c>
      <c r="AA391" s="18"/>
      <c r="AC391" s="8">
        <f>IF('RAOB Used for Calcs'!L391=1,('particle parameters'!$B$25*ABS('particle parameters'!$B$30)),(AC392+(AM392*'vertical grid'!H392)))</f>
        <v>0</v>
      </c>
      <c r="AE391" s="8">
        <f t="shared" si="89"/>
        <v>0</v>
      </c>
      <c r="AG391" s="8">
        <f t="shared" si="90"/>
        <v>0.42399999999999999</v>
      </c>
      <c r="AI391" s="8">
        <f t="shared" si="91"/>
        <v>0</v>
      </c>
      <c r="AK391" s="8">
        <f t="shared" si="87"/>
        <v>0</v>
      </c>
      <c r="AM391" s="8">
        <f>AK391/('particle parameters'!$B$21/1000)</f>
        <v>0</v>
      </c>
      <c r="AO391" s="35">
        <f t="shared" si="88"/>
        <v>0</v>
      </c>
      <c r="AQ391" s="15">
        <f>IF('vertical grid'!J391=TRUE,1,0)</f>
        <v>0</v>
      </c>
      <c r="AR391" s="15"/>
      <c r="AS391" s="15">
        <f t="shared" si="92"/>
        <v>0</v>
      </c>
      <c r="AV391" s="8">
        <f>(Vz!$B$14/1000)*Vz!AK391</f>
        <v>0</v>
      </c>
      <c r="AX391">
        <f t="shared" si="93"/>
        <v>0</v>
      </c>
    </row>
    <row r="392" spans="2:50" x14ac:dyDescent="0.15">
      <c r="B392" s="15">
        <f>'RAOB Used for Calcs'!C392</f>
        <v>0</v>
      </c>
      <c r="D392" s="15">
        <f t="shared" si="81"/>
        <v>0</v>
      </c>
      <c r="F392" s="8">
        <f t="shared" si="83"/>
        <v>0</v>
      </c>
      <c r="G392" s="8"/>
      <c r="I392">
        <v>0.60000000000000009</v>
      </c>
      <c r="K392" s="8">
        <f t="shared" si="82"/>
        <v>0.42399999999999999</v>
      </c>
      <c r="M392" s="20">
        <f>'P,T'!J392</f>
        <v>0</v>
      </c>
      <c r="N392" s="8"/>
      <c r="O392" s="8">
        <f>331.3*(SQRT((1+('P,T'!D392/273.15))))</f>
        <v>331.3</v>
      </c>
      <c r="P392" s="8"/>
      <c r="Q392" s="8">
        <f t="shared" si="84"/>
        <v>0</v>
      </c>
      <c r="R392" s="8"/>
      <c r="S392" s="8">
        <f t="shared" si="85"/>
        <v>0</v>
      </c>
      <c r="V392" s="8">
        <f>IF('RAOB Used for Calcs'!N392=1,((2*$T$16*$T$19)/(M392*$T$22*I392))^(1/2),0)</f>
        <v>0</v>
      </c>
      <c r="W392" s="8"/>
      <c r="X392" s="37">
        <f>IF('RAOB Used for Calcs'!N392=1,((2*$T$16*$T$19)/(M392*$T$22*K392))^(1/2),0)</f>
        <v>0</v>
      </c>
      <c r="Z392" s="18">
        <f t="shared" si="86"/>
        <v>0</v>
      </c>
      <c r="AA392" s="18"/>
      <c r="AC392" s="8">
        <f>IF('RAOB Used for Calcs'!L392=1,('particle parameters'!$B$25*ABS('particle parameters'!$B$30)),(AC393+(AM393*'vertical grid'!H393)))</f>
        <v>0</v>
      </c>
      <c r="AE392" s="8">
        <f t="shared" si="89"/>
        <v>0</v>
      </c>
      <c r="AG392" s="8">
        <f t="shared" si="90"/>
        <v>0.42399999999999999</v>
      </c>
      <c r="AI392" s="8">
        <f t="shared" si="91"/>
        <v>0</v>
      </c>
      <c r="AK392" s="8">
        <f t="shared" si="87"/>
        <v>0</v>
      </c>
      <c r="AM392" s="8">
        <f>AK392/('particle parameters'!$B$21/1000)</f>
        <v>0</v>
      </c>
      <c r="AO392" s="35">
        <f t="shared" si="88"/>
        <v>0</v>
      </c>
      <c r="AQ392" s="15">
        <f>IF('vertical grid'!J392=TRUE,1,0)</f>
        <v>0</v>
      </c>
      <c r="AR392" s="15"/>
      <c r="AS392" s="15">
        <f t="shared" si="92"/>
        <v>0</v>
      </c>
      <c r="AV392" s="8">
        <f>(Vz!$B$14/1000)*Vz!AK392</f>
        <v>0</v>
      </c>
      <c r="AX392">
        <f t="shared" si="93"/>
        <v>0</v>
      </c>
    </row>
    <row r="393" spans="2:50" x14ac:dyDescent="0.15">
      <c r="B393" s="15">
        <f>'RAOB Used for Calcs'!C393</f>
        <v>0</v>
      </c>
      <c r="D393" s="15">
        <f t="shared" ref="D393:D456" si="94">B393-B392</f>
        <v>0</v>
      </c>
      <c r="F393" s="8">
        <f t="shared" si="83"/>
        <v>0</v>
      </c>
      <c r="G393" s="8"/>
      <c r="I393">
        <v>0.60000000000000009</v>
      </c>
      <c r="K393" s="8">
        <f t="shared" ref="K393:K456" si="95">IF(Q393&lt;0.722,(0.45*(Q393*Q393))+0.424,(2.1*EXP(-1.2*(Q393+0.35)))-(8.9*EXP(-2.2*(Q393+0.35)))+0.92)</f>
        <v>0.42399999999999999</v>
      </c>
      <c r="M393" s="20">
        <f>'P,T'!J393</f>
        <v>0</v>
      </c>
      <c r="N393" s="8"/>
      <c r="O393" s="8">
        <f>331.3*(SQRT((1+('P,T'!D393/273.15))))</f>
        <v>331.3</v>
      </c>
      <c r="P393" s="8"/>
      <c r="Q393" s="8">
        <f t="shared" si="84"/>
        <v>0</v>
      </c>
      <c r="R393" s="8"/>
      <c r="S393" s="8">
        <f t="shared" si="85"/>
        <v>0</v>
      </c>
      <c r="V393" s="8">
        <f>IF('RAOB Used for Calcs'!N393=1,((2*$T$16*$T$19)/(M393*$T$22*I393))^(1/2),0)</f>
        <v>0</v>
      </c>
      <c r="W393" s="8"/>
      <c r="X393" s="37">
        <f>IF('RAOB Used for Calcs'!N393=1,((2*$T$16*$T$19)/(M393*$T$22*K393))^(1/2),0)</f>
        <v>0</v>
      </c>
      <c r="Z393" s="18">
        <f t="shared" si="86"/>
        <v>0</v>
      </c>
      <c r="AA393" s="18"/>
      <c r="AC393" s="8">
        <f>IF('RAOB Used for Calcs'!L393=1,('particle parameters'!$B$25*ABS('particle parameters'!$B$30)),(AC394+(AM394*'vertical grid'!H394)))</f>
        <v>0</v>
      </c>
      <c r="AE393" s="8">
        <f t="shared" si="89"/>
        <v>0</v>
      </c>
      <c r="AG393" s="8">
        <f t="shared" si="90"/>
        <v>0.42399999999999999</v>
      </c>
      <c r="AI393" s="8">
        <f t="shared" si="91"/>
        <v>0</v>
      </c>
      <c r="AK393" s="8">
        <f t="shared" si="87"/>
        <v>0</v>
      </c>
      <c r="AM393" s="8">
        <f>AK393/('particle parameters'!$B$21/1000)</f>
        <v>0</v>
      </c>
      <c r="AO393" s="35">
        <f t="shared" si="88"/>
        <v>0</v>
      </c>
      <c r="AQ393" s="15">
        <f>IF('vertical grid'!J393=TRUE,1,0)</f>
        <v>0</v>
      </c>
      <c r="AR393" s="15"/>
      <c r="AS393" s="15">
        <f t="shared" si="92"/>
        <v>0</v>
      </c>
      <c r="AV393" s="8">
        <f>(Vz!$B$14/1000)*Vz!AK393</f>
        <v>0</v>
      </c>
      <c r="AX393">
        <f t="shared" si="93"/>
        <v>0</v>
      </c>
    </row>
    <row r="394" spans="2:50" x14ac:dyDescent="0.15">
      <c r="B394" s="15">
        <f>'RAOB Used for Calcs'!C394</f>
        <v>0</v>
      </c>
      <c r="D394" s="15">
        <f t="shared" si="94"/>
        <v>0</v>
      </c>
      <c r="F394" s="8">
        <f t="shared" si="83"/>
        <v>0</v>
      </c>
      <c r="G394" s="8"/>
      <c r="I394">
        <v>0.60000000000000009</v>
      </c>
      <c r="K394" s="8">
        <f t="shared" si="95"/>
        <v>0.42399999999999999</v>
      </c>
      <c r="M394" s="20">
        <f>'P,T'!J394</f>
        <v>0</v>
      </c>
      <c r="N394" s="8"/>
      <c r="O394" s="8">
        <f>331.3*(SQRT((1+('P,T'!D394/273.15))))</f>
        <v>331.3</v>
      </c>
      <c r="P394" s="8"/>
      <c r="Q394" s="8">
        <f t="shared" si="84"/>
        <v>0</v>
      </c>
      <c r="R394" s="8"/>
      <c r="S394" s="8">
        <f t="shared" si="85"/>
        <v>0</v>
      </c>
      <c r="V394" s="8">
        <f>IF('RAOB Used for Calcs'!N394=1,((2*$T$16*$T$19)/(M394*$T$22*I394))^(1/2),0)</f>
        <v>0</v>
      </c>
      <c r="W394" s="8"/>
      <c r="X394" s="37">
        <f>IF('RAOB Used for Calcs'!N394=1,((2*$T$16*$T$19)/(M394*$T$22*K394))^(1/2),0)</f>
        <v>0</v>
      </c>
      <c r="Z394" s="18">
        <f t="shared" si="86"/>
        <v>0</v>
      </c>
      <c r="AA394" s="18"/>
      <c r="AC394" s="8">
        <f>IF('RAOB Used for Calcs'!L394=1,('particle parameters'!$B$25*ABS('particle parameters'!$B$30)),(AC395+(AM395*'vertical grid'!H395)))</f>
        <v>0</v>
      </c>
      <c r="AE394" s="8">
        <f t="shared" si="89"/>
        <v>0</v>
      </c>
      <c r="AG394" s="8">
        <f t="shared" si="90"/>
        <v>0.42399999999999999</v>
      </c>
      <c r="AI394" s="8">
        <f t="shared" si="91"/>
        <v>0</v>
      </c>
      <c r="AK394" s="8">
        <f t="shared" si="87"/>
        <v>0</v>
      </c>
      <c r="AM394" s="8">
        <f>AK394/('particle parameters'!$B$21/1000)</f>
        <v>0</v>
      </c>
      <c r="AO394" s="35">
        <f t="shared" si="88"/>
        <v>0</v>
      </c>
      <c r="AQ394" s="15">
        <f>IF('vertical grid'!J394=TRUE,1,0)</f>
        <v>0</v>
      </c>
      <c r="AR394" s="15"/>
      <c r="AS394" s="15">
        <f t="shared" si="92"/>
        <v>0</v>
      </c>
      <c r="AV394" s="8">
        <f>(Vz!$B$14/1000)*Vz!AK394</f>
        <v>0</v>
      </c>
      <c r="AX394">
        <f t="shared" si="93"/>
        <v>0</v>
      </c>
    </row>
    <row r="395" spans="2:50" x14ac:dyDescent="0.15">
      <c r="B395" s="15">
        <f>'RAOB Used for Calcs'!C395</f>
        <v>0</v>
      </c>
      <c r="D395" s="15">
        <f t="shared" si="94"/>
        <v>0</v>
      </c>
      <c r="F395" s="8">
        <f t="shared" si="83"/>
        <v>0</v>
      </c>
      <c r="G395" s="8"/>
      <c r="I395">
        <v>0.60000000000000009</v>
      </c>
      <c r="K395" s="8">
        <f t="shared" si="95"/>
        <v>0.42399999999999999</v>
      </c>
      <c r="M395" s="20">
        <f>'P,T'!J395</f>
        <v>0</v>
      </c>
      <c r="N395" s="8"/>
      <c r="O395" s="8">
        <f>331.3*(SQRT((1+('P,T'!D395/273.15))))</f>
        <v>331.3</v>
      </c>
      <c r="P395" s="8"/>
      <c r="Q395" s="8">
        <f t="shared" si="84"/>
        <v>0</v>
      </c>
      <c r="R395" s="8"/>
      <c r="S395" s="8">
        <f t="shared" si="85"/>
        <v>0</v>
      </c>
      <c r="V395" s="8">
        <f>IF('RAOB Used for Calcs'!N395=1,((2*$T$16*$T$19)/(M395*$T$22*I395))^(1/2),0)</f>
        <v>0</v>
      </c>
      <c r="W395" s="8"/>
      <c r="X395" s="37">
        <f>IF('RAOB Used for Calcs'!N395=1,((2*$T$16*$T$19)/(M395*$T$22*K395))^(1/2),0)</f>
        <v>0</v>
      </c>
      <c r="Z395" s="18">
        <f t="shared" si="86"/>
        <v>0</v>
      </c>
      <c r="AA395" s="18"/>
      <c r="AC395" s="8">
        <f>IF('RAOB Used for Calcs'!L395=1,('particle parameters'!$B$25*ABS('particle parameters'!$B$30)),(AC396+(AM396*'vertical grid'!H396)))</f>
        <v>0</v>
      </c>
      <c r="AE395" s="8">
        <f t="shared" si="89"/>
        <v>0</v>
      </c>
      <c r="AG395" s="8">
        <f t="shared" si="90"/>
        <v>0.42399999999999999</v>
      </c>
      <c r="AI395" s="8">
        <f t="shared" si="91"/>
        <v>0</v>
      </c>
      <c r="AK395" s="8">
        <f t="shared" si="87"/>
        <v>0</v>
      </c>
      <c r="AM395" s="8">
        <f>AK395/('particle parameters'!$B$21/1000)</f>
        <v>0</v>
      </c>
      <c r="AO395" s="35">
        <f t="shared" si="88"/>
        <v>0</v>
      </c>
      <c r="AQ395" s="15">
        <f>IF('vertical grid'!J395=TRUE,1,0)</f>
        <v>0</v>
      </c>
      <c r="AR395" s="15"/>
      <c r="AS395" s="15">
        <f t="shared" si="92"/>
        <v>0</v>
      </c>
      <c r="AV395" s="8">
        <f>(Vz!$B$14/1000)*Vz!AK395</f>
        <v>0</v>
      </c>
      <c r="AX395">
        <f t="shared" si="93"/>
        <v>0</v>
      </c>
    </row>
    <row r="396" spans="2:50" x14ac:dyDescent="0.15">
      <c r="B396" s="15">
        <f>'RAOB Used for Calcs'!C396</f>
        <v>0</v>
      </c>
      <c r="D396" s="15">
        <f t="shared" si="94"/>
        <v>0</v>
      </c>
      <c r="F396" s="8">
        <f t="shared" si="83"/>
        <v>0</v>
      </c>
      <c r="G396" s="8"/>
      <c r="I396">
        <v>0.60000000000000009</v>
      </c>
      <c r="K396" s="8">
        <f t="shared" si="95"/>
        <v>0.42399999999999999</v>
      </c>
      <c r="M396" s="20">
        <f>'P,T'!J396</f>
        <v>0</v>
      </c>
      <c r="N396" s="8"/>
      <c r="O396" s="8">
        <f>331.3*(SQRT((1+('P,T'!D396/273.15))))</f>
        <v>331.3</v>
      </c>
      <c r="P396" s="8"/>
      <c r="Q396" s="8">
        <f t="shared" si="84"/>
        <v>0</v>
      </c>
      <c r="R396" s="8"/>
      <c r="S396" s="8">
        <f t="shared" si="85"/>
        <v>0</v>
      </c>
      <c r="V396" s="8">
        <f>IF('RAOB Used for Calcs'!N396=1,((2*$T$16*$T$19)/(M396*$T$22*I396))^(1/2),0)</f>
        <v>0</v>
      </c>
      <c r="W396" s="8"/>
      <c r="X396" s="37">
        <f>IF('RAOB Used for Calcs'!N396=1,((2*$T$16*$T$19)/(M396*$T$22*K396))^(1/2),0)</f>
        <v>0</v>
      </c>
      <c r="Z396" s="18">
        <f t="shared" si="86"/>
        <v>0</v>
      </c>
      <c r="AA396" s="18"/>
      <c r="AC396" s="8">
        <f>IF('RAOB Used for Calcs'!L396=1,('particle parameters'!$B$25*ABS('particle parameters'!$B$30)),(AC397+(AM397*'vertical grid'!H397)))</f>
        <v>0</v>
      </c>
      <c r="AE396" s="8">
        <f t="shared" si="89"/>
        <v>0</v>
      </c>
      <c r="AG396" s="8">
        <f t="shared" si="90"/>
        <v>0.42399999999999999</v>
      </c>
      <c r="AI396" s="8">
        <f t="shared" si="91"/>
        <v>0</v>
      </c>
      <c r="AK396" s="8">
        <f t="shared" si="87"/>
        <v>0</v>
      </c>
      <c r="AM396" s="8">
        <f>AK396/('particle parameters'!$B$21/1000)</f>
        <v>0</v>
      </c>
      <c r="AO396" s="35">
        <f t="shared" si="88"/>
        <v>0</v>
      </c>
      <c r="AQ396" s="15">
        <f>IF('vertical grid'!J396=TRUE,1,0)</f>
        <v>0</v>
      </c>
      <c r="AR396" s="15"/>
      <c r="AS396" s="15">
        <f t="shared" si="92"/>
        <v>0</v>
      </c>
      <c r="AV396" s="8">
        <f>(Vz!$B$14/1000)*Vz!AK396</f>
        <v>0</v>
      </c>
      <c r="AX396">
        <f t="shared" si="93"/>
        <v>0</v>
      </c>
    </row>
    <row r="397" spans="2:50" x14ac:dyDescent="0.15">
      <c r="B397" s="15">
        <f>'RAOB Used for Calcs'!C397</f>
        <v>0</v>
      </c>
      <c r="D397" s="15">
        <f t="shared" si="94"/>
        <v>0</v>
      </c>
      <c r="F397" s="8">
        <f t="shared" si="83"/>
        <v>0</v>
      </c>
      <c r="G397" s="8"/>
      <c r="I397">
        <v>0.60000000000000009</v>
      </c>
      <c r="K397" s="8">
        <f t="shared" si="95"/>
        <v>0.42399999999999999</v>
      </c>
      <c r="M397" s="20">
        <f>'P,T'!J397</f>
        <v>0</v>
      </c>
      <c r="N397" s="8"/>
      <c r="O397" s="8">
        <f>331.3*(SQRT((1+('P,T'!D397/273.15))))</f>
        <v>331.3</v>
      </c>
      <c r="P397" s="8"/>
      <c r="Q397" s="8">
        <f t="shared" si="84"/>
        <v>0</v>
      </c>
      <c r="R397" s="8"/>
      <c r="S397" s="8">
        <f t="shared" si="85"/>
        <v>0</v>
      </c>
      <c r="V397" s="8">
        <f>IF('RAOB Used for Calcs'!N397=1,((2*$T$16*$T$19)/(M397*$T$22*I397))^(1/2),0)</f>
        <v>0</v>
      </c>
      <c r="W397" s="8"/>
      <c r="X397" s="37">
        <f>IF('RAOB Used for Calcs'!N397=1,((2*$T$16*$T$19)/(M397*$T$22*K397))^(1/2),0)</f>
        <v>0</v>
      </c>
      <c r="Z397" s="18">
        <f t="shared" si="86"/>
        <v>0</v>
      </c>
      <c r="AA397" s="18"/>
      <c r="AC397" s="8">
        <f>IF('RAOB Used for Calcs'!L397=1,('particle parameters'!$B$25*ABS('particle parameters'!$B$30)),(AC398+(AM398*'vertical grid'!H398)))</f>
        <v>0</v>
      </c>
      <c r="AE397" s="8">
        <f t="shared" si="89"/>
        <v>0</v>
      </c>
      <c r="AG397" s="8">
        <f t="shared" si="90"/>
        <v>0.42399999999999999</v>
      </c>
      <c r="AI397" s="8">
        <f t="shared" si="91"/>
        <v>0</v>
      </c>
      <c r="AK397" s="8">
        <f t="shared" si="87"/>
        <v>0</v>
      </c>
      <c r="AM397" s="8">
        <f>AK397/('particle parameters'!$B$21/1000)</f>
        <v>0</v>
      </c>
      <c r="AO397" s="35">
        <f t="shared" si="88"/>
        <v>0</v>
      </c>
      <c r="AQ397" s="15">
        <f>IF('vertical grid'!J397=TRUE,1,0)</f>
        <v>0</v>
      </c>
      <c r="AR397" s="15"/>
      <c r="AS397" s="15">
        <f t="shared" si="92"/>
        <v>0</v>
      </c>
      <c r="AV397" s="8">
        <f>(Vz!$B$14/1000)*Vz!AK397</f>
        <v>0</v>
      </c>
      <c r="AX397">
        <f t="shared" si="93"/>
        <v>0</v>
      </c>
    </row>
    <row r="398" spans="2:50" x14ac:dyDescent="0.15">
      <c r="B398" s="15">
        <f>'RAOB Used for Calcs'!C398</f>
        <v>0</v>
      </c>
      <c r="D398" s="15">
        <f t="shared" si="94"/>
        <v>0</v>
      </c>
      <c r="F398" s="8">
        <f t="shared" si="83"/>
        <v>0</v>
      </c>
      <c r="G398" s="8"/>
      <c r="I398">
        <v>0.60000000000000009</v>
      </c>
      <c r="K398" s="8">
        <f t="shared" si="95"/>
        <v>0.42399999999999999</v>
      </c>
      <c r="M398" s="20">
        <f>'P,T'!J398</f>
        <v>0</v>
      </c>
      <c r="N398" s="8"/>
      <c r="O398" s="8">
        <f>331.3*(SQRT((1+('P,T'!D398/273.15))))</f>
        <v>331.3</v>
      </c>
      <c r="P398" s="8"/>
      <c r="Q398" s="8">
        <f t="shared" si="84"/>
        <v>0</v>
      </c>
      <c r="R398" s="8"/>
      <c r="S398" s="8">
        <f t="shared" si="85"/>
        <v>0</v>
      </c>
      <c r="V398" s="8">
        <f>IF('RAOB Used for Calcs'!N398=1,((2*$T$16*$T$19)/(M398*$T$22*I398))^(1/2),0)</f>
        <v>0</v>
      </c>
      <c r="W398" s="8"/>
      <c r="X398" s="37">
        <f>IF('RAOB Used for Calcs'!N398=1,((2*$T$16*$T$19)/(M398*$T$22*K398))^(1/2),0)</f>
        <v>0</v>
      </c>
      <c r="Z398" s="18">
        <f t="shared" si="86"/>
        <v>0</v>
      </c>
      <c r="AA398" s="18"/>
      <c r="AC398" s="8">
        <f>IF('RAOB Used for Calcs'!L398=1,('particle parameters'!$B$25*ABS('particle parameters'!$B$30)),(AC399+(AM399*'vertical grid'!H399)))</f>
        <v>0</v>
      </c>
      <c r="AE398" s="8">
        <f t="shared" si="89"/>
        <v>0</v>
      </c>
      <c r="AG398" s="8">
        <f t="shared" si="90"/>
        <v>0.42399999999999999</v>
      </c>
      <c r="AI398" s="8">
        <f t="shared" si="91"/>
        <v>0</v>
      </c>
      <c r="AK398" s="8">
        <f t="shared" si="87"/>
        <v>0</v>
      </c>
      <c r="AM398" s="8">
        <f>AK398/('particle parameters'!$B$21/1000)</f>
        <v>0</v>
      </c>
      <c r="AO398" s="35">
        <f t="shared" si="88"/>
        <v>0</v>
      </c>
      <c r="AQ398" s="15">
        <f>IF('vertical grid'!J398=TRUE,1,0)</f>
        <v>0</v>
      </c>
      <c r="AR398" s="15"/>
      <c r="AS398" s="15">
        <f t="shared" si="92"/>
        <v>0</v>
      </c>
      <c r="AV398" s="8">
        <f>(Vz!$B$14/1000)*Vz!AK398</f>
        <v>0</v>
      </c>
      <c r="AX398">
        <f t="shared" si="93"/>
        <v>0</v>
      </c>
    </row>
    <row r="399" spans="2:50" x14ac:dyDescent="0.15">
      <c r="B399" s="15">
        <f>'RAOB Used for Calcs'!C399</f>
        <v>0</v>
      </c>
      <c r="D399" s="15">
        <f t="shared" si="94"/>
        <v>0</v>
      </c>
      <c r="F399" s="8">
        <f t="shared" si="83"/>
        <v>0</v>
      </c>
      <c r="G399" s="8"/>
      <c r="I399">
        <v>0.60000000000000009</v>
      </c>
      <c r="K399" s="8">
        <f t="shared" si="95"/>
        <v>0.42399999999999999</v>
      </c>
      <c r="M399" s="20">
        <f>'P,T'!J399</f>
        <v>0</v>
      </c>
      <c r="N399" s="8"/>
      <c r="O399" s="8">
        <f>331.3*(SQRT((1+('P,T'!D399/273.15))))</f>
        <v>331.3</v>
      </c>
      <c r="P399" s="8"/>
      <c r="Q399" s="8">
        <f t="shared" si="84"/>
        <v>0</v>
      </c>
      <c r="R399" s="8"/>
      <c r="S399" s="8">
        <f t="shared" si="85"/>
        <v>0</v>
      </c>
      <c r="V399" s="8">
        <f>IF('RAOB Used for Calcs'!N399=1,((2*$T$16*$T$19)/(M399*$T$22*I399))^(1/2),0)</f>
        <v>0</v>
      </c>
      <c r="W399" s="8"/>
      <c r="X399" s="37">
        <f>IF('RAOB Used for Calcs'!N399=1,((2*$T$16*$T$19)/(M399*$T$22*K399))^(1/2),0)</f>
        <v>0</v>
      </c>
      <c r="Z399" s="18">
        <f t="shared" si="86"/>
        <v>0</v>
      </c>
      <c r="AA399" s="18"/>
      <c r="AC399" s="8">
        <f>IF('RAOB Used for Calcs'!L399=1,('particle parameters'!$B$25*ABS('particle parameters'!$B$30)),(AC400+(AM400*'vertical grid'!H400)))</f>
        <v>0</v>
      </c>
      <c r="AE399" s="8">
        <f t="shared" si="89"/>
        <v>0</v>
      </c>
      <c r="AG399" s="8">
        <f t="shared" si="90"/>
        <v>0.42399999999999999</v>
      </c>
      <c r="AI399" s="8">
        <f t="shared" si="91"/>
        <v>0</v>
      </c>
      <c r="AK399" s="8">
        <f t="shared" si="87"/>
        <v>0</v>
      </c>
      <c r="AM399" s="8">
        <f>AK399/('particle parameters'!$B$21/1000)</f>
        <v>0</v>
      </c>
      <c r="AO399" s="35">
        <f t="shared" si="88"/>
        <v>0</v>
      </c>
      <c r="AQ399" s="15">
        <f>IF('vertical grid'!J399=TRUE,1,0)</f>
        <v>0</v>
      </c>
      <c r="AR399" s="15"/>
      <c r="AS399" s="15">
        <f t="shared" si="92"/>
        <v>0</v>
      </c>
      <c r="AV399" s="8">
        <f>(Vz!$B$14/1000)*Vz!AK399</f>
        <v>0</v>
      </c>
      <c r="AX399">
        <f t="shared" si="93"/>
        <v>0</v>
      </c>
    </row>
    <row r="400" spans="2:50" x14ac:dyDescent="0.15">
      <c r="B400" s="15">
        <f>'RAOB Used for Calcs'!C400</f>
        <v>0</v>
      </c>
      <c r="D400" s="15">
        <f t="shared" si="94"/>
        <v>0</v>
      </c>
      <c r="F400" s="8">
        <f t="shared" si="83"/>
        <v>0</v>
      </c>
      <c r="G400" s="8"/>
      <c r="I400">
        <v>0.60000000000000009</v>
      </c>
      <c r="K400" s="8">
        <f t="shared" si="95"/>
        <v>0.42399999999999999</v>
      </c>
      <c r="M400" s="20">
        <f>'P,T'!J400</f>
        <v>0</v>
      </c>
      <c r="N400" s="8"/>
      <c r="O400" s="8">
        <f>331.3*(SQRT((1+('P,T'!D400/273.15))))</f>
        <v>331.3</v>
      </c>
      <c r="P400" s="8"/>
      <c r="Q400" s="8">
        <f t="shared" si="84"/>
        <v>0</v>
      </c>
      <c r="R400" s="8"/>
      <c r="S400" s="8">
        <f t="shared" si="85"/>
        <v>0</v>
      </c>
      <c r="V400" s="8">
        <f>IF('RAOB Used for Calcs'!N400=1,((2*$T$16*$T$19)/(M400*$T$22*I400))^(1/2),0)</f>
        <v>0</v>
      </c>
      <c r="W400" s="8"/>
      <c r="X400" s="37">
        <f>IF('RAOB Used for Calcs'!N400=1,((2*$T$16*$T$19)/(M400*$T$22*K400))^(1/2),0)</f>
        <v>0</v>
      </c>
      <c r="Z400" s="18">
        <f t="shared" si="86"/>
        <v>0</v>
      </c>
      <c r="AA400" s="18"/>
      <c r="AC400" s="8">
        <f>IF('RAOB Used for Calcs'!L400=1,('particle parameters'!$B$25*ABS('particle parameters'!$B$30)),(AC401+(AM401*'vertical grid'!H401)))</f>
        <v>0</v>
      </c>
      <c r="AE400" s="8">
        <f t="shared" si="89"/>
        <v>0</v>
      </c>
      <c r="AG400" s="8">
        <f t="shared" si="90"/>
        <v>0.42399999999999999</v>
      </c>
      <c r="AI400" s="8">
        <f t="shared" si="91"/>
        <v>0</v>
      </c>
      <c r="AK400" s="8">
        <f t="shared" si="87"/>
        <v>0</v>
      </c>
      <c r="AM400" s="8">
        <f>AK400/('particle parameters'!$B$21/1000)</f>
        <v>0</v>
      </c>
      <c r="AO400" s="35">
        <f t="shared" si="88"/>
        <v>0</v>
      </c>
      <c r="AQ400" s="15">
        <f>IF('vertical grid'!J400=TRUE,1,0)</f>
        <v>0</v>
      </c>
      <c r="AR400" s="15"/>
      <c r="AS400" s="15">
        <f t="shared" si="92"/>
        <v>0</v>
      </c>
      <c r="AV400" s="8">
        <f>(Vz!$B$14/1000)*Vz!AK400</f>
        <v>0</v>
      </c>
      <c r="AX400">
        <f t="shared" si="93"/>
        <v>0</v>
      </c>
    </row>
    <row r="401" spans="2:50" x14ac:dyDescent="0.15">
      <c r="B401" s="15">
        <f>'RAOB Used for Calcs'!C401</f>
        <v>0</v>
      </c>
      <c r="D401" s="15">
        <f t="shared" si="94"/>
        <v>0</v>
      </c>
      <c r="F401" s="8">
        <f t="shared" si="83"/>
        <v>0</v>
      </c>
      <c r="G401" s="8"/>
      <c r="I401">
        <v>0.60000000000000009</v>
      </c>
      <c r="K401" s="8">
        <f t="shared" si="95"/>
        <v>0.42399999999999999</v>
      </c>
      <c r="M401" s="20">
        <f>'P,T'!J401</f>
        <v>0</v>
      </c>
      <c r="N401" s="8"/>
      <c r="O401" s="8">
        <f>331.3*(SQRT((1+('P,T'!D401/273.15))))</f>
        <v>331.3</v>
      </c>
      <c r="P401" s="8"/>
      <c r="Q401" s="8">
        <f t="shared" si="84"/>
        <v>0</v>
      </c>
      <c r="R401" s="8"/>
      <c r="S401" s="8">
        <f t="shared" si="85"/>
        <v>0</v>
      </c>
      <c r="V401" s="8">
        <f>IF('RAOB Used for Calcs'!N401=1,((2*$T$16*$T$19)/(M401*$T$22*I401))^(1/2),0)</f>
        <v>0</v>
      </c>
      <c r="W401" s="8"/>
      <c r="X401" s="37">
        <f>IF('RAOB Used for Calcs'!N401=1,((2*$T$16*$T$19)/(M401*$T$22*K401))^(1/2),0)</f>
        <v>0</v>
      </c>
      <c r="Z401" s="18">
        <f t="shared" si="86"/>
        <v>0</v>
      </c>
      <c r="AA401" s="18"/>
      <c r="AC401" s="8">
        <f>IF('RAOB Used for Calcs'!L401=1,('particle parameters'!$B$25*ABS('particle parameters'!$B$30)),(AC402+(AM402*'vertical grid'!H402)))</f>
        <v>0</v>
      </c>
      <c r="AE401" s="8">
        <f t="shared" si="89"/>
        <v>0</v>
      </c>
      <c r="AG401" s="8">
        <f t="shared" si="90"/>
        <v>0.42399999999999999</v>
      </c>
      <c r="AI401" s="8">
        <f t="shared" si="91"/>
        <v>0</v>
      </c>
      <c r="AK401" s="8">
        <f t="shared" si="87"/>
        <v>0</v>
      </c>
      <c r="AM401" s="8">
        <f>AK401/('particle parameters'!$B$21/1000)</f>
        <v>0</v>
      </c>
      <c r="AO401" s="35">
        <f t="shared" si="88"/>
        <v>0</v>
      </c>
      <c r="AQ401" s="15">
        <f>IF('vertical grid'!J401=TRUE,1,0)</f>
        <v>0</v>
      </c>
      <c r="AR401" s="15"/>
      <c r="AS401" s="15">
        <f t="shared" si="92"/>
        <v>0</v>
      </c>
      <c r="AV401" s="8">
        <f>(Vz!$B$14/1000)*Vz!AK401</f>
        <v>0</v>
      </c>
      <c r="AX401">
        <f t="shared" si="93"/>
        <v>0</v>
      </c>
    </row>
    <row r="402" spans="2:50" x14ac:dyDescent="0.15">
      <c r="B402" s="15">
        <f>'RAOB Used for Calcs'!C402</f>
        <v>0</v>
      </c>
      <c r="D402" s="15">
        <f t="shared" si="94"/>
        <v>0</v>
      </c>
      <c r="F402" s="8">
        <f t="shared" si="83"/>
        <v>0</v>
      </c>
      <c r="G402" s="8"/>
      <c r="I402">
        <v>0.60000000000000009</v>
      </c>
      <c r="K402" s="8">
        <f t="shared" si="95"/>
        <v>0.42399999999999999</v>
      </c>
      <c r="M402" s="20">
        <f>'P,T'!J402</f>
        <v>0</v>
      </c>
      <c r="N402" s="8"/>
      <c r="O402" s="8">
        <f>331.3*(SQRT((1+('P,T'!D402/273.15))))</f>
        <v>331.3</v>
      </c>
      <c r="P402" s="8"/>
      <c r="Q402" s="8">
        <f t="shared" si="84"/>
        <v>0</v>
      </c>
      <c r="R402" s="8"/>
      <c r="S402" s="8">
        <f t="shared" si="85"/>
        <v>0</v>
      </c>
      <c r="V402" s="8">
        <f>IF('RAOB Used for Calcs'!N402=1,((2*$T$16*$T$19)/(M402*$T$22*I402))^(1/2),0)</f>
        <v>0</v>
      </c>
      <c r="W402" s="8"/>
      <c r="X402" s="37">
        <f>IF('RAOB Used for Calcs'!N402=1,((2*$T$16*$T$19)/(M402*$T$22*K402))^(1/2),0)</f>
        <v>0</v>
      </c>
      <c r="Z402" s="18">
        <f t="shared" si="86"/>
        <v>0</v>
      </c>
      <c r="AA402" s="18"/>
      <c r="AC402" s="8">
        <f>IF('RAOB Used for Calcs'!L402=1,('particle parameters'!$B$25*ABS('particle parameters'!$B$30)),(AC403+(AM403*'vertical grid'!H403)))</f>
        <v>0</v>
      </c>
      <c r="AE402" s="8">
        <f t="shared" si="89"/>
        <v>0</v>
      </c>
      <c r="AG402" s="8">
        <f t="shared" si="90"/>
        <v>0.42399999999999999</v>
      </c>
      <c r="AI402" s="8">
        <f t="shared" si="91"/>
        <v>0</v>
      </c>
      <c r="AK402" s="8">
        <f t="shared" si="87"/>
        <v>0</v>
      </c>
      <c r="AM402" s="8">
        <f>AK402/('particle parameters'!$B$21/1000)</f>
        <v>0</v>
      </c>
      <c r="AO402" s="35">
        <f t="shared" si="88"/>
        <v>0</v>
      </c>
      <c r="AQ402" s="15">
        <f>IF('vertical grid'!J402=TRUE,1,0)</f>
        <v>0</v>
      </c>
      <c r="AR402" s="15"/>
      <c r="AS402" s="15">
        <f t="shared" si="92"/>
        <v>0</v>
      </c>
      <c r="AV402" s="8">
        <f>(Vz!$B$14/1000)*Vz!AK402</f>
        <v>0</v>
      </c>
      <c r="AX402">
        <f t="shared" si="93"/>
        <v>0</v>
      </c>
    </row>
    <row r="403" spans="2:50" x14ac:dyDescent="0.15">
      <c r="B403" s="15">
        <f>'RAOB Used for Calcs'!C403</f>
        <v>0</v>
      </c>
      <c r="D403" s="15">
        <f t="shared" si="94"/>
        <v>0</v>
      </c>
      <c r="F403" s="8">
        <f t="shared" si="83"/>
        <v>0</v>
      </c>
      <c r="G403" s="8"/>
      <c r="I403">
        <v>0.60000000000000009</v>
      </c>
      <c r="K403" s="8">
        <f t="shared" si="95"/>
        <v>0.42399999999999999</v>
      </c>
      <c r="M403" s="20">
        <f>'P,T'!J403</f>
        <v>0</v>
      </c>
      <c r="N403" s="8"/>
      <c r="O403" s="8">
        <f>331.3*(SQRT((1+('P,T'!D403/273.15))))</f>
        <v>331.3</v>
      </c>
      <c r="P403" s="8"/>
      <c r="Q403" s="8">
        <f t="shared" si="84"/>
        <v>0</v>
      </c>
      <c r="R403" s="8"/>
      <c r="S403" s="8">
        <f t="shared" si="85"/>
        <v>0</v>
      </c>
      <c r="V403" s="8">
        <f>IF('RAOB Used for Calcs'!N403=1,((2*$T$16*$T$19)/(M403*$T$22*I403))^(1/2),0)</f>
        <v>0</v>
      </c>
      <c r="W403" s="8"/>
      <c r="X403" s="37">
        <f>IF('RAOB Used for Calcs'!N403=1,((2*$T$16*$T$19)/(M403*$T$22*K403))^(1/2),0)</f>
        <v>0</v>
      </c>
      <c r="Z403" s="18">
        <f t="shared" si="86"/>
        <v>0</v>
      </c>
      <c r="AA403" s="18"/>
      <c r="AC403" s="8">
        <f>IF('RAOB Used for Calcs'!L403=1,('particle parameters'!$B$25*ABS('particle parameters'!$B$30)),(AC404+(AM404*'vertical grid'!H404)))</f>
        <v>0</v>
      </c>
      <c r="AE403" s="8">
        <f t="shared" si="89"/>
        <v>0</v>
      </c>
      <c r="AG403" s="8">
        <f t="shared" si="90"/>
        <v>0.42399999999999999</v>
      </c>
      <c r="AI403" s="8">
        <f t="shared" si="91"/>
        <v>0</v>
      </c>
      <c r="AK403" s="8">
        <f t="shared" si="87"/>
        <v>0</v>
      </c>
      <c r="AM403" s="8">
        <f>AK403/('particle parameters'!$B$21/1000)</f>
        <v>0</v>
      </c>
      <c r="AO403" s="35">
        <f t="shared" si="88"/>
        <v>0</v>
      </c>
      <c r="AQ403" s="15">
        <f>IF('vertical grid'!J403=TRUE,1,0)</f>
        <v>0</v>
      </c>
      <c r="AR403" s="15"/>
      <c r="AS403" s="15">
        <f t="shared" si="92"/>
        <v>0</v>
      </c>
      <c r="AV403" s="8">
        <f>(Vz!$B$14/1000)*Vz!AK403</f>
        <v>0</v>
      </c>
      <c r="AX403">
        <f t="shared" si="93"/>
        <v>0</v>
      </c>
    </row>
    <row r="404" spans="2:50" x14ac:dyDescent="0.15">
      <c r="B404" s="15">
        <f>'RAOB Used for Calcs'!C404</f>
        <v>0</v>
      </c>
      <c r="D404" s="15">
        <f t="shared" si="94"/>
        <v>0</v>
      </c>
      <c r="F404" s="8">
        <f t="shared" si="83"/>
        <v>0</v>
      </c>
      <c r="G404" s="8"/>
      <c r="I404">
        <v>0.60000000000000009</v>
      </c>
      <c r="K404" s="8">
        <f t="shared" si="95"/>
        <v>0.42399999999999999</v>
      </c>
      <c r="M404" s="20">
        <f>'P,T'!J404</f>
        <v>0</v>
      </c>
      <c r="N404" s="8"/>
      <c r="O404" s="8">
        <f>331.3*(SQRT((1+('P,T'!D404/273.15))))</f>
        <v>331.3</v>
      </c>
      <c r="P404" s="8"/>
      <c r="Q404" s="8">
        <f t="shared" si="84"/>
        <v>0</v>
      </c>
      <c r="R404" s="8"/>
      <c r="S404" s="8">
        <f t="shared" si="85"/>
        <v>0</v>
      </c>
      <c r="V404" s="8">
        <f>IF('RAOB Used for Calcs'!N404=1,((2*$T$16*$T$19)/(M404*$T$22*I404))^(1/2),0)</f>
        <v>0</v>
      </c>
      <c r="W404" s="8"/>
      <c r="X404" s="37">
        <f>IF('RAOB Used for Calcs'!N404=1,((2*$T$16*$T$19)/(M404*$T$22*K404))^(1/2),0)</f>
        <v>0</v>
      </c>
      <c r="Z404" s="18">
        <f t="shared" si="86"/>
        <v>0</v>
      </c>
      <c r="AA404" s="18"/>
      <c r="AC404" s="8">
        <f>IF('RAOB Used for Calcs'!L404=1,('particle parameters'!$B$25*ABS('particle parameters'!$B$30)),(AC405+(AM405*'vertical grid'!H405)))</f>
        <v>0</v>
      </c>
      <c r="AE404" s="8">
        <f t="shared" si="89"/>
        <v>0</v>
      </c>
      <c r="AG404" s="8">
        <f t="shared" si="90"/>
        <v>0.42399999999999999</v>
      </c>
      <c r="AI404" s="8">
        <f t="shared" si="91"/>
        <v>0</v>
      </c>
      <c r="AK404" s="8">
        <f t="shared" si="87"/>
        <v>0</v>
      </c>
      <c r="AM404" s="8">
        <f>AK404/('particle parameters'!$B$21/1000)</f>
        <v>0</v>
      </c>
      <c r="AO404" s="35">
        <f t="shared" si="88"/>
        <v>0</v>
      </c>
      <c r="AQ404" s="15">
        <f>IF('vertical grid'!J404=TRUE,1,0)</f>
        <v>0</v>
      </c>
      <c r="AR404" s="15"/>
      <c r="AS404" s="15">
        <f t="shared" si="92"/>
        <v>0</v>
      </c>
      <c r="AV404" s="8">
        <f>(Vz!$B$14/1000)*Vz!AK404</f>
        <v>0</v>
      </c>
      <c r="AX404">
        <f t="shared" si="93"/>
        <v>0</v>
      </c>
    </row>
    <row r="405" spans="2:50" x14ac:dyDescent="0.15">
      <c r="B405" s="15">
        <f>'RAOB Used for Calcs'!C405</f>
        <v>0</v>
      </c>
      <c r="D405" s="15">
        <f t="shared" si="94"/>
        <v>0</v>
      </c>
      <c r="F405" s="8">
        <f t="shared" si="83"/>
        <v>0</v>
      </c>
      <c r="G405" s="8"/>
      <c r="I405">
        <v>0.60000000000000009</v>
      </c>
      <c r="K405" s="8">
        <f t="shared" si="95"/>
        <v>0.42399999999999999</v>
      </c>
      <c r="M405" s="20">
        <f>'P,T'!J405</f>
        <v>0</v>
      </c>
      <c r="N405" s="8"/>
      <c r="O405" s="8">
        <f>331.3*(SQRT((1+('P,T'!D405/273.15))))</f>
        <v>331.3</v>
      </c>
      <c r="P405" s="8"/>
      <c r="Q405" s="8">
        <f t="shared" si="84"/>
        <v>0</v>
      </c>
      <c r="R405" s="8"/>
      <c r="S405" s="8">
        <f t="shared" si="85"/>
        <v>0</v>
      </c>
      <c r="V405" s="8">
        <f>IF('RAOB Used for Calcs'!N405=1,((2*$T$16*$T$19)/(M405*$T$22*I405))^(1/2),0)</f>
        <v>0</v>
      </c>
      <c r="W405" s="8"/>
      <c r="X405" s="37">
        <f>IF('RAOB Used for Calcs'!N405=1,((2*$T$16*$T$19)/(M405*$T$22*K405))^(1/2),0)</f>
        <v>0</v>
      </c>
      <c r="Z405" s="18">
        <f t="shared" si="86"/>
        <v>0</v>
      </c>
      <c r="AA405" s="18"/>
      <c r="AC405" s="8">
        <f>IF('RAOB Used for Calcs'!L405=1,('particle parameters'!$B$25*ABS('particle parameters'!$B$30)),(AC406+(AM406*'vertical grid'!H406)))</f>
        <v>0</v>
      </c>
      <c r="AE405" s="8">
        <f t="shared" si="89"/>
        <v>0</v>
      </c>
      <c r="AG405" s="8">
        <f t="shared" si="90"/>
        <v>0.42399999999999999</v>
      </c>
      <c r="AI405" s="8">
        <f t="shared" si="91"/>
        <v>0</v>
      </c>
      <c r="AK405" s="8">
        <f t="shared" si="87"/>
        <v>0</v>
      </c>
      <c r="AM405" s="8">
        <f>AK405/('particle parameters'!$B$21/1000)</f>
        <v>0</v>
      </c>
      <c r="AO405" s="35">
        <f t="shared" si="88"/>
        <v>0</v>
      </c>
      <c r="AQ405" s="15">
        <f>IF('vertical grid'!J405=TRUE,1,0)</f>
        <v>0</v>
      </c>
      <c r="AR405" s="15"/>
      <c r="AS405" s="15">
        <f t="shared" si="92"/>
        <v>0</v>
      </c>
      <c r="AV405" s="8">
        <f>(Vz!$B$14/1000)*Vz!AK405</f>
        <v>0</v>
      </c>
      <c r="AX405">
        <f t="shared" si="93"/>
        <v>0</v>
      </c>
    </row>
    <row r="406" spans="2:50" x14ac:dyDescent="0.15">
      <c r="B406" s="15">
        <f>'RAOB Used for Calcs'!C406</f>
        <v>0</v>
      </c>
      <c r="D406" s="15">
        <f t="shared" si="94"/>
        <v>0</v>
      </c>
      <c r="F406" s="8">
        <f t="shared" si="83"/>
        <v>0</v>
      </c>
      <c r="G406" s="8"/>
      <c r="I406">
        <v>0.60000000000000009</v>
      </c>
      <c r="K406" s="8">
        <f t="shared" si="95"/>
        <v>0.42399999999999999</v>
      </c>
      <c r="M406" s="20">
        <f>'P,T'!J406</f>
        <v>0</v>
      </c>
      <c r="N406" s="8"/>
      <c r="O406" s="8">
        <f>331.3*(SQRT((1+('P,T'!D406/273.15))))</f>
        <v>331.3</v>
      </c>
      <c r="P406" s="8"/>
      <c r="Q406" s="8">
        <f t="shared" si="84"/>
        <v>0</v>
      </c>
      <c r="R406" s="8"/>
      <c r="S406" s="8">
        <f t="shared" si="85"/>
        <v>0</v>
      </c>
      <c r="V406" s="8">
        <f>IF('RAOB Used for Calcs'!N406=1,((2*$T$16*$T$19)/(M406*$T$22*I406))^(1/2),0)</f>
        <v>0</v>
      </c>
      <c r="W406" s="8"/>
      <c r="X406" s="37">
        <f>IF('RAOB Used for Calcs'!N406=1,((2*$T$16*$T$19)/(M406*$T$22*K406))^(1/2),0)</f>
        <v>0</v>
      </c>
      <c r="Z406" s="18">
        <f t="shared" si="86"/>
        <v>0</v>
      </c>
      <c r="AA406" s="18"/>
      <c r="AC406" s="8">
        <f>IF('RAOB Used for Calcs'!L406=1,('particle parameters'!$B$25*ABS('particle parameters'!$B$30)),(AC407+(AM407*'vertical grid'!H407)))</f>
        <v>0</v>
      </c>
      <c r="AE406" s="8">
        <f t="shared" si="89"/>
        <v>0</v>
      </c>
      <c r="AG406" s="8">
        <f t="shared" si="90"/>
        <v>0.42399999999999999</v>
      </c>
      <c r="AI406" s="8">
        <f t="shared" si="91"/>
        <v>0</v>
      </c>
      <c r="AK406" s="8">
        <f t="shared" si="87"/>
        <v>0</v>
      </c>
      <c r="AM406" s="8">
        <f>AK406/('particle parameters'!$B$21/1000)</f>
        <v>0</v>
      </c>
      <c r="AO406" s="35">
        <f t="shared" si="88"/>
        <v>0</v>
      </c>
      <c r="AQ406" s="15">
        <f>IF('vertical grid'!J406=TRUE,1,0)</f>
        <v>0</v>
      </c>
      <c r="AR406" s="15"/>
      <c r="AS406" s="15">
        <f t="shared" si="92"/>
        <v>0</v>
      </c>
      <c r="AV406" s="8">
        <f>(Vz!$B$14/1000)*Vz!AK406</f>
        <v>0</v>
      </c>
      <c r="AX406">
        <f t="shared" si="93"/>
        <v>0</v>
      </c>
    </row>
    <row r="407" spans="2:50" x14ac:dyDescent="0.15">
      <c r="B407" s="15">
        <f>'RAOB Used for Calcs'!C407</f>
        <v>0</v>
      </c>
      <c r="D407" s="15">
        <f t="shared" si="94"/>
        <v>0</v>
      </c>
      <c r="F407" s="8">
        <f t="shared" si="83"/>
        <v>0</v>
      </c>
      <c r="G407" s="8"/>
      <c r="I407">
        <v>0.60000000000000009</v>
      </c>
      <c r="K407" s="8">
        <f t="shared" si="95"/>
        <v>0.42399999999999999</v>
      </c>
      <c r="M407" s="20">
        <f>'P,T'!J407</f>
        <v>0</v>
      </c>
      <c r="N407" s="8"/>
      <c r="O407" s="8">
        <f>331.3*(SQRT((1+('P,T'!D407/273.15))))</f>
        <v>331.3</v>
      </c>
      <c r="P407" s="8"/>
      <c r="Q407" s="8">
        <f t="shared" si="84"/>
        <v>0</v>
      </c>
      <c r="R407" s="8"/>
      <c r="S407" s="8">
        <f t="shared" si="85"/>
        <v>0</v>
      </c>
      <c r="V407" s="8">
        <f>IF('RAOB Used for Calcs'!N407=1,((2*$T$16*$T$19)/(M407*$T$22*I407))^(1/2),0)</f>
        <v>0</v>
      </c>
      <c r="W407" s="8"/>
      <c r="X407" s="37">
        <f>IF('RAOB Used for Calcs'!N407=1,((2*$T$16*$T$19)/(M407*$T$22*K407))^(1/2),0)</f>
        <v>0</v>
      </c>
      <c r="Z407" s="18">
        <f t="shared" si="86"/>
        <v>0</v>
      </c>
      <c r="AA407" s="18"/>
      <c r="AC407" s="8">
        <f>IF('RAOB Used for Calcs'!L407=1,('particle parameters'!$B$25*ABS('particle parameters'!$B$30)),(AC408+(AM408*'vertical grid'!H408)))</f>
        <v>0</v>
      </c>
      <c r="AE407" s="8">
        <f t="shared" si="89"/>
        <v>0</v>
      </c>
      <c r="AG407" s="8">
        <f t="shared" si="90"/>
        <v>0.42399999999999999</v>
      </c>
      <c r="AI407" s="8">
        <f t="shared" si="91"/>
        <v>0</v>
      </c>
      <c r="AK407" s="8">
        <f t="shared" si="87"/>
        <v>0</v>
      </c>
      <c r="AM407" s="8">
        <f>AK407/('particle parameters'!$B$21/1000)</f>
        <v>0</v>
      </c>
      <c r="AO407" s="35">
        <f t="shared" si="88"/>
        <v>0</v>
      </c>
      <c r="AQ407" s="15">
        <f>IF('vertical grid'!J407=TRUE,1,0)</f>
        <v>0</v>
      </c>
      <c r="AR407" s="15"/>
      <c r="AS407" s="15">
        <f t="shared" si="92"/>
        <v>0</v>
      </c>
      <c r="AV407" s="8">
        <f>(Vz!$B$14/1000)*Vz!AK407</f>
        <v>0</v>
      </c>
      <c r="AX407">
        <f t="shared" si="93"/>
        <v>0</v>
      </c>
    </row>
    <row r="408" spans="2:50" x14ac:dyDescent="0.15">
      <c r="B408" s="15">
        <f>'RAOB Used for Calcs'!C408</f>
        <v>0</v>
      </c>
      <c r="D408" s="15">
        <f t="shared" si="94"/>
        <v>0</v>
      </c>
      <c r="F408" s="8">
        <f t="shared" si="83"/>
        <v>0</v>
      </c>
      <c r="G408" s="8"/>
      <c r="I408">
        <v>0.60000000000000009</v>
      </c>
      <c r="K408" s="8">
        <f t="shared" si="95"/>
        <v>0.42399999999999999</v>
      </c>
      <c r="M408" s="20">
        <f>'P,T'!J408</f>
        <v>0</v>
      </c>
      <c r="N408" s="8"/>
      <c r="O408" s="8">
        <f>331.3*(SQRT((1+('P,T'!D408/273.15))))</f>
        <v>331.3</v>
      </c>
      <c r="P408" s="8"/>
      <c r="Q408" s="8">
        <f t="shared" si="84"/>
        <v>0</v>
      </c>
      <c r="R408" s="8"/>
      <c r="S408" s="8">
        <f t="shared" si="85"/>
        <v>0</v>
      </c>
      <c r="V408" s="8">
        <f>IF('RAOB Used for Calcs'!N408=1,((2*$T$16*$T$19)/(M408*$T$22*I408))^(1/2),0)</f>
        <v>0</v>
      </c>
      <c r="W408" s="8"/>
      <c r="X408" s="37">
        <f>IF('RAOB Used for Calcs'!N408=1,((2*$T$16*$T$19)/(M408*$T$22*K408))^(1/2),0)</f>
        <v>0</v>
      </c>
      <c r="Z408" s="18">
        <f t="shared" si="86"/>
        <v>0</v>
      </c>
      <c r="AA408" s="18"/>
      <c r="AC408" s="8">
        <f>IF('RAOB Used for Calcs'!L408=1,('particle parameters'!$B$25*ABS('particle parameters'!$B$30)),(AC409+(AM409*'vertical grid'!H409)))</f>
        <v>0</v>
      </c>
      <c r="AE408" s="8">
        <f t="shared" si="89"/>
        <v>0</v>
      </c>
      <c r="AG408" s="8">
        <f t="shared" si="90"/>
        <v>0.42399999999999999</v>
      </c>
      <c r="AI408" s="8">
        <f t="shared" si="91"/>
        <v>0</v>
      </c>
      <c r="AK408" s="8">
        <f t="shared" si="87"/>
        <v>0</v>
      </c>
      <c r="AM408" s="8">
        <f>AK408/('particle parameters'!$B$21/1000)</f>
        <v>0</v>
      </c>
      <c r="AO408" s="35">
        <f t="shared" si="88"/>
        <v>0</v>
      </c>
      <c r="AQ408" s="15">
        <f>IF('vertical grid'!J408=TRUE,1,0)</f>
        <v>0</v>
      </c>
      <c r="AR408" s="15"/>
      <c r="AS408" s="15">
        <f t="shared" si="92"/>
        <v>0</v>
      </c>
      <c r="AV408" s="8">
        <f>(Vz!$B$14/1000)*Vz!AK408</f>
        <v>0</v>
      </c>
      <c r="AX408">
        <f t="shared" si="93"/>
        <v>0</v>
      </c>
    </row>
    <row r="409" spans="2:50" x14ac:dyDescent="0.15">
      <c r="B409" s="15">
        <f>'RAOB Used for Calcs'!C409</f>
        <v>0</v>
      </c>
      <c r="D409" s="15">
        <f t="shared" si="94"/>
        <v>0</v>
      </c>
      <c r="F409" s="8">
        <f t="shared" si="83"/>
        <v>0</v>
      </c>
      <c r="G409" s="8"/>
      <c r="I409">
        <v>0.60000000000000009</v>
      </c>
      <c r="K409" s="8">
        <f t="shared" si="95"/>
        <v>0.42399999999999999</v>
      </c>
      <c r="M409" s="20">
        <f>'P,T'!J409</f>
        <v>0</v>
      </c>
      <c r="N409" s="8"/>
      <c r="O409" s="8">
        <f>331.3*(SQRT((1+('P,T'!D409/273.15))))</f>
        <v>331.3</v>
      </c>
      <c r="P409" s="8"/>
      <c r="Q409" s="8">
        <f t="shared" si="84"/>
        <v>0</v>
      </c>
      <c r="R409" s="8"/>
      <c r="S409" s="8">
        <f t="shared" si="85"/>
        <v>0</v>
      </c>
      <c r="V409" s="8">
        <f>IF('RAOB Used for Calcs'!N409=1,((2*$T$16*$T$19)/(M409*$T$22*I409))^(1/2),0)</f>
        <v>0</v>
      </c>
      <c r="W409" s="8"/>
      <c r="X409" s="37">
        <f>IF('RAOB Used for Calcs'!N409=1,((2*$T$16*$T$19)/(M409*$T$22*K409))^(1/2),0)</f>
        <v>0</v>
      </c>
      <c r="Z409" s="18">
        <f t="shared" si="86"/>
        <v>0</v>
      </c>
      <c r="AA409" s="18"/>
      <c r="AC409" s="8">
        <f>IF('RAOB Used for Calcs'!L409=1,('particle parameters'!$B$25*ABS('particle parameters'!$B$30)),(AC410+(AM410*'vertical grid'!H410)))</f>
        <v>0</v>
      </c>
      <c r="AE409" s="8">
        <f t="shared" si="89"/>
        <v>0</v>
      </c>
      <c r="AG409" s="8">
        <f t="shared" si="90"/>
        <v>0.42399999999999999</v>
      </c>
      <c r="AI409" s="8">
        <f t="shared" si="91"/>
        <v>0</v>
      </c>
      <c r="AK409" s="8">
        <f t="shared" si="87"/>
        <v>0</v>
      </c>
      <c r="AM409" s="8">
        <f>AK409/('particle parameters'!$B$21/1000)</f>
        <v>0</v>
      </c>
      <c r="AO409" s="35">
        <f t="shared" si="88"/>
        <v>0</v>
      </c>
      <c r="AQ409" s="15">
        <f>IF('vertical grid'!J409=TRUE,1,0)</f>
        <v>0</v>
      </c>
      <c r="AR409" s="15"/>
      <c r="AS409" s="15">
        <f t="shared" si="92"/>
        <v>0</v>
      </c>
      <c r="AV409" s="8">
        <f>(Vz!$B$14/1000)*Vz!AK409</f>
        <v>0</v>
      </c>
      <c r="AX409">
        <f t="shared" si="93"/>
        <v>0</v>
      </c>
    </row>
    <row r="410" spans="2:50" x14ac:dyDescent="0.15">
      <c r="B410" s="15">
        <f>'RAOB Used for Calcs'!C410</f>
        <v>0</v>
      </c>
      <c r="D410" s="15">
        <f t="shared" si="94"/>
        <v>0</v>
      </c>
      <c r="F410" s="8">
        <f t="shared" si="83"/>
        <v>0</v>
      </c>
      <c r="G410" s="8"/>
      <c r="I410">
        <v>0.60000000000000009</v>
      </c>
      <c r="K410" s="8">
        <f t="shared" si="95"/>
        <v>0.42399999999999999</v>
      </c>
      <c r="M410" s="20">
        <f>'P,T'!J410</f>
        <v>0</v>
      </c>
      <c r="N410" s="8"/>
      <c r="O410" s="8">
        <f>331.3*(SQRT((1+('P,T'!D410/273.15))))</f>
        <v>331.3</v>
      </c>
      <c r="P410" s="8"/>
      <c r="Q410" s="8">
        <f t="shared" si="84"/>
        <v>0</v>
      </c>
      <c r="R410" s="8"/>
      <c r="S410" s="8">
        <f t="shared" si="85"/>
        <v>0</v>
      </c>
      <c r="V410" s="8">
        <f>IF('RAOB Used for Calcs'!N410=1,((2*$T$16*$T$19)/(M410*$T$22*I410))^(1/2),0)</f>
        <v>0</v>
      </c>
      <c r="W410" s="8"/>
      <c r="X410" s="37">
        <f>IF('RAOB Used for Calcs'!N410=1,((2*$T$16*$T$19)/(M410*$T$22*K410))^(1/2),0)</f>
        <v>0</v>
      </c>
      <c r="Z410" s="18">
        <f t="shared" si="86"/>
        <v>0</v>
      </c>
      <c r="AA410" s="18"/>
      <c r="AC410" s="8">
        <f>IF('RAOB Used for Calcs'!L410=1,('particle parameters'!$B$25*ABS('particle parameters'!$B$30)),(AC411+(AM411*'vertical grid'!H411)))</f>
        <v>0</v>
      </c>
      <c r="AE410" s="8">
        <f t="shared" si="89"/>
        <v>0</v>
      </c>
      <c r="AG410" s="8">
        <f t="shared" si="90"/>
        <v>0.42399999999999999</v>
      </c>
      <c r="AI410" s="8">
        <f t="shared" si="91"/>
        <v>0</v>
      </c>
      <c r="AK410" s="8">
        <f t="shared" si="87"/>
        <v>0</v>
      </c>
      <c r="AM410" s="8">
        <f>AK410/('particle parameters'!$B$21/1000)</f>
        <v>0</v>
      </c>
      <c r="AO410" s="35">
        <f t="shared" si="88"/>
        <v>0</v>
      </c>
      <c r="AQ410" s="15">
        <f>IF('vertical grid'!J410=TRUE,1,0)</f>
        <v>0</v>
      </c>
      <c r="AR410" s="15"/>
      <c r="AS410" s="15">
        <f t="shared" si="92"/>
        <v>0</v>
      </c>
      <c r="AV410" s="8">
        <f>(Vz!$B$14/1000)*Vz!AK410</f>
        <v>0</v>
      </c>
      <c r="AX410">
        <f t="shared" si="93"/>
        <v>0</v>
      </c>
    </row>
    <row r="411" spans="2:50" x14ac:dyDescent="0.15">
      <c r="B411" s="15">
        <f>'RAOB Used for Calcs'!C411</f>
        <v>0</v>
      </c>
      <c r="D411" s="15">
        <f t="shared" si="94"/>
        <v>0</v>
      </c>
      <c r="F411" s="8">
        <f t="shared" si="83"/>
        <v>0</v>
      </c>
      <c r="G411" s="8"/>
      <c r="I411">
        <v>0.60000000000000009</v>
      </c>
      <c r="K411" s="8">
        <f t="shared" si="95"/>
        <v>0.42399999999999999</v>
      </c>
      <c r="M411" s="20">
        <f>'P,T'!J411</f>
        <v>0</v>
      </c>
      <c r="N411" s="8"/>
      <c r="O411" s="8">
        <f>331.3*(SQRT((1+('P,T'!D411/273.15))))</f>
        <v>331.3</v>
      </c>
      <c r="P411" s="8"/>
      <c r="Q411" s="8">
        <f t="shared" si="84"/>
        <v>0</v>
      </c>
      <c r="R411" s="8"/>
      <c r="S411" s="8">
        <f t="shared" si="85"/>
        <v>0</v>
      </c>
      <c r="V411" s="8">
        <f>IF('RAOB Used for Calcs'!N411=1,((2*$T$16*$T$19)/(M411*$T$22*I411))^(1/2),0)</f>
        <v>0</v>
      </c>
      <c r="W411" s="8"/>
      <c r="X411" s="37">
        <f>IF('RAOB Used for Calcs'!N411=1,((2*$T$16*$T$19)/(M411*$T$22*K411))^(1/2),0)</f>
        <v>0</v>
      </c>
      <c r="Z411" s="18">
        <f t="shared" si="86"/>
        <v>0</v>
      </c>
      <c r="AA411" s="18"/>
      <c r="AC411" s="8">
        <f>IF('RAOB Used for Calcs'!L411=1,('particle parameters'!$B$25*ABS('particle parameters'!$B$30)),(AC412+(AM412*'vertical grid'!H412)))</f>
        <v>0</v>
      </c>
      <c r="AE411" s="8">
        <f t="shared" si="89"/>
        <v>0</v>
      </c>
      <c r="AG411" s="8">
        <f t="shared" si="90"/>
        <v>0.42399999999999999</v>
      </c>
      <c r="AI411" s="8">
        <f t="shared" si="91"/>
        <v>0</v>
      </c>
      <c r="AK411" s="8">
        <f t="shared" si="87"/>
        <v>0</v>
      </c>
      <c r="AM411" s="8">
        <f>AK411/('particle parameters'!$B$21/1000)</f>
        <v>0</v>
      </c>
      <c r="AO411" s="35">
        <f t="shared" si="88"/>
        <v>0</v>
      </c>
      <c r="AQ411" s="15">
        <f>IF('vertical grid'!J411=TRUE,1,0)</f>
        <v>0</v>
      </c>
      <c r="AR411" s="15"/>
      <c r="AS411" s="15">
        <f t="shared" si="92"/>
        <v>0</v>
      </c>
      <c r="AV411" s="8">
        <f>(Vz!$B$14/1000)*Vz!AK411</f>
        <v>0</v>
      </c>
      <c r="AX411">
        <f t="shared" si="93"/>
        <v>0</v>
      </c>
    </row>
    <row r="412" spans="2:50" x14ac:dyDescent="0.15">
      <c r="B412" s="15">
        <f>'RAOB Used for Calcs'!C412</f>
        <v>0</v>
      </c>
      <c r="D412" s="15">
        <f t="shared" si="94"/>
        <v>0</v>
      </c>
      <c r="F412" s="8">
        <f t="shared" si="83"/>
        <v>0</v>
      </c>
      <c r="G412" s="8"/>
      <c r="I412">
        <v>0.60000000000000009</v>
      </c>
      <c r="K412" s="8">
        <f t="shared" si="95"/>
        <v>0.42399999999999999</v>
      </c>
      <c r="M412" s="20">
        <f>'P,T'!J412</f>
        <v>0</v>
      </c>
      <c r="N412" s="8"/>
      <c r="O412" s="8">
        <f>331.3*(SQRT((1+('P,T'!D412/273.15))))</f>
        <v>331.3</v>
      </c>
      <c r="P412" s="8"/>
      <c r="Q412" s="8">
        <f t="shared" si="84"/>
        <v>0</v>
      </c>
      <c r="R412" s="8"/>
      <c r="S412" s="8">
        <f t="shared" si="85"/>
        <v>0</v>
      </c>
      <c r="V412" s="8">
        <f>IF('RAOB Used for Calcs'!N412=1,((2*$T$16*$T$19)/(M412*$T$22*I412))^(1/2),0)</f>
        <v>0</v>
      </c>
      <c r="W412" s="8"/>
      <c r="X412" s="37">
        <f>IF('RAOB Used for Calcs'!N412=1,((2*$T$16*$T$19)/(M412*$T$22*K412))^(1/2),0)</f>
        <v>0</v>
      </c>
      <c r="Z412" s="18">
        <f t="shared" si="86"/>
        <v>0</v>
      </c>
      <c r="AA412" s="18"/>
      <c r="AC412" s="8">
        <f>IF('RAOB Used for Calcs'!L412=1,('particle parameters'!$B$25*ABS('particle parameters'!$B$30)),(AC413+(AM413*'vertical grid'!H413)))</f>
        <v>0</v>
      </c>
      <c r="AE412" s="8">
        <f t="shared" si="89"/>
        <v>0</v>
      </c>
      <c r="AG412" s="8">
        <f t="shared" si="90"/>
        <v>0.42399999999999999</v>
      </c>
      <c r="AI412" s="8">
        <f t="shared" si="91"/>
        <v>0</v>
      </c>
      <c r="AK412" s="8">
        <f t="shared" si="87"/>
        <v>0</v>
      </c>
      <c r="AM412" s="8">
        <f>AK412/('particle parameters'!$B$21/1000)</f>
        <v>0</v>
      </c>
      <c r="AO412" s="35">
        <f t="shared" si="88"/>
        <v>0</v>
      </c>
      <c r="AQ412" s="15">
        <f>IF('vertical grid'!J412=TRUE,1,0)</f>
        <v>0</v>
      </c>
      <c r="AR412" s="15"/>
      <c r="AS412" s="15">
        <f t="shared" si="92"/>
        <v>0</v>
      </c>
      <c r="AV412" s="8">
        <f>(Vz!$B$14/1000)*Vz!AK412</f>
        <v>0</v>
      </c>
      <c r="AX412">
        <f t="shared" si="93"/>
        <v>0</v>
      </c>
    </row>
    <row r="413" spans="2:50" x14ac:dyDescent="0.15">
      <c r="B413" s="15">
        <f>'RAOB Used for Calcs'!C413</f>
        <v>0</v>
      </c>
      <c r="D413" s="15">
        <f t="shared" si="94"/>
        <v>0</v>
      </c>
      <c r="F413" s="8">
        <f t="shared" si="83"/>
        <v>0</v>
      </c>
      <c r="G413" s="8"/>
      <c r="I413">
        <v>0.60000000000000009</v>
      </c>
      <c r="K413" s="8">
        <f t="shared" si="95"/>
        <v>0.42399999999999999</v>
      </c>
      <c r="M413" s="20">
        <f>'P,T'!J413</f>
        <v>0</v>
      </c>
      <c r="N413" s="8"/>
      <c r="O413" s="8">
        <f>331.3*(SQRT((1+('P,T'!D413/273.15))))</f>
        <v>331.3</v>
      </c>
      <c r="P413" s="8"/>
      <c r="Q413" s="8">
        <f t="shared" si="84"/>
        <v>0</v>
      </c>
      <c r="R413" s="8"/>
      <c r="S413" s="8">
        <f t="shared" si="85"/>
        <v>0</v>
      </c>
      <c r="V413" s="8">
        <f>IF('RAOB Used for Calcs'!N413=1,((2*$T$16*$T$19)/(M413*$T$22*I413))^(1/2),0)</f>
        <v>0</v>
      </c>
      <c r="W413" s="8"/>
      <c r="X413" s="37">
        <f>IF('RAOB Used for Calcs'!N413=1,((2*$T$16*$T$19)/(M413*$T$22*K413))^(1/2),0)</f>
        <v>0</v>
      </c>
      <c r="Z413" s="18">
        <f t="shared" si="86"/>
        <v>0</v>
      </c>
      <c r="AA413" s="18"/>
      <c r="AC413" s="8">
        <f>IF('RAOB Used for Calcs'!L413=1,('particle parameters'!$B$25*ABS('particle parameters'!$B$30)),(AC414+(AM414*'vertical grid'!H414)))</f>
        <v>0</v>
      </c>
      <c r="AE413" s="8">
        <f t="shared" si="89"/>
        <v>0</v>
      </c>
      <c r="AG413" s="8">
        <f t="shared" si="90"/>
        <v>0.42399999999999999</v>
      </c>
      <c r="AI413" s="8">
        <f t="shared" si="91"/>
        <v>0</v>
      </c>
      <c r="AK413" s="8">
        <f t="shared" si="87"/>
        <v>0</v>
      </c>
      <c r="AM413" s="8">
        <f>AK413/('particle parameters'!$B$21/1000)</f>
        <v>0</v>
      </c>
      <c r="AO413" s="35">
        <f t="shared" si="88"/>
        <v>0</v>
      </c>
      <c r="AQ413" s="15">
        <f>IF('vertical grid'!J413=TRUE,1,0)</f>
        <v>0</v>
      </c>
      <c r="AR413" s="15"/>
      <c r="AS413" s="15">
        <f t="shared" si="92"/>
        <v>0</v>
      </c>
      <c r="AV413" s="8">
        <f>(Vz!$B$14/1000)*Vz!AK413</f>
        <v>0</v>
      </c>
      <c r="AX413">
        <f t="shared" si="93"/>
        <v>0</v>
      </c>
    </row>
    <row r="414" spans="2:50" x14ac:dyDescent="0.15">
      <c r="B414" s="15">
        <f>'RAOB Used for Calcs'!C414</f>
        <v>0</v>
      </c>
      <c r="D414" s="15">
        <f t="shared" si="94"/>
        <v>0</v>
      </c>
      <c r="F414" s="8">
        <f t="shared" si="83"/>
        <v>0</v>
      </c>
      <c r="G414" s="8"/>
      <c r="I414">
        <v>0.60000000000000009</v>
      </c>
      <c r="K414" s="8">
        <f t="shared" si="95"/>
        <v>0.42399999999999999</v>
      </c>
      <c r="M414" s="20">
        <f>'P,T'!J414</f>
        <v>0</v>
      </c>
      <c r="N414" s="8"/>
      <c r="O414" s="8">
        <f>331.3*(SQRT((1+('P,T'!D414/273.15))))</f>
        <v>331.3</v>
      </c>
      <c r="P414" s="8"/>
      <c r="Q414" s="8">
        <f t="shared" si="84"/>
        <v>0</v>
      </c>
      <c r="R414" s="8"/>
      <c r="S414" s="8">
        <f t="shared" si="85"/>
        <v>0</v>
      </c>
      <c r="V414" s="8">
        <f>IF('RAOB Used for Calcs'!N414=1,((2*$T$16*$T$19)/(M414*$T$22*I414))^(1/2),0)</f>
        <v>0</v>
      </c>
      <c r="W414" s="8"/>
      <c r="X414" s="37">
        <f>IF('RAOB Used for Calcs'!N414=1,((2*$T$16*$T$19)/(M414*$T$22*K414))^(1/2),0)</f>
        <v>0</v>
      </c>
      <c r="Z414" s="18">
        <f t="shared" si="86"/>
        <v>0</v>
      </c>
      <c r="AA414" s="18"/>
      <c r="AC414" s="8">
        <f>IF('RAOB Used for Calcs'!L414=1,('particle parameters'!$B$25*ABS('particle parameters'!$B$30)),(AC415+(AM415*'vertical grid'!H415)))</f>
        <v>0</v>
      </c>
      <c r="AE414" s="8">
        <f t="shared" si="89"/>
        <v>0</v>
      </c>
      <c r="AG414" s="8">
        <f t="shared" si="90"/>
        <v>0.42399999999999999</v>
      </c>
      <c r="AI414" s="8">
        <f t="shared" si="91"/>
        <v>0</v>
      </c>
      <c r="AK414" s="8">
        <f t="shared" si="87"/>
        <v>0</v>
      </c>
      <c r="AM414" s="8">
        <f>AK414/('particle parameters'!$B$21/1000)</f>
        <v>0</v>
      </c>
      <c r="AO414" s="35">
        <f t="shared" si="88"/>
        <v>0</v>
      </c>
      <c r="AQ414" s="15">
        <f>IF('vertical grid'!J414=TRUE,1,0)</f>
        <v>0</v>
      </c>
      <c r="AR414" s="15"/>
      <c r="AS414" s="15">
        <f t="shared" si="92"/>
        <v>0</v>
      </c>
      <c r="AV414" s="8">
        <f>(Vz!$B$14/1000)*Vz!AK414</f>
        <v>0</v>
      </c>
      <c r="AX414">
        <f t="shared" si="93"/>
        <v>0</v>
      </c>
    </row>
    <row r="415" spans="2:50" x14ac:dyDescent="0.15">
      <c r="B415" s="15">
        <f>'RAOB Used for Calcs'!C415</f>
        <v>0</v>
      </c>
      <c r="D415" s="15">
        <f t="shared" si="94"/>
        <v>0</v>
      </c>
      <c r="F415" s="8">
        <f t="shared" si="83"/>
        <v>0</v>
      </c>
      <c r="G415" s="8"/>
      <c r="I415">
        <v>0.60000000000000009</v>
      </c>
      <c r="K415" s="8">
        <f t="shared" si="95"/>
        <v>0.42399999999999999</v>
      </c>
      <c r="M415" s="20">
        <f>'P,T'!J415</f>
        <v>0</v>
      </c>
      <c r="N415" s="8"/>
      <c r="O415" s="8">
        <f>331.3*(SQRT((1+('P,T'!D415/273.15))))</f>
        <v>331.3</v>
      </c>
      <c r="P415" s="8"/>
      <c r="Q415" s="8">
        <f t="shared" si="84"/>
        <v>0</v>
      </c>
      <c r="R415" s="8"/>
      <c r="S415" s="8">
        <f t="shared" si="85"/>
        <v>0</v>
      </c>
      <c r="V415" s="8">
        <f>IF('RAOB Used for Calcs'!N415=1,((2*$T$16*$T$19)/(M415*$T$22*I415))^(1/2),0)</f>
        <v>0</v>
      </c>
      <c r="W415" s="8"/>
      <c r="X415" s="37">
        <f>IF('RAOB Used for Calcs'!N415=1,((2*$T$16*$T$19)/(M415*$T$22*K415))^(1/2),0)</f>
        <v>0</v>
      </c>
      <c r="Z415" s="18">
        <f t="shared" si="86"/>
        <v>0</v>
      </c>
      <c r="AA415" s="18"/>
      <c r="AC415" s="8">
        <f>IF('RAOB Used for Calcs'!L415=1,('particle parameters'!$B$25*ABS('particle parameters'!$B$30)),(AC416+(AM416*'vertical grid'!H416)))</f>
        <v>0</v>
      </c>
      <c r="AE415" s="8">
        <f t="shared" si="89"/>
        <v>0</v>
      </c>
      <c r="AG415" s="8">
        <f t="shared" si="90"/>
        <v>0.42399999999999999</v>
      </c>
      <c r="AI415" s="8">
        <f t="shared" si="91"/>
        <v>0</v>
      </c>
      <c r="AK415" s="8">
        <f t="shared" si="87"/>
        <v>0</v>
      </c>
      <c r="AM415" s="8">
        <f>AK415/('particle parameters'!$B$21/1000)</f>
        <v>0</v>
      </c>
      <c r="AO415" s="35">
        <f t="shared" si="88"/>
        <v>0</v>
      </c>
      <c r="AQ415" s="15">
        <f>IF('vertical grid'!J415=TRUE,1,0)</f>
        <v>0</v>
      </c>
      <c r="AR415" s="15"/>
      <c r="AS415" s="15">
        <f t="shared" si="92"/>
        <v>0</v>
      </c>
      <c r="AV415" s="8">
        <f>(Vz!$B$14/1000)*Vz!AK415</f>
        <v>0</v>
      </c>
      <c r="AX415">
        <f t="shared" si="93"/>
        <v>0</v>
      </c>
    </row>
    <row r="416" spans="2:50" x14ac:dyDescent="0.15">
      <c r="B416" s="15">
        <f>'RAOB Used for Calcs'!C416</f>
        <v>0</v>
      </c>
      <c r="D416" s="15">
        <f t="shared" si="94"/>
        <v>0</v>
      </c>
      <c r="F416" s="8">
        <f t="shared" si="83"/>
        <v>0</v>
      </c>
      <c r="G416" s="8"/>
      <c r="I416">
        <v>0.60000000000000009</v>
      </c>
      <c r="K416" s="8">
        <f t="shared" si="95"/>
        <v>0.42399999999999999</v>
      </c>
      <c r="M416" s="20">
        <f>'P,T'!J416</f>
        <v>0</v>
      </c>
      <c r="N416" s="8"/>
      <c r="O416" s="8">
        <f>331.3*(SQRT((1+('P,T'!D416/273.15))))</f>
        <v>331.3</v>
      </c>
      <c r="P416" s="8"/>
      <c r="Q416" s="8">
        <f t="shared" si="84"/>
        <v>0</v>
      </c>
      <c r="R416" s="8"/>
      <c r="S416" s="8">
        <f t="shared" si="85"/>
        <v>0</v>
      </c>
      <c r="V416" s="8">
        <f>IF('RAOB Used for Calcs'!N416=1,((2*$T$16*$T$19)/(M416*$T$22*I416))^(1/2),0)</f>
        <v>0</v>
      </c>
      <c r="W416" s="8"/>
      <c r="X416" s="37">
        <f>IF('RAOB Used for Calcs'!N416=1,((2*$T$16*$T$19)/(M416*$T$22*K416))^(1/2),0)</f>
        <v>0</v>
      </c>
      <c r="Z416" s="18">
        <f t="shared" si="86"/>
        <v>0</v>
      </c>
      <c r="AA416" s="18"/>
      <c r="AC416" s="8">
        <f>IF('RAOB Used for Calcs'!L416=1,('particle parameters'!$B$25*ABS('particle parameters'!$B$30)),(AC417+(AM417*'vertical grid'!H417)))</f>
        <v>0</v>
      </c>
      <c r="AE416" s="8">
        <f t="shared" si="89"/>
        <v>0</v>
      </c>
      <c r="AG416" s="8">
        <f t="shared" si="90"/>
        <v>0.42399999999999999</v>
      </c>
      <c r="AI416" s="8">
        <f t="shared" si="91"/>
        <v>0</v>
      </c>
      <c r="AK416" s="8">
        <f t="shared" si="87"/>
        <v>0</v>
      </c>
      <c r="AM416" s="8">
        <f>AK416/('particle parameters'!$B$21/1000)</f>
        <v>0</v>
      </c>
      <c r="AO416" s="35">
        <f t="shared" si="88"/>
        <v>0</v>
      </c>
      <c r="AQ416" s="15">
        <f>IF('vertical grid'!J416=TRUE,1,0)</f>
        <v>0</v>
      </c>
      <c r="AR416" s="15"/>
      <c r="AS416" s="15">
        <f t="shared" si="92"/>
        <v>0</v>
      </c>
      <c r="AV416" s="8">
        <f>(Vz!$B$14/1000)*Vz!AK416</f>
        <v>0</v>
      </c>
      <c r="AX416">
        <f t="shared" si="93"/>
        <v>0</v>
      </c>
    </row>
    <row r="417" spans="2:50" x14ac:dyDescent="0.15">
      <c r="B417" s="15">
        <f>'RAOB Used for Calcs'!C417</f>
        <v>0</v>
      </c>
      <c r="D417" s="15">
        <f t="shared" si="94"/>
        <v>0</v>
      </c>
      <c r="F417" s="8">
        <f t="shared" si="83"/>
        <v>0</v>
      </c>
      <c r="G417" s="8"/>
      <c r="I417">
        <v>0.60000000000000009</v>
      </c>
      <c r="K417" s="8">
        <f t="shared" si="95"/>
        <v>0.42399999999999999</v>
      </c>
      <c r="M417" s="20">
        <f>'P,T'!J417</f>
        <v>0</v>
      </c>
      <c r="N417" s="8"/>
      <c r="O417" s="8">
        <f>331.3*(SQRT((1+('P,T'!D417/273.15))))</f>
        <v>331.3</v>
      </c>
      <c r="P417" s="8"/>
      <c r="Q417" s="8">
        <f t="shared" si="84"/>
        <v>0</v>
      </c>
      <c r="R417" s="8"/>
      <c r="S417" s="8">
        <f t="shared" si="85"/>
        <v>0</v>
      </c>
      <c r="V417" s="8">
        <f>IF('RAOB Used for Calcs'!N417=1,((2*$T$16*$T$19)/(M417*$T$22*I417))^(1/2),0)</f>
        <v>0</v>
      </c>
      <c r="W417" s="8"/>
      <c r="X417" s="37">
        <f>IF('RAOB Used for Calcs'!N417=1,((2*$T$16*$T$19)/(M417*$T$22*K417))^(1/2),0)</f>
        <v>0</v>
      </c>
      <c r="Z417" s="18">
        <f t="shared" si="86"/>
        <v>0</v>
      </c>
      <c r="AA417" s="18"/>
      <c r="AC417" s="8">
        <f>IF('RAOB Used for Calcs'!L417=1,('particle parameters'!$B$25*ABS('particle parameters'!$B$30)),(AC418+(AM418*'vertical grid'!H418)))</f>
        <v>0</v>
      </c>
      <c r="AE417" s="8">
        <f t="shared" si="89"/>
        <v>0</v>
      </c>
      <c r="AG417" s="8">
        <f t="shared" si="90"/>
        <v>0.42399999999999999</v>
      </c>
      <c r="AI417" s="8">
        <f t="shared" si="91"/>
        <v>0</v>
      </c>
      <c r="AK417" s="8">
        <f t="shared" si="87"/>
        <v>0</v>
      </c>
      <c r="AM417" s="8">
        <f>AK417/('particle parameters'!$B$21/1000)</f>
        <v>0</v>
      </c>
      <c r="AO417" s="35">
        <f t="shared" si="88"/>
        <v>0</v>
      </c>
      <c r="AQ417" s="15">
        <f>IF('vertical grid'!J417=TRUE,1,0)</f>
        <v>0</v>
      </c>
      <c r="AR417" s="15"/>
      <c r="AS417" s="15">
        <f t="shared" si="92"/>
        <v>0</v>
      </c>
      <c r="AV417" s="8">
        <f>(Vz!$B$14/1000)*Vz!AK417</f>
        <v>0</v>
      </c>
      <c r="AX417">
        <f t="shared" si="93"/>
        <v>0</v>
      </c>
    </row>
    <row r="418" spans="2:50" x14ac:dyDescent="0.15">
      <c r="B418" s="15">
        <f>'RAOB Used for Calcs'!C418</f>
        <v>0</v>
      </c>
      <c r="D418" s="15">
        <f t="shared" si="94"/>
        <v>0</v>
      </c>
      <c r="F418" s="8">
        <f t="shared" si="83"/>
        <v>0</v>
      </c>
      <c r="G418" s="8"/>
      <c r="I418">
        <v>0.60000000000000009</v>
      </c>
      <c r="K418" s="8">
        <f t="shared" si="95"/>
        <v>0.42399999999999999</v>
      </c>
      <c r="M418" s="20">
        <f>'P,T'!J418</f>
        <v>0</v>
      </c>
      <c r="N418" s="8"/>
      <c r="O418" s="8">
        <f>331.3*(SQRT((1+('P,T'!D418/273.15))))</f>
        <v>331.3</v>
      </c>
      <c r="P418" s="8"/>
      <c r="Q418" s="8">
        <f t="shared" si="84"/>
        <v>0</v>
      </c>
      <c r="R418" s="8"/>
      <c r="S418" s="8">
        <f t="shared" si="85"/>
        <v>0</v>
      </c>
      <c r="V418" s="8">
        <f>IF('RAOB Used for Calcs'!N418=1,((2*$T$16*$T$19)/(M418*$T$22*I418))^(1/2),0)</f>
        <v>0</v>
      </c>
      <c r="W418" s="8"/>
      <c r="X418" s="37">
        <f>IF('RAOB Used for Calcs'!N418=1,((2*$T$16*$T$19)/(M418*$T$22*K418))^(1/2),0)</f>
        <v>0</v>
      </c>
      <c r="Z418" s="18">
        <f t="shared" si="86"/>
        <v>0</v>
      </c>
      <c r="AA418" s="18"/>
      <c r="AC418" s="8">
        <f>IF('RAOB Used for Calcs'!L418=1,('particle parameters'!$B$25*ABS('particle parameters'!$B$30)),(AC419+(AM419*'vertical grid'!H419)))</f>
        <v>0</v>
      </c>
      <c r="AE418" s="8">
        <f t="shared" si="89"/>
        <v>0</v>
      </c>
      <c r="AG418" s="8">
        <f t="shared" si="90"/>
        <v>0.42399999999999999</v>
      </c>
      <c r="AI418" s="8">
        <f t="shared" si="91"/>
        <v>0</v>
      </c>
      <c r="AK418" s="8">
        <f t="shared" si="87"/>
        <v>0</v>
      </c>
      <c r="AM418" s="8">
        <f>AK418/('particle parameters'!$B$21/1000)</f>
        <v>0</v>
      </c>
      <c r="AO418" s="35">
        <f t="shared" si="88"/>
        <v>0</v>
      </c>
      <c r="AQ418" s="15">
        <f>IF('vertical grid'!J418=TRUE,1,0)</f>
        <v>0</v>
      </c>
      <c r="AR418" s="15"/>
      <c r="AS418" s="15">
        <f t="shared" si="92"/>
        <v>0</v>
      </c>
      <c r="AV418" s="8">
        <f>(Vz!$B$14/1000)*Vz!AK418</f>
        <v>0</v>
      </c>
      <c r="AX418">
        <f t="shared" si="93"/>
        <v>0</v>
      </c>
    </row>
    <row r="419" spans="2:50" x14ac:dyDescent="0.15">
      <c r="B419" s="15">
        <f>'RAOB Used for Calcs'!C419</f>
        <v>0</v>
      </c>
      <c r="D419" s="15">
        <f t="shared" si="94"/>
        <v>0</v>
      </c>
      <c r="F419" s="8">
        <f t="shared" si="83"/>
        <v>0</v>
      </c>
      <c r="G419" s="8"/>
      <c r="I419">
        <v>0.60000000000000009</v>
      </c>
      <c r="K419" s="8">
        <f t="shared" si="95"/>
        <v>0.42399999999999999</v>
      </c>
      <c r="M419" s="20">
        <f>'P,T'!J419</f>
        <v>0</v>
      </c>
      <c r="N419" s="8"/>
      <c r="O419" s="8">
        <f>331.3*(SQRT((1+('P,T'!D419/273.15))))</f>
        <v>331.3</v>
      </c>
      <c r="P419" s="8"/>
      <c r="Q419" s="8">
        <f t="shared" si="84"/>
        <v>0</v>
      </c>
      <c r="R419" s="8"/>
      <c r="S419" s="8">
        <f t="shared" si="85"/>
        <v>0</v>
      </c>
      <c r="V419" s="8">
        <f>IF('RAOB Used for Calcs'!N419=1,((2*$T$16*$T$19)/(M419*$T$22*I419))^(1/2),0)</f>
        <v>0</v>
      </c>
      <c r="W419" s="8"/>
      <c r="X419" s="37">
        <f>IF('RAOB Used for Calcs'!N419=1,((2*$T$16*$T$19)/(M419*$T$22*K419))^(1/2),0)</f>
        <v>0</v>
      </c>
      <c r="Z419" s="18">
        <f t="shared" si="86"/>
        <v>0</v>
      </c>
      <c r="AA419" s="18"/>
      <c r="AC419" s="8">
        <f>IF('RAOB Used for Calcs'!L419=1,('particle parameters'!$B$25*ABS('particle parameters'!$B$30)),(AC420+(AM420*'vertical grid'!H420)))</f>
        <v>0</v>
      </c>
      <c r="AE419" s="8">
        <f t="shared" si="89"/>
        <v>0</v>
      </c>
      <c r="AG419" s="8">
        <f t="shared" si="90"/>
        <v>0.42399999999999999</v>
      </c>
      <c r="AI419" s="8">
        <f t="shared" si="91"/>
        <v>0</v>
      </c>
      <c r="AK419" s="8">
        <f t="shared" si="87"/>
        <v>0</v>
      </c>
      <c r="AM419" s="8">
        <f>AK419/('particle parameters'!$B$21/1000)</f>
        <v>0</v>
      </c>
      <c r="AO419" s="35">
        <f t="shared" si="88"/>
        <v>0</v>
      </c>
      <c r="AQ419" s="15">
        <f>IF('vertical grid'!J419=TRUE,1,0)</f>
        <v>0</v>
      </c>
      <c r="AR419" s="15"/>
      <c r="AS419" s="15">
        <f t="shared" si="92"/>
        <v>0</v>
      </c>
      <c r="AV419" s="8">
        <f>(Vz!$B$14/1000)*Vz!AK419</f>
        <v>0</v>
      </c>
      <c r="AX419">
        <f t="shared" si="93"/>
        <v>0</v>
      </c>
    </row>
    <row r="420" spans="2:50" x14ac:dyDescent="0.15">
      <c r="B420" s="15">
        <f>'RAOB Used for Calcs'!C420</f>
        <v>0</v>
      </c>
      <c r="D420" s="15">
        <f t="shared" si="94"/>
        <v>0</v>
      </c>
      <c r="F420" s="8">
        <f t="shared" si="83"/>
        <v>0</v>
      </c>
      <c r="G420" s="8"/>
      <c r="I420">
        <v>0.60000000000000009</v>
      </c>
      <c r="K420" s="8">
        <f t="shared" si="95"/>
        <v>0.42399999999999999</v>
      </c>
      <c r="M420" s="20">
        <f>'P,T'!J420</f>
        <v>0</v>
      </c>
      <c r="N420" s="8"/>
      <c r="O420" s="8">
        <f>331.3*(SQRT((1+('P,T'!D420/273.15))))</f>
        <v>331.3</v>
      </c>
      <c r="P420" s="8"/>
      <c r="Q420" s="8">
        <f t="shared" si="84"/>
        <v>0</v>
      </c>
      <c r="R420" s="8"/>
      <c r="S420" s="8">
        <f t="shared" si="85"/>
        <v>0</v>
      </c>
      <c r="V420" s="8">
        <f>IF('RAOB Used for Calcs'!N420=1,((2*$T$16*$T$19)/(M420*$T$22*I420))^(1/2),0)</f>
        <v>0</v>
      </c>
      <c r="W420" s="8"/>
      <c r="X420" s="37">
        <f>IF('RAOB Used for Calcs'!N420=1,((2*$T$16*$T$19)/(M420*$T$22*K420))^(1/2),0)</f>
        <v>0</v>
      </c>
      <c r="Z420" s="18">
        <f t="shared" si="86"/>
        <v>0</v>
      </c>
      <c r="AA420" s="18"/>
      <c r="AC420" s="8">
        <f>IF('RAOB Used for Calcs'!L420=1,('particle parameters'!$B$25*ABS('particle parameters'!$B$30)),(AC421+(AM421*'vertical grid'!H421)))</f>
        <v>0</v>
      </c>
      <c r="AE420" s="8">
        <f t="shared" si="89"/>
        <v>0</v>
      </c>
      <c r="AG420" s="8">
        <f t="shared" si="90"/>
        <v>0.42399999999999999</v>
      </c>
      <c r="AI420" s="8">
        <f t="shared" si="91"/>
        <v>0</v>
      </c>
      <c r="AK420" s="8">
        <f t="shared" si="87"/>
        <v>0</v>
      </c>
      <c r="AM420" s="8">
        <f>AK420/('particle parameters'!$B$21/1000)</f>
        <v>0</v>
      </c>
      <c r="AO420" s="35">
        <f t="shared" si="88"/>
        <v>0</v>
      </c>
      <c r="AQ420" s="15">
        <f>IF('vertical grid'!J420=TRUE,1,0)</f>
        <v>0</v>
      </c>
      <c r="AR420" s="15"/>
      <c r="AS420" s="15">
        <f t="shared" si="92"/>
        <v>0</v>
      </c>
      <c r="AV420" s="8">
        <f>(Vz!$B$14/1000)*Vz!AK420</f>
        <v>0</v>
      </c>
      <c r="AX420">
        <f t="shared" si="93"/>
        <v>0</v>
      </c>
    </row>
    <row r="421" spans="2:50" x14ac:dyDescent="0.15">
      <c r="B421" s="15">
        <f>'RAOB Used for Calcs'!C421</f>
        <v>0</v>
      </c>
      <c r="D421" s="15">
        <f t="shared" si="94"/>
        <v>0</v>
      </c>
      <c r="F421" s="8">
        <f t="shared" si="83"/>
        <v>0</v>
      </c>
      <c r="G421" s="8"/>
      <c r="I421">
        <v>0.60000000000000009</v>
      </c>
      <c r="K421" s="8">
        <f t="shared" si="95"/>
        <v>0.42399999999999999</v>
      </c>
      <c r="M421" s="20">
        <f>'P,T'!J421</f>
        <v>0</v>
      </c>
      <c r="N421" s="8"/>
      <c r="O421" s="8">
        <f>331.3*(SQRT((1+('P,T'!D421/273.15))))</f>
        <v>331.3</v>
      </c>
      <c r="P421" s="8"/>
      <c r="Q421" s="8">
        <f t="shared" si="84"/>
        <v>0</v>
      </c>
      <c r="R421" s="8"/>
      <c r="S421" s="8">
        <f t="shared" si="85"/>
        <v>0</v>
      </c>
      <c r="V421" s="8">
        <f>IF('RAOB Used for Calcs'!N421=1,((2*$T$16*$T$19)/(M421*$T$22*I421))^(1/2),0)</f>
        <v>0</v>
      </c>
      <c r="W421" s="8"/>
      <c r="X421" s="37">
        <f>IF('RAOB Used for Calcs'!N421=1,((2*$T$16*$T$19)/(M421*$T$22*K421))^(1/2),0)</f>
        <v>0</v>
      </c>
      <c r="Z421" s="18">
        <f t="shared" si="86"/>
        <v>0</v>
      </c>
      <c r="AA421" s="18"/>
      <c r="AC421" s="8">
        <f>IF('RAOB Used for Calcs'!L421=1,('particle parameters'!$B$25*ABS('particle parameters'!$B$30)),(AC422+(AM422*'vertical grid'!H422)))</f>
        <v>0</v>
      </c>
      <c r="AE421" s="8">
        <f t="shared" si="89"/>
        <v>0</v>
      </c>
      <c r="AG421" s="8">
        <f t="shared" si="90"/>
        <v>0.42399999999999999</v>
      </c>
      <c r="AI421" s="8">
        <f t="shared" si="91"/>
        <v>0</v>
      </c>
      <c r="AK421" s="8">
        <f t="shared" si="87"/>
        <v>0</v>
      </c>
      <c r="AM421" s="8">
        <f>AK421/('particle parameters'!$B$21/1000)</f>
        <v>0</v>
      </c>
      <c r="AO421" s="35">
        <f t="shared" si="88"/>
        <v>0</v>
      </c>
      <c r="AQ421" s="15">
        <f>IF('vertical grid'!J421=TRUE,1,0)</f>
        <v>0</v>
      </c>
      <c r="AR421" s="15"/>
      <c r="AS421" s="15">
        <f t="shared" si="92"/>
        <v>0</v>
      </c>
      <c r="AV421" s="8">
        <f>(Vz!$B$14/1000)*Vz!AK421</f>
        <v>0</v>
      </c>
      <c r="AX421">
        <f t="shared" si="93"/>
        <v>0</v>
      </c>
    </row>
    <row r="422" spans="2:50" x14ac:dyDescent="0.15">
      <c r="B422" s="15">
        <f>'RAOB Used for Calcs'!C422</f>
        <v>0</v>
      </c>
      <c r="D422" s="15">
        <f t="shared" si="94"/>
        <v>0</v>
      </c>
      <c r="F422" s="8">
        <f t="shared" si="83"/>
        <v>0</v>
      </c>
      <c r="G422" s="8"/>
      <c r="I422">
        <v>0.60000000000000009</v>
      </c>
      <c r="K422" s="8">
        <f t="shared" si="95"/>
        <v>0.42399999999999999</v>
      </c>
      <c r="M422" s="20">
        <f>'P,T'!J422</f>
        <v>0</v>
      </c>
      <c r="N422" s="8"/>
      <c r="O422" s="8">
        <f>331.3*(SQRT((1+('P,T'!D422/273.15))))</f>
        <v>331.3</v>
      </c>
      <c r="P422" s="8"/>
      <c r="Q422" s="8">
        <f t="shared" si="84"/>
        <v>0</v>
      </c>
      <c r="R422" s="8"/>
      <c r="S422" s="8">
        <f t="shared" si="85"/>
        <v>0</v>
      </c>
      <c r="V422" s="8">
        <f>IF('RAOB Used for Calcs'!N422=1,((2*$T$16*$T$19)/(M422*$T$22*I422))^(1/2),0)</f>
        <v>0</v>
      </c>
      <c r="W422" s="8"/>
      <c r="X422" s="37">
        <f>IF('RAOB Used for Calcs'!N422=1,((2*$T$16*$T$19)/(M422*$T$22*K422))^(1/2),0)</f>
        <v>0</v>
      </c>
      <c r="Z422" s="18">
        <f t="shared" si="86"/>
        <v>0</v>
      </c>
      <c r="AA422" s="18"/>
      <c r="AC422" s="8">
        <f>IF('RAOB Used for Calcs'!L422=1,('particle parameters'!$B$25*ABS('particle parameters'!$B$30)),(AC423+(AM423*'vertical grid'!H423)))</f>
        <v>0</v>
      </c>
      <c r="AE422" s="8">
        <f t="shared" si="89"/>
        <v>0</v>
      </c>
      <c r="AG422" s="8">
        <f t="shared" si="90"/>
        <v>0.42399999999999999</v>
      </c>
      <c r="AI422" s="8">
        <f t="shared" si="91"/>
        <v>0</v>
      </c>
      <c r="AK422" s="8">
        <f t="shared" si="87"/>
        <v>0</v>
      </c>
      <c r="AM422" s="8">
        <f>AK422/('particle parameters'!$B$21/1000)</f>
        <v>0</v>
      </c>
      <c r="AO422" s="35">
        <f t="shared" si="88"/>
        <v>0</v>
      </c>
      <c r="AQ422" s="15">
        <f>IF('vertical grid'!J422=TRUE,1,0)</f>
        <v>0</v>
      </c>
      <c r="AR422" s="15"/>
      <c r="AS422" s="15">
        <f t="shared" si="92"/>
        <v>0</v>
      </c>
      <c r="AV422" s="8">
        <f>(Vz!$B$14/1000)*Vz!AK422</f>
        <v>0</v>
      </c>
      <c r="AX422">
        <f t="shared" si="93"/>
        <v>0</v>
      </c>
    </row>
    <row r="423" spans="2:50" x14ac:dyDescent="0.15">
      <c r="B423" s="15">
        <f>'RAOB Used for Calcs'!C423</f>
        <v>0</v>
      </c>
      <c r="D423" s="15">
        <f t="shared" si="94"/>
        <v>0</v>
      </c>
      <c r="F423" s="8">
        <f t="shared" si="83"/>
        <v>0</v>
      </c>
      <c r="G423" s="8"/>
      <c r="I423">
        <v>0.60000000000000009</v>
      </c>
      <c r="K423" s="8">
        <f t="shared" si="95"/>
        <v>0.42399999999999999</v>
      </c>
      <c r="M423" s="20">
        <f>'P,T'!J423</f>
        <v>0</v>
      </c>
      <c r="N423" s="8"/>
      <c r="O423" s="8">
        <f>331.3*(SQRT((1+('P,T'!D423/273.15))))</f>
        <v>331.3</v>
      </c>
      <c r="P423" s="8"/>
      <c r="Q423" s="8">
        <f t="shared" si="84"/>
        <v>0</v>
      </c>
      <c r="R423" s="8"/>
      <c r="S423" s="8">
        <f t="shared" si="85"/>
        <v>0</v>
      </c>
      <c r="V423" s="8">
        <f>IF('RAOB Used for Calcs'!N423=1,((2*$T$16*$T$19)/(M423*$T$22*I423))^(1/2),0)</f>
        <v>0</v>
      </c>
      <c r="W423" s="8"/>
      <c r="X423" s="37">
        <f>IF('RAOB Used for Calcs'!N423=1,((2*$T$16*$T$19)/(M423*$T$22*K423))^(1/2),0)</f>
        <v>0</v>
      </c>
      <c r="Z423" s="18">
        <f t="shared" si="86"/>
        <v>0</v>
      </c>
      <c r="AA423" s="18"/>
      <c r="AC423" s="8">
        <f>IF('RAOB Used for Calcs'!L423=1,('particle parameters'!$B$25*ABS('particle parameters'!$B$30)),(AC424+(AM424*'vertical grid'!H424)))</f>
        <v>0</v>
      </c>
      <c r="AE423" s="8">
        <f t="shared" si="89"/>
        <v>0</v>
      </c>
      <c r="AG423" s="8">
        <f t="shared" si="90"/>
        <v>0.42399999999999999</v>
      </c>
      <c r="AI423" s="8">
        <f t="shared" si="91"/>
        <v>0</v>
      </c>
      <c r="AK423" s="8">
        <f t="shared" si="87"/>
        <v>0</v>
      </c>
      <c r="AM423" s="8">
        <f>AK423/('particle parameters'!$B$21/1000)</f>
        <v>0</v>
      </c>
      <c r="AO423" s="35">
        <f t="shared" si="88"/>
        <v>0</v>
      </c>
      <c r="AQ423" s="15">
        <f>IF('vertical grid'!J423=TRUE,1,0)</f>
        <v>0</v>
      </c>
      <c r="AR423" s="15"/>
      <c r="AS423" s="15">
        <f t="shared" si="92"/>
        <v>0</v>
      </c>
      <c r="AV423" s="8">
        <f>(Vz!$B$14/1000)*Vz!AK423</f>
        <v>0</v>
      </c>
      <c r="AX423">
        <f t="shared" si="93"/>
        <v>0</v>
      </c>
    </row>
    <row r="424" spans="2:50" x14ac:dyDescent="0.15">
      <c r="B424" s="15">
        <f>'RAOB Used for Calcs'!C424</f>
        <v>0</v>
      </c>
      <c r="D424" s="15">
        <f t="shared" si="94"/>
        <v>0</v>
      </c>
      <c r="F424" s="8">
        <f t="shared" si="83"/>
        <v>0</v>
      </c>
      <c r="G424" s="8"/>
      <c r="I424">
        <v>0.60000000000000009</v>
      </c>
      <c r="K424" s="8">
        <f t="shared" si="95"/>
        <v>0.42399999999999999</v>
      </c>
      <c r="M424" s="20">
        <f>'P,T'!J424</f>
        <v>0</v>
      </c>
      <c r="N424" s="8"/>
      <c r="O424" s="8">
        <f>331.3*(SQRT((1+('P,T'!D424/273.15))))</f>
        <v>331.3</v>
      </c>
      <c r="P424" s="8"/>
      <c r="Q424" s="8">
        <f t="shared" si="84"/>
        <v>0</v>
      </c>
      <c r="R424" s="8"/>
      <c r="S424" s="8">
        <f t="shared" si="85"/>
        <v>0</v>
      </c>
      <c r="V424" s="8">
        <f>IF('RAOB Used for Calcs'!N424=1,((2*$T$16*$T$19)/(M424*$T$22*I424))^(1/2),0)</f>
        <v>0</v>
      </c>
      <c r="W424" s="8"/>
      <c r="X424" s="37">
        <f>IF('RAOB Used for Calcs'!N424=1,((2*$T$16*$T$19)/(M424*$T$22*K424))^(1/2),0)</f>
        <v>0</v>
      </c>
      <c r="Z424" s="18">
        <f t="shared" si="86"/>
        <v>0</v>
      </c>
      <c r="AA424" s="18"/>
      <c r="AC424" s="8">
        <f>IF('RAOB Used for Calcs'!L424=1,('particle parameters'!$B$25*ABS('particle parameters'!$B$30)),(AC425+(AM425*'vertical grid'!H425)))</f>
        <v>0</v>
      </c>
      <c r="AE424" s="8">
        <f t="shared" si="89"/>
        <v>0</v>
      </c>
      <c r="AG424" s="8">
        <f t="shared" si="90"/>
        <v>0.42399999999999999</v>
      </c>
      <c r="AI424" s="8">
        <f t="shared" si="91"/>
        <v>0</v>
      </c>
      <c r="AK424" s="8">
        <f t="shared" si="87"/>
        <v>0</v>
      </c>
      <c r="AM424" s="8">
        <f>AK424/('particle parameters'!$B$21/1000)</f>
        <v>0</v>
      </c>
      <c r="AO424" s="35">
        <f t="shared" si="88"/>
        <v>0</v>
      </c>
      <c r="AQ424" s="15">
        <f>IF('vertical grid'!J424=TRUE,1,0)</f>
        <v>0</v>
      </c>
      <c r="AR424" s="15"/>
      <c r="AS424" s="15">
        <f t="shared" si="92"/>
        <v>0</v>
      </c>
      <c r="AV424" s="8">
        <f>(Vz!$B$14/1000)*Vz!AK424</f>
        <v>0</v>
      </c>
      <c r="AX424">
        <f t="shared" si="93"/>
        <v>0</v>
      </c>
    </row>
    <row r="425" spans="2:50" x14ac:dyDescent="0.15">
      <c r="B425" s="15">
        <f>'RAOB Used for Calcs'!C425</f>
        <v>0</v>
      </c>
      <c r="D425" s="15">
        <f t="shared" si="94"/>
        <v>0</v>
      </c>
      <c r="F425" s="8">
        <f t="shared" si="83"/>
        <v>0</v>
      </c>
      <c r="G425" s="8"/>
      <c r="I425">
        <v>0.60000000000000009</v>
      </c>
      <c r="K425" s="8">
        <f t="shared" si="95"/>
        <v>0.42399999999999999</v>
      </c>
      <c r="M425" s="20">
        <f>'P,T'!J425</f>
        <v>0</v>
      </c>
      <c r="N425" s="8"/>
      <c r="O425" s="8">
        <f>331.3*(SQRT((1+('P,T'!D425/273.15))))</f>
        <v>331.3</v>
      </c>
      <c r="P425" s="8"/>
      <c r="Q425" s="8">
        <f t="shared" si="84"/>
        <v>0</v>
      </c>
      <c r="R425" s="8"/>
      <c r="S425" s="8">
        <f t="shared" si="85"/>
        <v>0</v>
      </c>
      <c r="V425" s="8">
        <f>IF('RAOB Used for Calcs'!N425=1,((2*$T$16*$T$19)/(M425*$T$22*I425))^(1/2),0)</f>
        <v>0</v>
      </c>
      <c r="W425" s="8"/>
      <c r="X425" s="37">
        <f>IF('RAOB Used for Calcs'!N425=1,((2*$T$16*$T$19)/(M425*$T$22*K425))^(1/2),0)</f>
        <v>0</v>
      </c>
      <c r="Z425" s="18">
        <f t="shared" si="86"/>
        <v>0</v>
      </c>
      <c r="AA425" s="18"/>
      <c r="AC425" s="8">
        <f>IF('RAOB Used for Calcs'!L425=1,('particle parameters'!$B$25*ABS('particle parameters'!$B$30)),(AC426+(AM426*'vertical grid'!H426)))</f>
        <v>0</v>
      </c>
      <c r="AE425" s="8">
        <f t="shared" si="89"/>
        <v>0</v>
      </c>
      <c r="AG425" s="8">
        <f t="shared" si="90"/>
        <v>0.42399999999999999</v>
      </c>
      <c r="AI425" s="8">
        <f t="shared" si="91"/>
        <v>0</v>
      </c>
      <c r="AK425" s="8">
        <f t="shared" si="87"/>
        <v>0</v>
      </c>
      <c r="AM425" s="8">
        <f>AK425/('particle parameters'!$B$21/1000)</f>
        <v>0</v>
      </c>
      <c r="AO425" s="35">
        <f t="shared" si="88"/>
        <v>0</v>
      </c>
      <c r="AQ425" s="15">
        <f>IF('vertical grid'!J425=TRUE,1,0)</f>
        <v>0</v>
      </c>
      <c r="AR425" s="15"/>
      <c r="AS425" s="15">
        <f t="shared" si="92"/>
        <v>0</v>
      </c>
      <c r="AV425" s="8">
        <f>(Vz!$B$14/1000)*Vz!AK425</f>
        <v>0</v>
      </c>
      <c r="AX425">
        <f t="shared" si="93"/>
        <v>0</v>
      </c>
    </row>
    <row r="426" spans="2:50" x14ac:dyDescent="0.15">
      <c r="B426" s="15">
        <f>'RAOB Used for Calcs'!C426</f>
        <v>0</v>
      </c>
      <c r="D426" s="15">
        <f t="shared" si="94"/>
        <v>0</v>
      </c>
      <c r="F426" s="8">
        <f t="shared" si="83"/>
        <v>0</v>
      </c>
      <c r="G426" s="8"/>
      <c r="I426">
        <v>0.60000000000000009</v>
      </c>
      <c r="K426" s="8">
        <f t="shared" si="95"/>
        <v>0.42399999999999999</v>
      </c>
      <c r="M426" s="20">
        <f>'P,T'!J426</f>
        <v>0</v>
      </c>
      <c r="N426" s="8"/>
      <c r="O426" s="8">
        <f>331.3*(SQRT((1+('P,T'!D426/273.15))))</f>
        <v>331.3</v>
      </c>
      <c r="P426" s="8"/>
      <c r="Q426" s="8">
        <f t="shared" si="84"/>
        <v>0</v>
      </c>
      <c r="R426" s="8"/>
      <c r="S426" s="8">
        <f t="shared" si="85"/>
        <v>0</v>
      </c>
      <c r="V426" s="8">
        <f>IF('RAOB Used for Calcs'!N426=1,((2*$T$16*$T$19)/(M426*$T$22*I426))^(1/2),0)</f>
        <v>0</v>
      </c>
      <c r="W426" s="8"/>
      <c r="X426" s="37">
        <f>IF('RAOB Used for Calcs'!N426=1,((2*$T$16*$T$19)/(M426*$T$22*K426))^(1/2),0)</f>
        <v>0</v>
      </c>
      <c r="Z426" s="18">
        <f t="shared" si="86"/>
        <v>0</v>
      </c>
      <c r="AA426" s="18"/>
      <c r="AC426" s="8">
        <f>IF('RAOB Used for Calcs'!L426=1,('particle parameters'!$B$25*ABS('particle parameters'!$B$30)),(AC427+(AM427*'vertical grid'!H427)))</f>
        <v>0</v>
      </c>
      <c r="AE426" s="8">
        <f t="shared" si="89"/>
        <v>0</v>
      </c>
      <c r="AG426" s="8">
        <f t="shared" si="90"/>
        <v>0.42399999999999999</v>
      </c>
      <c r="AI426" s="8">
        <f t="shared" si="91"/>
        <v>0</v>
      </c>
      <c r="AK426" s="8">
        <f t="shared" si="87"/>
        <v>0</v>
      </c>
      <c r="AM426" s="8">
        <f>AK426/('particle parameters'!$B$21/1000)</f>
        <v>0</v>
      </c>
      <c r="AO426" s="35">
        <f t="shared" si="88"/>
        <v>0</v>
      </c>
      <c r="AQ426" s="15">
        <f>IF('vertical grid'!J426=TRUE,1,0)</f>
        <v>0</v>
      </c>
      <c r="AR426" s="15"/>
      <c r="AS426" s="15">
        <f t="shared" si="92"/>
        <v>0</v>
      </c>
      <c r="AV426" s="8">
        <f>(Vz!$B$14/1000)*Vz!AK426</f>
        <v>0</v>
      </c>
      <c r="AX426">
        <f t="shared" si="93"/>
        <v>0</v>
      </c>
    </row>
    <row r="427" spans="2:50" x14ac:dyDescent="0.15">
      <c r="B427" s="15">
        <f>'RAOB Used for Calcs'!C427</f>
        <v>0</v>
      </c>
      <c r="D427" s="15">
        <f t="shared" si="94"/>
        <v>0</v>
      </c>
      <c r="F427" s="8">
        <f t="shared" si="83"/>
        <v>0</v>
      </c>
      <c r="G427" s="8"/>
      <c r="I427">
        <v>0.60000000000000009</v>
      </c>
      <c r="K427" s="8">
        <f t="shared" si="95"/>
        <v>0.42399999999999999</v>
      </c>
      <c r="M427" s="20">
        <f>'P,T'!J427</f>
        <v>0</v>
      </c>
      <c r="N427" s="8"/>
      <c r="O427" s="8">
        <f>331.3*(SQRT((1+('P,T'!D427/273.15))))</f>
        <v>331.3</v>
      </c>
      <c r="P427" s="8"/>
      <c r="Q427" s="8">
        <f t="shared" si="84"/>
        <v>0</v>
      </c>
      <c r="R427" s="8"/>
      <c r="S427" s="8">
        <f t="shared" si="85"/>
        <v>0</v>
      </c>
      <c r="V427" s="8">
        <f>IF('RAOB Used for Calcs'!N427=1,((2*$T$16*$T$19)/(M427*$T$22*I427))^(1/2),0)</f>
        <v>0</v>
      </c>
      <c r="W427" s="8"/>
      <c r="X427" s="37">
        <f>IF('RAOB Used for Calcs'!N427=1,((2*$T$16*$T$19)/(M427*$T$22*K427))^(1/2),0)</f>
        <v>0</v>
      </c>
      <c r="Z427" s="18">
        <f t="shared" si="86"/>
        <v>0</v>
      </c>
      <c r="AA427" s="18"/>
      <c r="AC427" s="8">
        <f>IF('RAOB Used for Calcs'!L427=1,('particle parameters'!$B$25*ABS('particle parameters'!$B$30)),(AC428+(AM428*'vertical grid'!H428)))</f>
        <v>0</v>
      </c>
      <c r="AE427" s="8">
        <f t="shared" si="89"/>
        <v>0</v>
      </c>
      <c r="AG427" s="8">
        <f t="shared" si="90"/>
        <v>0.42399999999999999</v>
      </c>
      <c r="AI427" s="8">
        <f t="shared" si="91"/>
        <v>0</v>
      </c>
      <c r="AK427" s="8">
        <f t="shared" si="87"/>
        <v>0</v>
      </c>
      <c r="AM427" s="8">
        <f>AK427/('particle parameters'!$B$21/1000)</f>
        <v>0</v>
      </c>
      <c r="AO427" s="35">
        <f t="shared" si="88"/>
        <v>0</v>
      </c>
      <c r="AQ427" s="15">
        <f>IF('vertical grid'!J427=TRUE,1,0)</f>
        <v>0</v>
      </c>
      <c r="AR427" s="15"/>
      <c r="AS427" s="15">
        <f t="shared" si="92"/>
        <v>0</v>
      </c>
      <c r="AV427" s="8">
        <f>(Vz!$B$14/1000)*Vz!AK427</f>
        <v>0</v>
      </c>
      <c r="AX427">
        <f t="shared" si="93"/>
        <v>0</v>
      </c>
    </row>
    <row r="428" spans="2:50" x14ac:dyDescent="0.15">
      <c r="B428" s="15">
        <f>'RAOB Used for Calcs'!C428</f>
        <v>0</v>
      </c>
      <c r="D428" s="15">
        <f t="shared" si="94"/>
        <v>0</v>
      </c>
      <c r="F428" s="8">
        <f t="shared" si="83"/>
        <v>0</v>
      </c>
      <c r="G428" s="8"/>
      <c r="I428">
        <v>0.60000000000000009</v>
      </c>
      <c r="K428" s="8">
        <f t="shared" si="95"/>
        <v>0.42399999999999999</v>
      </c>
      <c r="M428" s="20">
        <f>'P,T'!J428</f>
        <v>0</v>
      </c>
      <c r="N428" s="8"/>
      <c r="O428" s="8">
        <f>331.3*(SQRT((1+('P,T'!D428/273.15))))</f>
        <v>331.3</v>
      </c>
      <c r="P428" s="8"/>
      <c r="Q428" s="8">
        <f t="shared" si="84"/>
        <v>0</v>
      </c>
      <c r="R428" s="8"/>
      <c r="S428" s="8">
        <f t="shared" si="85"/>
        <v>0</v>
      </c>
      <c r="V428" s="8">
        <f>IF('RAOB Used for Calcs'!N428=1,((2*$T$16*$T$19)/(M428*$T$22*I428))^(1/2),0)</f>
        <v>0</v>
      </c>
      <c r="W428" s="8"/>
      <c r="X428" s="37">
        <f>IF('RAOB Used for Calcs'!N428=1,((2*$T$16*$T$19)/(M428*$T$22*K428))^(1/2),0)</f>
        <v>0</v>
      </c>
      <c r="Z428" s="18">
        <f t="shared" si="86"/>
        <v>0</v>
      </c>
      <c r="AA428" s="18"/>
      <c r="AC428" s="8">
        <f>IF('RAOB Used for Calcs'!L428=1,('particle parameters'!$B$25*ABS('particle parameters'!$B$30)),(AC429+(AM429*'vertical grid'!H429)))</f>
        <v>0</v>
      </c>
      <c r="AE428" s="8">
        <f t="shared" si="89"/>
        <v>0</v>
      </c>
      <c r="AG428" s="8">
        <f t="shared" si="90"/>
        <v>0.42399999999999999</v>
      </c>
      <c r="AI428" s="8">
        <f t="shared" si="91"/>
        <v>0</v>
      </c>
      <c r="AK428" s="8">
        <f t="shared" si="87"/>
        <v>0</v>
      </c>
      <c r="AM428" s="8">
        <f>AK428/('particle parameters'!$B$21/1000)</f>
        <v>0</v>
      </c>
      <c r="AO428" s="35">
        <f t="shared" si="88"/>
        <v>0</v>
      </c>
      <c r="AQ428" s="15">
        <f>IF('vertical grid'!J428=TRUE,1,0)</f>
        <v>0</v>
      </c>
      <c r="AR428" s="15"/>
      <c r="AS428" s="15">
        <f t="shared" si="92"/>
        <v>0</v>
      </c>
      <c r="AV428" s="8">
        <f>(Vz!$B$14/1000)*Vz!AK428</f>
        <v>0</v>
      </c>
      <c r="AX428">
        <f t="shared" si="93"/>
        <v>0</v>
      </c>
    </row>
    <row r="429" spans="2:50" x14ac:dyDescent="0.15">
      <c r="B429" s="15">
        <f>'RAOB Used for Calcs'!C429</f>
        <v>0</v>
      </c>
      <c r="D429" s="15">
        <f t="shared" si="94"/>
        <v>0</v>
      </c>
      <c r="F429" s="8">
        <f t="shared" si="83"/>
        <v>0</v>
      </c>
      <c r="G429" s="8"/>
      <c r="I429">
        <v>0.60000000000000009</v>
      </c>
      <c r="K429" s="8">
        <f t="shared" si="95"/>
        <v>0.42399999999999999</v>
      </c>
      <c r="M429" s="20">
        <f>'P,T'!J429</f>
        <v>0</v>
      </c>
      <c r="N429" s="8"/>
      <c r="O429" s="8">
        <f>331.3*(SQRT((1+('P,T'!D429/273.15))))</f>
        <v>331.3</v>
      </c>
      <c r="P429" s="8"/>
      <c r="Q429" s="8">
        <f t="shared" si="84"/>
        <v>0</v>
      </c>
      <c r="R429" s="8"/>
      <c r="S429" s="8">
        <f t="shared" si="85"/>
        <v>0</v>
      </c>
      <c r="V429" s="8">
        <f>IF('RAOB Used for Calcs'!N429=1,((2*$T$16*$T$19)/(M429*$T$22*I429))^(1/2),0)</f>
        <v>0</v>
      </c>
      <c r="W429" s="8"/>
      <c r="X429" s="37">
        <f>IF('RAOB Used for Calcs'!N429=1,((2*$T$16*$T$19)/(M429*$T$22*K429))^(1/2),0)</f>
        <v>0</v>
      </c>
      <c r="Z429" s="18">
        <f t="shared" si="86"/>
        <v>0</v>
      </c>
      <c r="AA429" s="18"/>
      <c r="AC429" s="8">
        <f>IF('RAOB Used for Calcs'!L429=1,('particle parameters'!$B$25*ABS('particle parameters'!$B$30)),(AC430+(AM430*'vertical grid'!H430)))</f>
        <v>0</v>
      </c>
      <c r="AE429" s="8">
        <f t="shared" si="89"/>
        <v>0</v>
      </c>
      <c r="AG429" s="8">
        <f t="shared" si="90"/>
        <v>0.42399999999999999</v>
      </c>
      <c r="AI429" s="8">
        <f t="shared" si="91"/>
        <v>0</v>
      </c>
      <c r="AK429" s="8">
        <f t="shared" si="87"/>
        <v>0</v>
      </c>
      <c r="AM429" s="8">
        <f>AK429/('particle parameters'!$B$21/1000)</f>
        <v>0</v>
      </c>
      <c r="AO429" s="35">
        <f t="shared" si="88"/>
        <v>0</v>
      </c>
      <c r="AQ429" s="15">
        <f>IF('vertical grid'!J429=TRUE,1,0)</f>
        <v>0</v>
      </c>
      <c r="AR429" s="15"/>
      <c r="AS429" s="15">
        <f t="shared" si="92"/>
        <v>0</v>
      </c>
      <c r="AV429" s="8">
        <f>(Vz!$B$14/1000)*Vz!AK429</f>
        <v>0</v>
      </c>
      <c r="AX429">
        <f t="shared" si="93"/>
        <v>0</v>
      </c>
    </row>
    <row r="430" spans="2:50" x14ac:dyDescent="0.15">
      <c r="B430" s="15">
        <f>'RAOB Used for Calcs'!C430</f>
        <v>0</v>
      </c>
      <c r="D430" s="15">
        <f t="shared" si="94"/>
        <v>0</v>
      </c>
      <c r="F430" s="8">
        <f t="shared" si="83"/>
        <v>0</v>
      </c>
      <c r="G430" s="8"/>
      <c r="I430">
        <v>0.60000000000000009</v>
      </c>
      <c r="K430" s="8">
        <f t="shared" si="95"/>
        <v>0.42399999999999999</v>
      </c>
      <c r="M430" s="20">
        <f>'P,T'!J430</f>
        <v>0</v>
      </c>
      <c r="N430" s="8"/>
      <c r="O430" s="8">
        <f>331.3*(SQRT((1+('P,T'!D430/273.15))))</f>
        <v>331.3</v>
      </c>
      <c r="P430" s="8"/>
      <c r="Q430" s="8">
        <f t="shared" si="84"/>
        <v>0</v>
      </c>
      <c r="R430" s="8"/>
      <c r="S430" s="8">
        <f t="shared" si="85"/>
        <v>0</v>
      </c>
      <c r="V430" s="8">
        <f>IF('RAOB Used for Calcs'!N430=1,((2*$T$16*$T$19)/(M430*$T$22*I430))^(1/2),0)</f>
        <v>0</v>
      </c>
      <c r="W430" s="8"/>
      <c r="X430" s="37">
        <f>IF('RAOB Used for Calcs'!N430=1,((2*$T$16*$T$19)/(M430*$T$22*K430))^(1/2),0)</f>
        <v>0</v>
      </c>
      <c r="Z430" s="18">
        <f t="shared" si="86"/>
        <v>0</v>
      </c>
      <c r="AA430" s="18"/>
      <c r="AC430" s="8">
        <f>IF('RAOB Used for Calcs'!L430=1,('particle parameters'!$B$25*ABS('particle parameters'!$B$30)),(AC431+(AM431*'vertical grid'!H431)))</f>
        <v>0</v>
      </c>
      <c r="AE430" s="8">
        <f t="shared" si="89"/>
        <v>0</v>
      </c>
      <c r="AG430" s="8">
        <f t="shared" si="90"/>
        <v>0.42399999999999999</v>
      </c>
      <c r="AI430" s="8">
        <f t="shared" si="91"/>
        <v>0</v>
      </c>
      <c r="AK430" s="8">
        <f t="shared" si="87"/>
        <v>0</v>
      </c>
      <c r="AM430" s="8">
        <f>AK430/('particle parameters'!$B$21/1000)</f>
        <v>0</v>
      </c>
      <c r="AO430" s="35">
        <f t="shared" si="88"/>
        <v>0</v>
      </c>
      <c r="AQ430" s="15">
        <f>IF('vertical grid'!J430=TRUE,1,0)</f>
        <v>0</v>
      </c>
      <c r="AR430" s="15"/>
      <c r="AS430" s="15">
        <f t="shared" si="92"/>
        <v>0</v>
      </c>
      <c r="AV430" s="8">
        <f>(Vz!$B$14/1000)*Vz!AK430</f>
        <v>0</v>
      </c>
      <c r="AX430">
        <f t="shared" si="93"/>
        <v>0</v>
      </c>
    </row>
    <row r="431" spans="2:50" x14ac:dyDescent="0.15">
      <c r="B431" s="15">
        <f>'RAOB Used for Calcs'!C431</f>
        <v>0</v>
      </c>
      <c r="D431" s="15">
        <f t="shared" si="94"/>
        <v>0</v>
      </c>
      <c r="F431" s="8">
        <f t="shared" si="83"/>
        <v>0</v>
      </c>
      <c r="G431" s="8"/>
      <c r="I431">
        <v>0.60000000000000009</v>
      </c>
      <c r="K431" s="8">
        <f t="shared" si="95"/>
        <v>0.42399999999999999</v>
      </c>
      <c r="M431" s="20">
        <f>'P,T'!J431</f>
        <v>0</v>
      </c>
      <c r="N431" s="8"/>
      <c r="O431" s="8">
        <f>331.3*(SQRT((1+('P,T'!D431/273.15))))</f>
        <v>331.3</v>
      </c>
      <c r="P431" s="8"/>
      <c r="Q431" s="8">
        <f t="shared" si="84"/>
        <v>0</v>
      </c>
      <c r="R431" s="8"/>
      <c r="S431" s="8">
        <f t="shared" si="85"/>
        <v>0</v>
      </c>
      <c r="V431" s="8">
        <f>IF('RAOB Used for Calcs'!N431=1,((2*$T$16*$T$19)/(M431*$T$22*I431))^(1/2),0)</f>
        <v>0</v>
      </c>
      <c r="W431" s="8"/>
      <c r="X431" s="37">
        <f>IF('RAOB Used for Calcs'!N431=1,((2*$T$16*$T$19)/(M431*$T$22*K431))^(1/2),0)</f>
        <v>0</v>
      </c>
      <c r="Z431" s="18">
        <f t="shared" si="86"/>
        <v>0</v>
      </c>
      <c r="AA431" s="18"/>
      <c r="AC431" s="8">
        <f>IF('RAOB Used for Calcs'!L431=1,('particle parameters'!$B$25*ABS('particle parameters'!$B$30)),(AC432+(AM432*'vertical grid'!H432)))</f>
        <v>0</v>
      </c>
      <c r="AE431" s="8">
        <f t="shared" si="89"/>
        <v>0</v>
      </c>
      <c r="AG431" s="8">
        <f t="shared" si="90"/>
        <v>0.42399999999999999</v>
      </c>
      <c r="AI431" s="8">
        <f t="shared" si="91"/>
        <v>0</v>
      </c>
      <c r="AK431" s="8">
        <f t="shared" si="87"/>
        <v>0</v>
      </c>
      <c r="AM431" s="8">
        <f>AK431/('particle parameters'!$B$21/1000)</f>
        <v>0</v>
      </c>
      <c r="AO431" s="35">
        <f t="shared" si="88"/>
        <v>0</v>
      </c>
      <c r="AQ431" s="15">
        <f>IF('vertical grid'!J431=TRUE,1,0)</f>
        <v>0</v>
      </c>
      <c r="AR431" s="15"/>
      <c r="AS431" s="15">
        <f t="shared" si="92"/>
        <v>0</v>
      </c>
      <c r="AV431" s="8">
        <f>(Vz!$B$14/1000)*Vz!AK431</f>
        <v>0</v>
      </c>
      <c r="AX431">
        <f t="shared" si="93"/>
        <v>0</v>
      </c>
    </row>
    <row r="432" spans="2:50" x14ac:dyDescent="0.15">
      <c r="B432" s="15">
        <f>'RAOB Used for Calcs'!C432</f>
        <v>0</v>
      </c>
      <c r="D432" s="15">
        <f t="shared" si="94"/>
        <v>0</v>
      </c>
      <c r="F432" s="8">
        <f t="shared" si="83"/>
        <v>0</v>
      </c>
      <c r="G432" s="8"/>
      <c r="I432">
        <v>0.60000000000000009</v>
      </c>
      <c r="K432" s="8">
        <f t="shared" si="95"/>
        <v>0.42399999999999999</v>
      </c>
      <c r="M432" s="20">
        <f>'P,T'!J432</f>
        <v>0</v>
      </c>
      <c r="N432" s="8"/>
      <c r="O432" s="8">
        <f>331.3*(SQRT((1+('P,T'!D432/273.15))))</f>
        <v>331.3</v>
      </c>
      <c r="P432" s="8"/>
      <c r="Q432" s="8">
        <f t="shared" si="84"/>
        <v>0</v>
      </c>
      <c r="R432" s="8"/>
      <c r="S432" s="8">
        <f t="shared" si="85"/>
        <v>0</v>
      </c>
      <c r="V432" s="8">
        <f>IF('RAOB Used for Calcs'!N432=1,((2*$T$16*$T$19)/(M432*$T$22*I432))^(1/2),0)</f>
        <v>0</v>
      </c>
      <c r="W432" s="8"/>
      <c r="X432" s="37">
        <f>IF('RAOB Used for Calcs'!N432=1,((2*$T$16*$T$19)/(M432*$T$22*K432))^(1/2),0)</f>
        <v>0</v>
      </c>
      <c r="Z432" s="18">
        <f t="shared" si="86"/>
        <v>0</v>
      </c>
      <c r="AA432" s="18"/>
      <c r="AC432" s="8">
        <f>IF('RAOB Used for Calcs'!L432=1,('particle parameters'!$B$25*ABS('particle parameters'!$B$30)),(AC433+(AM433*'vertical grid'!H433)))</f>
        <v>0</v>
      </c>
      <c r="AE432" s="8">
        <f t="shared" si="89"/>
        <v>0</v>
      </c>
      <c r="AG432" s="8">
        <f t="shared" si="90"/>
        <v>0.42399999999999999</v>
      </c>
      <c r="AI432" s="8">
        <f t="shared" si="91"/>
        <v>0</v>
      </c>
      <c r="AK432" s="8">
        <f t="shared" si="87"/>
        <v>0</v>
      </c>
      <c r="AM432" s="8">
        <f>AK432/('particle parameters'!$B$21/1000)</f>
        <v>0</v>
      </c>
      <c r="AO432" s="35">
        <f t="shared" si="88"/>
        <v>0</v>
      </c>
      <c r="AQ432" s="15">
        <f>IF('vertical grid'!J432=TRUE,1,0)</f>
        <v>0</v>
      </c>
      <c r="AR432" s="15"/>
      <c r="AS432" s="15">
        <f t="shared" si="92"/>
        <v>0</v>
      </c>
      <c r="AV432" s="8">
        <f>(Vz!$B$14/1000)*Vz!AK432</f>
        <v>0</v>
      </c>
      <c r="AX432">
        <f t="shared" si="93"/>
        <v>0</v>
      </c>
    </row>
    <row r="433" spans="2:50" x14ac:dyDescent="0.15">
      <c r="B433" s="15">
        <f>'RAOB Used for Calcs'!C433</f>
        <v>0</v>
      </c>
      <c r="D433" s="15">
        <f t="shared" si="94"/>
        <v>0</v>
      </c>
      <c r="F433" s="8">
        <f t="shared" si="83"/>
        <v>0</v>
      </c>
      <c r="G433" s="8"/>
      <c r="I433">
        <v>0.60000000000000009</v>
      </c>
      <c r="K433" s="8">
        <f t="shared" si="95"/>
        <v>0.42399999999999999</v>
      </c>
      <c r="M433" s="20">
        <f>'P,T'!J433</f>
        <v>0</v>
      </c>
      <c r="N433" s="8"/>
      <c r="O433" s="8">
        <f>331.3*(SQRT((1+('P,T'!D433/273.15))))</f>
        <v>331.3</v>
      </c>
      <c r="P433" s="8"/>
      <c r="Q433" s="8">
        <f t="shared" si="84"/>
        <v>0</v>
      </c>
      <c r="R433" s="8"/>
      <c r="S433" s="8">
        <f t="shared" si="85"/>
        <v>0</v>
      </c>
      <c r="V433" s="8">
        <f>IF('RAOB Used for Calcs'!N433=1,((2*$T$16*$T$19)/(M433*$T$22*I433))^(1/2),0)</f>
        <v>0</v>
      </c>
      <c r="W433" s="8"/>
      <c r="X433" s="37">
        <f>IF('RAOB Used for Calcs'!N433=1,((2*$T$16*$T$19)/(M433*$T$22*K433))^(1/2),0)</f>
        <v>0</v>
      </c>
      <c r="Z433" s="18">
        <f t="shared" si="86"/>
        <v>0</v>
      </c>
      <c r="AA433" s="18"/>
      <c r="AC433" s="8">
        <f>IF('RAOB Used for Calcs'!L433=1,('particle parameters'!$B$25*ABS('particle parameters'!$B$30)),(AC434+(AM434*'vertical grid'!H434)))</f>
        <v>0</v>
      </c>
      <c r="AE433" s="8">
        <f t="shared" si="89"/>
        <v>0</v>
      </c>
      <c r="AG433" s="8">
        <f t="shared" si="90"/>
        <v>0.42399999999999999</v>
      </c>
      <c r="AI433" s="8">
        <f t="shared" si="91"/>
        <v>0</v>
      </c>
      <c r="AK433" s="8">
        <f t="shared" si="87"/>
        <v>0</v>
      </c>
      <c r="AM433" s="8">
        <f>AK433/('particle parameters'!$B$21/1000)</f>
        <v>0</v>
      </c>
      <c r="AO433" s="35">
        <f t="shared" si="88"/>
        <v>0</v>
      </c>
      <c r="AQ433" s="15">
        <f>IF('vertical grid'!J433=TRUE,1,0)</f>
        <v>0</v>
      </c>
      <c r="AR433" s="15"/>
      <c r="AS433" s="15">
        <f t="shared" si="92"/>
        <v>0</v>
      </c>
      <c r="AV433" s="8">
        <f>(Vz!$B$14/1000)*Vz!AK433</f>
        <v>0</v>
      </c>
      <c r="AX433">
        <f t="shared" si="93"/>
        <v>0</v>
      </c>
    </row>
    <row r="434" spans="2:50" x14ac:dyDescent="0.15">
      <c r="B434" s="15">
        <f>'RAOB Used for Calcs'!C434</f>
        <v>0</v>
      </c>
      <c r="D434" s="15">
        <f t="shared" si="94"/>
        <v>0</v>
      </c>
      <c r="F434" s="8">
        <f t="shared" si="83"/>
        <v>0</v>
      </c>
      <c r="G434" s="8"/>
      <c r="I434">
        <v>0.60000000000000009</v>
      </c>
      <c r="K434" s="8">
        <f t="shared" si="95"/>
        <v>0.42399999999999999</v>
      </c>
      <c r="M434" s="20">
        <f>'P,T'!J434</f>
        <v>0</v>
      </c>
      <c r="N434" s="8"/>
      <c r="O434" s="8">
        <f>331.3*(SQRT((1+('P,T'!D434/273.15))))</f>
        <v>331.3</v>
      </c>
      <c r="P434" s="8"/>
      <c r="Q434" s="8">
        <f t="shared" si="84"/>
        <v>0</v>
      </c>
      <c r="R434" s="8"/>
      <c r="S434" s="8">
        <f t="shared" si="85"/>
        <v>0</v>
      </c>
      <c r="V434" s="8">
        <f>IF('RAOB Used for Calcs'!N434=1,((2*$T$16*$T$19)/(M434*$T$22*I434))^(1/2),0)</f>
        <v>0</v>
      </c>
      <c r="W434" s="8"/>
      <c r="X434" s="37">
        <f>IF('RAOB Used for Calcs'!N434=1,((2*$T$16*$T$19)/(M434*$T$22*K434))^(1/2),0)</f>
        <v>0</v>
      </c>
      <c r="Z434" s="18">
        <f t="shared" si="86"/>
        <v>0</v>
      </c>
      <c r="AA434" s="18"/>
      <c r="AC434" s="8">
        <f>IF('RAOB Used for Calcs'!L434=1,('particle parameters'!$B$25*ABS('particle parameters'!$B$30)),(AC435+(AM435*'vertical grid'!H435)))</f>
        <v>0</v>
      </c>
      <c r="AE434" s="8">
        <f t="shared" si="89"/>
        <v>0</v>
      </c>
      <c r="AG434" s="8">
        <f t="shared" si="90"/>
        <v>0.42399999999999999</v>
      </c>
      <c r="AI434" s="8">
        <f t="shared" si="91"/>
        <v>0</v>
      </c>
      <c r="AK434" s="8">
        <f t="shared" si="87"/>
        <v>0</v>
      </c>
      <c r="AM434" s="8">
        <f>AK434/('particle parameters'!$B$21/1000)</f>
        <v>0</v>
      </c>
      <c r="AO434" s="35">
        <f t="shared" si="88"/>
        <v>0</v>
      </c>
      <c r="AQ434" s="15">
        <f>IF('vertical grid'!J434=TRUE,1,0)</f>
        <v>0</v>
      </c>
      <c r="AR434" s="15"/>
      <c r="AS434" s="15">
        <f t="shared" si="92"/>
        <v>0</v>
      </c>
      <c r="AV434" s="8">
        <f>(Vz!$B$14/1000)*Vz!AK434</f>
        <v>0</v>
      </c>
      <c r="AX434">
        <f t="shared" si="93"/>
        <v>0</v>
      </c>
    </row>
    <row r="435" spans="2:50" x14ac:dyDescent="0.15">
      <c r="B435" s="15">
        <f>'RAOB Used for Calcs'!C435</f>
        <v>0</v>
      </c>
      <c r="D435" s="15">
        <f t="shared" si="94"/>
        <v>0</v>
      </c>
      <c r="F435" s="8">
        <f t="shared" si="83"/>
        <v>0</v>
      </c>
      <c r="G435" s="8"/>
      <c r="I435">
        <v>0.60000000000000009</v>
      </c>
      <c r="K435" s="8">
        <f t="shared" si="95"/>
        <v>0.42399999999999999</v>
      </c>
      <c r="M435" s="20">
        <f>'P,T'!J435</f>
        <v>0</v>
      </c>
      <c r="N435" s="8"/>
      <c r="O435" s="8">
        <f>331.3*(SQRT((1+('P,T'!D435/273.15))))</f>
        <v>331.3</v>
      </c>
      <c r="P435" s="8"/>
      <c r="Q435" s="8">
        <f t="shared" si="84"/>
        <v>0</v>
      </c>
      <c r="R435" s="8"/>
      <c r="S435" s="8">
        <f t="shared" si="85"/>
        <v>0</v>
      </c>
      <c r="V435" s="8">
        <f>IF('RAOB Used for Calcs'!N435=1,((2*$T$16*$T$19)/(M435*$T$22*I435))^(1/2),0)</f>
        <v>0</v>
      </c>
      <c r="W435" s="8"/>
      <c r="X435" s="37">
        <f>IF('RAOB Used for Calcs'!N435=1,((2*$T$16*$T$19)/(M435*$T$22*K435))^(1/2),0)</f>
        <v>0</v>
      </c>
      <c r="Z435" s="18">
        <f t="shared" si="86"/>
        <v>0</v>
      </c>
      <c r="AA435" s="18"/>
      <c r="AC435" s="8">
        <f>IF('RAOB Used for Calcs'!L435=1,('particle parameters'!$B$25*ABS('particle parameters'!$B$30)),(AC436+(AM436*'vertical grid'!H436)))</f>
        <v>0</v>
      </c>
      <c r="AE435" s="8">
        <f t="shared" si="89"/>
        <v>0</v>
      </c>
      <c r="AG435" s="8">
        <f t="shared" si="90"/>
        <v>0.42399999999999999</v>
      </c>
      <c r="AI435" s="8">
        <f t="shared" si="91"/>
        <v>0</v>
      </c>
      <c r="AK435" s="8">
        <f t="shared" si="87"/>
        <v>0</v>
      </c>
      <c r="AM435" s="8">
        <f>AK435/('particle parameters'!$B$21/1000)</f>
        <v>0</v>
      </c>
      <c r="AO435" s="35">
        <f t="shared" si="88"/>
        <v>0</v>
      </c>
      <c r="AQ435" s="15">
        <f>IF('vertical grid'!J435=TRUE,1,0)</f>
        <v>0</v>
      </c>
      <c r="AR435" s="15"/>
      <c r="AS435" s="15">
        <f t="shared" si="92"/>
        <v>0</v>
      </c>
      <c r="AV435" s="8">
        <f>(Vz!$B$14/1000)*Vz!AK435</f>
        <v>0</v>
      </c>
      <c r="AX435">
        <f t="shared" si="93"/>
        <v>0</v>
      </c>
    </row>
    <row r="436" spans="2:50" x14ac:dyDescent="0.15">
      <c r="B436" s="15">
        <f>'RAOB Used for Calcs'!C436</f>
        <v>0</v>
      </c>
      <c r="D436" s="15">
        <f t="shared" si="94"/>
        <v>0</v>
      </c>
      <c r="F436" s="8">
        <f t="shared" si="83"/>
        <v>0</v>
      </c>
      <c r="G436" s="8"/>
      <c r="I436">
        <v>0.60000000000000009</v>
      </c>
      <c r="K436" s="8">
        <f t="shared" si="95"/>
        <v>0.42399999999999999</v>
      </c>
      <c r="M436" s="20">
        <f>'P,T'!J436</f>
        <v>0</v>
      </c>
      <c r="N436" s="8"/>
      <c r="O436" s="8">
        <f>331.3*(SQRT((1+('P,T'!D436/273.15))))</f>
        <v>331.3</v>
      </c>
      <c r="P436" s="8"/>
      <c r="Q436" s="8">
        <f t="shared" si="84"/>
        <v>0</v>
      </c>
      <c r="R436" s="8"/>
      <c r="S436" s="8">
        <f t="shared" si="85"/>
        <v>0</v>
      </c>
      <c r="V436" s="8">
        <f>IF('RAOB Used for Calcs'!N436=1,((2*$T$16*$T$19)/(M436*$T$22*I436))^(1/2),0)</f>
        <v>0</v>
      </c>
      <c r="W436" s="8"/>
      <c r="X436" s="37">
        <f>IF('RAOB Used for Calcs'!N436=1,((2*$T$16*$T$19)/(M436*$T$22*K436))^(1/2),0)</f>
        <v>0</v>
      </c>
      <c r="Z436" s="18">
        <f t="shared" si="86"/>
        <v>0</v>
      </c>
      <c r="AA436" s="18"/>
      <c r="AC436" s="8">
        <f>IF('RAOB Used for Calcs'!L436=1,('particle parameters'!$B$25*ABS('particle parameters'!$B$30)),(AC437+(AM437*'vertical grid'!H437)))</f>
        <v>0</v>
      </c>
      <c r="AE436" s="8">
        <f t="shared" si="89"/>
        <v>0</v>
      </c>
      <c r="AG436" s="8">
        <f t="shared" si="90"/>
        <v>0.42399999999999999</v>
      </c>
      <c r="AI436" s="8">
        <f t="shared" si="91"/>
        <v>0</v>
      </c>
      <c r="AK436" s="8">
        <f t="shared" si="87"/>
        <v>0</v>
      </c>
      <c r="AM436" s="8">
        <f>AK436/('particle parameters'!$B$21/1000)</f>
        <v>0</v>
      </c>
      <c r="AO436" s="35">
        <f t="shared" si="88"/>
        <v>0</v>
      </c>
      <c r="AQ436" s="15">
        <f>IF('vertical grid'!J436=TRUE,1,0)</f>
        <v>0</v>
      </c>
      <c r="AR436" s="15"/>
      <c r="AS436" s="15">
        <f t="shared" si="92"/>
        <v>0</v>
      </c>
      <c r="AV436" s="8">
        <f>(Vz!$B$14/1000)*Vz!AK436</f>
        <v>0</v>
      </c>
      <c r="AX436">
        <f t="shared" si="93"/>
        <v>0</v>
      </c>
    </row>
    <row r="437" spans="2:50" x14ac:dyDescent="0.15">
      <c r="B437" s="15">
        <f>'RAOB Used for Calcs'!C437</f>
        <v>0</v>
      </c>
      <c r="D437" s="15">
        <f t="shared" si="94"/>
        <v>0</v>
      </c>
      <c r="F437" s="8">
        <f t="shared" si="83"/>
        <v>0</v>
      </c>
      <c r="G437" s="8"/>
      <c r="I437">
        <v>0.60000000000000009</v>
      </c>
      <c r="K437" s="8">
        <f t="shared" si="95"/>
        <v>0.42399999999999999</v>
      </c>
      <c r="M437" s="20">
        <f>'P,T'!J437</f>
        <v>0</v>
      </c>
      <c r="N437" s="8"/>
      <c r="O437" s="8">
        <f>331.3*(SQRT((1+('P,T'!D437/273.15))))</f>
        <v>331.3</v>
      </c>
      <c r="P437" s="8"/>
      <c r="Q437" s="8">
        <f t="shared" si="84"/>
        <v>0</v>
      </c>
      <c r="R437" s="8"/>
      <c r="S437" s="8">
        <f t="shared" si="85"/>
        <v>0</v>
      </c>
      <c r="V437" s="8">
        <f>IF('RAOB Used for Calcs'!N437=1,((2*$T$16*$T$19)/(M437*$T$22*I437))^(1/2),0)</f>
        <v>0</v>
      </c>
      <c r="W437" s="8"/>
      <c r="X437" s="37">
        <f>IF('RAOB Used for Calcs'!N437=1,((2*$T$16*$T$19)/(M437*$T$22*K437))^(1/2),0)</f>
        <v>0</v>
      </c>
      <c r="Z437" s="18">
        <f t="shared" si="86"/>
        <v>0</v>
      </c>
      <c r="AA437" s="18"/>
      <c r="AC437" s="8">
        <f>IF('RAOB Used for Calcs'!L437=1,('particle parameters'!$B$25*ABS('particle parameters'!$B$30)),(AC438+(AM438*'vertical grid'!H438)))</f>
        <v>0</v>
      </c>
      <c r="AE437" s="8">
        <f t="shared" si="89"/>
        <v>0</v>
      </c>
      <c r="AG437" s="8">
        <f t="shared" si="90"/>
        <v>0.42399999999999999</v>
      </c>
      <c r="AI437" s="8">
        <f t="shared" si="91"/>
        <v>0</v>
      </c>
      <c r="AK437" s="8">
        <f t="shared" si="87"/>
        <v>0</v>
      </c>
      <c r="AM437" s="8">
        <f>AK437/('particle parameters'!$B$21/1000)</f>
        <v>0</v>
      </c>
      <c r="AO437" s="35">
        <f t="shared" si="88"/>
        <v>0</v>
      </c>
      <c r="AQ437" s="15">
        <f>IF('vertical grid'!J437=TRUE,1,0)</f>
        <v>0</v>
      </c>
      <c r="AR437" s="15"/>
      <c r="AS437" s="15">
        <f t="shared" si="92"/>
        <v>0</v>
      </c>
      <c r="AV437" s="8">
        <f>(Vz!$B$14/1000)*Vz!AK437</f>
        <v>0</v>
      </c>
      <c r="AX437">
        <f t="shared" si="93"/>
        <v>0</v>
      </c>
    </row>
    <row r="438" spans="2:50" x14ac:dyDescent="0.15">
      <c r="B438" s="15">
        <f>'RAOB Used for Calcs'!C438</f>
        <v>0</v>
      </c>
      <c r="D438" s="15">
        <f t="shared" si="94"/>
        <v>0</v>
      </c>
      <c r="F438" s="8">
        <f t="shared" si="83"/>
        <v>0</v>
      </c>
      <c r="G438" s="8"/>
      <c r="I438">
        <v>0.60000000000000009</v>
      </c>
      <c r="K438" s="8">
        <f t="shared" si="95"/>
        <v>0.42399999999999999</v>
      </c>
      <c r="M438" s="20">
        <f>'P,T'!J438</f>
        <v>0</v>
      </c>
      <c r="N438" s="8"/>
      <c r="O438" s="8">
        <f>331.3*(SQRT((1+('P,T'!D438/273.15))))</f>
        <v>331.3</v>
      </c>
      <c r="P438" s="8"/>
      <c r="Q438" s="8">
        <f t="shared" si="84"/>
        <v>0</v>
      </c>
      <c r="R438" s="8"/>
      <c r="S438" s="8">
        <f t="shared" si="85"/>
        <v>0</v>
      </c>
      <c r="V438" s="8">
        <f>IF('RAOB Used for Calcs'!N438=1,((2*$T$16*$T$19)/(M438*$T$22*I438))^(1/2),0)</f>
        <v>0</v>
      </c>
      <c r="W438" s="8"/>
      <c r="X438" s="37">
        <f>IF('RAOB Used for Calcs'!N438=1,((2*$T$16*$T$19)/(M438*$T$22*K438))^(1/2),0)</f>
        <v>0</v>
      </c>
      <c r="Z438" s="18">
        <f t="shared" si="86"/>
        <v>0</v>
      </c>
      <c r="AA438" s="18"/>
      <c r="AC438" s="8">
        <f>IF('RAOB Used for Calcs'!L438=1,('particle parameters'!$B$25*ABS('particle parameters'!$B$30)),(AC439+(AM439*'vertical grid'!H439)))</f>
        <v>0</v>
      </c>
      <c r="AE438" s="8">
        <f t="shared" si="89"/>
        <v>0</v>
      </c>
      <c r="AG438" s="8">
        <f t="shared" si="90"/>
        <v>0.42399999999999999</v>
      </c>
      <c r="AI438" s="8">
        <f t="shared" si="91"/>
        <v>0</v>
      </c>
      <c r="AK438" s="8">
        <f t="shared" si="87"/>
        <v>0</v>
      </c>
      <c r="AM438" s="8">
        <f>AK438/('particle parameters'!$B$21/1000)</f>
        <v>0</v>
      </c>
      <c r="AO438" s="35">
        <f t="shared" si="88"/>
        <v>0</v>
      </c>
      <c r="AQ438" s="15">
        <f>IF('vertical grid'!J438=TRUE,1,0)</f>
        <v>0</v>
      </c>
      <c r="AR438" s="15"/>
      <c r="AS438" s="15">
        <f t="shared" si="92"/>
        <v>0</v>
      </c>
      <c r="AV438" s="8">
        <f>(Vz!$B$14/1000)*Vz!AK438</f>
        <v>0</v>
      </c>
      <c r="AX438">
        <f t="shared" si="93"/>
        <v>0</v>
      </c>
    </row>
    <row r="439" spans="2:50" x14ac:dyDescent="0.15">
      <c r="B439" s="15">
        <f>'RAOB Used for Calcs'!C439</f>
        <v>0</v>
      </c>
      <c r="D439" s="15">
        <f t="shared" si="94"/>
        <v>0</v>
      </c>
      <c r="F439" s="8">
        <f t="shared" si="83"/>
        <v>0</v>
      </c>
      <c r="G439" s="8"/>
      <c r="I439">
        <v>0.60000000000000009</v>
      </c>
      <c r="K439" s="8">
        <f t="shared" si="95"/>
        <v>0.42399999999999999</v>
      </c>
      <c r="M439" s="20">
        <f>'P,T'!J439</f>
        <v>0</v>
      </c>
      <c r="N439" s="8"/>
      <c r="O439" s="8">
        <f>331.3*(SQRT((1+('P,T'!D439/273.15))))</f>
        <v>331.3</v>
      </c>
      <c r="P439" s="8"/>
      <c r="Q439" s="8">
        <f t="shared" si="84"/>
        <v>0</v>
      </c>
      <c r="R439" s="8"/>
      <c r="S439" s="8">
        <f t="shared" si="85"/>
        <v>0</v>
      </c>
      <c r="V439" s="8">
        <f>IF('RAOB Used for Calcs'!N439=1,((2*$T$16*$T$19)/(M439*$T$22*I439))^(1/2),0)</f>
        <v>0</v>
      </c>
      <c r="W439" s="8"/>
      <c r="X439" s="37">
        <f>IF('RAOB Used for Calcs'!N439=1,((2*$T$16*$T$19)/(M439*$T$22*K439))^(1/2),0)</f>
        <v>0</v>
      </c>
      <c r="Z439" s="18">
        <f t="shared" si="86"/>
        <v>0</v>
      </c>
      <c r="AA439" s="18"/>
      <c r="AC439" s="8">
        <f>IF('RAOB Used for Calcs'!L439=1,('particle parameters'!$B$25*ABS('particle parameters'!$B$30)),(AC440+(AM440*'vertical grid'!H440)))</f>
        <v>0</v>
      </c>
      <c r="AE439" s="8">
        <f t="shared" si="89"/>
        <v>0</v>
      </c>
      <c r="AG439" s="8">
        <f t="shared" si="90"/>
        <v>0.42399999999999999</v>
      </c>
      <c r="AI439" s="8">
        <f t="shared" si="91"/>
        <v>0</v>
      </c>
      <c r="AK439" s="8">
        <f t="shared" si="87"/>
        <v>0</v>
      </c>
      <c r="AM439" s="8">
        <f>AK439/('particle parameters'!$B$21/1000)</f>
        <v>0</v>
      </c>
      <c r="AO439" s="35">
        <f t="shared" si="88"/>
        <v>0</v>
      </c>
      <c r="AQ439" s="15">
        <f>IF('vertical grid'!J439=TRUE,1,0)</f>
        <v>0</v>
      </c>
      <c r="AR439" s="15"/>
      <c r="AS439" s="15">
        <f t="shared" si="92"/>
        <v>0</v>
      </c>
      <c r="AV439" s="8">
        <f>(Vz!$B$14/1000)*Vz!AK439</f>
        <v>0</v>
      </c>
      <c r="AX439">
        <f t="shared" si="93"/>
        <v>0</v>
      </c>
    </row>
    <row r="440" spans="2:50" x14ac:dyDescent="0.15">
      <c r="B440" s="15">
        <f>'RAOB Used for Calcs'!C440</f>
        <v>0</v>
      </c>
      <c r="D440" s="15">
        <f t="shared" si="94"/>
        <v>0</v>
      </c>
      <c r="F440" s="8">
        <f t="shared" si="83"/>
        <v>0</v>
      </c>
      <c r="G440" s="8"/>
      <c r="I440">
        <v>0.60000000000000009</v>
      </c>
      <c r="K440" s="8">
        <f t="shared" si="95"/>
        <v>0.42399999999999999</v>
      </c>
      <c r="M440" s="20">
        <f>'P,T'!J440</f>
        <v>0</v>
      </c>
      <c r="N440" s="8"/>
      <c r="O440" s="8">
        <f>331.3*(SQRT((1+('P,T'!D440/273.15))))</f>
        <v>331.3</v>
      </c>
      <c r="P440" s="8"/>
      <c r="Q440" s="8">
        <f t="shared" si="84"/>
        <v>0</v>
      </c>
      <c r="R440" s="8"/>
      <c r="S440" s="8">
        <f t="shared" si="85"/>
        <v>0</v>
      </c>
      <c r="V440" s="8">
        <f>IF('RAOB Used for Calcs'!N440=1,((2*$T$16*$T$19)/(M440*$T$22*I440))^(1/2),0)</f>
        <v>0</v>
      </c>
      <c r="W440" s="8"/>
      <c r="X440" s="37">
        <f>IF('RAOB Used for Calcs'!N440=1,((2*$T$16*$T$19)/(M440*$T$22*K440))^(1/2),0)</f>
        <v>0</v>
      </c>
      <c r="Z440" s="18">
        <f t="shared" si="86"/>
        <v>0</v>
      </c>
      <c r="AA440" s="18"/>
      <c r="AC440" s="8">
        <f>IF('RAOB Used for Calcs'!L440=1,('particle parameters'!$B$25*ABS('particle parameters'!$B$30)),(AC441+(AM441*'vertical grid'!H441)))</f>
        <v>0</v>
      </c>
      <c r="AE440" s="8">
        <f t="shared" si="89"/>
        <v>0</v>
      </c>
      <c r="AG440" s="8">
        <f t="shared" si="90"/>
        <v>0.42399999999999999</v>
      </c>
      <c r="AI440" s="8">
        <f t="shared" si="91"/>
        <v>0</v>
      </c>
      <c r="AK440" s="8">
        <f t="shared" si="87"/>
        <v>0</v>
      </c>
      <c r="AM440" s="8">
        <f>AK440/('particle parameters'!$B$21/1000)</f>
        <v>0</v>
      </c>
      <c r="AO440" s="35">
        <f t="shared" si="88"/>
        <v>0</v>
      </c>
      <c r="AQ440" s="15">
        <f>IF('vertical grid'!J440=TRUE,1,0)</f>
        <v>0</v>
      </c>
      <c r="AR440" s="15"/>
      <c r="AS440" s="15">
        <f t="shared" si="92"/>
        <v>0</v>
      </c>
      <c r="AV440" s="8">
        <f>(Vz!$B$14/1000)*Vz!AK440</f>
        <v>0</v>
      </c>
      <c r="AX440">
        <f t="shared" si="93"/>
        <v>0</v>
      </c>
    </row>
    <row r="441" spans="2:50" x14ac:dyDescent="0.15">
      <c r="B441" s="15">
        <f>'RAOB Used for Calcs'!C441</f>
        <v>0</v>
      </c>
      <c r="D441" s="15">
        <f t="shared" si="94"/>
        <v>0</v>
      </c>
      <c r="F441" s="8">
        <f t="shared" si="83"/>
        <v>0</v>
      </c>
      <c r="G441" s="8"/>
      <c r="I441">
        <v>0.60000000000000009</v>
      </c>
      <c r="K441" s="8">
        <f t="shared" si="95"/>
        <v>0.42399999999999999</v>
      </c>
      <c r="M441" s="20">
        <f>'P,T'!J441</f>
        <v>0</v>
      </c>
      <c r="N441" s="8"/>
      <c r="O441" s="8">
        <f>331.3*(SQRT((1+('P,T'!D441/273.15))))</f>
        <v>331.3</v>
      </c>
      <c r="P441" s="8"/>
      <c r="Q441" s="8">
        <f t="shared" si="84"/>
        <v>0</v>
      </c>
      <c r="R441" s="8"/>
      <c r="S441" s="8">
        <f t="shared" si="85"/>
        <v>0</v>
      </c>
      <c r="V441" s="8">
        <f>IF('RAOB Used for Calcs'!N441=1,((2*$T$16*$T$19)/(M441*$T$22*I441))^(1/2),0)</f>
        <v>0</v>
      </c>
      <c r="W441" s="8"/>
      <c r="X441" s="37">
        <f>IF('RAOB Used for Calcs'!N441=1,((2*$T$16*$T$19)/(M441*$T$22*K441))^(1/2),0)</f>
        <v>0</v>
      </c>
      <c r="Z441" s="18">
        <f t="shared" si="86"/>
        <v>0</v>
      </c>
      <c r="AA441" s="18"/>
      <c r="AC441" s="8">
        <f>IF('RAOB Used for Calcs'!L441=1,('particle parameters'!$B$25*ABS('particle parameters'!$B$30)),(AC442+(AM442*'vertical grid'!H442)))</f>
        <v>0</v>
      </c>
      <c r="AE441" s="8">
        <f t="shared" si="89"/>
        <v>0</v>
      </c>
      <c r="AG441" s="8">
        <f t="shared" si="90"/>
        <v>0.42399999999999999</v>
      </c>
      <c r="AI441" s="8">
        <f t="shared" si="91"/>
        <v>0</v>
      </c>
      <c r="AK441" s="8">
        <f t="shared" si="87"/>
        <v>0</v>
      </c>
      <c r="AM441" s="8">
        <f>AK441/('particle parameters'!$B$21/1000)</f>
        <v>0</v>
      </c>
      <c r="AO441" s="35">
        <f t="shared" si="88"/>
        <v>0</v>
      </c>
      <c r="AQ441" s="15">
        <f>IF('vertical grid'!J441=TRUE,1,0)</f>
        <v>0</v>
      </c>
      <c r="AR441" s="15"/>
      <c r="AS441" s="15">
        <f t="shared" si="92"/>
        <v>0</v>
      </c>
      <c r="AV441" s="8">
        <f>(Vz!$B$14/1000)*Vz!AK441</f>
        <v>0</v>
      </c>
      <c r="AX441">
        <f t="shared" si="93"/>
        <v>0</v>
      </c>
    </row>
    <row r="442" spans="2:50" x14ac:dyDescent="0.15">
      <c r="B442" s="15">
        <f>'RAOB Used for Calcs'!C442</f>
        <v>0</v>
      </c>
      <c r="D442" s="15">
        <f t="shared" si="94"/>
        <v>0</v>
      </c>
      <c r="F442" s="8">
        <f t="shared" si="83"/>
        <v>0</v>
      </c>
      <c r="G442" s="8"/>
      <c r="I442">
        <v>0.60000000000000009</v>
      </c>
      <c r="K442" s="8">
        <f t="shared" si="95"/>
        <v>0.42399999999999999</v>
      </c>
      <c r="M442" s="20">
        <f>'P,T'!J442</f>
        <v>0</v>
      </c>
      <c r="N442" s="8"/>
      <c r="O442" s="8">
        <f>331.3*(SQRT((1+('P,T'!D442/273.15))))</f>
        <v>331.3</v>
      </c>
      <c r="P442" s="8"/>
      <c r="Q442" s="8">
        <f t="shared" si="84"/>
        <v>0</v>
      </c>
      <c r="R442" s="8"/>
      <c r="S442" s="8">
        <f t="shared" si="85"/>
        <v>0</v>
      </c>
      <c r="V442" s="8">
        <f>IF('RAOB Used for Calcs'!N442=1,((2*$T$16*$T$19)/(M442*$T$22*I442))^(1/2),0)</f>
        <v>0</v>
      </c>
      <c r="W442" s="8"/>
      <c r="X442" s="37">
        <f>IF('RAOB Used for Calcs'!N442=1,((2*$T$16*$T$19)/(M442*$T$22*K442))^(1/2),0)</f>
        <v>0</v>
      </c>
      <c r="Z442" s="18">
        <f t="shared" si="86"/>
        <v>0</v>
      </c>
      <c r="AA442" s="18"/>
      <c r="AC442" s="8">
        <f>IF('RAOB Used for Calcs'!L442=1,('particle parameters'!$B$25*ABS('particle parameters'!$B$30)),(AC443+(AM443*'vertical grid'!H443)))</f>
        <v>0</v>
      </c>
      <c r="AE442" s="8">
        <f t="shared" si="89"/>
        <v>0</v>
      </c>
      <c r="AG442" s="8">
        <f t="shared" si="90"/>
        <v>0.42399999999999999</v>
      </c>
      <c r="AI442" s="8">
        <f t="shared" si="91"/>
        <v>0</v>
      </c>
      <c r="AK442" s="8">
        <f t="shared" si="87"/>
        <v>0</v>
      </c>
      <c r="AM442" s="8">
        <f>AK442/('particle parameters'!$B$21/1000)</f>
        <v>0</v>
      </c>
      <c r="AO442" s="35">
        <f t="shared" si="88"/>
        <v>0</v>
      </c>
      <c r="AQ442" s="15">
        <f>IF('vertical grid'!J442=TRUE,1,0)</f>
        <v>0</v>
      </c>
      <c r="AR442" s="15"/>
      <c r="AS442" s="15">
        <f t="shared" si="92"/>
        <v>0</v>
      </c>
      <c r="AV442" s="8">
        <f>(Vz!$B$14/1000)*Vz!AK442</f>
        <v>0</v>
      </c>
      <c r="AX442">
        <f t="shared" si="93"/>
        <v>0</v>
      </c>
    </row>
    <row r="443" spans="2:50" x14ac:dyDescent="0.15">
      <c r="B443" s="15">
        <f>'RAOB Used for Calcs'!C443</f>
        <v>0</v>
      </c>
      <c r="D443" s="15">
        <f t="shared" si="94"/>
        <v>0</v>
      </c>
      <c r="F443" s="8">
        <f t="shared" si="83"/>
        <v>0</v>
      </c>
      <c r="G443" s="8"/>
      <c r="I443">
        <v>0.60000000000000009</v>
      </c>
      <c r="K443" s="8">
        <f t="shared" si="95"/>
        <v>0.42399999999999999</v>
      </c>
      <c r="M443" s="20">
        <f>'P,T'!J443</f>
        <v>0</v>
      </c>
      <c r="N443" s="8"/>
      <c r="O443" s="8">
        <f>331.3*(SQRT((1+('P,T'!D443/273.15))))</f>
        <v>331.3</v>
      </c>
      <c r="P443" s="8"/>
      <c r="Q443" s="8">
        <f t="shared" si="84"/>
        <v>0</v>
      </c>
      <c r="R443" s="8"/>
      <c r="S443" s="8">
        <f t="shared" si="85"/>
        <v>0</v>
      </c>
      <c r="V443" s="8">
        <f>IF('RAOB Used for Calcs'!N443=1,((2*$T$16*$T$19)/(M443*$T$22*I443))^(1/2),0)</f>
        <v>0</v>
      </c>
      <c r="W443" s="8"/>
      <c r="X443" s="37">
        <f>IF('RAOB Used for Calcs'!N443=1,((2*$T$16*$T$19)/(M443*$T$22*K443))^(1/2),0)</f>
        <v>0</v>
      </c>
      <c r="Z443" s="18">
        <f t="shared" si="86"/>
        <v>0</v>
      </c>
      <c r="AA443" s="18"/>
      <c r="AC443" s="8">
        <f>IF('RAOB Used for Calcs'!L443=1,('particle parameters'!$B$25*ABS('particle parameters'!$B$30)),(AC444+(AM444*'vertical grid'!H444)))</f>
        <v>0</v>
      </c>
      <c r="AE443" s="8">
        <f t="shared" si="89"/>
        <v>0</v>
      </c>
      <c r="AG443" s="8">
        <f t="shared" si="90"/>
        <v>0.42399999999999999</v>
      </c>
      <c r="AI443" s="8">
        <f t="shared" si="91"/>
        <v>0</v>
      </c>
      <c r="AK443" s="8">
        <f t="shared" si="87"/>
        <v>0</v>
      </c>
      <c r="AM443" s="8">
        <f>AK443/('particle parameters'!$B$21/1000)</f>
        <v>0</v>
      </c>
      <c r="AO443" s="35">
        <f t="shared" si="88"/>
        <v>0</v>
      </c>
      <c r="AQ443" s="15">
        <f>IF('vertical grid'!J443=TRUE,1,0)</f>
        <v>0</v>
      </c>
      <c r="AR443" s="15"/>
      <c r="AS443" s="15">
        <f t="shared" si="92"/>
        <v>0</v>
      </c>
      <c r="AV443" s="8">
        <f>(Vz!$B$14/1000)*Vz!AK443</f>
        <v>0</v>
      </c>
      <c r="AX443">
        <f t="shared" si="93"/>
        <v>0</v>
      </c>
    </row>
    <row r="444" spans="2:50" x14ac:dyDescent="0.15">
      <c r="B444" s="15">
        <f>'RAOB Used for Calcs'!C444</f>
        <v>0</v>
      </c>
      <c r="D444" s="15">
        <f t="shared" si="94"/>
        <v>0</v>
      </c>
      <c r="F444" s="8">
        <f t="shared" si="83"/>
        <v>0</v>
      </c>
      <c r="G444" s="8"/>
      <c r="I444">
        <v>0.60000000000000009</v>
      </c>
      <c r="K444" s="8">
        <f t="shared" si="95"/>
        <v>0.42399999999999999</v>
      </c>
      <c r="M444" s="20">
        <f>'P,T'!J444</f>
        <v>0</v>
      </c>
      <c r="N444" s="8"/>
      <c r="O444" s="8">
        <f>331.3*(SQRT((1+('P,T'!D444/273.15))))</f>
        <v>331.3</v>
      </c>
      <c r="P444" s="8"/>
      <c r="Q444" s="8">
        <f t="shared" si="84"/>
        <v>0</v>
      </c>
      <c r="R444" s="8"/>
      <c r="S444" s="8">
        <f t="shared" si="85"/>
        <v>0</v>
      </c>
      <c r="V444" s="8">
        <f>IF('RAOB Used for Calcs'!N444=1,((2*$T$16*$T$19)/(M444*$T$22*I444))^(1/2),0)</f>
        <v>0</v>
      </c>
      <c r="W444" s="8"/>
      <c r="X444" s="37">
        <f>IF('RAOB Used for Calcs'!N444=1,((2*$T$16*$T$19)/(M444*$T$22*K444))^(1/2),0)</f>
        <v>0</v>
      </c>
      <c r="Z444" s="18">
        <f t="shared" si="86"/>
        <v>0</v>
      </c>
      <c r="AA444" s="18"/>
      <c r="AC444" s="8">
        <f>IF('RAOB Used for Calcs'!L444=1,('particle parameters'!$B$25*ABS('particle parameters'!$B$30)),(AC445+(AM445*'vertical grid'!H445)))</f>
        <v>0</v>
      </c>
      <c r="AE444" s="8">
        <f t="shared" si="89"/>
        <v>0</v>
      </c>
      <c r="AG444" s="8">
        <f t="shared" si="90"/>
        <v>0.42399999999999999</v>
      </c>
      <c r="AI444" s="8">
        <f t="shared" si="91"/>
        <v>0</v>
      </c>
      <c r="AK444" s="8">
        <f t="shared" si="87"/>
        <v>0</v>
      </c>
      <c r="AM444" s="8">
        <f>AK444/('particle parameters'!$B$21/1000)</f>
        <v>0</v>
      </c>
      <c r="AO444" s="35">
        <f t="shared" si="88"/>
        <v>0</v>
      </c>
      <c r="AQ444" s="15">
        <f>IF('vertical grid'!J444=TRUE,1,0)</f>
        <v>0</v>
      </c>
      <c r="AR444" s="15"/>
      <c r="AS444" s="15">
        <f t="shared" si="92"/>
        <v>0</v>
      </c>
      <c r="AV444" s="8">
        <f>(Vz!$B$14/1000)*Vz!AK444</f>
        <v>0</v>
      </c>
      <c r="AX444">
        <f t="shared" si="93"/>
        <v>0</v>
      </c>
    </row>
    <row r="445" spans="2:50" x14ac:dyDescent="0.15">
      <c r="B445" s="15">
        <f>'RAOB Used for Calcs'!C445</f>
        <v>0</v>
      </c>
      <c r="D445" s="15">
        <f t="shared" si="94"/>
        <v>0</v>
      </c>
      <c r="F445" s="8">
        <f t="shared" si="83"/>
        <v>0</v>
      </c>
      <c r="G445" s="8"/>
      <c r="I445">
        <v>0.60000000000000009</v>
      </c>
      <c r="K445" s="8">
        <f t="shared" si="95"/>
        <v>0.42399999999999999</v>
      </c>
      <c r="M445" s="20">
        <f>'P,T'!J445</f>
        <v>0</v>
      </c>
      <c r="N445" s="8"/>
      <c r="O445" s="8">
        <f>331.3*(SQRT((1+('P,T'!D445/273.15))))</f>
        <v>331.3</v>
      </c>
      <c r="P445" s="8"/>
      <c r="Q445" s="8">
        <f t="shared" si="84"/>
        <v>0</v>
      </c>
      <c r="R445" s="8"/>
      <c r="S445" s="8">
        <f t="shared" si="85"/>
        <v>0</v>
      </c>
      <c r="V445" s="8">
        <f>IF('RAOB Used for Calcs'!N445=1,((2*$T$16*$T$19)/(M445*$T$22*I445))^(1/2),0)</f>
        <v>0</v>
      </c>
      <c r="W445" s="8"/>
      <c r="X445" s="37">
        <f>IF('RAOB Used for Calcs'!N445=1,((2*$T$16*$T$19)/(M445*$T$22*K445))^(1/2),0)</f>
        <v>0</v>
      </c>
      <c r="Z445" s="18">
        <f t="shared" si="86"/>
        <v>0</v>
      </c>
      <c r="AA445" s="18"/>
      <c r="AC445" s="8">
        <f>IF('RAOB Used for Calcs'!L445=1,('particle parameters'!$B$25*ABS('particle parameters'!$B$30)),(AC446+(AM446*'vertical grid'!H446)))</f>
        <v>0</v>
      </c>
      <c r="AE445" s="8">
        <f t="shared" si="89"/>
        <v>0</v>
      </c>
      <c r="AG445" s="8">
        <f t="shared" si="90"/>
        <v>0.42399999999999999</v>
      </c>
      <c r="AI445" s="8">
        <f t="shared" si="91"/>
        <v>0</v>
      </c>
      <c r="AK445" s="8">
        <f t="shared" si="87"/>
        <v>0</v>
      </c>
      <c r="AM445" s="8">
        <f>AK445/('particle parameters'!$B$21/1000)</f>
        <v>0</v>
      </c>
      <c r="AO445" s="35">
        <f t="shared" si="88"/>
        <v>0</v>
      </c>
      <c r="AQ445" s="15">
        <f>IF('vertical grid'!J445=TRUE,1,0)</f>
        <v>0</v>
      </c>
      <c r="AR445" s="15"/>
      <c r="AS445" s="15">
        <f t="shared" si="92"/>
        <v>0</v>
      </c>
      <c r="AV445" s="8">
        <f>(Vz!$B$14/1000)*Vz!AK445</f>
        <v>0</v>
      </c>
      <c r="AX445">
        <f t="shared" si="93"/>
        <v>0</v>
      </c>
    </row>
    <row r="446" spans="2:50" x14ac:dyDescent="0.15">
      <c r="B446" s="15">
        <f>'RAOB Used for Calcs'!C446</f>
        <v>0</v>
      </c>
      <c r="D446" s="15">
        <f t="shared" si="94"/>
        <v>0</v>
      </c>
      <c r="F446" s="8">
        <f t="shared" si="83"/>
        <v>0</v>
      </c>
      <c r="G446" s="8"/>
      <c r="I446">
        <v>0.60000000000000009</v>
      </c>
      <c r="K446" s="8">
        <f t="shared" si="95"/>
        <v>0.42399999999999999</v>
      </c>
      <c r="M446" s="20">
        <f>'P,T'!J446</f>
        <v>0</v>
      </c>
      <c r="N446" s="8"/>
      <c r="O446" s="8">
        <f>331.3*(SQRT((1+('P,T'!D446/273.15))))</f>
        <v>331.3</v>
      </c>
      <c r="P446" s="8"/>
      <c r="Q446" s="8">
        <f t="shared" si="84"/>
        <v>0</v>
      </c>
      <c r="R446" s="8"/>
      <c r="S446" s="8">
        <f t="shared" si="85"/>
        <v>0</v>
      </c>
      <c r="V446" s="8">
        <f>IF('RAOB Used for Calcs'!N446=1,((2*$T$16*$T$19)/(M446*$T$22*I446))^(1/2),0)</f>
        <v>0</v>
      </c>
      <c r="W446" s="8"/>
      <c r="X446" s="37">
        <f>IF('RAOB Used for Calcs'!N446=1,((2*$T$16*$T$19)/(M446*$T$22*K446))^(1/2),0)</f>
        <v>0</v>
      </c>
      <c r="Z446" s="18">
        <f t="shared" si="86"/>
        <v>0</v>
      </c>
      <c r="AA446" s="18"/>
      <c r="AC446" s="8">
        <f>IF('RAOB Used for Calcs'!L446=1,('particle parameters'!$B$25*ABS('particle parameters'!$B$30)),(AC447+(AM447*'vertical grid'!H447)))</f>
        <v>0</v>
      </c>
      <c r="AE446" s="8">
        <f t="shared" si="89"/>
        <v>0</v>
      </c>
      <c r="AG446" s="8">
        <f t="shared" si="90"/>
        <v>0.42399999999999999</v>
      </c>
      <c r="AI446" s="8">
        <f t="shared" si="91"/>
        <v>0</v>
      </c>
      <c r="AK446" s="8">
        <f t="shared" si="87"/>
        <v>0</v>
      </c>
      <c r="AM446" s="8">
        <f>AK446/('particle parameters'!$B$21/1000)</f>
        <v>0</v>
      </c>
      <c r="AO446" s="35">
        <f t="shared" si="88"/>
        <v>0</v>
      </c>
      <c r="AQ446" s="15">
        <f>IF('vertical grid'!J446=TRUE,1,0)</f>
        <v>0</v>
      </c>
      <c r="AR446" s="15"/>
      <c r="AS446" s="15">
        <f t="shared" si="92"/>
        <v>0</v>
      </c>
      <c r="AV446" s="8">
        <f>(Vz!$B$14/1000)*Vz!AK446</f>
        <v>0</v>
      </c>
      <c r="AX446">
        <f t="shared" si="93"/>
        <v>0</v>
      </c>
    </row>
    <row r="447" spans="2:50" x14ac:dyDescent="0.15">
      <c r="B447" s="15">
        <f>'RAOB Used for Calcs'!C447</f>
        <v>0</v>
      </c>
      <c r="D447" s="15">
        <f t="shared" si="94"/>
        <v>0</v>
      </c>
      <c r="F447" s="8">
        <f t="shared" si="83"/>
        <v>0</v>
      </c>
      <c r="G447" s="8"/>
      <c r="I447">
        <v>0.60000000000000009</v>
      </c>
      <c r="K447" s="8">
        <f t="shared" si="95"/>
        <v>0.42399999999999999</v>
      </c>
      <c r="M447" s="20">
        <f>'P,T'!J447</f>
        <v>0</v>
      </c>
      <c r="N447" s="8"/>
      <c r="O447" s="8">
        <f>331.3*(SQRT((1+('P,T'!D447/273.15))))</f>
        <v>331.3</v>
      </c>
      <c r="P447" s="8"/>
      <c r="Q447" s="8">
        <f t="shared" si="84"/>
        <v>0</v>
      </c>
      <c r="R447" s="8"/>
      <c r="S447" s="8">
        <f t="shared" si="85"/>
        <v>0</v>
      </c>
      <c r="V447" s="8">
        <f>IF('RAOB Used for Calcs'!N447=1,((2*$T$16*$T$19)/(M447*$T$22*I447))^(1/2),0)</f>
        <v>0</v>
      </c>
      <c r="W447" s="8"/>
      <c r="X447" s="37">
        <f>IF('RAOB Used for Calcs'!N447=1,((2*$T$16*$T$19)/(M447*$T$22*K447))^(1/2),0)</f>
        <v>0</v>
      </c>
      <c r="Z447" s="18">
        <f t="shared" si="86"/>
        <v>0</v>
      </c>
      <c r="AA447" s="18"/>
      <c r="AC447" s="8">
        <f>IF('RAOB Used for Calcs'!L447=1,('particle parameters'!$B$25*ABS('particle parameters'!$B$30)),(AC448+(AM448*'vertical grid'!H448)))</f>
        <v>0</v>
      </c>
      <c r="AE447" s="8">
        <f t="shared" si="89"/>
        <v>0</v>
      </c>
      <c r="AG447" s="8">
        <f t="shared" si="90"/>
        <v>0.42399999999999999</v>
      </c>
      <c r="AI447" s="8">
        <f t="shared" si="91"/>
        <v>0</v>
      </c>
      <c r="AK447" s="8">
        <f t="shared" si="87"/>
        <v>0</v>
      </c>
      <c r="AM447" s="8">
        <f>AK447/('particle parameters'!$B$21/1000)</f>
        <v>0</v>
      </c>
      <c r="AO447" s="35">
        <f t="shared" si="88"/>
        <v>0</v>
      </c>
      <c r="AQ447" s="15">
        <f>IF('vertical grid'!J447=TRUE,1,0)</f>
        <v>0</v>
      </c>
      <c r="AR447" s="15"/>
      <c r="AS447" s="15">
        <f t="shared" si="92"/>
        <v>0</v>
      </c>
      <c r="AV447" s="8">
        <f>(Vz!$B$14/1000)*Vz!AK447</f>
        <v>0</v>
      </c>
      <c r="AX447">
        <f t="shared" si="93"/>
        <v>0</v>
      </c>
    </row>
    <row r="448" spans="2:50" x14ac:dyDescent="0.15">
      <c r="B448" s="15">
        <f>'RAOB Used for Calcs'!C448</f>
        <v>0</v>
      </c>
      <c r="D448" s="15">
        <f t="shared" si="94"/>
        <v>0</v>
      </c>
      <c r="F448" s="8">
        <f t="shared" si="83"/>
        <v>0</v>
      </c>
      <c r="G448" s="8"/>
      <c r="I448">
        <v>0.60000000000000009</v>
      </c>
      <c r="K448" s="8">
        <f t="shared" si="95"/>
        <v>0.42399999999999999</v>
      </c>
      <c r="M448" s="20">
        <f>'P,T'!J448</f>
        <v>0</v>
      </c>
      <c r="N448" s="8"/>
      <c r="O448" s="8">
        <f>331.3*(SQRT((1+('P,T'!D448/273.15))))</f>
        <v>331.3</v>
      </c>
      <c r="P448" s="8"/>
      <c r="Q448" s="8">
        <f t="shared" si="84"/>
        <v>0</v>
      </c>
      <c r="R448" s="8"/>
      <c r="S448" s="8">
        <f t="shared" si="85"/>
        <v>0</v>
      </c>
      <c r="V448" s="8">
        <f>IF('RAOB Used for Calcs'!N448=1,((2*$T$16*$T$19)/(M448*$T$22*I448))^(1/2),0)</f>
        <v>0</v>
      </c>
      <c r="W448" s="8"/>
      <c r="X448" s="37">
        <f>IF('RAOB Used for Calcs'!N448=1,((2*$T$16*$T$19)/(M448*$T$22*K448))^(1/2),0)</f>
        <v>0</v>
      </c>
      <c r="Z448" s="18">
        <f t="shared" si="86"/>
        <v>0</v>
      </c>
      <c r="AA448" s="18"/>
      <c r="AC448" s="8">
        <f>IF('RAOB Used for Calcs'!L448=1,('particle parameters'!$B$25*ABS('particle parameters'!$B$30)),(AC449+(AM449*'vertical grid'!H449)))</f>
        <v>0</v>
      </c>
      <c r="AE448" s="8">
        <f t="shared" si="89"/>
        <v>0</v>
      </c>
      <c r="AG448" s="8">
        <f t="shared" si="90"/>
        <v>0.42399999999999999</v>
      </c>
      <c r="AI448" s="8">
        <f t="shared" si="91"/>
        <v>0</v>
      </c>
      <c r="AK448" s="8">
        <f t="shared" si="87"/>
        <v>0</v>
      </c>
      <c r="AM448" s="8">
        <f>AK448/('particle parameters'!$B$21/1000)</f>
        <v>0</v>
      </c>
      <c r="AO448" s="35">
        <f t="shared" si="88"/>
        <v>0</v>
      </c>
      <c r="AQ448" s="15">
        <f>IF('vertical grid'!J448=TRUE,1,0)</f>
        <v>0</v>
      </c>
      <c r="AR448" s="15"/>
      <c r="AS448" s="15">
        <f t="shared" si="92"/>
        <v>0</v>
      </c>
      <c r="AV448" s="8">
        <f>(Vz!$B$14/1000)*Vz!AK448</f>
        <v>0</v>
      </c>
      <c r="AX448">
        <f t="shared" si="93"/>
        <v>0</v>
      </c>
    </row>
    <row r="449" spans="2:50" x14ac:dyDescent="0.15">
      <c r="B449" s="15">
        <f>'RAOB Used for Calcs'!C449</f>
        <v>0</v>
      </c>
      <c r="D449" s="15">
        <f t="shared" si="94"/>
        <v>0</v>
      </c>
      <c r="F449" s="8">
        <f t="shared" ref="F449:F512" si="96">IF(D449&gt;0,D449/O449,0)</f>
        <v>0</v>
      </c>
      <c r="G449" s="8"/>
      <c r="I449">
        <v>0.60000000000000009</v>
      </c>
      <c r="K449" s="8">
        <f t="shared" si="95"/>
        <v>0.42399999999999999</v>
      </c>
      <c r="M449" s="20">
        <f>'P,T'!J449</f>
        <v>0</v>
      </c>
      <c r="N449" s="8"/>
      <c r="O449" s="8">
        <f>331.3*(SQRT((1+('P,T'!D449/273.15))))</f>
        <v>331.3</v>
      </c>
      <c r="P449" s="8"/>
      <c r="Q449" s="8">
        <f t="shared" ref="Q449:Q512" si="97">V449/O449</f>
        <v>0</v>
      </c>
      <c r="R449" s="8"/>
      <c r="S449" s="8">
        <f t="shared" ref="S449:S512" si="98">X449/O449</f>
        <v>0</v>
      </c>
      <c r="V449" s="8">
        <f>IF('RAOB Used for Calcs'!N449=1,((2*$T$16*$T$19)/(M449*$T$22*I449))^(1/2),0)</f>
        <v>0</v>
      </c>
      <c r="W449" s="8"/>
      <c r="X449" s="37">
        <f>IF('RAOB Used for Calcs'!N449=1,((2*$T$16*$T$19)/(M449*$T$22*K449))^(1/2),0)</f>
        <v>0</v>
      </c>
      <c r="Z449" s="18">
        <f t="shared" ref="Z449:Z512" si="99">X449*2.23693629</f>
        <v>0</v>
      </c>
      <c r="AA449" s="18"/>
      <c r="AC449" s="8">
        <f>IF('RAOB Used for Calcs'!L449=1,('particle parameters'!$B$25*ABS('particle parameters'!$B$30)),(AC450+(AM450*'vertical grid'!H450)))</f>
        <v>0</v>
      </c>
      <c r="AE449" s="8">
        <f t="shared" si="89"/>
        <v>0</v>
      </c>
      <c r="AG449" s="8">
        <f t="shared" si="90"/>
        <v>0.42399999999999999</v>
      </c>
      <c r="AI449" s="8">
        <f t="shared" si="91"/>
        <v>0</v>
      </c>
      <c r="AK449" s="8">
        <f t="shared" ref="AK449:AK512" si="100">-(0.5*M449*$AJ$12*AG449*(AC449*AC449))</f>
        <v>0</v>
      </c>
      <c r="AM449" s="8">
        <f>AK449/('particle parameters'!$B$21/1000)</f>
        <v>0</v>
      </c>
      <c r="AO449" s="35">
        <f t="shared" ref="AO449:AO512" si="101">IF(AC449&gt;X449,AC449,X449)</f>
        <v>0</v>
      </c>
      <c r="AQ449" s="15">
        <f>IF('vertical grid'!J449=TRUE,1,0)</f>
        <v>0</v>
      </c>
      <c r="AR449" s="15"/>
      <c r="AS449" s="15">
        <f t="shared" si="92"/>
        <v>0</v>
      </c>
      <c r="AV449" s="8">
        <f>(Vz!$B$14/1000)*Vz!AK449</f>
        <v>0</v>
      </c>
      <c r="AX449">
        <f t="shared" si="93"/>
        <v>0</v>
      </c>
    </row>
    <row r="450" spans="2:50" x14ac:dyDescent="0.15">
      <c r="B450" s="15">
        <f>'RAOB Used for Calcs'!C450</f>
        <v>0</v>
      </c>
      <c r="D450" s="15">
        <f t="shared" si="94"/>
        <v>0</v>
      </c>
      <c r="F450" s="8">
        <f t="shared" si="96"/>
        <v>0</v>
      </c>
      <c r="G450" s="8"/>
      <c r="I450">
        <v>0.60000000000000009</v>
      </c>
      <c r="K450" s="8">
        <f t="shared" si="95"/>
        <v>0.42399999999999999</v>
      </c>
      <c r="M450" s="20">
        <f>'P,T'!J450</f>
        <v>0</v>
      </c>
      <c r="N450" s="8"/>
      <c r="O450" s="8">
        <f>331.3*(SQRT((1+('P,T'!D450/273.15))))</f>
        <v>331.3</v>
      </c>
      <c r="P450" s="8"/>
      <c r="Q450" s="8">
        <f t="shared" si="97"/>
        <v>0</v>
      </c>
      <c r="R450" s="8"/>
      <c r="S450" s="8">
        <f t="shared" si="98"/>
        <v>0</v>
      </c>
      <c r="V450" s="8">
        <f>IF('RAOB Used for Calcs'!N450=1,((2*$T$16*$T$19)/(M450*$T$22*I450))^(1/2),0)</f>
        <v>0</v>
      </c>
      <c r="W450" s="8"/>
      <c r="X450" s="37">
        <f>IF('RAOB Used for Calcs'!N450=1,((2*$T$16*$T$19)/(M450*$T$22*K450))^(1/2),0)</f>
        <v>0</v>
      </c>
      <c r="Z450" s="18">
        <f t="shared" si="99"/>
        <v>0</v>
      </c>
      <c r="AA450" s="18"/>
      <c r="AC450" s="8">
        <f>IF('RAOB Used for Calcs'!L450=1,('particle parameters'!$B$25*ABS('particle parameters'!$B$30)),(AC451+(AM451*'vertical grid'!H451)))</f>
        <v>0</v>
      </c>
      <c r="AE450" s="8">
        <f t="shared" ref="AE450:AE513" si="102">AC450/O450</f>
        <v>0</v>
      </c>
      <c r="AG450" s="8">
        <f t="shared" ref="AG450:AG513" si="103">IF(AE450&lt;0.722,(0.45*(AE450*AE450))+0.424,(2.1*EXP(-1.2*(AE450+0.35)))-(8.9*EXP(-2.2*(AE450+0.35)))+0.92)</f>
        <v>0.42399999999999999</v>
      </c>
      <c r="AI450" s="8">
        <f t="shared" ref="AI450:AI513" si="104">AC450-X450</f>
        <v>0</v>
      </c>
      <c r="AK450" s="8">
        <f t="shared" si="100"/>
        <v>0</v>
      </c>
      <c r="AM450" s="8">
        <f>AK450/('particle parameters'!$B$21/1000)</f>
        <v>0</v>
      </c>
      <c r="AO450" s="35">
        <f t="shared" si="101"/>
        <v>0</v>
      </c>
      <c r="AQ450" s="15">
        <f>IF('vertical grid'!J450=TRUE,1,0)</f>
        <v>0</v>
      </c>
      <c r="AR450" s="15"/>
      <c r="AS450" s="15">
        <f t="shared" ref="AS450:AS513" si="105">AQ450*AO450</f>
        <v>0</v>
      </c>
      <c r="AV450" s="8">
        <f>(Vz!$B$14/1000)*Vz!AK450</f>
        <v>0</v>
      </c>
      <c r="AX450">
        <f t="shared" ref="AX450:AX513" si="106">IF(AC450&gt;X450,1,0)</f>
        <v>0</v>
      </c>
    </row>
    <row r="451" spans="2:50" x14ac:dyDescent="0.15">
      <c r="B451" s="15">
        <f>'RAOB Used for Calcs'!C451</f>
        <v>0</v>
      </c>
      <c r="D451" s="15">
        <f t="shared" si="94"/>
        <v>0</v>
      </c>
      <c r="F451" s="8">
        <f t="shared" si="96"/>
        <v>0</v>
      </c>
      <c r="G451" s="8"/>
      <c r="I451">
        <v>0.60000000000000009</v>
      </c>
      <c r="K451" s="8">
        <f t="shared" si="95"/>
        <v>0.42399999999999999</v>
      </c>
      <c r="M451" s="20">
        <f>'P,T'!J451</f>
        <v>0</v>
      </c>
      <c r="N451" s="8"/>
      <c r="O451" s="8">
        <f>331.3*(SQRT((1+('P,T'!D451/273.15))))</f>
        <v>331.3</v>
      </c>
      <c r="P451" s="8"/>
      <c r="Q451" s="8">
        <f t="shared" si="97"/>
        <v>0</v>
      </c>
      <c r="R451" s="8"/>
      <c r="S451" s="8">
        <f t="shared" si="98"/>
        <v>0</v>
      </c>
      <c r="V451" s="8">
        <f>IF('RAOB Used for Calcs'!N451=1,((2*$T$16*$T$19)/(M451*$T$22*I451))^(1/2),0)</f>
        <v>0</v>
      </c>
      <c r="W451" s="8"/>
      <c r="X451" s="37">
        <f>IF('RAOB Used for Calcs'!N451=1,((2*$T$16*$T$19)/(M451*$T$22*K451))^(1/2),0)</f>
        <v>0</v>
      </c>
      <c r="Z451" s="18">
        <f t="shared" si="99"/>
        <v>0</v>
      </c>
      <c r="AA451" s="18"/>
      <c r="AC451" s="8">
        <f>IF('RAOB Used for Calcs'!L451=1,('particle parameters'!$B$25*ABS('particle parameters'!$B$30)),(AC452+(AM452*'vertical grid'!H452)))</f>
        <v>0</v>
      </c>
      <c r="AE451" s="8">
        <f t="shared" si="102"/>
        <v>0</v>
      </c>
      <c r="AG451" s="8">
        <f t="shared" si="103"/>
        <v>0.42399999999999999</v>
      </c>
      <c r="AI451" s="8">
        <f t="shared" si="104"/>
        <v>0</v>
      </c>
      <c r="AK451" s="8">
        <f t="shared" si="100"/>
        <v>0</v>
      </c>
      <c r="AM451" s="8">
        <f>AK451/('particle parameters'!$B$21/1000)</f>
        <v>0</v>
      </c>
      <c r="AO451" s="35">
        <f t="shared" si="101"/>
        <v>0</v>
      </c>
      <c r="AQ451" s="15">
        <f>IF('vertical grid'!J451=TRUE,1,0)</f>
        <v>0</v>
      </c>
      <c r="AR451" s="15"/>
      <c r="AS451" s="15">
        <f t="shared" si="105"/>
        <v>0</v>
      </c>
      <c r="AV451" s="8">
        <f>(Vz!$B$14/1000)*Vz!AK451</f>
        <v>0</v>
      </c>
      <c r="AX451">
        <f t="shared" si="106"/>
        <v>0</v>
      </c>
    </row>
    <row r="452" spans="2:50" x14ac:dyDescent="0.15">
      <c r="B452" s="15">
        <f>'RAOB Used for Calcs'!C452</f>
        <v>0</v>
      </c>
      <c r="D452" s="15">
        <f t="shared" si="94"/>
        <v>0</v>
      </c>
      <c r="F452" s="8">
        <f t="shared" si="96"/>
        <v>0</v>
      </c>
      <c r="G452" s="8"/>
      <c r="I452">
        <v>0.60000000000000009</v>
      </c>
      <c r="K452" s="8">
        <f t="shared" si="95"/>
        <v>0.42399999999999999</v>
      </c>
      <c r="M452" s="20">
        <f>'P,T'!J452</f>
        <v>0</v>
      </c>
      <c r="N452" s="8"/>
      <c r="O452" s="8">
        <f>331.3*(SQRT((1+('P,T'!D452/273.15))))</f>
        <v>331.3</v>
      </c>
      <c r="P452" s="8"/>
      <c r="Q452" s="8">
        <f t="shared" si="97"/>
        <v>0</v>
      </c>
      <c r="R452" s="8"/>
      <c r="S452" s="8">
        <f t="shared" si="98"/>
        <v>0</v>
      </c>
      <c r="V452" s="8">
        <f>IF('RAOB Used for Calcs'!N452=1,((2*$T$16*$T$19)/(M452*$T$22*I452))^(1/2),0)</f>
        <v>0</v>
      </c>
      <c r="W452" s="8"/>
      <c r="X452" s="37">
        <f>IF('RAOB Used for Calcs'!N452=1,((2*$T$16*$T$19)/(M452*$T$22*K452))^(1/2),0)</f>
        <v>0</v>
      </c>
      <c r="Z452" s="18">
        <f t="shared" si="99"/>
        <v>0</v>
      </c>
      <c r="AA452" s="18"/>
      <c r="AC452" s="8">
        <f>IF('RAOB Used for Calcs'!L452=1,('particle parameters'!$B$25*ABS('particle parameters'!$B$30)),(AC453+(AM453*'vertical grid'!H453)))</f>
        <v>0</v>
      </c>
      <c r="AE452" s="8">
        <f t="shared" si="102"/>
        <v>0</v>
      </c>
      <c r="AG452" s="8">
        <f t="shared" si="103"/>
        <v>0.42399999999999999</v>
      </c>
      <c r="AI452" s="8">
        <f t="shared" si="104"/>
        <v>0</v>
      </c>
      <c r="AK452" s="8">
        <f t="shared" si="100"/>
        <v>0</v>
      </c>
      <c r="AM452" s="8">
        <f>AK452/('particle parameters'!$B$21/1000)</f>
        <v>0</v>
      </c>
      <c r="AO452" s="35">
        <f t="shared" si="101"/>
        <v>0</v>
      </c>
      <c r="AQ452" s="15">
        <f>IF('vertical grid'!J452=TRUE,1,0)</f>
        <v>0</v>
      </c>
      <c r="AR452" s="15"/>
      <c r="AS452" s="15">
        <f t="shared" si="105"/>
        <v>0</v>
      </c>
      <c r="AV452" s="8">
        <f>(Vz!$B$14/1000)*Vz!AK452</f>
        <v>0</v>
      </c>
      <c r="AX452">
        <f t="shared" si="106"/>
        <v>0</v>
      </c>
    </row>
    <row r="453" spans="2:50" x14ac:dyDescent="0.15">
      <c r="B453" s="15">
        <f>'RAOB Used for Calcs'!C453</f>
        <v>0</v>
      </c>
      <c r="D453" s="15">
        <f t="shared" si="94"/>
        <v>0</v>
      </c>
      <c r="F453" s="8">
        <f t="shared" si="96"/>
        <v>0</v>
      </c>
      <c r="G453" s="8"/>
      <c r="I453">
        <v>0.60000000000000009</v>
      </c>
      <c r="K453" s="8">
        <f t="shared" si="95"/>
        <v>0.42399999999999999</v>
      </c>
      <c r="M453" s="20">
        <f>'P,T'!J453</f>
        <v>0</v>
      </c>
      <c r="N453" s="8"/>
      <c r="O453" s="8">
        <f>331.3*(SQRT((1+('P,T'!D453/273.15))))</f>
        <v>331.3</v>
      </c>
      <c r="P453" s="8"/>
      <c r="Q453" s="8">
        <f t="shared" si="97"/>
        <v>0</v>
      </c>
      <c r="R453" s="8"/>
      <c r="S453" s="8">
        <f t="shared" si="98"/>
        <v>0</v>
      </c>
      <c r="V453" s="8">
        <f>IF('RAOB Used for Calcs'!N453=1,((2*$T$16*$T$19)/(M453*$T$22*I453))^(1/2),0)</f>
        <v>0</v>
      </c>
      <c r="W453" s="8"/>
      <c r="X453" s="37">
        <f>IF('RAOB Used for Calcs'!N453=1,((2*$T$16*$T$19)/(M453*$T$22*K453))^(1/2),0)</f>
        <v>0</v>
      </c>
      <c r="Z453" s="18">
        <f t="shared" si="99"/>
        <v>0</v>
      </c>
      <c r="AA453" s="18"/>
      <c r="AC453" s="8">
        <f>IF('RAOB Used for Calcs'!L453=1,('particle parameters'!$B$25*ABS('particle parameters'!$B$30)),(AC454+(AM454*'vertical grid'!H454)))</f>
        <v>0</v>
      </c>
      <c r="AE453" s="8">
        <f t="shared" si="102"/>
        <v>0</v>
      </c>
      <c r="AG453" s="8">
        <f t="shared" si="103"/>
        <v>0.42399999999999999</v>
      </c>
      <c r="AI453" s="8">
        <f t="shared" si="104"/>
        <v>0</v>
      </c>
      <c r="AK453" s="8">
        <f t="shared" si="100"/>
        <v>0</v>
      </c>
      <c r="AM453" s="8">
        <f>AK453/('particle parameters'!$B$21/1000)</f>
        <v>0</v>
      </c>
      <c r="AO453" s="35">
        <f t="shared" si="101"/>
        <v>0</v>
      </c>
      <c r="AQ453" s="15">
        <f>IF('vertical grid'!J453=TRUE,1,0)</f>
        <v>0</v>
      </c>
      <c r="AR453" s="15"/>
      <c r="AS453" s="15">
        <f t="shared" si="105"/>
        <v>0</v>
      </c>
      <c r="AV453" s="8">
        <f>(Vz!$B$14/1000)*Vz!AK453</f>
        <v>0</v>
      </c>
      <c r="AX453">
        <f t="shared" si="106"/>
        <v>0</v>
      </c>
    </row>
    <row r="454" spans="2:50" x14ac:dyDescent="0.15">
      <c r="B454" s="15">
        <f>'RAOB Used for Calcs'!C454</f>
        <v>0</v>
      </c>
      <c r="D454" s="15">
        <f t="shared" si="94"/>
        <v>0</v>
      </c>
      <c r="F454" s="8">
        <f t="shared" si="96"/>
        <v>0</v>
      </c>
      <c r="G454" s="8"/>
      <c r="I454">
        <v>0.60000000000000009</v>
      </c>
      <c r="K454" s="8">
        <f t="shared" si="95"/>
        <v>0.42399999999999999</v>
      </c>
      <c r="M454" s="20">
        <f>'P,T'!J454</f>
        <v>0</v>
      </c>
      <c r="N454" s="8"/>
      <c r="O454" s="8">
        <f>331.3*(SQRT((1+('P,T'!D454/273.15))))</f>
        <v>331.3</v>
      </c>
      <c r="P454" s="8"/>
      <c r="Q454" s="8">
        <f t="shared" si="97"/>
        <v>0</v>
      </c>
      <c r="R454" s="8"/>
      <c r="S454" s="8">
        <f t="shared" si="98"/>
        <v>0</v>
      </c>
      <c r="V454" s="8">
        <f>IF('RAOB Used for Calcs'!N454=1,((2*$T$16*$T$19)/(M454*$T$22*I454))^(1/2),0)</f>
        <v>0</v>
      </c>
      <c r="W454" s="8"/>
      <c r="X454" s="37">
        <f>IF('RAOB Used for Calcs'!N454=1,((2*$T$16*$T$19)/(M454*$T$22*K454))^(1/2),0)</f>
        <v>0</v>
      </c>
      <c r="Z454" s="18">
        <f t="shared" si="99"/>
        <v>0</v>
      </c>
      <c r="AA454" s="18"/>
      <c r="AC454" s="8">
        <f>IF('RAOB Used for Calcs'!L454=1,('particle parameters'!$B$25*ABS('particle parameters'!$B$30)),(AC455+(AM455*'vertical grid'!H455)))</f>
        <v>0</v>
      </c>
      <c r="AE454" s="8">
        <f t="shared" si="102"/>
        <v>0</v>
      </c>
      <c r="AG454" s="8">
        <f t="shared" si="103"/>
        <v>0.42399999999999999</v>
      </c>
      <c r="AI454" s="8">
        <f t="shared" si="104"/>
        <v>0</v>
      </c>
      <c r="AK454" s="8">
        <f t="shared" si="100"/>
        <v>0</v>
      </c>
      <c r="AM454" s="8">
        <f>AK454/('particle parameters'!$B$21/1000)</f>
        <v>0</v>
      </c>
      <c r="AO454" s="35">
        <f t="shared" si="101"/>
        <v>0</v>
      </c>
      <c r="AQ454" s="15">
        <f>IF('vertical grid'!J454=TRUE,1,0)</f>
        <v>0</v>
      </c>
      <c r="AR454" s="15"/>
      <c r="AS454" s="15">
        <f t="shared" si="105"/>
        <v>0</v>
      </c>
      <c r="AV454" s="8">
        <f>(Vz!$B$14/1000)*Vz!AK454</f>
        <v>0</v>
      </c>
      <c r="AX454">
        <f t="shared" si="106"/>
        <v>0</v>
      </c>
    </row>
    <row r="455" spans="2:50" x14ac:dyDescent="0.15">
      <c r="B455" s="15">
        <f>'RAOB Used for Calcs'!C455</f>
        <v>0</v>
      </c>
      <c r="D455" s="15">
        <f t="shared" si="94"/>
        <v>0</v>
      </c>
      <c r="F455" s="8">
        <f t="shared" si="96"/>
        <v>0</v>
      </c>
      <c r="G455" s="8"/>
      <c r="I455">
        <v>0.60000000000000009</v>
      </c>
      <c r="K455" s="8">
        <f t="shared" si="95"/>
        <v>0.42399999999999999</v>
      </c>
      <c r="M455" s="20">
        <f>'P,T'!J455</f>
        <v>0</v>
      </c>
      <c r="N455" s="8"/>
      <c r="O455" s="8">
        <f>331.3*(SQRT((1+('P,T'!D455/273.15))))</f>
        <v>331.3</v>
      </c>
      <c r="P455" s="8"/>
      <c r="Q455" s="8">
        <f t="shared" si="97"/>
        <v>0</v>
      </c>
      <c r="R455" s="8"/>
      <c r="S455" s="8">
        <f t="shared" si="98"/>
        <v>0</v>
      </c>
      <c r="V455" s="8">
        <f>IF('RAOB Used for Calcs'!N455=1,((2*$T$16*$T$19)/(M455*$T$22*I455))^(1/2),0)</f>
        <v>0</v>
      </c>
      <c r="W455" s="8"/>
      <c r="X455" s="37">
        <f>IF('RAOB Used for Calcs'!N455=1,((2*$T$16*$T$19)/(M455*$T$22*K455))^(1/2),0)</f>
        <v>0</v>
      </c>
      <c r="Z455" s="18">
        <f t="shared" si="99"/>
        <v>0</v>
      </c>
      <c r="AA455" s="18"/>
      <c r="AC455" s="8">
        <f>IF('RAOB Used for Calcs'!L455=1,('particle parameters'!$B$25*ABS('particle parameters'!$B$30)),(AC456+(AM456*'vertical grid'!H456)))</f>
        <v>0</v>
      </c>
      <c r="AE455" s="8">
        <f t="shared" si="102"/>
        <v>0</v>
      </c>
      <c r="AG455" s="8">
        <f t="shared" si="103"/>
        <v>0.42399999999999999</v>
      </c>
      <c r="AI455" s="8">
        <f t="shared" si="104"/>
        <v>0</v>
      </c>
      <c r="AK455" s="8">
        <f t="shared" si="100"/>
        <v>0</v>
      </c>
      <c r="AM455" s="8">
        <f>AK455/('particle parameters'!$B$21/1000)</f>
        <v>0</v>
      </c>
      <c r="AO455" s="35">
        <f t="shared" si="101"/>
        <v>0</v>
      </c>
      <c r="AQ455" s="15">
        <f>IF('vertical grid'!J455=TRUE,1,0)</f>
        <v>0</v>
      </c>
      <c r="AR455" s="15"/>
      <c r="AS455" s="15">
        <f t="shared" si="105"/>
        <v>0</v>
      </c>
      <c r="AV455" s="8">
        <f>(Vz!$B$14/1000)*Vz!AK455</f>
        <v>0</v>
      </c>
      <c r="AX455">
        <f t="shared" si="106"/>
        <v>0</v>
      </c>
    </row>
    <row r="456" spans="2:50" x14ac:dyDescent="0.15">
      <c r="B456" s="15">
        <f>'RAOB Used for Calcs'!C456</f>
        <v>0</v>
      </c>
      <c r="D456" s="15">
        <f t="shared" si="94"/>
        <v>0</v>
      </c>
      <c r="F456" s="8">
        <f t="shared" si="96"/>
        <v>0</v>
      </c>
      <c r="G456" s="8"/>
      <c r="I456">
        <v>0.60000000000000009</v>
      </c>
      <c r="K456" s="8">
        <f t="shared" si="95"/>
        <v>0.42399999999999999</v>
      </c>
      <c r="M456" s="20">
        <f>'P,T'!J456</f>
        <v>0</v>
      </c>
      <c r="N456" s="8"/>
      <c r="O456" s="8">
        <f>331.3*(SQRT((1+('P,T'!D456/273.15))))</f>
        <v>331.3</v>
      </c>
      <c r="P456" s="8"/>
      <c r="Q456" s="8">
        <f t="shared" si="97"/>
        <v>0</v>
      </c>
      <c r="R456" s="8"/>
      <c r="S456" s="8">
        <f t="shared" si="98"/>
        <v>0</v>
      </c>
      <c r="V456" s="8">
        <f>IF('RAOB Used for Calcs'!N456=1,((2*$T$16*$T$19)/(M456*$T$22*I456))^(1/2),0)</f>
        <v>0</v>
      </c>
      <c r="W456" s="8"/>
      <c r="X456" s="37">
        <f>IF('RAOB Used for Calcs'!N456=1,((2*$T$16*$T$19)/(M456*$T$22*K456))^(1/2),0)</f>
        <v>0</v>
      </c>
      <c r="Z456" s="18">
        <f t="shared" si="99"/>
        <v>0</v>
      </c>
      <c r="AA456" s="18"/>
      <c r="AC456" s="8">
        <f>IF('RAOB Used for Calcs'!L456=1,('particle parameters'!$B$25*ABS('particle parameters'!$B$30)),(AC457+(AM457*'vertical grid'!H457)))</f>
        <v>0</v>
      </c>
      <c r="AE456" s="8">
        <f t="shared" si="102"/>
        <v>0</v>
      </c>
      <c r="AG456" s="8">
        <f t="shared" si="103"/>
        <v>0.42399999999999999</v>
      </c>
      <c r="AI456" s="8">
        <f t="shared" si="104"/>
        <v>0</v>
      </c>
      <c r="AK456" s="8">
        <f t="shared" si="100"/>
        <v>0</v>
      </c>
      <c r="AM456" s="8">
        <f>AK456/('particle parameters'!$B$21/1000)</f>
        <v>0</v>
      </c>
      <c r="AO456" s="35">
        <f t="shared" si="101"/>
        <v>0</v>
      </c>
      <c r="AQ456" s="15">
        <f>IF('vertical grid'!J456=TRUE,1,0)</f>
        <v>0</v>
      </c>
      <c r="AR456" s="15"/>
      <c r="AS456" s="15">
        <f t="shared" si="105"/>
        <v>0</v>
      </c>
      <c r="AV456" s="8">
        <f>(Vz!$B$14/1000)*Vz!AK456</f>
        <v>0</v>
      </c>
      <c r="AX456">
        <f t="shared" si="106"/>
        <v>0</v>
      </c>
    </row>
    <row r="457" spans="2:50" x14ac:dyDescent="0.15">
      <c r="B457" s="15">
        <f>'RAOB Used for Calcs'!C457</f>
        <v>0</v>
      </c>
      <c r="D457" s="15">
        <f t="shared" ref="D457:D520" si="107">B457-B456</f>
        <v>0</v>
      </c>
      <c r="F457" s="8">
        <f t="shared" si="96"/>
        <v>0</v>
      </c>
      <c r="G457" s="8"/>
      <c r="I457">
        <v>0.60000000000000009</v>
      </c>
      <c r="K457" s="8">
        <f t="shared" ref="K457:K520" si="108">IF(Q457&lt;0.722,(0.45*(Q457*Q457))+0.424,(2.1*EXP(-1.2*(Q457+0.35)))-(8.9*EXP(-2.2*(Q457+0.35)))+0.92)</f>
        <v>0.42399999999999999</v>
      </c>
      <c r="M457" s="20">
        <f>'P,T'!J457</f>
        <v>0</v>
      </c>
      <c r="N457" s="8"/>
      <c r="O457" s="8">
        <f>331.3*(SQRT((1+('P,T'!D457/273.15))))</f>
        <v>331.3</v>
      </c>
      <c r="P457" s="8"/>
      <c r="Q457" s="8">
        <f t="shared" si="97"/>
        <v>0</v>
      </c>
      <c r="R457" s="8"/>
      <c r="S457" s="8">
        <f t="shared" si="98"/>
        <v>0</v>
      </c>
      <c r="V457" s="8">
        <f>IF('RAOB Used for Calcs'!N457=1,((2*$T$16*$T$19)/(M457*$T$22*I457))^(1/2),0)</f>
        <v>0</v>
      </c>
      <c r="W457" s="8"/>
      <c r="X457" s="37">
        <f>IF('RAOB Used for Calcs'!N457=1,((2*$T$16*$T$19)/(M457*$T$22*K457))^(1/2),0)</f>
        <v>0</v>
      </c>
      <c r="Z457" s="18">
        <f t="shared" si="99"/>
        <v>0</v>
      </c>
      <c r="AA457" s="18"/>
      <c r="AC457" s="8">
        <f>IF('RAOB Used for Calcs'!L457=1,('particle parameters'!$B$25*ABS('particle parameters'!$B$30)),(AC458+(AM458*'vertical grid'!H458)))</f>
        <v>0</v>
      </c>
      <c r="AE457" s="8">
        <f t="shared" si="102"/>
        <v>0</v>
      </c>
      <c r="AG457" s="8">
        <f t="shared" si="103"/>
        <v>0.42399999999999999</v>
      </c>
      <c r="AI457" s="8">
        <f t="shared" si="104"/>
        <v>0</v>
      </c>
      <c r="AK457" s="8">
        <f t="shared" si="100"/>
        <v>0</v>
      </c>
      <c r="AM457" s="8">
        <f>AK457/('particle parameters'!$B$21/1000)</f>
        <v>0</v>
      </c>
      <c r="AO457" s="35">
        <f t="shared" si="101"/>
        <v>0</v>
      </c>
      <c r="AQ457" s="15">
        <f>IF('vertical grid'!J457=TRUE,1,0)</f>
        <v>0</v>
      </c>
      <c r="AR457" s="15"/>
      <c r="AS457" s="15">
        <f t="shared" si="105"/>
        <v>0</v>
      </c>
      <c r="AV457" s="8">
        <f>(Vz!$B$14/1000)*Vz!AK457</f>
        <v>0</v>
      </c>
      <c r="AX457">
        <f t="shared" si="106"/>
        <v>0</v>
      </c>
    </row>
    <row r="458" spans="2:50" x14ac:dyDescent="0.15">
      <c r="B458" s="15">
        <f>'RAOB Used for Calcs'!C458</f>
        <v>0</v>
      </c>
      <c r="D458" s="15">
        <f t="shared" si="107"/>
        <v>0</v>
      </c>
      <c r="F458" s="8">
        <f t="shared" si="96"/>
        <v>0</v>
      </c>
      <c r="G458" s="8"/>
      <c r="I458">
        <v>0.60000000000000009</v>
      </c>
      <c r="K458" s="8">
        <f t="shared" si="108"/>
        <v>0.42399999999999999</v>
      </c>
      <c r="M458" s="20">
        <f>'P,T'!J458</f>
        <v>0</v>
      </c>
      <c r="N458" s="8"/>
      <c r="O458" s="8">
        <f>331.3*(SQRT((1+('P,T'!D458/273.15))))</f>
        <v>331.3</v>
      </c>
      <c r="P458" s="8"/>
      <c r="Q458" s="8">
        <f t="shared" si="97"/>
        <v>0</v>
      </c>
      <c r="R458" s="8"/>
      <c r="S458" s="8">
        <f t="shared" si="98"/>
        <v>0</v>
      </c>
      <c r="V458" s="8">
        <f>IF('RAOB Used for Calcs'!N458=1,((2*$T$16*$T$19)/(M458*$T$22*I458))^(1/2),0)</f>
        <v>0</v>
      </c>
      <c r="W458" s="8"/>
      <c r="X458" s="37">
        <f>IF('RAOB Used for Calcs'!N458=1,((2*$T$16*$T$19)/(M458*$T$22*K458))^(1/2),0)</f>
        <v>0</v>
      </c>
      <c r="Z458" s="18">
        <f t="shared" si="99"/>
        <v>0</v>
      </c>
      <c r="AA458" s="18"/>
      <c r="AC458" s="8">
        <f>IF('RAOB Used for Calcs'!L458=1,('particle parameters'!$B$25*ABS('particle parameters'!$B$30)),(AC459+(AM459*'vertical grid'!H459)))</f>
        <v>0</v>
      </c>
      <c r="AE458" s="8">
        <f t="shared" si="102"/>
        <v>0</v>
      </c>
      <c r="AG458" s="8">
        <f t="shared" si="103"/>
        <v>0.42399999999999999</v>
      </c>
      <c r="AI458" s="8">
        <f t="shared" si="104"/>
        <v>0</v>
      </c>
      <c r="AK458" s="8">
        <f t="shared" si="100"/>
        <v>0</v>
      </c>
      <c r="AM458" s="8">
        <f>AK458/('particle parameters'!$B$21/1000)</f>
        <v>0</v>
      </c>
      <c r="AO458" s="35">
        <f t="shared" si="101"/>
        <v>0</v>
      </c>
      <c r="AQ458" s="15">
        <f>IF('vertical grid'!J458=TRUE,1,0)</f>
        <v>0</v>
      </c>
      <c r="AR458" s="15"/>
      <c r="AS458" s="15">
        <f t="shared" si="105"/>
        <v>0</v>
      </c>
      <c r="AV458" s="8">
        <f>(Vz!$B$14/1000)*Vz!AK458</f>
        <v>0</v>
      </c>
      <c r="AX458">
        <f t="shared" si="106"/>
        <v>0</v>
      </c>
    </row>
    <row r="459" spans="2:50" x14ac:dyDescent="0.15">
      <c r="B459" s="15">
        <f>'RAOB Used for Calcs'!C459</f>
        <v>0</v>
      </c>
      <c r="D459" s="15">
        <f t="shared" si="107"/>
        <v>0</v>
      </c>
      <c r="F459" s="8">
        <f t="shared" si="96"/>
        <v>0</v>
      </c>
      <c r="G459" s="8"/>
      <c r="I459">
        <v>0.60000000000000009</v>
      </c>
      <c r="K459" s="8">
        <f t="shared" si="108"/>
        <v>0.42399999999999999</v>
      </c>
      <c r="M459" s="20">
        <f>'P,T'!J459</f>
        <v>0</v>
      </c>
      <c r="N459" s="8"/>
      <c r="O459" s="8">
        <f>331.3*(SQRT((1+('P,T'!D459/273.15))))</f>
        <v>331.3</v>
      </c>
      <c r="P459" s="8"/>
      <c r="Q459" s="8">
        <f t="shared" si="97"/>
        <v>0</v>
      </c>
      <c r="R459" s="8"/>
      <c r="S459" s="8">
        <f t="shared" si="98"/>
        <v>0</v>
      </c>
      <c r="V459" s="8">
        <f>IF('RAOB Used for Calcs'!N459=1,((2*$T$16*$T$19)/(M459*$T$22*I459))^(1/2),0)</f>
        <v>0</v>
      </c>
      <c r="W459" s="8"/>
      <c r="X459" s="37">
        <f>IF('RAOB Used for Calcs'!N459=1,((2*$T$16*$T$19)/(M459*$T$22*K459))^(1/2),0)</f>
        <v>0</v>
      </c>
      <c r="Z459" s="18">
        <f t="shared" si="99"/>
        <v>0</v>
      </c>
      <c r="AA459" s="18"/>
      <c r="AC459" s="8">
        <f>IF('RAOB Used for Calcs'!L459=1,('particle parameters'!$B$25*ABS('particle parameters'!$B$30)),(AC460+(AM460*'vertical grid'!H460)))</f>
        <v>0</v>
      </c>
      <c r="AE459" s="8">
        <f t="shared" si="102"/>
        <v>0</v>
      </c>
      <c r="AG459" s="8">
        <f t="shared" si="103"/>
        <v>0.42399999999999999</v>
      </c>
      <c r="AI459" s="8">
        <f t="shared" si="104"/>
        <v>0</v>
      </c>
      <c r="AK459" s="8">
        <f t="shared" si="100"/>
        <v>0</v>
      </c>
      <c r="AM459" s="8">
        <f>AK459/('particle parameters'!$B$21/1000)</f>
        <v>0</v>
      </c>
      <c r="AO459" s="35">
        <f t="shared" si="101"/>
        <v>0</v>
      </c>
      <c r="AQ459" s="15">
        <f>IF('vertical grid'!J459=TRUE,1,0)</f>
        <v>0</v>
      </c>
      <c r="AR459" s="15"/>
      <c r="AS459" s="15">
        <f t="shared" si="105"/>
        <v>0</v>
      </c>
      <c r="AV459" s="8">
        <f>(Vz!$B$14/1000)*Vz!AK459</f>
        <v>0</v>
      </c>
      <c r="AX459">
        <f t="shared" si="106"/>
        <v>0</v>
      </c>
    </row>
    <row r="460" spans="2:50" x14ac:dyDescent="0.15">
      <c r="B460" s="15">
        <f>'RAOB Used for Calcs'!C460</f>
        <v>0</v>
      </c>
      <c r="D460" s="15">
        <f t="shared" si="107"/>
        <v>0</v>
      </c>
      <c r="F460" s="8">
        <f t="shared" si="96"/>
        <v>0</v>
      </c>
      <c r="G460" s="8"/>
      <c r="I460">
        <v>0.60000000000000009</v>
      </c>
      <c r="K460" s="8">
        <f t="shared" si="108"/>
        <v>0.42399999999999999</v>
      </c>
      <c r="M460" s="20">
        <f>'P,T'!J460</f>
        <v>0</v>
      </c>
      <c r="N460" s="8"/>
      <c r="O460" s="8">
        <f>331.3*(SQRT((1+('P,T'!D460/273.15))))</f>
        <v>331.3</v>
      </c>
      <c r="P460" s="8"/>
      <c r="Q460" s="8">
        <f t="shared" si="97"/>
        <v>0</v>
      </c>
      <c r="R460" s="8"/>
      <c r="S460" s="8">
        <f t="shared" si="98"/>
        <v>0</v>
      </c>
      <c r="V460" s="8">
        <f>IF('RAOB Used for Calcs'!N460=1,((2*$T$16*$T$19)/(M460*$T$22*I460))^(1/2),0)</f>
        <v>0</v>
      </c>
      <c r="W460" s="8"/>
      <c r="X460" s="37">
        <f>IF('RAOB Used for Calcs'!N460=1,((2*$T$16*$T$19)/(M460*$T$22*K460))^(1/2),0)</f>
        <v>0</v>
      </c>
      <c r="Z460" s="18">
        <f t="shared" si="99"/>
        <v>0</v>
      </c>
      <c r="AA460" s="18"/>
      <c r="AC460" s="8">
        <f>IF('RAOB Used for Calcs'!L460=1,('particle parameters'!$B$25*ABS('particle parameters'!$B$30)),(AC461+(AM461*'vertical grid'!H461)))</f>
        <v>0</v>
      </c>
      <c r="AE460" s="8">
        <f t="shared" si="102"/>
        <v>0</v>
      </c>
      <c r="AG460" s="8">
        <f t="shared" si="103"/>
        <v>0.42399999999999999</v>
      </c>
      <c r="AI460" s="8">
        <f t="shared" si="104"/>
        <v>0</v>
      </c>
      <c r="AK460" s="8">
        <f t="shared" si="100"/>
        <v>0</v>
      </c>
      <c r="AM460" s="8">
        <f>AK460/('particle parameters'!$B$21/1000)</f>
        <v>0</v>
      </c>
      <c r="AO460" s="35">
        <f t="shared" si="101"/>
        <v>0</v>
      </c>
      <c r="AQ460" s="15">
        <f>IF('vertical grid'!J460=TRUE,1,0)</f>
        <v>0</v>
      </c>
      <c r="AR460" s="15"/>
      <c r="AS460" s="15">
        <f t="shared" si="105"/>
        <v>0</v>
      </c>
      <c r="AV460" s="8">
        <f>(Vz!$B$14/1000)*Vz!AK460</f>
        <v>0</v>
      </c>
      <c r="AX460">
        <f t="shared" si="106"/>
        <v>0</v>
      </c>
    </row>
    <row r="461" spans="2:50" x14ac:dyDescent="0.15">
      <c r="B461" s="15">
        <f>'RAOB Used for Calcs'!C461</f>
        <v>0</v>
      </c>
      <c r="D461" s="15">
        <f t="shared" si="107"/>
        <v>0</v>
      </c>
      <c r="F461" s="8">
        <f t="shared" si="96"/>
        <v>0</v>
      </c>
      <c r="G461" s="8"/>
      <c r="I461">
        <v>0.60000000000000009</v>
      </c>
      <c r="K461" s="8">
        <f t="shared" si="108"/>
        <v>0.42399999999999999</v>
      </c>
      <c r="M461" s="20">
        <f>'P,T'!J461</f>
        <v>0</v>
      </c>
      <c r="N461" s="8"/>
      <c r="O461" s="8">
        <f>331.3*(SQRT((1+('P,T'!D461/273.15))))</f>
        <v>331.3</v>
      </c>
      <c r="P461" s="8"/>
      <c r="Q461" s="8">
        <f t="shared" si="97"/>
        <v>0</v>
      </c>
      <c r="R461" s="8"/>
      <c r="S461" s="8">
        <f t="shared" si="98"/>
        <v>0</v>
      </c>
      <c r="V461" s="8">
        <f>IF('RAOB Used for Calcs'!N461=1,((2*$T$16*$T$19)/(M461*$T$22*I461))^(1/2),0)</f>
        <v>0</v>
      </c>
      <c r="W461" s="8"/>
      <c r="X461" s="37">
        <f>IF('RAOB Used for Calcs'!N461=1,((2*$T$16*$T$19)/(M461*$T$22*K461))^(1/2),0)</f>
        <v>0</v>
      </c>
      <c r="Z461" s="18">
        <f t="shared" si="99"/>
        <v>0</v>
      </c>
      <c r="AA461" s="18"/>
      <c r="AC461" s="8">
        <f>IF('RAOB Used for Calcs'!L461=1,('particle parameters'!$B$25*ABS('particle parameters'!$B$30)),(AC462+(AM462*'vertical grid'!H462)))</f>
        <v>0</v>
      </c>
      <c r="AE461" s="8">
        <f t="shared" si="102"/>
        <v>0</v>
      </c>
      <c r="AG461" s="8">
        <f t="shared" si="103"/>
        <v>0.42399999999999999</v>
      </c>
      <c r="AI461" s="8">
        <f t="shared" si="104"/>
        <v>0</v>
      </c>
      <c r="AK461" s="8">
        <f t="shared" si="100"/>
        <v>0</v>
      </c>
      <c r="AM461" s="8">
        <f>AK461/('particle parameters'!$B$21/1000)</f>
        <v>0</v>
      </c>
      <c r="AO461" s="35">
        <f t="shared" si="101"/>
        <v>0</v>
      </c>
      <c r="AQ461" s="15">
        <f>IF('vertical grid'!J461=TRUE,1,0)</f>
        <v>0</v>
      </c>
      <c r="AR461" s="15"/>
      <c r="AS461" s="15">
        <f t="shared" si="105"/>
        <v>0</v>
      </c>
      <c r="AV461" s="8">
        <f>(Vz!$B$14/1000)*Vz!AK461</f>
        <v>0</v>
      </c>
      <c r="AX461">
        <f t="shared" si="106"/>
        <v>0</v>
      </c>
    </row>
    <row r="462" spans="2:50" x14ac:dyDescent="0.15">
      <c r="B462" s="15">
        <f>'RAOB Used for Calcs'!C462</f>
        <v>0</v>
      </c>
      <c r="D462" s="15">
        <f t="shared" si="107"/>
        <v>0</v>
      </c>
      <c r="F462" s="8">
        <f t="shared" si="96"/>
        <v>0</v>
      </c>
      <c r="G462" s="8"/>
      <c r="I462">
        <v>0.60000000000000009</v>
      </c>
      <c r="K462" s="8">
        <f t="shared" si="108"/>
        <v>0.42399999999999999</v>
      </c>
      <c r="M462" s="20">
        <f>'P,T'!J462</f>
        <v>0</v>
      </c>
      <c r="N462" s="8"/>
      <c r="O462" s="8">
        <f>331.3*(SQRT((1+('P,T'!D462/273.15))))</f>
        <v>331.3</v>
      </c>
      <c r="P462" s="8"/>
      <c r="Q462" s="8">
        <f t="shared" si="97"/>
        <v>0</v>
      </c>
      <c r="R462" s="8"/>
      <c r="S462" s="8">
        <f t="shared" si="98"/>
        <v>0</v>
      </c>
      <c r="V462" s="8">
        <f>IF('RAOB Used for Calcs'!N462=1,((2*$T$16*$T$19)/(M462*$T$22*I462))^(1/2),0)</f>
        <v>0</v>
      </c>
      <c r="W462" s="8"/>
      <c r="X462" s="37">
        <f>IF('RAOB Used for Calcs'!N462=1,((2*$T$16*$T$19)/(M462*$T$22*K462))^(1/2),0)</f>
        <v>0</v>
      </c>
      <c r="Z462" s="18">
        <f t="shared" si="99"/>
        <v>0</v>
      </c>
      <c r="AA462" s="18"/>
      <c r="AC462" s="8">
        <f>IF('RAOB Used for Calcs'!L462=1,('particle parameters'!$B$25*ABS('particle parameters'!$B$30)),(AC463+(AM463*'vertical grid'!H463)))</f>
        <v>0</v>
      </c>
      <c r="AE462" s="8">
        <f t="shared" si="102"/>
        <v>0</v>
      </c>
      <c r="AG462" s="8">
        <f t="shared" si="103"/>
        <v>0.42399999999999999</v>
      </c>
      <c r="AI462" s="8">
        <f t="shared" si="104"/>
        <v>0</v>
      </c>
      <c r="AK462" s="8">
        <f t="shared" si="100"/>
        <v>0</v>
      </c>
      <c r="AM462" s="8">
        <f>AK462/('particle parameters'!$B$21/1000)</f>
        <v>0</v>
      </c>
      <c r="AO462" s="35">
        <f t="shared" si="101"/>
        <v>0</v>
      </c>
      <c r="AQ462" s="15">
        <f>IF('vertical grid'!J462=TRUE,1,0)</f>
        <v>0</v>
      </c>
      <c r="AR462" s="15"/>
      <c r="AS462" s="15">
        <f t="shared" si="105"/>
        <v>0</v>
      </c>
      <c r="AV462" s="8">
        <f>(Vz!$B$14/1000)*Vz!AK462</f>
        <v>0</v>
      </c>
      <c r="AX462">
        <f t="shared" si="106"/>
        <v>0</v>
      </c>
    </row>
    <row r="463" spans="2:50" x14ac:dyDescent="0.15">
      <c r="B463" s="15">
        <f>'RAOB Used for Calcs'!C463</f>
        <v>0</v>
      </c>
      <c r="D463" s="15">
        <f t="shared" si="107"/>
        <v>0</v>
      </c>
      <c r="F463" s="8">
        <f t="shared" si="96"/>
        <v>0</v>
      </c>
      <c r="G463" s="8"/>
      <c r="I463">
        <v>0.60000000000000009</v>
      </c>
      <c r="K463" s="8">
        <f t="shared" si="108"/>
        <v>0.42399999999999999</v>
      </c>
      <c r="M463" s="20">
        <f>'P,T'!J463</f>
        <v>0</v>
      </c>
      <c r="N463" s="8"/>
      <c r="O463" s="8">
        <f>331.3*(SQRT((1+('P,T'!D463/273.15))))</f>
        <v>331.3</v>
      </c>
      <c r="P463" s="8"/>
      <c r="Q463" s="8">
        <f t="shared" si="97"/>
        <v>0</v>
      </c>
      <c r="R463" s="8"/>
      <c r="S463" s="8">
        <f t="shared" si="98"/>
        <v>0</v>
      </c>
      <c r="V463" s="8">
        <f>IF('RAOB Used for Calcs'!N463=1,((2*$T$16*$T$19)/(M463*$T$22*I463))^(1/2),0)</f>
        <v>0</v>
      </c>
      <c r="W463" s="8"/>
      <c r="X463" s="37">
        <f>IF('RAOB Used for Calcs'!N463=1,((2*$T$16*$T$19)/(M463*$T$22*K463))^(1/2),0)</f>
        <v>0</v>
      </c>
      <c r="Z463" s="18">
        <f t="shared" si="99"/>
        <v>0</v>
      </c>
      <c r="AA463" s="18"/>
      <c r="AC463" s="8">
        <f>IF('RAOB Used for Calcs'!L463=1,('particle parameters'!$B$25*ABS('particle parameters'!$B$30)),(AC464+(AM464*'vertical grid'!H464)))</f>
        <v>0</v>
      </c>
      <c r="AE463" s="8">
        <f t="shared" si="102"/>
        <v>0</v>
      </c>
      <c r="AG463" s="8">
        <f t="shared" si="103"/>
        <v>0.42399999999999999</v>
      </c>
      <c r="AI463" s="8">
        <f t="shared" si="104"/>
        <v>0</v>
      </c>
      <c r="AK463" s="8">
        <f t="shared" si="100"/>
        <v>0</v>
      </c>
      <c r="AM463" s="8">
        <f>AK463/('particle parameters'!$B$21/1000)</f>
        <v>0</v>
      </c>
      <c r="AO463" s="35">
        <f t="shared" si="101"/>
        <v>0</v>
      </c>
      <c r="AQ463" s="15">
        <f>IF('vertical grid'!J463=TRUE,1,0)</f>
        <v>0</v>
      </c>
      <c r="AR463" s="15"/>
      <c r="AS463" s="15">
        <f t="shared" si="105"/>
        <v>0</v>
      </c>
      <c r="AV463" s="8">
        <f>(Vz!$B$14/1000)*Vz!AK463</f>
        <v>0</v>
      </c>
      <c r="AX463">
        <f t="shared" si="106"/>
        <v>0</v>
      </c>
    </row>
    <row r="464" spans="2:50" x14ac:dyDescent="0.15">
      <c r="B464" s="15">
        <f>'RAOB Used for Calcs'!C464</f>
        <v>0</v>
      </c>
      <c r="D464" s="15">
        <f t="shared" si="107"/>
        <v>0</v>
      </c>
      <c r="F464" s="8">
        <f t="shared" si="96"/>
        <v>0</v>
      </c>
      <c r="G464" s="8"/>
      <c r="I464">
        <v>0.60000000000000009</v>
      </c>
      <c r="K464" s="8">
        <f t="shared" si="108"/>
        <v>0.42399999999999999</v>
      </c>
      <c r="M464" s="20">
        <f>'P,T'!J464</f>
        <v>0</v>
      </c>
      <c r="N464" s="8"/>
      <c r="O464" s="8">
        <f>331.3*(SQRT((1+('P,T'!D464/273.15))))</f>
        <v>331.3</v>
      </c>
      <c r="P464" s="8"/>
      <c r="Q464" s="8">
        <f t="shared" si="97"/>
        <v>0</v>
      </c>
      <c r="R464" s="8"/>
      <c r="S464" s="8">
        <f t="shared" si="98"/>
        <v>0</v>
      </c>
      <c r="V464" s="8">
        <f>IF('RAOB Used for Calcs'!N464=1,((2*$T$16*$T$19)/(M464*$T$22*I464))^(1/2),0)</f>
        <v>0</v>
      </c>
      <c r="W464" s="8"/>
      <c r="X464" s="37">
        <f>IF('RAOB Used for Calcs'!N464=1,((2*$T$16*$T$19)/(M464*$T$22*K464))^(1/2),0)</f>
        <v>0</v>
      </c>
      <c r="Z464" s="18">
        <f t="shared" si="99"/>
        <v>0</v>
      </c>
      <c r="AA464" s="18"/>
      <c r="AC464" s="8">
        <f>IF('RAOB Used for Calcs'!L464=1,('particle parameters'!$B$25*ABS('particle parameters'!$B$30)),(AC465+(AM465*'vertical grid'!H465)))</f>
        <v>0</v>
      </c>
      <c r="AE464" s="8">
        <f t="shared" si="102"/>
        <v>0</v>
      </c>
      <c r="AG464" s="8">
        <f t="shared" si="103"/>
        <v>0.42399999999999999</v>
      </c>
      <c r="AI464" s="8">
        <f t="shared" si="104"/>
        <v>0</v>
      </c>
      <c r="AK464" s="8">
        <f t="shared" si="100"/>
        <v>0</v>
      </c>
      <c r="AM464" s="8">
        <f>AK464/('particle parameters'!$B$21/1000)</f>
        <v>0</v>
      </c>
      <c r="AO464" s="35">
        <f t="shared" si="101"/>
        <v>0</v>
      </c>
      <c r="AQ464" s="15">
        <f>IF('vertical grid'!J464=TRUE,1,0)</f>
        <v>0</v>
      </c>
      <c r="AR464" s="15"/>
      <c r="AS464" s="15">
        <f t="shared" si="105"/>
        <v>0</v>
      </c>
      <c r="AV464" s="8">
        <f>(Vz!$B$14/1000)*Vz!AK464</f>
        <v>0</v>
      </c>
      <c r="AX464">
        <f t="shared" si="106"/>
        <v>0</v>
      </c>
    </row>
    <row r="465" spans="2:50" x14ac:dyDescent="0.15">
      <c r="B465" s="15">
        <f>'RAOB Used for Calcs'!C465</f>
        <v>0</v>
      </c>
      <c r="D465" s="15">
        <f t="shared" si="107"/>
        <v>0</v>
      </c>
      <c r="F465" s="8">
        <f t="shared" si="96"/>
        <v>0</v>
      </c>
      <c r="G465" s="8"/>
      <c r="I465">
        <v>0.60000000000000009</v>
      </c>
      <c r="K465" s="8">
        <f t="shared" si="108"/>
        <v>0.42399999999999999</v>
      </c>
      <c r="M465" s="20">
        <f>'P,T'!J465</f>
        <v>0</v>
      </c>
      <c r="N465" s="8"/>
      <c r="O465" s="8">
        <f>331.3*(SQRT((1+('P,T'!D465/273.15))))</f>
        <v>331.3</v>
      </c>
      <c r="P465" s="8"/>
      <c r="Q465" s="8">
        <f t="shared" si="97"/>
        <v>0</v>
      </c>
      <c r="R465" s="8"/>
      <c r="S465" s="8">
        <f t="shared" si="98"/>
        <v>0</v>
      </c>
      <c r="V465" s="8">
        <f>IF('RAOB Used for Calcs'!N465=1,((2*$T$16*$T$19)/(M465*$T$22*I465))^(1/2),0)</f>
        <v>0</v>
      </c>
      <c r="W465" s="8"/>
      <c r="X465" s="37">
        <f>IF('RAOB Used for Calcs'!N465=1,((2*$T$16*$T$19)/(M465*$T$22*K465))^(1/2),0)</f>
        <v>0</v>
      </c>
      <c r="Z465" s="18">
        <f t="shared" si="99"/>
        <v>0</v>
      </c>
      <c r="AA465" s="18"/>
      <c r="AC465" s="8">
        <f>IF('RAOB Used for Calcs'!L465=1,('particle parameters'!$B$25*ABS('particle parameters'!$B$30)),(AC466+(AM466*'vertical grid'!H466)))</f>
        <v>0</v>
      </c>
      <c r="AE465" s="8">
        <f t="shared" si="102"/>
        <v>0</v>
      </c>
      <c r="AG465" s="8">
        <f t="shared" si="103"/>
        <v>0.42399999999999999</v>
      </c>
      <c r="AI465" s="8">
        <f t="shared" si="104"/>
        <v>0</v>
      </c>
      <c r="AK465" s="8">
        <f t="shared" si="100"/>
        <v>0</v>
      </c>
      <c r="AM465" s="8">
        <f>AK465/('particle parameters'!$B$21/1000)</f>
        <v>0</v>
      </c>
      <c r="AO465" s="35">
        <f t="shared" si="101"/>
        <v>0</v>
      </c>
      <c r="AQ465" s="15">
        <f>IF('vertical grid'!J465=TRUE,1,0)</f>
        <v>0</v>
      </c>
      <c r="AR465" s="15"/>
      <c r="AS465" s="15">
        <f t="shared" si="105"/>
        <v>0</v>
      </c>
      <c r="AV465" s="8">
        <f>(Vz!$B$14/1000)*Vz!AK465</f>
        <v>0</v>
      </c>
      <c r="AX465">
        <f t="shared" si="106"/>
        <v>0</v>
      </c>
    </row>
    <row r="466" spans="2:50" x14ac:dyDescent="0.15">
      <c r="B466" s="15">
        <f>'RAOB Used for Calcs'!C466</f>
        <v>0</v>
      </c>
      <c r="D466" s="15">
        <f t="shared" si="107"/>
        <v>0</v>
      </c>
      <c r="F466" s="8">
        <f t="shared" si="96"/>
        <v>0</v>
      </c>
      <c r="G466" s="8"/>
      <c r="I466">
        <v>0.60000000000000009</v>
      </c>
      <c r="K466" s="8">
        <f t="shared" si="108"/>
        <v>0.42399999999999999</v>
      </c>
      <c r="M466" s="20">
        <f>'P,T'!J466</f>
        <v>0</v>
      </c>
      <c r="N466" s="8"/>
      <c r="O466" s="8">
        <f>331.3*(SQRT((1+('P,T'!D466/273.15))))</f>
        <v>331.3</v>
      </c>
      <c r="P466" s="8"/>
      <c r="Q466" s="8">
        <f t="shared" si="97"/>
        <v>0</v>
      </c>
      <c r="R466" s="8"/>
      <c r="S466" s="8">
        <f t="shared" si="98"/>
        <v>0</v>
      </c>
      <c r="V466" s="8">
        <f>IF('RAOB Used for Calcs'!N466=1,((2*$T$16*$T$19)/(M466*$T$22*I466))^(1/2),0)</f>
        <v>0</v>
      </c>
      <c r="W466" s="8"/>
      <c r="X466" s="37">
        <f>IF('RAOB Used for Calcs'!N466=1,((2*$T$16*$T$19)/(M466*$T$22*K466))^(1/2),0)</f>
        <v>0</v>
      </c>
      <c r="Z466" s="18">
        <f t="shared" si="99"/>
        <v>0</v>
      </c>
      <c r="AA466" s="18"/>
      <c r="AC466" s="8">
        <f>IF('RAOB Used for Calcs'!L466=1,('particle parameters'!$B$25*ABS('particle parameters'!$B$30)),(AC467+(AM467*'vertical grid'!H467)))</f>
        <v>0</v>
      </c>
      <c r="AE466" s="8">
        <f t="shared" si="102"/>
        <v>0</v>
      </c>
      <c r="AG466" s="8">
        <f t="shared" si="103"/>
        <v>0.42399999999999999</v>
      </c>
      <c r="AI466" s="8">
        <f t="shared" si="104"/>
        <v>0</v>
      </c>
      <c r="AK466" s="8">
        <f t="shared" si="100"/>
        <v>0</v>
      </c>
      <c r="AM466" s="8">
        <f>AK466/('particle parameters'!$B$21/1000)</f>
        <v>0</v>
      </c>
      <c r="AO466" s="35">
        <f t="shared" si="101"/>
        <v>0</v>
      </c>
      <c r="AQ466" s="15">
        <f>IF('vertical grid'!J466=TRUE,1,0)</f>
        <v>0</v>
      </c>
      <c r="AR466" s="15"/>
      <c r="AS466" s="15">
        <f t="shared" si="105"/>
        <v>0</v>
      </c>
      <c r="AV466" s="8">
        <f>(Vz!$B$14/1000)*Vz!AK466</f>
        <v>0</v>
      </c>
      <c r="AX466">
        <f t="shared" si="106"/>
        <v>0</v>
      </c>
    </row>
    <row r="467" spans="2:50" x14ac:dyDescent="0.15">
      <c r="B467" s="15">
        <f>'RAOB Used for Calcs'!C467</f>
        <v>0</v>
      </c>
      <c r="D467" s="15">
        <f t="shared" si="107"/>
        <v>0</v>
      </c>
      <c r="F467" s="8">
        <f t="shared" si="96"/>
        <v>0</v>
      </c>
      <c r="G467" s="8"/>
      <c r="I467">
        <v>0.60000000000000009</v>
      </c>
      <c r="K467" s="8">
        <f t="shared" si="108"/>
        <v>0.42399999999999999</v>
      </c>
      <c r="M467" s="20">
        <f>'P,T'!J467</f>
        <v>0</v>
      </c>
      <c r="N467" s="8"/>
      <c r="O467" s="8">
        <f>331.3*(SQRT((1+('P,T'!D467/273.15))))</f>
        <v>331.3</v>
      </c>
      <c r="P467" s="8"/>
      <c r="Q467" s="8">
        <f t="shared" si="97"/>
        <v>0</v>
      </c>
      <c r="R467" s="8"/>
      <c r="S467" s="8">
        <f t="shared" si="98"/>
        <v>0</v>
      </c>
      <c r="V467" s="8">
        <f>IF('RAOB Used for Calcs'!N467=1,((2*$T$16*$T$19)/(M467*$T$22*I467))^(1/2),0)</f>
        <v>0</v>
      </c>
      <c r="W467" s="8"/>
      <c r="X467" s="37">
        <f>IF('RAOB Used for Calcs'!N467=1,((2*$T$16*$T$19)/(M467*$T$22*K467))^(1/2),0)</f>
        <v>0</v>
      </c>
      <c r="Z467" s="18">
        <f t="shared" si="99"/>
        <v>0</v>
      </c>
      <c r="AA467" s="18"/>
      <c r="AC467" s="8">
        <f>IF('RAOB Used for Calcs'!L467=1,('particle parameters'!$B$25*ABS('particle parameters'!$B$30)),(AC468+(AM468*'vertical grid'!H468)))</f>
        <v>0</v>
      </c>
      <c r="AE467" s="8">
        <f t="shared" si="102"/>
        <v>0</v>
      </c>
      <c r="AG467" s="8">
        <f t="shared" si="103"/>
        <v>0.42399999999999999</v>
      </c>
      <c r="AI467" s="8">
        <f t="shared" si="104"/>
        <v>0</v>
      </c>
      <c r="AK467" s="8">
        <f t="shared" si="100"/>
        <v>0</v>
      </c>
      <c r="AM467" s="8">
        <f>AK467/('particle parameters'!$B$21/1000)</f>
        <v>0</v>
      </c>
      <c r="AO467" s="35">
        <f t="shared" si="101"/>
        <v>0</v>
      </c>
      <c r="AQ467" s="15">
        <f>IF('vertical grid'!J467=TRUE,1,0)</f>
        <v>0</v>
      </c>
      <c r="AR467" s="15"/>
      <c r="AS467" s="15">
        <f t="shared" si="105"/>
        <v>0</v>
      </c>
      <c r="AV467" s="8">
        <f>(Vz!$B$14/1000)*Vz!AK467</f>
        <v>0</v>
      </c>
      <c r="AX467">
        <f t="shared" si="106"/>
        <v>0</v>
      </c>
    </row>
    <row r="468" spans="2:50" x14ac:dyDescent="0.15">
      <c r="B468" s="15">
        <f>'RAOB Used for Calcs'!C468</f>
        <v>0</v>
      </c>
      <c r="D468" s="15">
        <f t="shared" si="107"/>
        <v>0</v>
      </c>
      <c r="F468" s="8">
        <f t="shared" si="96"/>
        <v>0</v>
      </c>
      <c r="G468" s="8"/>
      <c r="I468">
        <v>0.60000000000000009</v>
      </c>
      <c r="K468" s="8">
        <f t="shared" si="108"/>
        <v>0.42399999999999999</v>
      </c>
      <c r="M468" s="20">
        <f>'P,T'!J468</f>
        <v>0</v>
      </c>
      <c r="N468" s="8"/>
      <c r="O468" s="8">
        <f>331.3*(SQRT((1+('P,T'!D468/273.15))))</f>
        <v>331.3</v>
      </c>
      <c r="P468" s="8"/>
      <c r="Q468" s="8">
        <f t="shared" si="97"/>
        <v>0</v>
      </c>
      <c r="R468" s="8"/>
      <c r="S468" s="8">
        <f t="shared" si="98"/>
        <v>0</v>
      </c>
      <c r="V468" s="8">
        <f>IF('RAOB Used for Calcs'!N468=1,((2*$T$16*$T$19)/(M468*$T$22*I468))^(1/2),0)</f>
        <v>0</v>
      </c>
      <c r="W468" s="8"/>
      <c r="X468" s="37">
        <f>IF('RAOB Used for Calcs'!N468=1,((2*$T$16*$T$19)/(M468*$T$22*K468))^(1/2),0)</f>
        <v>0</v>
      </c>
      <c r="Z468" s="18">
        <f t="shared" si="99"/>
        <v>0</v>
      </c>
      <c r="AA468" s="18"/>
      <c r="AC468" s="8">
        <f>IF('RAOB Used for Calcs'!L468=1,('particle parameters'!$B$25*ABS('particle parameters'!$B$30)),(AC469+(AM469*'vertical grid'!H469)))</f>
        <v>0</v>
      </c>
      <c r="AE468" s="8">
        <f t="shared" si="102"/>
        <v>0</v>
      </c>
      <c r="AG468" s="8">
        <f t="shared" si="103"/>
        <v>0.42399999999999999</v>
      </c>
      <c r="AI468" s="8">
        <f t="shared" si="104"/>
        <v>0</v>
      </c>
      <c r="AK468" s="8">
        <f t="shared" si="100"/>
        <v>0</v>
      </c>
      <c r="AM468" s="8">
        <f>AK468/('particle parameters'!$B$21/1000)</f>
        <v>0</v>
      </c>
      <c r="AO468" s="35">
        <f t="shared" si="101"/>
        <v>0</v>
      </c>
      <c r="AQ468" s="15">
        <f>IF('vertical grid'!J468=TRUE,1,0)</f>
        <v>0</v>
      </c>
      <c r="AR468" s="15"/>
      <c r="AS468" s="15">
        <f t="shared" si="105"/>
        <v>0</v>
      </c>
      <c r="AV468" s="8">
        <f>(Vz!$B$14/1000)*Vz!AK468</f>
        <v>0</v>
      </c>
      <c r="AX468">
        <f t="shared" si="106"/>
        <v>0</v>
      </c>
    </row>
    <row r="469" spans="2:50" x14ac:dyDescent="0.15">
      <c r="B469" s="15">
        <f>'RAOB Used for Calcs'!C469</f>
        <v>0</v>
      </c>
      <c r="D469" s="15">
        <f t="shared" si="107"/>
        <v>0</v>
      </c>
      <c r="F469" s="8">
        <f t="shared" si="96"/>
        <v>0</v>
      </c>
      <c r="G469" s="8"/>
      <c r="I469">
        <v>0.60000000000000009</v>
      </c>
      <c r="K469" s="8">
        <f t="shared" si="108"/>
        <v>0.42399999999999999</v>
      </c>
      <c r="M469" s="20">
        <f>'P,T'!J469</f>
        <v>0</v>
      </c>
      <c r="N469" s="8"/>
      <c r="O469" s="8">
        <f>331.3*(SQRT((1+('P,T'!D469/273.15))))</f>
        <v>331.3</v>
      </c>
      <c r="P469" s="8"/>
      <c r="Q469" s="8">
        <f t="shared" si="97"/>
        <v>0</v>
      </c>
      <c r="R469" s="8"/>
      <c r="S469" s="8">
        <f t="shared" si="98"/>
        <v>0</v>
      </c>
      <c r="V469" s="8">
        <f>IF('RAOB Used for Calcs'!N469=1,((2*$T$16*$T$19)/(M469*$T$22*I469))^(1/2),0)</f>
        <v>0</v>
      </c>
      <c r="W469" s="8"/>
      <c r="X469" s="37">
        <f>IF('RAOB Used for Calcs'!N469=1,((2*$T$16*$T$19)/(M469*$T$22*K469))^(1/2),0)</f>
        <v>0</v>
      </c>
      <c r="Z469" s="18">
        <f t="shared" si="99"/>
        <v>0</v>
      </c>
      <c r="AA469" s="18"/>
      <c r="AC469" s="8">
        <f>IF('RAOB Used for Calcs'!L469=1,('particle parameters'!$B$25*ABS('particle parameters'!$B$30)),(AC470+(AM470*'vertical grid'!H470)))</f>
        <v>0</v>
      </c>
      <c r="AE469" s="8">
        <f t="shared" si="102"/>
        <v>0</v>
      </c>
      <c r="AG469" s="8">
        <f t="shared" si="103"/>
        <v>0.42399999999999999</v>
      </c>
      <c r="AI469" s="8">
        <f t="shared" si="104"/>
        <v>0</v>
      </c>
      <c r="AK469" s="8">
        <f t="shared" si="100"/>
        <v>0</v>
      </c>
      <c r="AM469" s="8">
        <f>AK469/('particle parameters'!$B$21/1000)</f>
        <v>0</v>
      </c>
      <c r="AO469" s="35">
        <f t="shared" si="101"/>
        <v>0</v>
      </c>
      <c r="AQ469" s="15">
        <f>IF('vertical grid'!J469=TRUE,1,0)</f>
        <v>0</v>
      </c>
      <c r="AR469" s="15"/>
      <c r="AS469" s="15">
        <f t="shared" si="105"/>
        <v>0</v>
      </c>
      <c r="AV469" s="8">
        <f>(Vz!$B$14/1000)*Vz!AK469</f>
        <v>0</v>
      </c>
      <c r="AX469">
        <f t="shared" si="106"/>
        <v>0</v>
      </c>
    </row>
    <row r="470" spans="2:50" x14ac:dyDescent="0.15">
      <c r="B470" s="15">
        <f>'RAOB Used for Calcs'!C470</f>
        <v>0</v>
      </c>
      <c r="D470" s="15">
        <f t="shared" si="107"/>
        <v>0</v>
      </c>
      <c r="F470" s="8">
        <f t="shared" si="96"/>
        <v>0</v>
      </c>
      <c r="G470" s="8"/>
      <c r="I470">
        <v>0.60000000000000009</v>
      </c>
      <c r="K470" s="8">
        <f t="shared" si="108"/>
        <v>0.42399999999999999</v>
      </c>
      <c r="M470" s="20">
        <f>'P,T'!J470</f>
        <v>0</v>
      </c>
      <c r="N470" s="8"/>
      <c r="O470" s="8">
        <f>331.3*(SQRT((1+('P,T'!D470/273.15))))</f>
        <v>331.3</v>
      </c>
      <c r="P470" s="8"/>
      <c r="Q470" s="8">
        <f t="shared" si="97"/>
        <v>0</v>
      </c>
      <c r="R470" s="8"/>
      <c r="S470" s="8">
        <f t="shared" si="98"/>
        <v>0</v>
      </c>
      <c r="V470" s="8">
        <f>IF('RAOB Used for Calcs'!N470=1,((2*$T$16*$T$19)/(M470*$T$22*I470))^(1/2),0)</f>
        <v>0</v>
      </c>
      <c r="W470" s="8"/>
      <c r="X470" s="37">
        <f>IF('RAOB Used for Calcs'!N470=1,((2*$T$16*$T$19)/(M470*$T$22*K470))^(1/2),0)</f>
        <v>0</v>
      </c>
      <c r="Z470" s="18">
        <f t="shared" si="99"/>
        <v>0</v>
      </c>
      <c r="AA470" s="18"/>
      <c r="AC470" s="8">
        <f>IF('RAOB Used for Calcs'!L470=1,('particle parameters'!$B$25*ABS('particle parameters'!$B$30)),(AC471+(AM471*'vertical grid'!H471)))</f>
        <v>0</v>
      </c>
      <c r="AE470" s="8">
        <f t="shared" si="102"/>
        <v>0</v>
      </c>
      <c r="AG470" s="8">
        <f t="shared" si="103"/>
        <v>0.42399999999999999</v>
      </c>
      <c r="AI470" s="8">
        <f t="shared" si="104"/>
        <v>0</v>
      </c>
      <c r="AK470" s="8">
        <f t="shared" si="100"/>
        <v>0</v>
      </c>
      <c r="AM470" s="8">
        <f>AK470/('particle parameters'!$B$21/1000)</f>
        <v>0</v>
      </c>
      <c r="AO470" s="35">
        <f t="shared" si="101"/>
        <v>0</v>
      </c>
      <c r="AQ470" s="15">
        <f>IF('vertical grid'!J470=TRUE,1,0)</f>
        <v>0</v>
      </c>
      <c r="AR470" s="15"/>
      <c r="AS470" s="15">
        <f t="shared" si="105"/>
        <v>0</v>
      </c>
      <c r="AV470" s="8">
        <f>(Vz!$B$14/1000)*Vz!AK470</f>
        <v>0</v>
      </c>
      <c r="AX470">
        <f t="shared" si="106"/>
        <v>0</v>
      </c>
    </row>
    <row r="471" spans="2:50" x14ac:dyDescent="0.15">
      <c r="B471" s="15">
        <f>'RAOB Used for Calcs'!C471</f>
        <v>0</v>
      </c>
      <c r="D471" s="15">
        <f t="shared" si="107"/>
        <v>0</v>
      </c>
      <c r="F471" s="8">
        <f t="shared" si="96"/>
        <v>0</v>
      </c>
      <c r="G471" s="8"/>
      <c r="I471">
        <v>0.60000000000000009</v>
      </c>
      <c r="K471" s="8">
        <f t="shared" si="108"/>
        <v>0.42399999999999999</v>
      </c>
      <c r="M471" s="20">
        <f>'P,T'!J471</f>
        <v>0</v>
      </c>
      <c r="N471" s="8"/>
      <c r="O471" s="8">
        <f>331.3*(SQRT((1+('P,T'!D471/273.15))))</f>
        <v>331.3</v>
      </c>
      <c r="P471" s="8"/>
      <c r="Q471" s="8">
        <f t="shared" si="97"/>
        <v>0</v>
      </c>
      <c r="R471" s="8"/>
      <c r="S471" s="8">
        <f t="shared" si="98"/>
        <v>0</v>
      </c>
      <c r="V471" s="8">
        <f>IF('RAOB Used for Calcs'!N471=1,((2*$T$16*$T$19)/(M471*$T$22*I471))^(1/2),0)</f>
        <v>0</v>
      </c>
      <c r="W471" s="8"/>
      <c r="X471" s="37">
        <f>IF('RAOB Used for Calcs'!N471=1,((2*$T$16*$T$19)/(M471*$T$22*K471))^(1/2),0)</f>
        <v>0</v>
      </c>
      <c r="Z471" s="18">
        <f t="shared" si="99"/>
        <v>0</v>
      </c>
      <c r="AA471" s="18"/>
      <c r="AC471" s="8">
        <f>IF('RAOB Used for Calcs'!L471=1,('particle parameters'!$B$25*ABS('particle parameters'!$B$30)),(AC472+(AM472*'vertical grid'!H472)))</f>
        <v>0</v>
      </c>
      <c r="AE471" s="8">
        <f t="shared" si="102"/>
        <v>0</v>
      </c>
      <c r="AG471" s="8">
        <f t="shared" si="103"/>
        <v>0.42399999999999999</v>
      </c>
      <c r="AI471" s="8">
        <f t="shared" si="104"/>
        <v>0</v>
      </c>
      <c r="AK471" s="8">
        <f t="shared" si="100"/>
        <v>0</v>
      </c>
      <c r="AM471" s="8">
        <f>AK471/('particle parameters'!$B$21/1000)</f>
        <v>0</v>
      </c>
      <c r="AO471" s="35">
        <f t="shared" si="101"/>
        <v>0</v>
      </c>
      <c r="AQ471" s="15">
        <f>IF('vertical grid'!J471=TRUE,1,0)</f>
        <v>0</v>
      </c>
      <c r="AR471" s="15"/>
      <c r="AS471" s="15">
        <f t="shared" si="105"/>
        <v>0</v>
      </c>
      <c r="AV471" s="8">
        <f>(Vz!$B$14/1000)*Vz!AK471</f>
        <v>0</v>
      </c>
      <c r="AX471">
        <f t="shared" si="106"/>
        <v>0</v>
      </c>
    </row>
    <row r="472" spans="2:50" x14ac:dyDescent="0.15">
      <c r="B472" s="15">
        <f>'RAOB Used for Calcs'!C472</f>
        <v>0</v>
      </c>
      <c r="D472" s="15">
        <f t="shared" si="107"/>
        <v>0</v>
      </c>
      <c r="F472" s="8">
        <f t="shared" si="96"/>
        <v>0</v>
      </c>
      <c r="G472" s="8"/>
      <c r="I472">
        <v>0.60000000000000009</v>
      </c>
      <c r="K472" s="8">
        <f t="shared" si="108"/>
        <v>0.42399999999999999</v>
      </c>
      <c r="M472" s="20">
        <f>'P,T'!J472</f>
        <v>0</v>
      </c>
      <c r="N472" s="8"/>
      <c r="O472" s="8">
        <f>331.3*(SQRT((1+('P,T'!D472/273.15))))</f>
        <v>331.3</v>
      </c>
      <c r="P472" s="8"/>
      <c r="Q472" s="8">
        <f t="shared" si="97"/>
        <v>0</v>
      </c>
      <c r="R472" s="8"/>
      <c r="S472" s="8">
        <f t="shared" si="98"/>
        <v>0</v>
      </c>
      <c r="V472" s="8">
        <f>IF('RAOB Used for Calcs'!N472=1,((2*$T$16*$T$19)/(M472*$T$22*I472))^(1/2),0)</f>
        <v>0</v>
      </c>
      <c r="W472" s="8"/>
      <c r="X472" s="37">
        <f>IF('RAOB Used for Calcs'!N472=1,((2*$T$16*$T$19)/(M472*$T$22*K472))^(1/2),0)</f>
        <v>0</v>
      </c>
      <c r="Z472" s="18">
        <f t="shared" si="99"/>
        <v>0</v>
      </c>
      <c r="AA472" s="18"/>
      <c r="AC472" s="8">
        <f>IF('RAOB Used for Calcs'!L472=1,('particle parameters'!$B$25*ABS('particle parameters'!$B$30)),(AC473+(AM473*'vertical grid'!H473)))</f>
        <v>0</v>
      </c>
      <c r="AE472" s="8">
        <f t="shared" si="102"/>
        <v>0</v>
      </c>
      <c r="AG472" s="8">
        <f t="shared" si="103"/>
        <v>0.42399999999999999</v>
      </c>
      <c r="AI472" s="8">
        <f t="shared" si="104"/>
        <v>0</v>
      </c>
      <c r="AK472" s="8">
        <f t="shared" si="100"/>
        <v>0</v>
      </c>
      <c r="AM472" s="8">
        <f>AK472/('particle parameters'!$B$21/1000)</f>
        <v>0</v>
      </c>
      <c r="AO472" s="35">
        <f t="shared" si="101"/>
        <v>0</v>
      </c>
      <c r="AQ472" s="15">
        <f>IF('vertical grid'!J472=TRUE,1,0)</f>
        <v>0</v>
      </c>
      <c r="AR472" s="15"/>
      <c r="AS472" s="15">
        <f t="shared" si="105"/>
        <v>0</v>
      </c>
      <c r="AV472" s="8">
        <f>(Vz!$B$14/1000)*Vz!AK472</f>
        <v>0</v>
      </c>
      <c r="AX472">
        <f t="shared" si="106"/>
        <v>0</v>
      </c>
    </row>
    <row r="473" spans="2:50" x14ac:dyDescent="0.15">
      <c r="B473" s="15">
        <f>'RAOB Used for Calcs'!C473</f>
        <v>0</v>
      </c>
      <c r="D473" s="15">
        <f t="shared" si="107"/>
        <v>0</v>
      </c>
      <c r="F473" s="8">
        <f t="shared" si="96"/>
        <v>0</v>
      </c>
      <c r="G473" s="8"/>
      <c r="I473">
        <v>0.60000000000000009</v>
      </c>
      <c r="K473" s="8">
        <f t="shared" si="108"/>
        <v>0.42399999999999999</v>
      </c>
      <c r="M473" s="20">
        <f>'P,T'!J473</f>
        <v>0</v>
      </c>
      <c r="N473" s="8"/>
      <c r="O473" s="8">
        <f>331.3*(SQRT((1+('P,T'!D473/273.15))))</f>
        <v>331.3</v>
      </c>
      <c r="P473" s="8"/>
      <c r="Q473" s="8">
        <f t="shared" si="97"/>
        <v>0</v>
      </c>
      <c r="R473" s="8"/>
      <c r="S473" s="8">
        <f t="shared" si="98"/>
        <v>0</v>
      </c>
      <c r="V473" s="8">
        <f>IF('RAOB Used for Calcs'!N473=1,((2*$T$16*$T$19)/(M473*$T$22*I473))^(1/2),0)</f>
        <v>0</v>
      </c>
      <c r="W473" s="8"/>
      <c r="X473" s="37">
        <f>IF('RAOB Used for Calcs'!N473=1,((2*$T$16*$T$19)/(M473*$T$22*K473))^(1/2),0)</f>
        <v>0</v>
      </c>
      <c r="Z473" s="18">
        <f t="shared" si="99"/>
        <v>0</v>
      </c>
      <c r="AA473" s="18"/>
      <c r="AC473" s="8">
        <f>IF('RAOB Used for Calcs'!L473=1,('particle parameters'!$B$25*ABS('particle parameters'!$B$30)),(AC474+(AM474*'vertical grid'!H474)))</f>
        <v>0</v>
      </c>
      <c r="AE473" s="8">
        <f t="shared" si="102"/>
        <v>0</v>
      </c>
      <c r="AG473" s="8">
        <f t="shared" si="103"/>
        <v>0.42399999999999999</v>
      </c>
      <c r="AI473" s="8">
        <f t="shared" si="104"/>
        <v>0</v>
      </c>
      <c r="AK473" s="8">
        <f t="shared" si="100"/>
        <v>0</v>
      </c>
      <c r="AM473" s="8">
        <f>AK473/('particle parameters'!$B$21/1000)</f>
        <v>0</v>
      </c>
      <c r="AO473" s="35">
        <f t="shared" si="101"/>
        <v>0</v>
      </c>
      <c r="AQ473" s="15">
        <f>IF('vertical grid'!J473=TRUE,1,0)</f>
        <v>0</v>
      </c>
      <c r="AR473" s="15"/>
      <c r="AS473" s="15">
        <f t="shared" si="105"/>
        <v>0</v>
      </c>
      <c r="AV473" s="8">
        <f>(Vz!$B$14/1000)*Vz!AK473</f>
        <v>0</v>
      </c>
      <c r="AX473">
        <f t="shared" si="106"/>
        <v>0</v>
      </c>
    </row>
    <row r="474" spans="2:50" x14ac:dyDescent="0.15">
      <c r="B474" s="15">
        <f>'RAOB Used for Calcs'!C474</f>
        <v>0</v>
      </c>
      <c r="D474" s="15">
        <f t="shared" si="107"/>
        <v>0</v>
      </c>
      <c r="F474" s="8">
        <f t="shared" si="96"/>
        <v>0</v>
      </c>
      <c r="G474" s="8"/>
      <c r="I474">
        <v>0.60000000000000009</v>
      </c>
      <c r="K474" s="8">
        <f t="shared" si="108"/>
        <v>0.42399999999999999</v>
      </c>
      <c r="M474" s="20">
        <f>'P,T'!J474</f>
        <v>0</v>
      </c>
      <c r="N474" s="8"/>
      <c r="O474" s="8">
        <f>331.3*(SQRT((1+('P,T'!D474/273.15))))</f>
        <v>331.3</v>
      </c>
      <c r="P474" s="8"/>
      <c r="Q474" s="8">
        <f t="shared" si="97"/>
        <v>0</v>
      </c>
      <c r="R474" s="8"/>
      <c r="S474" s="8">
        <f t="shared" si="98"/>
        <v>0</v>
      </c>
      <c r="V474" s="8">
        <f>IF('RAOB Used for Calcs'!N474=1,((2*$T$16*$T$19)/(M474*$T$22*I474))^(1/2),0)</f>
        <v>0</v>
      </c>
      <c r="W474" s="8"/>
      <c r="X474" s="37">
        <f>IF('RAOB Used for Calcs'!N474=1,((2*$T$16*$T$19)/(M474*$T$22*K474))^(1/2),0)</f>
        <v>0</v>
      </c>
      <c r="Z474" s="18">
        <f t="shared" si="99"/>
        <v>0</v>
      </c>
      <c r="AA474" s="18"/>
      <c r="AC474" s="8">
        <f>IF('RAOB Used for Calcs'!L474=1,('particle parameters'!$B$25*ABS('particle parameters'!$B$30)),(AC475+(AM475*'vertical grid'!H475)))</f>
        <v>0</v>
      </c>
      <c r="AE474" s="8">
        <f t="shared" si="102"/>
        <v>0</v>
      </c>
      <c r="AG474" s="8">
        <f t="shared" si="103"/>
        <v>0.42399999999999999</v>
      </c>
      <c r="AI474" s="8">
        <f t="shared" si="104"/>
        <v>0</v>
      </c>
      <c r="AK474" s="8">
        <f t="shared" si="100"/>
        <v>0</v>
      </c>
      <c r="AM474" s="8">
        <f>AK474/('particle parameters'!$B$21/1000)</f>
        <v>0</v>
      </c>
      <c r="AO474" s="35">
        <f t="shared" si="101"/>
        <v>0</v>
      </c>
      <c r="AQ474" s="15">
        <f>IF('vertical grid'!J474=TRUE,1,0)</f>
        <v>0</v>
      </c>
      <c r="AR474" s="15"/>
      <c r="AS474" s="15">
        <f t="shared" si="105"/>
        <v>0</v>
      </c>
      <c r="AV474" s="8">
        <f>(Vz!$B$14/1000)*Vz!AK474</f>
        <v>0</v>
      </c>
      <c r="AX474">
        <f t="shared" si="106"/>
        <v>0</v>
      </c>
    </row>
    <row r="475" spans="2:50" x14ac:dyDescent="0.15">
      <c r="B475" s="15">
        <f>'RAOB Used for Calcs'!C475</f>
        <v>0</v>
      </c>
      <c r="D475" s="15">
        <f t="shared" si="107"/>
        <v>0</v>
      </c>
      <c r="F475" s="8">
        <f t="shared" si="96"/>
        <v>0</v>
      </c>
      <c r="G475" s="8"/>
      <c r="I475">
        <v>0.60000000000000009</v>
      </c>
      <c r="K475" s="8">
        <f t="shared" si="108"/>
        <v>0.42399999999999999</v>
      </c>
      <c r="M475" s="20">
        <f>'P,T'!J475</f>
        <v>0</v>
      </c>
      <c r="N475" s="8"/>
      <c r="O475" s="8">
        <f>331.3*(SQRT((1+('P,T'!D475/273.15))))</f>
        <v>331.3</v>
      </c>
      <c r="P475" s="8"/>
      <c r="Q475" s="8">
        <f t="shared" si="97"/>
        <v>0</v>
      </c>
      <c r="R475" s="8"/>
      <c r="S475" s="8">
        <f t="shared" si="98"/>
        <v>0</v>
      </c>
      <c r="V475" s="8">
        <f>IF('RAOB Used for Calcs'!N475=1,((2*$T$16*$T$19)/(M475*$T$22*I475))^(1/2),0)</f>
        <v>0</v>
      </c>
      <c r="W475" s="8"/>
      <c r="X475" s="37">
        <f>IF('RAOB Used for Calcs'!N475=1,((2*$T$16*$T$19)/(M475*$T$22*K475))^(1/2),0)</f>
        <v>0</v>
      </c>
      <c r="Z475" s="18">
        <f t="shared" si="99"/>
        <v>0</v>
      </c>
      <c r="AA475" s="18"/>
      <c r="AC475" s="8">
        <f>IF('RAOB Used for Calcs'!L475=1,('particle parameters'!$B$25*ABS('particle parameters'!$B$30)),(AC476+(AM476*'vertical grid'!H476)))</f>
        <v>0</v>
      </c>
      <c r="AE475" s="8">
        <f t="shared" si="102"/>
        <v>0</v>
      </c>
      <c r="AG475" s="8">
        <f t="shared" si="103"/>
        <v>0.42399999999999999</v>
      </c>
      <c r="AI475" s="8">
        <f t="shared" si="104"/>
        <v>0</v>
      </c>
      <c r="AK475" s="8">
        <f t="shared" si="100"/>
        <v>0</v>
      </c>
      <c r="AM475" s="8">
        <f>AK475/('particle parameters'!$B$21/1000)</f>
        <v>0</v>
      </c>
      <c r="AO475" s="35">
        <f t="shared" si="101"/>
        <v>0</v>
      </c>
      <c r="AQ475" s="15">
        <f>IF('vertical grid'!J475=TRUE,1,0)</f>
        <v>0</v>
      </c>
      <c r="AR475" s="15"/>
      <c r="AS475" s="15">
        <f t="shared" si="105"/>
        <v>0</v>
      </c>
      <c r="AV475" s="8">
        <f>(Vz!$B$14/1000)*Vz!AK475</f>
        <v>0</v>
      </c>
      <c r="AX475">
        <f t="shared" si="106"/>
        <v>0</v>
      </c>
    </row>
    <row r="476" spans="2:50" x14ac:dyDescent="0.15">
      <c r="B476" s="15">
        <f>'RAOB Used for Calcs'!C476</f>
        <v>0</v>
      </c>
      <c r="D476" s="15">
        <f t="shared" si="107"/>
        <v>0</v>
      </c>
      <c r="F476" s="8">
        <f t="shared" si="96"/>
        <v>0</v>
      </c>
      <c r="G476" s="8"/>
      <c r="I476">
        <v>0.60000000000000009</v>
      </c>
      <c r="K476" s="8">
        <f t="shared" si="108"/>
        <v>0.42399999999999999</v>
      </c>
      <c r="M476" s="20">
        <f>'P,T'!J476</f>
        <v>0</v>
      </c>
      <c r="N476" s="8"/>
      <c r="O476" s="8">
        <f>331.3*(SQRT((1+('P,T'!D476/273.15))))</f>
        <v>331.3</v>
      </c>
      <c r="P476" s="8"/>
      <c r="Q476" s="8">
        <f t="shared" si="97"/>
        <v>0</v>
      </c>
      <c r="R476" s="8"/>
      <c r="S476" s="8">
        <f t="shared" si="98"/>
        <v>0</v>
      </c>
      <c r="V476" s="8">
        <f>IF('RAOB Used for Calcs'!N476=1,((2*$T$16*$T$19)/(M476*$T$22*I476))^(1/2),0)</f>
        <v>0</v>
      </c>
      <c r="W476" s="8"/>
      <c r="X476" s="37">
        <f>IF('RAOB Used for Calcs'!N476=1,((2*$T$16*$T$19)/(M476*$T$22*K476))^(1/2),0)</f>
        <v>0</v>
      </c>
      <c r="Z476" s="18">
        <f t="shared" si="99"/>
        <v>0</v>
      </c>
      <c r="AA476" s="18"/>
      <c r="AC476" s="8">
        <f>IF('RAOB Used for Calcs'!L476=1,('particle parameters'!$B$25*ABS('particle parameters'!$B$30)),(AC477+(AM477*'vertical grid'!H477)))</f>
        <v>0</v>
      </c>
      <c r="AE476" s="8">
        <f t="shared" si="102"/>
        <v>0</v>
      </c>
      <c r="AG476" s="8">
        <f t="shared" si="103"/>
        <v>0.42399999999999999</v>
      </c>
      <c r="AI476" s="8">
        <f t="shared" si="104"/>
        <v>0</v>
      </c>
      <c r="AK476" s="8">
        <f t="shared" si="100"/>
        <v>0</v>
      </c>
      <c r="AM476" s="8">
        <f>AK476/('particle parameters'!$B$21/1000)</f>
        <v>0</v>
      </c>
      <c r="AO476" s="35">
        <f t="shared" si="101"/>
        <v>0</v>
      </c>
      <c r="AQ476" s="15">
        <f>IF('vertical grid'!J476=TRUE,1,0)</f>
        <v>0</v>
      </c>
      <c r="AR476" s="15"/>
      <c r="AS476" s="15">
        <f t="shared" si="105"/>
        <v>0</v>
      </c>
      <c r="AV476" s="8">
        <f>(Vz!$B$14/1000)*Vz!AK476</f>
        <v>0</v>
      </c>
      <c r="AX476">
        <f t="shared" si="106"/>
        <v>0</v>
      </c>
    </row>
    <row r="477" spans="2:50" x14ac:dyDescent="0.15">
      <c r="B477" s="15">
        <f>'RAOB Used for Calcs'!C477</f>
        <v>0</v>
      </c>
      <c r="D477" s="15">
        <f t="shared" si="107"/>
        <v>0</v>
      </c>
      <c r="F477" s="8">
        <f t="shared" si="96"/>
        <v>0</v>
      </c>
      <c r="G477" s="8"/>
      <c r="I477">
        <v>0.60000000000000009</v>
      </c>
      <c r="K477" s="8">
        <f t="shared" si="108"/>
        <v>0.42399999999999999</v>
      </c>
      <c r="M477" s="20">
        <f>'P,T'!J477</f>
        <v>0</v>
      </c>
      <c r="N477" s="8"/>
      <c r="O477" s="8">
        <f>331.3*(SQRT((1+('P,T'!D477/273.15))))</f>
        <v>331.3</v>
      </c>
      <c r="P477" s="8"/>
      <c r="Q477" s="8">
        <f t="shared" si="97"/>
        <v>0</v>
      </c>
      <c r="R477" s="8"/>
      <c r="S477" s="8">
        <f t="shared" si="98"/>
        <v>0</v>
      </c>
      <c r="V477" s="8">
        <f>IF('RAOB Used for Calcs'!N477=1,((2*$T$16*$T$19)/(M477*$T$22*I477))^(1/2),0)</f>
        <v>0</v>
      </c>
      <c r="W477" s="8"/>
      <c r="X477" s="37">
        <f>IF('RAOB Used for Calcs'!N477=1,((2*$T$16*$T$19)/(M477*$T$22*K477))^(1/2),0)</f>
        <v>0</v>
      </c>
      <c r="Z477" s="18">
        <f t="shared" si="99"/>
        <v>0</v>
      </c>
      <c r="AA477" s="18"/>
      <c r="AC477" s="8">
        <f>IF('RAOB Used for Calcs'!L477=1,('particle parameters'!$B$25*ABS('particle parameters'!$B$30)),(AC478+(AM478*'vertical grid'!H478)))</f>
        <v>0</v>
      </c>
      <c r="AE477" s="8">
        <f t="shared" si="102"/>
        <v>0</v>
      </c>
      <c r="AG477" s="8">
        <f t="shared" si="103"/>
        <v>0.42399999999999999</v>
      </c>
      <c r="AI477" s="8">
        <f t="shared" si="104"/>
        <v>0</v>
      </c>
      <c r="AK477" s="8">
        <f t="shared" si="100"/>
        <v>0</v>
      </c>
      <c r="AM477" s="8">
        <f>AK477/('particle parameters'!$B$21/1000)</f>
        <v>0</v>
      </c>
      <c r="AO477" s="35">
        <f t="shared" si="101"/>
        <v>0</v>
      </c>
      <c r="AQ477" s="15">
        <f>IF('vertical grid'!J477=TRUE,1,0)</f>
        <v>0</v>
      </c>
      <c r="AR477" s="15"/>
      <c r="AS477" s="15">
        <f t="shared" si="105"/>
        <v>0</v>
      </c>
      <c r="AV477" s="8">
        <f>(Vz!$B$14/1000)*Vz!AK477</f>
        <v>0</v>
      </c>
      <c r="AX477">
        <f t="shared" si="106"/>
        <v>0</v>
      </c>
    </row>
    <row r="478" spans="2:50" x14ac:dyDescent="0.15">
      <c r="B478" s="15">
        <f>'RAOB Used for Calcs'!C478</f>
        <v>0</v>
      </c>
      <c r="D478" s="15">
        <f t="shared" si="107"/>
        <v>0</v>
      </c>
      <c r="F478" s="8">
        <f t="shared" si="96"/>
        <v>0</v>
      </c>
      <c r="G478" s="8"/>
      <c r="I478">
        <v>0.60000000000000009</v>
      </c>
      <c r="K478" s="8">
        <f t="shared" si="108"/>
        <v>0.42399999999999999</v>
      </c>
      <c r="M478" s="20">
        <f>'P,T'!J478</f>
        <v>0</v>
      </c>
      <c r="N478" s="8"/>
      <c r="O478" s="8">
        <f>331.3*(SQRT((1+('P,T'!D478/273.15))))</f>
        <v>331.3</v>
      </c>
      <c r="P478" s="8"/>
      <c r="Q478" s="8">
        <f t="shared" si="97"/>
        <v>0</v>
      </c>
      <c r="R478" s="8"/>
      <c r="S478" s="8">
        <f t="shared" si="98"/>
        <v>0</v>
      </c>
      <c r="V478" s="8">
        <f>IF('RAOB Used for Calcs'!N478=1,((2*$T$16*$T$19)/(M478*$T$22*I478))^(1/2),0)</f>
        <v>0</v>
      </c>
      <c r="W478" s="8"/>
      <c r="X478" s="37">
        <f>IF('RAOB Used for Calcs'!N478=1,((2*$T$16*$T$19)/(M478*$T$22*K478))^(1/2),0)</f>
        <v>0</v>
      </c>
      <c r="Z478" s="18">
        <f t="shared" si="99"/>
        <v>0</v>
      </c>
      <c r="AA478" s="18"/>
      <c r="AC478" s="8">
        <f>IF('RAOB Used for Calcs'!L478=1,('particle parameters'!$B$25*ABS('particle parameters'!$B$30)),(AC479+(AM479*'vertical grid'!H479)))</f>
        <v>0</v>
      </c>
      <c r="AE478" s="8">
        <f t="shared" si="102"/>
        <v>0</v>
      </c>
      <c r="AG478" s="8">
        <f t="shared" si="103"/>
        <v>0.42399999999999999</v>
      </c>
      <c r="AI478" s="8">
        <f t="shared" si="104"/>
        <v>0</v>
      </c>
      <c r="AK478" s="8">
        <f t="shared" si="100"/>
        <v>0</v>
      </c>
      <c r="AM478" s="8">
        <f>AK478/('particle parameters'!$B$21/1000)</f>
        <v>0</v>
      </c>
      <c r="AO478" s="35">
        <f t="shared" si="101"/>
        <v>0</v>
      </c>
      <c r="AQ478" s="15">
        <f>IF('vertical grid'!J478=TRUE,1,0)</f>
        <v>0</v>
      </c>
      <c r="AR478" s="15"/>
      <c r="AS478" s="15">
        <f t="shared" si="105"/>
        <v>0</v>
      </c>
      <c r="AV478" s="8">
        <f>(Vz!$B$14/1000)*Vz!AK478</f>
        <v>0</v>
      </c>
      <c r="AX478">
        <f t="shared" si="106"/>
        <v>0</v>
      </c>
    </row>
    <row r="479" spans="2:50" x14ac:dyDescent="0.15">
      <c r="B479" s="15">
        <f>'RAOB Used for Calcs'!C479</f>
        <v>0</v>
      </c>
      <c r="D479" s="15">
        <f t="shared" si="107"/>
        <v>0</v>
      </c>
      <c r="F479" s="8">
        <f t="shared" si="96"/>
        <v>0</v>
      </c>
      <c r="G479" s="8"/>
      <c r="I479">
        <v>0.60000000000000009</v>
      </c>
      <c r="K479" s="8">
        <f t="shared" si="108"/>
        <v>0.42399999999999999</v>
      </c>
      <c r="M479" s="20">
        <f>'P,T'!J479</f>
        <v>0</v>
      </c>
      <c r="N479" s="8"/>
      <c r="O479" s="8">
        <f>331.3*(SQRT((1+('P,T'!D479/273.15))))</f>
        <v>331.3</v>
      </c>
      <c r="P479" s="8"/>
      <c r="Q479" s="8">
        <f t="shared" si="97"/>
        <v>0</v>
      </c>
      <c r="R479" s="8"/>
      <c r="S479" s="8">
        <f t="shared" si="98"/>
        <v>0</v>
      </c>
      <c r="V479" s="8">
        <f>IF('RAOB Used for Calcs'!N479=1,((2*$T$16*$T$19)/(M479*$T$22*I479))^(1/2),0)</f>
        <v>0</v>
      </c>
      <c r="W479" s="8"/>
      <c r="X479" s="37">
        <f>IF('RAOB Used for Calcs'!N479=1,((2*$T$16*$T$19)/(M479*$T$22*K479))^(1/2),0)</f>
        <v>0</v>
      </c>
      <c r="Z479" s="18">
        <f t="shared" si="99"/>
        <v>0</v>
      </c>
      <c r="AA479" s="18"/>
      <c r="AC479" s="8">
        <f>IF('RAOB Used for Calcs'!L479=1,('particle parameters'!$B$25*ABS('particle parameters'!$B$30)),(AC480+(AM480*'vertical grid'!H480)))</f>
        <v>0</v>
      </c>
      <c r="AE479" s="8">
        <f t="shared" si="102"/>
        <v>0</v>
      </c>
      <c r="AG479" s="8">
        <f t="shared" si="103"/>
        <v>0.42399999999999999</v>
      </c>
      <c r="AI479" s="8">
        <f t="shared" si="104"/>
        <v>0</v>
      </c>
      <c r="AK479" s="8">
        <f t="shared" si="100"/>
        <v>0</v>
      </c>
      <c r="AM479" s="8">
        <f>AK479/('particle parameters'!$B$21/1000)</f>
        <v>0</v>
      </c>
      <c r="AO479" s="35">
        <f t="shared" si="101"/>
        <v>0</v>
      </c>
      <c r="AQ479" s="15">
        <f>IF('vertical grid'!J479=TRUE,1,0)</f>
        <v>0</v>
      </c>
      <c r="AR479" s="15"/>
      <c r="AS479" s="15">
        <f t="shared" si="105"/>
        <v>0</v>
      </c>
      <c r="AV479" s="8">
        <f>(Vz!$B$14/1000)*Vz!AK479</f>
        <v>0</v>
      </c>
      <c r="AX479">
        <f t="shared" si="106"/>
        <v>0</v>
      </c>
    </row>
    <row r="480" spans="2:50" x14ac:dyDescent="0.15">
      <c r="B480" s="15">
        <f>'RAOB Used for Calcs'!C480</f>
        <v>0</v>
      </c>
      <c r="D480" s="15">
        <f t="shared" si="107"/>
        <v>0</v>
      </c>
      <c r="F480" s="8">
        <f t="shared" si="96"/>
        <v>0</v>
      </c>
      <c r="G480" s="8"/>
      <c r="I480">
        <v>0.60000000000000009</v>
      </c>
      <c r="K480" s="8">
        <f t="shared" si="108"/>
        <v>0.42399999999999999</v>
      </c>
      <c r="M480" s="20">
        <f>'P,T'!J480</f>
        <v>0</v>
      </c>
      <c r="N480" s="8"/>
      <c r="O480" s="8">
        <f>331.3*(SQRT((1+('P,T'!D480/273.15))))</f>
        <v>331.3</v>
      </c>
      <c r="P480" s="8"/>
      <c r="Q480" s="8">
        <f t="shared" si="97"/>
        <v>0</v>
      </c>
      <c r="R480" s="8"/>
      <c r="S480" s="8">
        <f t="shared" si="98"/>
        <v>0</v>
      </c>
      <c r="V480" s="8">
        <f>IF('RAOB Used for Calcs'!N480=1,((2*$T$16*$T$19)/(M480*$T$22*I480))^(1/2),0)</f>
        <v>0</v>
      </c>
      <c r="W480" s="8"/>
      <c r="X480" s="37">
        <f>IF('RAOB Used for Calcs'!N480=1,((2*$T$16*$T$19)/(M480*$T$22*K480))^(1/2),0)</f>
        <v>0</v>
      </c>
      <c r="Z480" s="18">
        <f t="shared" si="99"/>
        <v>0</v>
      </c>
      <c r="AA480" s="18"/>
      <c r="AC480" s="8">
        <f>IF('RAOB Used for Calcs'!L480=1,('particle parameters'!$B$25*ABS('particle parameters'!$B$30)),(AC481+(AM481*'vertical grid'!H481)))</f>
        <v>0</v>
      </c>
      <c r="AE480" s="8">
        <f t="shared" si="102"/>
        <v>0</v>
      </c>
      <c r="AG480" s="8">
        <f t="shared" si="103"/>
        <v>0.42399999999999999</v>
      </c>
      <c r="AI480" s="8">
        <f t="shared" si="104"/>
        <v>0</v>
      </c>
      <c r="AK480" s="8">
        <f t="shared" si="100"/>
        <v>0</v>
      </c>
      <c r="AM480" s="8">
        <f>AK480/('particle parameters'!$B$21/1000)</f>
        <v>0</v>
      </c>
      <c r="AO480" s="35">
        <f t="shared" si="101"/>
        <v>0</v>
      </c>
      <c r="AQ480" s="15">
        <f>IF('vertical grid'!J480=TRUE,1,0)</f>
        <v>0</v>
      </c>
      <c r="AR480" s="15"/>
      <c r="AS480" s="15">
        <f t="shared" si="105"/>
        <v>0</v>
      </c>
      <c r="AV480" s="8">
        <f>(Vz!$B$14/1000)*Vz!AK480</f>
        <v>0</v>
      </c>
      <c r="AX480">
        <f t="shared" si="106"/>
        <v>0</v>
      </c>
    </row>
    <row r="481" spans="2:50" x14ac:dyDescent="0.15">
      <c r="B481" s="15">
        <f>'RAOB Used for Calcs'!C481</f>
        <v>0</v>
      </c>
      <c r="D481" s="15">
        <f t="shared" si="107"/>
        <v>0</v>
      </c>
      <c r="F481" s="8">
        <f t="shared" si="96"/>
        <v>0</v>
      </c>
      <c r="G481" s="8"/>
      <c r="I481">
        <v>0.60000000000000009</v>
      </c>
      <c r="K481" s="8">
        <f t="shared" si="108"/>
        <v>0.42399999999999999</v>
      </c>
      <c r="M481" s="20">
        <f>'P,T'!J481</f>
        <v>0</v>
      </c>
      <c r="N481" s="8"/>
      <c r="O481" s="8">
        <f>331.3*(SQRT((1+('P,T'!D481/273.15))))</f>
        <v>331.3</v>
      </c>
      <c r="P481" s="8"/>
      <c r="Q481" s="8">
        <f t="shared" si="97"/>
        <v>0</v>
      </c>
      <c r="R481" s="8"/>
      <c r="S481" s="8">
        <f t="shared" si="98"/>
        <v>0</v>
      </c>
      <c r="V481" s="8">
        <f>IF('RAOB Used for Calcs'!N481=1,((2*$T$16*$T$19)/(M481*$T$22*I481))^(1/2),0)</f>
        <v>0</v>
      </c>
      <c r="W481" s="8"/>
      <c r="X481" s="37">
        <f>IF('RAOB Used for Calcs'!N481=1,((2*$T$16*$T$19)/(M481*$T$22*K481))^(1/2),0)</f>
        <v>0</v>
      </c>
      <c r="Z481" s="18">
        <f t="shared" si="99"/>
        <v>0</v>
      </c>
      <c r="AA481" s="18"/>
      <c r="AC481" s="8">
        <f>IF('RAOB Used for Calcs'!L481=1,('particle parameters'!$B$25*ABS('particle parameters'!$B$30)),(AC482+(AM482*'vertical grid'!H482)))</f>
        <v>0</v>
      </c>
      <c r="AE481" s="8">
        <f t="shared" si="102"/>
        <v>0</v>
      </c>
      <c r="AG481" s="8">
        <f t="shared" si="103"/>
        <v>0.42399999999999999</v>
      </c>
      <c r="AI481" s="8">
        <f t="shared" si="104"/>
        <v>0</v>
      </c>
      <c r="AK481" s="8">
        <f t="shared" si="100"/>
        <v>0</v>
      </c>
      <c r="AM481" s="8">
        <f>AK481/('particle parameters'!$B$21/1000)</f>
        <v>0</v>
      </c>
      <c r="AO481" s="35">
        <f t="shared" si="101"/>
        <v>0</v>
      </c>
      <c r="AQ481" s="15">
        <f>IF('vertical grid'!J481=TRUE,1,0)</f>
        <v>0</v>
      </c>
      <c r="AR481" s="15"/>
      <c r="AS481" s="15">
        <f t="shared" si="105"/>
        <v>0</v>
      </c>
      <c r="AV481" s="8">
        <f>(Vz!$B$14/1000)*Vz!AK481</f>
        <v>0</v>
      </c>
      <c r="AX481">
        <f t="shared" si="106"/>
        <v>0</v>
      </c>
    </row>
    <row r="482" spans="2:50" x14ac:dyDescent="0.15">
      <c r="B482" s="15">
        <f>'RAOB Used for Calcs'!C482</f>
        <v>0</v>
      </c>
      <c r="D482" s="15">
        <f t="shared" si="107"/>
        <v>0</v>
      </c>
      <c r="F482" s="8">
        <f t="shared" si="96"/>
        <v>0</v>
      </c>
      <c r="G482" s="8"/>
      <c r="I482">
        <v>0.60000000000000009</v>
      </c>
      <c r="K482" s="8">
        <f t="shared" si="108"/>
        <v>0.42399999999999999</v>
      </c>
      <c r="M482" s="20">
        <f>'P,T'!J482</f>
        <v>0</v>
      </c>
      <c r="N482" s="8"/>
      <c r="O482" s="8">
        <f>331.3*(SQRT((1+('P,T'!D482/273.15))))</f>
        <v>331.3</v>
      </c>
      <c r="P482" s="8"/>
      <c r="Q482" s="8">
        <f t="shared" si="97"/>
        <v>0</v>
      </c>
      <c r="R482" s="8"/>
      <c r="S482" s="8">
        <f t="shared" si="98"/>
        <v>0</v>
      </c>
      <c r="V482" s="8">
        <f>IF('RAOB Used for Calcs'!N482=1,((2*$T$16*$T$19)/(M482*$T$22*I482))^(1/2),0)</f>
        <v>0</v>
      </c>
      <c r="W482" s="8"/>
      <c r="X482" s="37">
        <f>IF('RAOB Used for Calcs'!N482=1,((2*$T$16*$T$19)/(M482*$T$22*K482))^(1/2),0)</f>
        <v>0</v>
      </c>
      <c r="Z482" s="18">
        <f t="shared" si="99"/>
        <v>0</v>
      </c>
      <c r="AA482" s="18"/>
      <c r="AC482" s="8">
        <f>IF('RAOB Used for Calcs'!L482=1,('particle parameters'!$B$25*ABS('particle parameters'!$B$30)),(AC483+(AM483*'vertical grid'!H483)))</f>
        <v>0</v>
      </c>
      <c r="AE482" s="8">
        <f t="shared" si="102"/>
        <v>0</v>
      </c>
      <c r="AG482" s="8">
        <f t="shared" si="103"/>
        <v>0.42399999999999999</v>
      </c>
      <c r="AI482" s="8">
        <f t="shared" si="104"/>
        <v>0</v>
      </c>
      <c r="AK482" s="8">
        <f t="shared" si="100"/>
        <v>0</v>
      </c>
      <c r="AM482" s="8">
        <f>AK482/('particle parameters'!$B$21/1000)</f>
        <v>0</v>
      </c>
      <c r="AO482" s="35">
        <f t="shared" si="101"/>
        <v>0</v>
      </c>
      <c r="AQ482" s="15">
        <f>IF('vertical grid'!J482=TRUE,1,0)</f>
        <v>0</v>
      </c>
      <c r="AR482" s="15"/>
      <c r="AS482" s="15">
        <f t="shared" si="105"/>
        <v>0</v>
      </c>
      <c r="AV482" s="8">
        <f>(Vz!$B$14/1000)*Vz!AK482</f>
        <v>0</v>
      </c>
      <c r="AX482">
        <f t="shared" si="106"/>
        <v>0</v>
      </c>
    </row>
    <row r="483" spans="2:50" x14ac:dyDescent="0.15">
      <c r="B483" s="15">
        <f>'RAOB Used for Calcs'!C483</f>
        <v>0</v>
      </c>
      <c r="D483" s="15">
        <f t="shared" si="107"/>
        <v>0</v>
      </c>
      <c r="F483" s="8">
        <f t="shared" si="96"/>
        <v>0</v>
      </c>
      <c r="G483" s="8"/>
      <c r="I483">
        <v>0.60000000000000009</v>
      </c>
      <c r="K483" s="8">
        <f t="shared" si="108"/>
        <v>0.42399999999999999</v>
      </c>
      <c r="M483" s="20">
        <f>'P,T'!J483</f>
        <v>0</v>
      </c>
      <c r="N483" s="8"/>
      <c r="O483" s="8">
        <f>331.3*(SQRT((1+('P,T'!D483/273.15))))</f>
        <v>331.3</v>
      </c>
      <c r="P483" s="8"/>
      <c r="Q483" s="8">
        <f t="shared" si="97"/>
        <v>0</v>
      </c>
      <c r="R483" s="8"/>
      <c r="S483" s="8">
        <f t="shared" si="98"/>
        <v>0</v>
      </c>
      <c r="V483" s="8">
        <f>IF('RAOB Used for Calcs'!N483=1,((2*$T$16*$T$19)/(M483*$T$22*I483))^(1/2),0)</f>
        <v>0</v>
      </c>
      <c r="W483" s="8"/>
      <c r="X483" s="37">
        <f>IF('RAOB Used for Calcs'!N483=1,((2*$T$16*$T$19)/(M483*$T$22*K483))^(1/2),0)</f>
        <v>0</v>
      </c>
      <c r="Z483" s="18">
        <f t="shared" si="99"/>
        <v>0</v>
      </c>
      <c r="AA483" s="18"/>
      <c r="AC483" s="8">
        <f>IF('RAOB Used for Calcs'!L483=1,('particle parameters'!$B$25*ABS('particle parameters'!$B$30)),(AC484+(AM484*'vertical grid'!H484)))</f>
        <v>0</v>
      </c>
      <c r="AE483" s="8">
        <f t="shared" si="102"/>
        <v>0</v>
      </c>
      <c r="AG483" s="8">
        <f t="shared" si="103"/>
        <v>0.42399999999999999</v>
      </c>
      <c r="AI483" s="8">
        <f t="shared" si="104"/>
        <v>0</v>
      </c>
      <c r="AK483" s="8">
        <f t="shared" si="100"/>
        <v>0</v>
      </c>
      <c r="AM483" s="8">
        <f>AK483/('particle parameters'!$B$21/1000)</f>
        <v>0</v>
      </c>
      <c r="AO483" s="35">
        <f t="shared" si="101"/>
        <v>0</v>
      </c>
      <c r="AQ483" s="15">
        <f>IF('vertical grid'!J483=TRUE,1,0)</f>
        <v>0</v>
      </c>
      <c r="AR483" s="15"/>
      <c r="AS483" s="15">
        <f t="shared" si="105"/>
        <v>0</v>
      </c>
      <c r="AV483" s="8">
        <f>(Vz!$B$14/1000)*Vz!AK483</f>
        <v>0</v>
      </c>
      <c r="AX483">
        <f t="shared" si="106"/>
        <v>0</v>
      </c>
    </row>
    <row r="484" spans="2:50" x14ac:dyDescent="0.15">
      <c r="B484" s="15">
        <f>'RAOB Used for Calcs'!C484</f>
        <v>0</v>
      </c>
      <c r="D484" s="15">
        <f t="shared" si="107"/>
        <v>0</v>
      </c>
      <c r="F484" s="8">
        <f t="shared" si="96"/>
        <v>0</v>
      </c>
      <c r="G484" s="8"/>
      <c r="I484">
        <v>0.60000000000000009</v>
      </c>
      <c r="K484" s="8">
        <f t="shared" si="108"/>
        <v>0.42399999999999999</v>
      </c>
      <c r="M484" s="20">
        <f>'P,T'!J484</f>
        <v>0</v>
      </c>
      <c r="N484" s="8"/>
      <c r="O484" s="8">
        <f>331.3*(SQRT((1+('P,T'!D484/273.15))))</f>
        <v>331.3</v>
      </c>
      <c r="P484" s="8"/>
      <c r="Q484" s="8">
        <f t="shared" si="97"/>
        <v>0</v>
      </c>
      <c r="R484" s="8"/>
      <c r="S484" s="8">
        <f t="shared" si="98"/>
        <v>0</v>
      </c>
      <c r="V484" s="8">
        <f>IF('RAOB Used for Calcs'!N484=1,((2*$T$16*$T$19)/(M484*$T$22*I484))^(1/2),0)</f>
        <v>0</v>
      </c>
      <c r="W484" s="8"/>
      <c r="X484" s="37">
        <f>IF('RAOB Used for Calcs'!N484=1,((2*$T$16*$T$19)/(M484*$T$22*K484))^(1/2),0)</f>
        <v>0</v>
      </c>
      <c r="Z484" s="18">
        <f t="shared" si="99"/>
        <v>0</v>
      </c>
      <c r="AA484" s="18"/>
      <c r="AC484" s="8">
        <f>IF('RAOB Used for Calcs'!L484=1,('particle parameters'!$B$25*ABS('particle parameters'!$B$30)),(AC485+(AM485*'vertical grid'!H485)))</f>
        <v>0</v>
      </c>
      <c r="AE484" s="8">
        <f t="shared" si="102"/>
        <v>0</v>
      </c>
      <c r="AG484" s="8">
        <f t="shared" si="103"/>
        <v>0.42399999999999999</v>
      </c>
      <c r="AI484" s="8">
        <f t="shared" si="104"/>
        <v>0</v>
      </c>
      <c r="AK484" s="8">
        <f t="shared" si="100"/>
        <v>0</v>
      </c>
      <c r="AM484" s="8">
        <f>AK484/('particle parameters'!$B$21/1000)</f>
        <v>0</v>
      </c>
      <c r="AO484" s="35">
        <f t="shared" si="101"/>
        <v>0</v>
      </c>
      <c r="AQ484" s="15">
        <f>IF('vertical grid'!J484=TRUE,1,0)</f>
        <v>0</v>
      </c>
      <c r="AR484" s="15"/>
      <c r="AS484" s="15">
        <f t="shared" si="105"/>
        <v>0</v>
      </c>
      <c r="AV484" s="8">
        <f>(Vz!$B$14/1000)*Vz!AK484</f>
        <v>0</v>
      </c>
      <c r="AX484">
        <f t="shared" si="106"/>
        <v>0</v>
      </c>
    </row>
    <row r="485" spans="2:50" x14ac:dyDescent="0.15">
      <c r="B485" s="15">
        <f>'RAOB Used for Calcs'!C485</f>
        <v>0</v>
      </c>
      <c r="D485" s="15">
        <f t="shared" si="107"/>
        <v>0</v>
      </c>
      <c r="F485" s="8">
        <f t="shared" si="96"/>
        <v>0</v>
      </c>
      <c r="G485" s="8"/>
      <c r="I485">
        <v>0.60000000000000009</v>
      </c>
      <c r="K485" s="8">
        <f t="shared" si="108"/>
        <v>0.42399999999999999</v>
      </c>
      <c r="M485" s="20">
        <f>'P,T'!J485</f>
        <v>0</v>
      </c>
      <c r="N485" s="8"/>
      <c r="O485" s="8">
        <f>331.3*(SQRT((1+('P,T'!D485/273.15))))</f>
        <v>331.3</v>
      </c>
      <c r="P485" s="8"/>
      <c r="Q485" s="8">
        <f t="shared" si="97"/>
        <v>0</v>
      </c>
      <c r="R485" s="8"/>
      <c r="S485" s="8">
        <f t="shared" si="98"/>
        <v>0</v>
      </c>
      <c r="V485" s="8">
        <f>IF('RAOB Used for Calcs'!N485=1,((2*$T$16*$T$19)/(M485*$T$22*I485))^(1/2),0)</f>
        <v>0</v>
      </c>
      <c r="W485" s="8"/>
      <c r="X485" s="37">
        <f>IF('RAOB Used for Calcs'!N485=1,((2*$T$16*$T$19)/(M485*$T$22*K485))^(1/2),0)</f>
        <v>0</v>
      </c>
      <c r="Z485" s="18">
        <f t="shared" si="99"/>
        <v>0</v>
      </c>
      <c r="AA485" s="18"/>
      <c r="AC485" s="8">
        <f>IF('RAOB Used for Calcs'!L485=1,('particle parameters'!$B$25*ABS('particle parameters'!$B$30)),(AC486+(AM486*'vertical grid'!H486)))</f>
        <v>0</v>
      </c>
      <c r="AE485" s="8">
        <f t="shared" si="102"/>
        <v>0</v>
      </c>
      <c r="AG485" s="8">
        <f t="shared" si="103"/>
        <v>0.42399999999999999</v>
      </c>
      <c r="AI485" s="8">
        <f t="shared" si="104"/>
        <v>0</v>
      </c>
      <c r="AK485" s="8">
        <f t="shared" si="100"/>
        <v>0</v>
      </c>
      <c r="AM485" s="8">
        <f>AK485/('particle parameters'!$B$21/1000)</f>
        <v>0</v>
      </c>
      <c r="AO485" s="35">
        <f t="shared" si="101"/>
        <v>0</v>
      </c>
      <c r="AQ485" s="15">
        <f>IF('vertical grid'!J485=TRUE,1,0)</f>
        <v>0</v>
      </c>
      <c r="AR485" s="15"/>
      <c r="AS485" s="15">
        <f t="shared" si="105"/>
        <v>0</v>
      </c>
      <c r="AV485" s="8">
        <f>(Vz!$B$14/1000)*Vz!AK485</f>
        <v>0</v>
      </c>
      <c r="AX485">
        <f t="shared" si="106"/>
        <v>0</v>
      </c>
    </row>
    <row r="486" spans="2:50" x14ac:dyDescent="0.15">
      <c r="B486" s="15">
        <f>'RAOB Used for Calcs'!C486</f>
        <v>0</v>
      </c>
      <c r="D486" s="15">
        <f t="shared" si="107"/>
        <v>0</v>
      </c>
      <c r="F486" s="8">
        <f t="shared" si="96"/>
        <v>0</v>
      </c>
      <c r="G486" s="8"/>
      <c r="I486">
        <v>0.60000000000000009</v>
      </c>
      <c r="K486" s="8">
        <f t="shared" si="108"/>
        <v>0.42399999999999999</v>
      </c>
      <c r="M486" s="20">
        <f>'P,T'!J486</f>
        <v>0</v>
      </c>
      <c r="N486" s="8"/>
      <c r="O486" s="8">
        <f>331.3*(SQRT((1+('P,T'!D486/273.15))))</f>
        <v>331.3</v>
      </c>
      <c r="P486" s="8"/>
      <c r="Q486" s="8">
        <f t="shared" si="97"/>
        <v>0</v>
      </c>
      <c r="R486" s="8"/>
      <c r="S486" s="8">
        <f t="shared" si="98"/>
        <v>0</v>
      </c>
      <c r="V486" s="8">
        <f>IF('RAOB Used for Calcs'!N486=1,((2*$T$16*$T$19)/(M486*$T$22*I486))^(1/2),0)</f>
        <v>0</v>
      </c>
      <c r="W486" s="8"/>
      <c r="X486" s="37">
        <f>IF('RAOB Used for Calcs'!N486=1,((2*$T$16*$T$19)/(M486*$T$22*K486))^(1/2),0)</f>
        <v>0</v>
      </c>
      <c r="Z486" s="18">
        <f t="shared" si="99"/>
        <v>0</v>
      </c>
      <c r="AA486" s="18"/>
      <c r="AC486" s="8">
        <f>IF('RAOB Used for Calcs'!L486=1,('particle parameters'!$B$25*ABS('particle parameters'!$B$30)),(AC487+(AM487*'vertical grid'!H487)))</f>
        <v>0</v>
      </c>
      <c r="AE486" s="8">
        <f t="shared" si="102"/>
        <v>0</v>
      </c>
      <c r="AG486" s="8">
        <f t="shared" si="103"/>
        <v>0.42399999999999999</v>
      </c>
      <c r="AI486" s="8">
        <f t="shared" si="104"/>
        <v>0</v>
      </c>
      <c r="AK486" s="8">
        <f t="shared" si="100"/>
        <v>0</v>
      </c>
      <c r="AM486" s="8">
        <f>AK486/('particle parameters'!$B$21/1000)</f>
        <v>0</v>
      </c>
      <c r="AO486" s="35">
        <f t="shared" si="101"/>
        <v>0</v>
      </c>
      <c r="AQ486" s="15">
        <f>IF('vertical grid'!J486=TRUE,1,0)</f>
        <v>0</v>
      </c>
      <c r="AR486" s="15"/>
      <c r="AS486" s="15">
        <f t="shared" si="105"/>
        <v>0</v>
      </c>
      <c r="AV486" s="8">
        <f>(Vz!$B$14/1000)*Vz!AK486</f>
        <v>0</v>
      </c>
      <c r="AX486">
        <f t="shared" si="106"/>
        <v>0</v>
      </c>
    </row>
    <row r="487" spans="2:50" x14ac:dyDescent="0.15">
      <c r="B487" s="15">
        <f>'RAOB Used for Calcs'!C487</f>
        <v>0</v>
      </c>
      <c r="D487" s="15">
        <f t="shared" si="107"/>
        <v>0</v>
      </c>
      <c r="F487" s="8">
        <f t="shared" si="96"/>
        <v>0</v>
      </c>
      <c r="G487" s="8"/>
      <c r="I487">
        <v>0.60000000000000009</v>
      </c>
      <c r="K487" s="8">
        <f t="shared" si="108"/>
        <v>0.42399999999999999</v>
      </c>
      <c r="M487" s="20">
        <f>'P,T'!J487</f>
        <v>0</v>
      </c>
      <c r="N487" s="8"/>
      <c r="O487" s="8">
        <f>331.3*(SQRT((1+('P,T'!D487/273.15))))</f>
        <v>331.3</v>
      </c>
      <c r="P487" s="8"/>
      <c r="Q487" s="8">
        <f t="shared" si="97"/>
        <v>0</v>
      </c>
      <c r="R487" s="8"/>
      <c r="S487" s="8">
        <f t="shared" si="98"/>
        <v>0</v>
      </c>
      <c r="V487" s="8">
        <f>IF('RAOB Used for Calcs'!N487=1,((2*$T$16*$T$19)/(M487*$T$22*I487))^(1/2),0)</f>
        <v>0</v>
      </c>
      <c r="W487" s="8"/>
      <c r="X487" s="37">
        <f>IF('RAOB Used for Calcs'!N487=1,((2*$T$16*$T$19)/(M487*$T$22*K487))^(1/2),0)</f>
        <v>0</v>
      </c>
      <c r="Z487" s="18">
        <f t="shared" si="99"/>
        <v>0</v>
      </c>
      <c r="AA487" s="18"/>
      <c r="AC487" s="8">
        <f>IF('RAOB Used for Calcs'!L487=1,('particle parameters'!$B$25*ABS('particle parameters'!$B$30)),(AC488+(AM488*'vertical grid'!H488)))</f>
        <v>0</v>
      </c>
      <c r="AE487" s="8">
        <f t="shared" si="102"/>
        <v>0</v>
      </c>
      <c r="AG487" s="8">
        <f t="shared" si="103"/>
        <v>0.42399999999999999</v>
      </c>
      <c r="AI487" s="8">
        <f t="shared" si="104"/>
        <v>0</v>
      </c>
      <c r="AK487" s="8">
        <f t="shared" si="100"/>
        <v>0</v>
      </c>
      <c r="AM487" s="8">
        <f>AK487/('particle parameters'!$B$21/1000)</f>
        <v>0</v>
      </c>
      <c r="AO487" s="35">
        <f t="shared" si="101"/>
        <v>0</v>
      </c>
      <c r="AQ487" s="15">
        <f>IF('vertical grid'!J487=TRUE,1,0)</f>
        <v>0</v>
      </c>
      <c r="AR487" s="15"/>
      <c r="AS487" s="15">
        <f t="shared" si="105"/>
        <v>0</v>
      </c>
      <c r="AV487" s="8">
        <f>(Vz!$B$14/1000)*Vz!AK487</f>
        <v>0</v>
      </c>
      <c r="AX487">
        <f t="shared" si="106"/>
        <v>0</v>
      </c>
    </row>
    <row r="488" spans="2:50" x14ac:dyDescent="0.15">
      <c r="B488" s="15">
        <f>'RAOB Used for Calcs'!C488</f>
        <v>0</v>
      </c>
      <c r="D488" s="15">
        <f t="shared" si="107"/>
        <v>0</v>
      </c>
      <c r="F488" s="8">
        <f t="shared" si="96"/>
        <v>0</v>
      </c>
      <c r="G488" s="8"/>
      <c r="I488">
        <v>0.60000000000000009</v>
      </c>
      <c r="K488" s="8">
        <f t="shared" si="108"/>
        <v>0.42399999999999999</v>
      </c>
      <c r="M488" s="20">
        <f>'P,T'!J488</f>
        <v>0</v>
      </c>
      <c r="N488" s="8"/>
      <c r="O488" s="8">
        <f>331.3*(SQRT((1+('P,T'!D488/273.15))))</f>
        <v>331.3</v>
      </c>
      <c r="P488" s="8"/>
      <c r="Q488" s="8">
        <f t="shared" si="97"/>
        <v>0</v>
      </c>
      <c r="R488" s="8"/>
      <c r="S488" s="8">
        <f t="shared" si="98"/>
        <v>0</v>
      </c>
      <c r="V488" s="8">
        <f>IF('RAOB Used for Calcs'!N488=1,((2*$T$16*$T$19)/(M488*$T$22*I488))^(1/2),0)</f>
        <v>0</v>
      </c>
      <c r="W488" s="8"/>
      <c r="X488" s="37">
        <f>IF('RAOB Used for Calcs'!N488=1,((2*$T$16*$T$19)/(M488*$T$22*K488))^(1/2),0)</f>
        <v>0</v>
      </c>
      <c r="Z488" s="18">
        <f t="shared" si="99"/>
        <v>0</v>
      </c>
      <c r="AA488" s="18"/>
      <c r="AC488" s="8">
        <f>IF('RAOB Used for Calcs'!L488=1,('particle parameters'!$B$25*ABS('particle parameters'!$B$30)),(AC489+(AM489*'vertical grid'!H489)))</f>
        <v>0</v>
      </c>
      <c r="AE488" s="8">
        <f t="shared" si="102"/>
        <v>0</v>
      </c>
      <c r="AG488" s="8">
        <f t="shared" si="103"/>
        <v>0.42399999999999999</v>
      </c>
      <c r="AI488" s="8">
        <f t="shared" si="104"/>
        <v>0</v>
      </c>
      <c r="AK488" s="8">
        <f t="shared" si="100"/>
        <v>0</v>
      </c>
      <c r="AM488" s="8">
        <f>AK488/('particle parameters'!$B$21/1000)</f>
        <v>0</v>
      </c>
      <c r="AO488" s="35">
        <f t="shared" si="101"/>
        <v>0</v>
      </c>
      <c r="AQ488" s="15">
        <f>IF('vertical grid'!J488=TRUE,1,0)</f>
        <v>0</v>
      </c>
      <c r="AR488" s="15"/>
      <c r="AS488" s="15">
        <f t="shared" si="105"/>
        <v>0</v>
      </c>
      <c r="AV488" s="8">
        <f>(Vz!$B$14/1000)*Vz!AK488</f>
        <v>0</v>
      </c>
      <c r="AX488">
        <f t="shared" si="106"/>
        <v>0</v>
      </c>
    </row>
    <row r="489" spans="2:50" x14ac:dyDescent="0.15">
      <c r="B489" s="15">
        <f>'RAOB Used for Calcs'!C489</f>
        <v>0</v>
      </c>
      <c r="D489" s="15">
        <f t="shared" si="107"/>
        <v>0</v>
      </c>
      <c r="F489" s="8">
        <f t="shared" si="96"/>
        <v>0</v>
      </c>
      <c r="G489" s="8"/>
      <c r="I489">
        <v>0.60000000000000009</v>
      </c>
      <c r="K489" s="8">
        <f t="shared" si="108"/>
        <v>0.42399999999999999</v>
      </c>
      <c r="M489" s="20">
        <f>'P,T'!J489</f>
        <v>0</v>
      </c>
      <c r="N489" s="8"/>
      <c r="O489" s="8">
        <f>331.3*(SQRT((1+('P,T'!D489/273.15))))</f>
        <v>331.3</v>
      </c>
      <c r="P489" s="8"/>
      <c r="Q489" s="8">
        <f t="shared" si="97"/>
        <v>0</v>
      </c>
      <c r="R489" s="8"/>
      <c r="S489" s="8">
        <f t="shared" si="98"/>
        <v>0</v>
      </c>
      <c r="V489" s="8">
        <f>IF('RAOB Used for Calcs'!N489=1,((2*$T$16*$T$19)/(M489*$T$22*I489))^(1/2),0)</f>
        <v>0</v>
      </c>
      <c r="W489" s="8"/>
      <c r="X489" s="37">
        <f>IF('RAOB Used for Calcs'!N489=1,((2*$T$16*$T$19)/(M489*$T$22*K489))^(1/2),0)</f>
        <v>0</v>
      </c>
      <c r="Z489" s="18">
        <f t="shared" si="99"/>
        <v>0</v>
      </c>
      <c r="AA489" s="18"/>
      <c r="AC489" s="8">
        <f>IF('RAOB Used for Calcs'!L489=1,('particle parameters'!$B$25*ABS('particle parameters'!$B$30)),(AC490+(AM490*'vertical grid'!H490)))</f>
        <v>0</v>
      </c>
      <c r="AE489" s="8">
        <f t="shared" si="102"/>
        <v>0</v>
      </c>
      <c r="AG489" s="8">
        <f t="shared" si="103"/>
        <v>0.42399999999999999</v>
      </c>
      <c r="AI489" s="8">
        <f t="shared" si="104"/>
        <v>0</v>
      </c>
      <c r="AK489" s="8">
        <f t="shared" si="100"/>
        <v>0</v>
      </c>
      <c r="AM489" s="8">
        <f>AK489/('particle parameters'!$B$21/1000)</f>
        <v>0</v>
      </c>
      <c r="AO489" s="35">
        <f t="shared" si="101"/>
        <v>0</v>
      </c>
      <c r="AQ489" s="15">
        <f>IF('vertical grid'!J489=TRUE,1,0)</f>
        <v>0</v>
      </c>
      <c r="AR489" s="15"/>
      <c r="AS489" s="15">
        <f t="shared" si="105"/>
        <v>0</v>
      </c>
      <c r="AV489" s="8">
        <f>(Vz!$B$14/1000)*Vz!AK489</f>
        <v>0</v>
      </c>
      <c r="AX489">
        <f t="shared" si="106"/>
        <v>0</v>
      </c>
    </row>
    <row r="490" spans="2:50" x14ac:dyDescent="0.15">
      <c r="B490" s="15">
        <f>'RAOB Used for Calcs'!C490</f>
        <v>0</v>
      </c>
      <c r="D490" s="15">
        <f t="shared" si="107"/>
        <v>0</v>
      </c>
      <c r="F490" s="8">
        <f t="shared" si="96"/>
        <v>0</v>
      </c>
      <c r="G490" s="8"/>
      <c r="I490">
        <v>0.60000000000000009</v>
      </c>
      <c r="K490" s="8">
        <f t="shared" si="108"/>
        <v>0.42399999999999999</v>
      </c>
      <c r="M490" s="20">
        <f>'P,T'!J490</f>
        <v>0</v>
      </c>
      <c r="N490" s="8"/>
      <c r="O490" s="8">
        <f>331.3*(SQRT((1+('P,T'!D490/273.15))))</f>
        <v>331.3</v>
      </c>
      <c r="P490" s="8"/>
      <c r="Q490" s="8">
        <f t="shared" si="97"/>
        <v>0</v>
      </c>
      <c r="R490" s="8"/>
      <c r="S490" s="8">
        <f t="shared" si="98"/>
        <v>0</v>
      </c>
      <c r="V490" s="8">
        <f>IF('RAOB Used for Calcs'!N490=1,((2*$T$16*$T$19)/(M490*$T$22*I490))^(1/2),0)</f>
        <v>0</v>
      </c>
      <c r="W490" s="8"/>
      <c r="X490" s="37">
        <f>IF('RAOB Used for Calcs'!N490=1,((2*$T$16*$T$19)/(M490*$T$22*K490))^(1/2),0)</f>
        <v>0</v>
      </c>
      <c r="Z490" s="18">
        <f t="shared" si="99"/>
        <v>0</v>
      </c>
      <c r="AA490" s="18"/>
      <c r="AC490" s="8">
        <f>IF('RAOB Used for Calcs'!L490=1,('particle parameters'!$B$25*ABS('particle parameters'!$B$30)),(AC491+(AM491*'vertical grid'!H491)))</f>
        <v>0</v>
      </c>
      <c r="AE490" s="8">
        <f t="shared" si="102"/>
        <v>0</v>
      </c>
      <c r="AG490" s="8">
        <f t="shared" si="103"/>
        <v>0.42399999999999999</v>
      </c>
      <c r="AI490" s="8">
        <f t="shared" si="104"/>
        <v>0</v>
      </c>
      <c r="AK490" s="8">
        <f t="shared" si="100"/>
        <v>0</v>
      </c>
      <c r="AM490" s="8">
        <f>AK490/('particle parameters'!$B$21/1000)</f>
        <v>0</v>
      </c>
      <c r="AO490" s="35">
        <f t="shared" si="101"/>
        <v>0</v>
      </c>
      <c r="AQ490" s="15">
        <f>IF('vertical grid'!J490=TRUE,1,0)</f>
        <v>0</v>
      </c>
      <c r="AR490" s="15"/>
      <c r="AS490" s="15">
        <f t="shared" si="105"/>
        <v>0</v>
      </c>
      <c r="AV490" s="8">
        <f>(Vz!$B$14/1000)*Vz!AK490</f>
        <v>0</v>
      </c>
      <c r="AX490">
        <f t="shared" si="106"/>
        <v>0</v>
      </c>
    </row>
    <row r="491" spans="2:50" x14ac:dyDescent="0.15">
      <c r="B491" s="15">
        <f>'RAOB Used for Calcs'!C491</f>
        <v>0</v>
      </c>
      <c r="D491" s="15">
        <f t="shared" si="107"/>
        <v>0</v>
      </c>
      <c r="F491" s="8">
        <f t="shared" si="96"/>
        <v>0</v>
      </c>
      <c r="G491" s="8"/>
      <c r="I491">
        <v>0.60000000000000009</v>
      </c>
      <c r="K491" s="8">
        <f t="shared" si="108"/>
        <v>0.42399999999999999</v>
      </c>
      <c r="M491" s="20">
        <f>'P,T'!J491</f>
        <v>0</v>
      </c>
      <c r="N491" s="8"/>
      <c r="O491" s="8">
        <f>331.3*(SQRT((1+('P,T'!D491/273.15))))</f>
        <v>331.3</v>
      </c>
      <c r="P491" s="8"/>
      <c r="Q491" s="8">
        <f t="shared" si="97"/>
        <v>0</v>
      </c>
      <c r="R491" s="8"/>
      <c r="S491" s="8">
        <f t="shared" si="98"/>
        <v>0</v>
      </c>
      <c r="V491" s="8">
        <f>IF('RAOB Used for Calcs'!N491=1,((2*$T$16*$T$19)/(M491*$T$22*I491))^(1/2),0)</f>
        <v>0</v>
      </c>
      <c r="W491" s="8"/>
      <c r="X491" s="37">
        <f>IF('RAOB Used for Calcs'!N491=1,((2*$T$16*$T$19)/(M491*$T$22*K491))^(1/2),0)</f>
        <v>0</v>
      </c>
      <c r="Z491" s="18">
        <f t="shared" si="99"/>
        <v>0</v>
      </c>
      <c r="AA491" s="18"/>
      <c r="AC491" s="8">
        <f>IF('RAOB Used for Calcs'!L491=1,('particle parameters'!$B$25*ABS('particle parameters'!$B$30)),(AC492+(AM492*'vertical grid'!H492)))</f>
        <v>0</v>
      </c>
      <c r="AE491" s="8">
        <f t="shared" si="102"/>
        <v>0</v>
      </c>
      <c r="AG491" s="8">
        <f t="shared" si="103"/>
        <v>0.42399999999999999</v>
      </c>
      <c r="AI491" s="8">
        <f t="shared" si="104"/>
        <v>0</v>
      </c>
      <c r="AK491" s="8">
        <f t="shared" si="100"/>
        <v>0</v>
      </c>
      <c r="AM491" s="8">
        <f>AK491/('particle parameters'!$B$21/1000)</f>
        <v>0</v>
      </c>
      <c r="AO491" s="35">
        <f t="shared" si="101"/>
        <v>0</v>
      </c>
      <c r="AQ491" s="15">
        <f>IF('vertical grid'!J491=TRUE,1,0)</f>
        <v>0</v>
      </c>
      <c r="AR491" s="15"/>
      <c r="AS491" s="15">
        <f t="shared" si="105"/>
        <v>0</v>
      </c>
      <c r="AV491" s="8">
        <f>(Vz!$B$14/1000)*Vz!AK491</f>
        <v>0</v>
      </c>
      <c r="AX491">
        <f t="shared" si="106"/>
        <v>0</v>
      </c>
    </row>
    <row r="492" spans="2:50" x14ac:dyDescent="0.15">
      <c r="B492" s="15">
        <f>'RAOB Used for Calcs'!C492</f>
        <v>0</v>
      </c>
      <c r="D492" s="15">
        <f t="shared" si="107"/>
        <v>0</v>
      </c>
      <c r="F492" s="8">
        <f t="shared" si="96"/>
        <v>0</v>
      </c>
      <c r="G492" s="8"/>
      <c r="I492">
        <v>0.60000000000000009</v>
      </c>
      <c r="K492" s="8">
        <f t="shared" si="108"/>
        <v>0.42399999999999999</v>
      </c>
      <c r="M492" s="20">
        <f>'P,T'!J492</f>
        <v>0</v>
      </c>
      <c r="N492" s="8"/>
      <c r="O492" s="8">
        <f>331.3*(SQRT((1+('P,T'!D492/273.15))))</f>
        <v>331.3</v>
      </c>
      <c r="P492" s="8"/>
      <c r="Q492" s="8">
        <f t="shared" si="97"/>
        <v>0</v>
      </c>
      <c r="R492" s="8"/>
      <c r="S492" s="8">
        <f t="shared" si="98"/>
        <v>0</v>
      </c>
      <c r="V492" s="8">
        <f>IF('RAOB Used for Calcs'!N492=1,((2*$T$16*$T$19)/(M492*$T$22*I492))^(1/2),0)</f>
        <v>0</v>
      </c>
      <c r="W492" s="8"/>
      <c r="X492" s="37">
        <f>IF('RAOB Used for Calcs'!N492=1,((2*$T$16*$T$19)/(M492*$T$22*K492))^(1/2),0)</f>
        <v>0</v>
      </c>
      <c r="Z492" s="18">
        <f t="shared" si="99"/>
        <v>0</v>
      </c>
      <c r="AA492" s="18"/>
      <c r="AC492" s="8">
        <f>IF('RAOB Used for Calcs'!L492=1,('particle parameters'!$B$25*ABS('particle parameters'!$B$30)),(AC493+(AM493*'vertical grid'!H493)))</f>
        <v>0</v>
      </c>
      <c r="AE492" s="8">
        <f t="shared" si="102"/>
        <v>0</v>
      </c>
      <c r="AG492" s="8">
        <f t="shared" si="103"/>
        <v>0.42399999999999999</v>
      </c>
      <c r="AI492" s="8">
        <f t="shared" si="104"/>
        <v>0</v>
      </c>
      <c r="AK492" s="8">
        <f t="shared" si="100"/>
        <v>0</v>
      </c>
      <c r="AM492" s="8">
        <f>AK492/('particle parameters'!$B$21/1000)</f>
        <v>0</v>
      </c>
      <c r="AO492" s="35">
        <f t="shared" si="101"/>
        <v>0</v>
      </c>
      <c r="AQ492" s="15">
        <f>IF('vertical grid'!J492=TRUE,1,0)</f>
        <v>0</v>
      </c>
      <c r="AR492" s="15"/>
      <c r="AS492" s="15">
        <f t="shared" si="105"/>
        <v>0</v>
      </c>
      <c r="AV492" s="8">
        <f>(Vz!$B$14/1000)*Vz!AK492</f>
        <v>0</v>
      </c>
      <c r="AX492">
        <f t="shared" si="106"/>
        <v>0</v>
      </c>
    </row>
    <row r="493" spans="2:50" x14ac:dyDescent="0.15">
      <c r="B493" s="15">
        <f>'RAOB Used for Calcs'!C493</f>
        <v>0</v>
      </c>
      <c r="D493" s="15">
        <f t="shared" si="107"/>
        <v>0</v>
      </c>
      <c r="F493" s="8">
        <f t="shared" si="96"/>
        <v>0</v>
      </c>
      <c r="G493" s="8"/>
      <c r="I493">
        <v>0.60000000000000009</v>
      </c>
      <c r="K493" s="8">
        <f t="shared" si="108"/>
        <v>0.42399999999999999</v>
      </c>
      <c r="M493" s="20">
        <f>'P,T'!J493</f>
        <v>0</v>
      </c>
      <c r="N493" s="8"/>
      <c r="O493" s="8">
        <f>331.3*(SQRT((1+('P,T'!D493/273.15))))</f>
        <v>331.3</v>
      </c>
      <c r="P493" s="8"/>
      <c r="Q493" s="8">
        <f t="shared" si="97"/>
        <v>0</v>
      </c>
      <c r="R493" s="8"/>
      <c r="S493" s="8">
        <f t="shared" si="98"/>
        <v>0</v>
      </c>
      <c r="V493" s="8">
        <f>IF('RAOB Used for Calcs'!N493=1,((2*$T$16*$T$19)/(M493*$T$22*I493))^(1/2),0)</f>
        <v>0</v>
      </c>
      <c r="W493" s="8"/>
      <c r="X493" s="37">
        <f>IF('RAOB Used for Calcs'!N493=1,((2*$T$16*$T$19)/(M493*$T$22*K493))^(1/2),0)</f>
        <v>0</v>
      </c>
      <c r="Z493" s="18">
        <f t="shared" si="99"/>
        <v>0</v>
      </c>
      <c r="AA493" s="18"/>
      <c r="AC493" s="8">
        <f>IF('RAOB Used for Calcs'!L493=1,('particle parameters'!$B$25*ABS('particle parameters'!$B$30)),(AC494+(AM494*'vertical grid'!H494)))</f>
        <v>0</v>
      </c>
      <c r="AE493" s="8">
        <f t="shared" si="102"/>
        <v>0</v>
      </c>
      <c r="AG493" s="8">
        <f t="shared" si="103"/>
        <v>0.42399999999999999</v>
      </c>
      <c r="AI493" s="8">
        <f t="shared" si="104"/>
        <v>0</v>
      </c>
      <c r="AK493" s="8">
        <f t="shared" si="100"/>
        <v>0</v>
      </c>
      <c r="AM493" s="8">
        <f>AK493/('particle parameters'!$B$21/1000)</f>
        <v>0</v>
      </c>
      <c r="AO493" s="35">
        <f t="shared" si="101"/>
        <v>0</v>
      </c>
      <c r="AQ493" s="15">
        <f>IF('vertical grid'!J493=TRUE,1,0)</f>
        <v>0</v>
      </c>
      <c r="AR493" s="15"/>
      <c r="AS493" s="15">
        <f t="shared" si="105"/>
        <v>0</v>
      </c>
      <c r="AV493" s="8">
        <f>(Vz!$B$14/1000)*Vz!AK493</f>
        <v>0</v>
      </c>
      <c r="AX493">
        <f t="shared" si="106"/>
        <v>0</v>
      </c>
    </row>
    <row r="494" spans="2:50" x14ac:dyDescent="0.15">
      <c r="B494" s="15">
        <f>'RAOB Used for Calcs'!C494</f>
        <v>0</v>
      </c>
      <c r="D494" s="15">
        <f t="shared" si="107"/>
        <v>0</v>
      </c>
      <c r="F494" s="8">
        <f t="shared" si="96"/>
        <v>0</v>
      </c>
      <c r="G494" s="8"/>
      <c r="I494">
        <v>0.60000000000000009</v>
      </c>
      <c r="K494" s="8">
        <f t="shared" si="108"/>
        <v>0.42399999999999999</v>
      </c>
      <c r="M494" s="20">
        <f>'P,T'!J494</f>
        <v>0</v>
      </c>
      <c r="N494" s="8"/>
      <c r="O494" s="8">
        <f>331.3*(SQRT((1+('P,T'!D494/273.15))))</f>
        <v>331.3</v>
      </c>
      <c r="P494" s="8"/>
      <c r="Q494" s="8">
        <f t="shared" si="97"/>
        <v>0</v>
      </c>
      <c r="R494" s="8"/>
      <c r="S494" s="8">
        <f t="shared" si="98"/>
        <v>0</v>
      </c>
      <c r="V494" s="8">
        <f>IF('RAOB Used for Calcs'!N494=1,((2*$T$16*$T$19)/(M494*$T$22*I494))^(1/2),0)</f>
        <v>0</v>
      </c>
      <c r="W494" s="8"/>
      <c r="X494" s="37">
        <f>IF('RAOB Used for Calcs'!N494=1,((2*$T$16*$T$19)/(M494*$T$22*K494))^(1/2),0)</f>
        <v>0</v>
      </c>
      <c r="Z494" s="18">
        <f t="shared" si="99"/>
        <v>0</v>
      </c>
      <c r="AA494" s="18"/>
      <c r="AC494" s="8">
        <f>IF('RAOB Used for Calcs'!L494=1,('particle parameters'!$B$25*ABS('particle parameters'!$B$30)),(AC495+(AM495*'vertical grid'!H495)))</f>
        <v>0</v>
      </c>
      <c r="AE494" s="8">
        <f t="shared" si="102"/>
        <v>0</v>
      </c>
      <c r="AG494" s="8">
        <f t="shared" si="103"/>
        <v>0.42399999999999999</v>
      </c>
      <c r="AI494" s="8">
        <f t="shared" si="104"/>
        <v>0</v>
      </c>
      <c r="AK494" s="8">
        <f t="shared" si="100"/>
        <v>0</v>
      </c>
      <c r="AM494" s="8">
        <f>AK494/('particle parameters'!$B$21/1000)</f>
        <v>0</v>
      </c>
      <c r="AO494" s="35">
        <f t="shared" si="101"/>
        <v>0</v>
      </c>
      <c r="AQ494" s="15">
        <f>IF('vertical grid'!J494=TRUE,1,0)</f>
        <v>0</v>
      </c>
      <c r="AR494" s="15"/>
      <c r="AS494" s="15">
        <f t="shared" si="105"/>
        <v>0</v>
      </c>
      <c r="AV494" s="8">
        <f>(Vz!$B$14/1000)*Vz!AK494</f>
        <v>0</v>
      </c>
      <c r="AX494">
        <f t="shared" si="106"/>
        <v>0</v>
      </c>
    </row>
    <row r="495" spans="2:50" x14ac:dyDescent="0.15">
      <c r="B495" s="15">
        <f>'RAOB Used for Calcs'!C495</f>
        <v>0</v>
      </c>
      <c r="D495" s="15">
        <f t="shared" si="107"/>
        <v>0</v>
      </c>
      <c r="F495" s="8">
        <f t="shared" si="96"/>
        <v>0</v>
      </c>
      <c r="G495" s="8"/>
      <c r="I495">
        <v>0.60000000000000009</v>
      </c>
      <c r="K495" s="8">
        <f t="shared" si="108"/>
        <v>0.42399999999999999</v>
      </c>
      <c r="M495" s="20">
        <f>'P,T'!J495</f>
        <v>0</v>
      </c>
      <c r="N495" s="8"/>
      <c r="O495" s="8">
        <f>331.3*(SQRT((1+('P,T'!D495/273.15))))</f>
        <v>331.3</v>
      </c>
      <c r="P495" s="8"/>
      <c r="Q495" s="8">
        <f t="shared" si="97"/>
        <v>0</v>
      </c>
      <c r="R495" s="8"/>
      <c r="S495" s="8">
        <f t="shared" si="98"/>
        <v>0</v>
      </c>
      <c r="V495" s="8">
        <f>IF('RAOB Used for Calcs'!N495=1,((2*$T$16*$T$19)/(M495*$T$22*I495))^(1/2),0)</f>
        <v>0</v>
      </c>
      <c r="W495" s="8"/>
      <c r="X495" s="37">
        <f>IF('RAOB Used for Calcs'!N495=1,((2*$T$16*$T$19)/(M495*$T$22*K495))^(1/2),0)</f>
        <v>0</v>
      </c>
      <c r="Z495" s="18">
        <f t="shared" si="99"/>
        <v>0</v>
      </c>
      <c r="AA495" s="18"/>
      <c r="AC495" s="8">
        <f>IF('RAOB Used for Calcs'!L495=1,('particle parameters'!$B$25*ABS('particle parameters'!$B$30)),(AC496+(AM496*'vertical grid'!H496)))</f>
        <v>0</v>
      </c>
      <c r="AE495" s="8">
        <f t="shared" si="102"/>
        <v>0</v>
      </c>
      <c r="AG495" s="8">
        <f t="shared" si="103"/>
        <v>0.42399999999999999</v>
      </c>
      <c r="AI495" s="8">
        <f t="shared" si="104"/>
        <v>0</v>
      </c>
      <c r="AK495" s="8">
        <f t="shared" si="100"/>
        <v>0</v>
      </c>
      <c r="AM495" s="8">
        <f>AK495/('particle parameters'!$B$21/1000)</f>
        <v>0</v>
      </c>
      <c r="AO495" s="35">
        <f t="shared" si="101"/>
        <v>0</v>
      </c>
      <c r="AQ495" s="15">
        <f>IF('vertical grid'!J495=TRUE,1,0)</f>
        <v>0</v>
      </c>
      <c r="AR495" s="15"/>
      <c r="AS495" s="15">
        <f t="shared" si="105"/>
        <v>0</v>
      </c>
      <c r="AV495" s="8">
        <f>(Vz!$B$14/1000)*Vz!AK495</f>
        <v>0</v>
      </c>
      <c r="AX495">
        <f t="shared" si="106"/>
        <v>0</v>
      </c>
    </row>
    <row r="496" spans="2:50" x14ac:dyDescent="0.15">
      <c r="B496" s="15">
        <f>'RAOB Used for Calcs'!C496</f>
        <v>0</v>
      </c>
      <c r="D496" s="15">
        <f t="shared" si="107"/>
        <v>0</v>
      </c>
      <c r="F496" s="8">
        <f t="shared" si="96"/>
        <v>0</v>
      </c>
      <c r="G496" s="8"/>
      <c r="I496">
        <v>0.60000000000000009</v>
      </c>
      <c r="K496" s="8">
        <f t="shared" si="108"/>
        <v>0.42399999999999999</v>
      </c>
      <c r="M496" s="20">
        <f>'P,T'!J496</f>
        <v>0</v>
      </c>
      <c r="N496" s="8"/>
      <c r="O496" s="8">
        <f>331.3*(SQRT((1+('P,T'!D496/273.15))))</f>
        <v>331.3</v>
      </c>
      <c r="P496" s="8"/>
      <c r="Q496" s="8">
        <f t="shared" si="97"/>
        <v>0</v>
      </c>
      <c r="R496" s="8"/>
      <c r="S496" s="8">
        <f t="shared" si="98"/>
        <v>0</v>
      </c>
      <c r="V496" s="8">
        <f>IF('RAOB Used for Calcs'!N496=1,((2*$T$16*$T$19)/(M496*$T$22*I496))^(1/2),0)</f>
        <v>0</v>
      </c>
      <c r="W496" s="8"/>
      <c r="X496" s="37">
        <f>IF('RAOB Used for Calcs'!N496=1,((2*$T$16*$T$19)/(M496*$T$22*K496))^(1/2),0)</f>
        <v>0</v>
      </c>
      <c r="Z496" s="18">
        <f t="shared" si="99"/>
        <v>0</v>
      </c>
      <c r="AA496" s="18"/>
      <c r="AC496" s="8">
        <f>IF('RAOB Used for Calcs'!L496=1,('particle parameters'!$B$25*ABS('particle parameters'!$B$30)),(AC497+(AM497*'vertical grid'!H497)))</f>
        <v>0</v>
      </c>
      <c r="AE496" s="8">
        <f t="shared" si="102"/>
        <v>0</v>
      </c>
      <c r="AG496" s="8">
        <f t="shared" si="103"/>
        <v>0.42399999999999999</v>
      </c>
      <c r="AI496" s="8">
        <f t="shared" si="104"/>
        <v>0</v>
      </c>
      <c r="AK496" s="8">
        <f t="shared" si="100"/>
        <v>0</v>
      </c>
      <c r="AM496" s="8">
        <f>AK496/('particle parameters'!$B$21/1000)</f>
        <v>0</v>
      </c>
      <c r="AO496" s="35">
        <f t="shared" si="101"/>
        <v>0</v>
      </c>
      <c r="AQ496" s="15">
        <f>IF('vertical grid'!J496=TRUE,1,0)</f>
        <v>0</v>
      </c>
      <c r="AR496" s="15"/>
      <c r="AS496" s="15">
        <f t="shared" si="105"/>
        <v>0</v>
      </c>
      <c r="AV496" s="8">
        <f>(Vz!$B$14/1000)*Vz!AK496</f>
        <v>0</v>
      </c>
      <c r="AX496">
        <f t="shared" si="106"/>
        <v>0</v>
      </c>
    </row>
    <row r="497" spans="2:52" x14ac:dyDescent="0.15">
      <c r="B497" s="15">
        <f>'RAOB Used for Calcs'!C497</f>
        <v>0</v>
      </c>
      <c r="D497" s="15">
        <f t="shared" si="107"/>
        <v>0</v>
      </c>
      <c r="F497" s="8">
        <f t="shared" si="96"/>
        <v>0</v>
      </c>
      <c r="G497" s="8"/>
      <c r="I497">
        <v>0.60000000000000009</v>
      </c>
      <c r="K497" s="8">
        <f t="shared" si="108"/>
        <v>0.42399999999999999</v>
      </c>
      <c r="M497" s="20">
        <f>'P,T'!J497</f>
        <v>0</v>
      </c>
      <c r="N497" s="8"/>
      <c r="O497" s="8">
        <f>331.3*(SQRT((1+('P,T'!D497/273.15))))</f>
        <v>331.3</v>
      </c>
      <c r="P497" s="8"/>
      <c r="Q497" s="8">
        <f t="shared" si="97"/>
        <v>0</v>
      </c>
      <c r="R497" s="8"/>
      <c r="S497" s="8">
        <f t="shared" si="98"/>
        <v>0</v>
      </c>
      <c r="V497" s="8">
        <f>IF('RAOB Used for Calcs'!N497=1,((2*$T$16*$T$19)/(M497*$T$22*I497))^(1/2),0)</f>
        <v>0</v>
      </c>
      <c r="W497" s="8"/>
      <c r="X497" s="37">
        <f>IF('RAOB Used for Calcs'!N497=1,((2*$T$16*$T$19)/(M497*$T$22*K497))^(1/2),0)</f>
        <v>0</v>
      </c>
      <c r="Z497" s="18">
        <f t="shared" si="99"/>
        <v>0</v>
      </c>
      <c r="AA497" s="18"/>
      <c r="AC497" s="8">
        <f>IF('RAOB Used for Calcs'!L497=1,('particle parameters'!$B$25*ABS('particle parameters'!$B$30)),(AC498+(AM498*'vertical grid'!H498)))</f>
        <v>0</v>
      </c>
      <c r="AE497" s="8">
        <f t="shared" si="102"/>
        <v>0</v>
      </c>
      <c r="AG497" s="8">
        <f t="shared" si="103"/>
        <v>0.42399999999999999</v>
      </c>
      <c r="AI497" s="8">
        <f t="shared" si="104"/>
        <v>0</v>
      </c>
      <c r="AK497" s="8">
        <f t="shared" si="100"/>
        <v>0</v>
      </c>
      <c r="AM497" s="8">
        <f>AK497/('particle parameters'!$B$21/1000)</f>
        <v>0</v>
      </c>
      <c r="AO497" s="35">
        <f t="shared" si="101"/>
        <v>0</v>
      </c>
      <c r="AQ497" s="15">
        <f>IF('vertical grid'!J497=TRUE,1,0)</f>
        <v>0</v>
      </c>
      <c r="AR497" s="15"/>
      <c r="AS497" s="15">
        <f t="shared" si="105"/>
        <v>0</v>
      </c>
      <c r="AV497" s="8">
        <f>(Vz!$B$14/1000)*Vz!AK497</f>
        <v>0</v>
      </c>
      <c r="AX497">
        <f t="shared" si="106"/>
        <v>0</v>
      </c>
    </row>
    <row r="498" spans="2:52" x14ac:dyDescent="0.15">
      <c r="B498" s="15">
        <f>'RAOB Used for Calcs'!C498</f>
        <v>0</v>
      </c>
      <c r="D498" s="15">
        <f t="shared" si="107"/>
        <v>0</v>
      </c>
      <c r="F498" s="8">
        <f t="shared" si="96"/>
        <v>0</v>
      </c>
      <c r="G498" s="8"/>
      <c r="I498">
        <v>0.60000000000000009</v>
      </c>
      <c r="K498" s="8">
        <f t="shared" si="108"/>
        <v>0.42399999999999999</v>
      </c>
      <c r="M498" s="20">
        <f>'P,T'!J498</f>
        <v>0</v>
      </c>
      <c r="N498" s="8"/>
      <c r="O498" s="8">
        <f>331.3*(SQRT((1+('P,T'!D498/273.15))))</f>
        <v>331.3</v>
      </c>
      <c r="P498" s="8"/>
      <c r="Q498" s="8">
        <f t="shared" si="97"/>
        <v>0</v>
      </c>
      <c r="R498" s="8"/>
      <c r="S498" s="8">
        <f t="shared" si="98"/>
        <v>0</v>
      </c>
      <c r="V498" s="8">
        <f>IF('RAOB Used for Calcs'!N498=1,((2*$T$16*$T$19)/(M498*$T$22*I498))^(1/2),0)</f>
        <v>0</v>
      </c>
      <c r="W498" s="8"/>
      <c r="X498" s="37">
        <f>IF('RAOB Used for Calcs'!N498=1,((2*$T$16*$T$19)/(M498*$T$22*K498))^(1/2),0)</f>
        <v>0</v>
      </c>
      <c r="Z498" s="18">
        <f t="shared" si="99"/>
        <v>0</v>
      </c>
      <c r="AA498" s="18"/>
      <c r="AC498" s="8">
        <f>IF('RAOB Used for Calcs'!L498=1,('particle parameters'!$B$25*ABS('particle parameters'!$B$30)),(AC499+(AM499*'vertical grid'!H499)))</f>
        <v>0</v>
      </c>
      <c r="AE498" s="8">
        <f t="shared" si="102"/>
        <v>0</v>
      </c>
      <c r="AG498" s="8">
        <f t="shared" si="103"/>
        <v>0.42399999999999999</v>
      </c>
      <c r="AI498" s="8">
        <f t="shared" si="104"/>
        <v>0</v>
      </c>
      <c r="AK498" s="8">
        <f t="shared" si="100"/>
        <v>0</v>
      </c>
      <c r="AM498" s="8">
        <f>AK498/('particle parameters'!$B$21/1000)</f>
        <v>0</v>
      </c>
      <c r="AO498" s="35">
        <f t="shared" si="101"/>
        <v>0</v>
      </c>
      <c r="AQ498" s="15">
        <f>IF('vertical grid'!J498=TRUE,1,0)</f>
        <v>0</v>
      </c>
      <c r="AR498" s="15"/>
      <c r="AS498" s="15">
        <f t="shared" si="105"/>
        <v>0</v>
      </c>
      <c r="AV498" s="8">
        <f>(Vz!$B$14/1000)*Vz!AK498</f>
        <v>0</v>
      </c>
      <c r="AX498">
        <f t="shared" si="106"/>
        <v>0</v>
      </c>
    </row>
    <row r="499" spans="2:52" x14ac:dyDescent="0.15">
      <c r="B499" s="15">
        <f>'RAOB Used for Calcs'!C499</f>
        <v>0</v>
      </c>
      <c r="D499" s="15">
        <f t="shared" si="107"/>
        <v>0</v>
      </c>
      <c r="F499" s="8">
        <f t="shared" si="96"/>
        <v>0</v>
      </c>
      <c r="G499" s="8"/>
      <c r="I499">
        <v>0.60000000000000009</v>
      </c>
      <c r="K499" s="8">
        <f t="shared" si="108"/>
        <v>0.42399999999999999</v>
      </c>
      <c r="M499" s="20">
        <f>'P,T'!J499</f>
        <v>0</v>
      </c>
      <c r="N499" s="8"/>
      <c r="O499" s="8">
        <f>331.3*(SQRT((1+('P,T'!D499/273.15))))</f>
        <v>331.3</v>
      </c>
      <c r="P499" s="8"/>
      <c r="Q499" s="8">
        <f t="shared" si="97"/>
        <v>0</v>
      </c>
      <c r="R499" s="8"/>
      <c r="S499" s="8">
        <f t="shared" si="98"/>
        <v>0</v>
      </c>
      <c r="V499" s="8">
        <f>IF('RAOB Used for Calcs'!N499=1,((2*$T$16*$T$19)/(M499*$T$22*I499))^(1/2),0)</f>
        <v>0</v>
      </c>
      <c r="W499" s="8"/>
      <c r="X499" s="37">
        <f>IF('RAOB Used for Calcs'!N499=1,((2*$T$16*$T$19)/(M499*$T$22*K499))^(1/2),0)</f>
        <v>0</v>
      </c>
      <c r="Z499" s="18">
        <f t="shared" si="99"/>
        <v>0</v>
      </c>
      <c r="AA499" s="18"/>
      <c r="AC499" s="8">
        <f>IF('RAOB Used for Calcs'!L499=1,('particle parameters'!$B$25*ABS('particle parameters'!$B$30)),(AC500+(AM500*'vertical grid'!H500)))</f>
        <v>0</v>
      </c>
      <c r="AE499" s="8">
        <f t="shared" si="102"/>
        <v>0</v>
      </c>
      <c r="AG499" s="8">
        <f t="shared" si="103"/>
        <v>0.42399999999999999</v>
      </c>
      <c r="AI499" s="8">
        <f t="shared" si="104"/>
        <v>0</v>
      </c>
      <c r="AK499" s="8">
        <f t="shared" si="100"/>
        <v>0</v>
      </c>
      <c r="AM499" s="8">
        <f>AK499/('particle parameters'!$B$21/1000)</f>
        <v>0</v>
      </c>
      <c r="AO499" s="35">
        <f t="shared" si="101"/>
        <v>0</v>
      </c>
      <c r="AQ499" s="15">
        <f>IF('vertical grid'!J499=TRUE,1,0)</f>
        <v>0</v>
      </c>
      <c r="AR499" s="15"/>
      <c r="AS499" s="15">
        <f t="shared" si="105"/>
        <v>0</v>
      </c>
      <c r="AV499" s="8">
        <f>(Vz!$B$14/1000)*Vz!AK499</f>
        <v>0</v>
      </c>
      <c r="AX499">
        <f t="shared" si="106"/>
        <v>0</v>
      </c>
    </row>
    <row r="500" spans="2:52" x14ac:dyDescent="0.15">
      <c r="B500" s="15">
        <f>'RAOB Used for Calcs'!C500</f>
        <v>0</v>
      </c>
      <c r="D500" s="15">
        <f t="shared" si="107"/>
        <v>0</v>
      </c>
      <c r="F500" s="8">
        <f t="shared" si="96"/>
        <v>0</v>
      </c>
      <c r="G500" s="8"/>
      <c r="I500">
        <v>0.60000000000000009</v>
      </c>
      <c r="K500" s="8">
        <f t="shared" si="108"/>
        <v>0.42399999999999999</v>
      </c>
      <c r="M500" s="20">
        <f>'P,T'!J500</f>
        <v>0</v>
      </c>
      <c r="N500" s="8"/>
      <c r="O500" s="8">
        <f>331.3*(SQRT((1+('P,T'!D500/273.15))))</f>
        <v>331.3</v>
      </c>
      <c r="P500" s="8"/>
      <c r="Q500" s="8">
        <f t="shared" si="97"/>
        <v>0</v>
      </c>
      <c r="R500" s="8"/>
      <c r="S500" s="8">
        <f t="shared" si="98"/>
        <v>0</v>
      </c>
      <c r="V500" s="8">
        <f>IF('RAOB Used for Calcs'!N500=1,((2*$T$16*$T$19)/(M500*$T$22*I500))^(1/2),0)</f>
        <v>0</v>
      </c>
      <c r="W500" s="8"/>
      <c r="X500" s="37">
        <f>IF('RAOB Used for Calcs'!N500=1,((2*$T$16*$T$19)/(M500*$T$22*K500))^(1/2),0)</f>
        <v>0</v>
      </c>
      <c r="Z500" s="18">
        <f t="shared" si="99"/>
        <v>0</v>
      </c>
      <c r="AA500" s="18"/>
      <c r="AC500" s="8">
        <f>IF('RAOB Used for Calcs'!L500=1,('particle parameters'!$B$25*ABS('particle parameters'!$B$30)),(AC501+(AM501*'vertical grid'!H501)))</f>
        <v>0</v>
      </c>
      <c r="AE500" s="8">
        <f t="shared" si="102"/>
        <v>0</v>
      </c>
      <c r="AG500" s="8">
        <f t="shared" si="103"/>
        <v>0.42399999999999999</v>
      </c>
      <c r="AI500" s="8">
        <f t="shared" si="104"/>
        <v>0</v>
      </c>
      <c r="AK500" s="8">
        <f t="shared" si="100"/>
        <v>0</v>
      </c>
      <c r="AM500" s="8">
        <f>AK500/('particle parameters'!$B$21/1000)</f>
        <v>0</v>
      </c>
      <c r="AO500" s="35">
        <f t="shared" si="101"/>
        <v>0</v>
      </c>
      <c r="AQ500" s="15">
        <f>IF('vertical grid'!J500=TRUE,1,0)</f>
        <v>0</v>
      </c>
      <c r="AR500" s="15"/>
      <c r="AS500" s="15">
        <f t="shared" si="105"/>
        <v>0</v>
      </c>
      <c r="AV500" s="8">
        <f>(Vz!$B$14/1000)*Vz!AK500</f>
        <v>0</v>
      </c>
      <c r="AX500">
        <f t="shared" si="106"/>
        <v>0</v>
      </c>
      <c r="AZ500" s="8"/>
    </row>
    <row r="501" spans="2:52" x14ac:dyDescent="0.15">
      <c r="B501" s="15">
        <f>'RAOB Used for Calcs'!C501</f>
        <v>0</v>
      </c>
      <c r="D501" s="15">
        <f t="shared" si="107"/>
        <v>0</v>
      </c>
      <c r="F501" s="8">
        <f t="shared" si="96"/>
        <v>0</v>
      </c>
      <c r="G501" s="8"/>
      <c r="I501">
        <v>0.60000000000000009</v>
      </c>
      <c r="K501" s="8">
        <f t="shared" si="108"/>
        <v>0.42399999999999999</v>
      </c>
      <c r="M501" s="20">
        <f>'P,T'!J501</f>
        <v>0</v>
      </c>
      <c r="N501" s="8"/>
      <c r="O501" s="8">
        <f>331.3*(SQRT((1+('P,T'!D501/273.15))))</f>
        <v>331.3</v>
      </c>
      <c r="P501" s="8"/>
      <c r="Q501" s="8">
        <f t="shared" si="97"/>
        <v>0</v>
      </c>
      <c r="R501" s="8"/>
      <c r="S501" s="8">
        <f t="shared" si="98"/>
        <v>0</v>
      </c>
      <c r="V501" s="8">
        <f>IF('RAOB Used for Calcs'!N501=1,((2*$T$16*$T$19)/(M501*$T$22*I501))^(1/2),0)</f>
        <v>0</v>
      </c>
      <c r="W501" s="8"/>
      <c r="X501" s="37">
        <f>IF('RAOB Used for Calcs'!N501=1,((2*$T$16*$T$19)/(M501*$T$22*K501))^(1/2),0)</f>
        <v>0</v>
      </c>
      <c r="Z501" s="18">
        <f t="shared" si="99"/>
        <v>0</v>
      </c>
      <c r="AA501" s="18"/>
      <c r="AC501" s="8">
        <f>IF('RAOB Used for Calcs'!L501=1,('particle parameters'!$B$25*ABS('particle parameters'!$B$30)),(AC502+(AM502*'vertical grid'!H502)))</f>
        <v>0</v>
      </c>
      <c r="AE501" s="8">
        <f t="shared" si="102"/>
        <v>0</v>
      </c>
      <c r="AG501" s="8">
        <f t="shared" si="103"/>
        <v>0.42399999999999999</v>
      </c>
      <c r="AI501" s="8">
        <f t="shared" si="104"/>
        <v>0</v>
      </c>
      <c r="AK501" s="8">
        <f t="shared" si="100"/>
        <v>0</v>
      </c>
      <c r="AM501" s="8">
        <f>AK501/('particle parameters'!$B$21/1000)</f>
        <v>0</v>
      </c>
      <c r="AO501" s="35">
        <f t="shared" si="101"/>
        <v>0</v>
      </c>
      <c r="AQ501" s="15">
        <f>IF('vertical grid'!J501=TRUE,1,0)</f>
        <v>0</v>
      </c>
      <c r="AR501" s="15"/>
      <c r="AS501" s="15">
        <f t="shared" si="105"/>
        <v>0</v>
      </c>
      <c r="AV501" s="8">
        <f>(Vz!$B$14/1000)*Vz!AK501</f>
        <v>0</v>
      </c>
      <c r="AX501">
        <f t="shared" si="106"/>
        <v>0</v>
      </c>
    </row>
    <row r="502" spans="2:52" x14ac:dyDescent="0.15">
      <c r="B502" s="15">
        <f>'RAOB Used for Calcs'!C502</f>
        <v>0</v>
      </c>
      <c r="D502" s="15">
        <f t="shared" si="107"/>
        <v>0</v>
      </c>
      <c r="F502" s="8">
        <f t="shared" si="96"/>
        <v>0</v>
      </c>
      <c r="G502" s="8"/>
      <c r="I502">
        <v>0.60000000000000009</v>
      </c>
      <c r="K502" s="8">
        <f t="shared" si="108"/>
        <v>0.42399999999999999</v>
      </c>
      <c r="M502" s="20">
        <f>'P,T'!J502</f>
        <v>0</v>
      </c>
      <c r="N502" s="8"/>
      <c r="O502" s="8">
        <f>331.3*(SQRT((1+('P,T'!D502/273.15))))</f>
        <v>331.3</v>
      </c>
      <c r="P502" s="8"/>
      <c r="Q502" s="8">
        <f t="shared" si="97"/>
        <v>0</v>
      </c>
      <c r="R502" s="8"/>
      <c r="S502" s="8">
        <f t="shared" si="98"/>
        <v>0</v>
      </c>
      <c r="V502" s="8">
        <f>IF('RAOB Used for Calcs'!N502=1,((2*$T$16*$T$19)/(M502*$T$22*I502))^(1/2),0)</f>
        <v>0</v>
      </c>
      <c r="W502" s="8"/>
      <c r="X502" s="37">
        <f>IF('RAOB Used for Calcs'!N502=1,((2*$T$16*$T$19)/(M502*$T$22*K502))^(1/2),0)</f>
        <v>0</v>
      </c>
      <c r="Z502" s="18">
        <f t="shared" si="99"/>
        <v>0</v>
      </c>
      <c r="AA502" s="18"/>
      <c r="AC502" s="8">
        <f>IF('RAOB Used for Calcs'!L502=1,('particle parameters'!$B$25*ABS('particle parameters'!$B$30)),(AC503+(AM503*'vertical grid'!H503)))</f>
        <v>0</v>
      </c>
      <c r="AE502" s="8">
        <f t="shared" si="102"/>
        <v>0</v>
      </c>
      <c r="AG502" s="8">
        <f t="shared" si="103"/>
        <v>0.42399999999999999</v>
      </c>
      <c r="AI502" s="8">
        <f t="shared" si="104"/>
        <v>0</v>
      </c>
      <c r="AK502" s="8">
        <f t="shared" si="100"/>
        <v>0</v>
      </c>
      <c r="AM502" s="8">
        <f>AK502/('particle parameters'!$B$21/1000)</f>
        <v>0</v>
      </c>
      <c r="AO502" s="35">
        <f t="shared" si="101"/>
        <v>0</v>
      </c>
      <c r="AQ502" s="15">
        <f>IF('vertical grid'!J502=TRUE,1,0)</f>
        <v>0</v>
      </c>
      <c r="AR502" s="15"/>
      <c r="AS502" s="15">
        <f t="shared" si="105"/>
        <v>0</v>
      </c>
      <c r="AV502" s="8">
        <f>(Vz!$B$14/1000)*Vz!AK502</f>
        <v>0</v>
      </c>
      <c r="AX502">
        <f t="shared" si="106"/>
        <v>0</v>
      </c>
    </row>
    <row r="503" spans="2:52" x14ac:dyDescent="0.15">
      <c r="B503" s="15">
        <f>'RAOB Used for Calcs'!C503</f>
        <v>0</v>
      </c>
      <c r="D503" s="15">
        <f t="shared" si="107"/>
        <v>0</v>
      </c>
      <c r="F503" s="8">
        <f t="shared" si="96"/>
        <v>0</v>
      </c>
      <c r="G503" s="8"/>
      <c r="I503">
        <v>0.60000000000000009</v>
      </c>
      <c r="K503" s="8">
        <f t="shared" si="108"/>
        <v>0.42399999999999999</v>
      </c>
      <c r="M503" s="20">
        <f>'P,T'!J503</f>
        <v>0</v>
      </c>
      <c r="N503" s="8"/>
      <c r="O503" s="8">
        <f>331.3*(SQRT((1+('P,T'!D503/273.15))))</f>
        <v>331.3</v>
      </c>
      <c r="P503" s="8"/>
      <c r="Q503" s="8">
        <f t="shared" si="97"/>
        <v>0</v>
      </c>
      <c r="R503" s="8"/>
      <c r="S503" s="8">
        <f t="shared" si="98"/>
        <v>0</v>
      </c>
      <c r="V503" s="8">
        <f>IF('RAOB Used for Calcs'!N503=1,((2*$T$16*$T$19)/(M503*$T$22*I503))^(1/2),0)</f>
        <v>0</v>
      </c>
      <c r="W503" s="8"/>
      <c r="X503" s="37">
        <f>IF('RAOB Used for Calcs'!N503=1,((2*$T$16*$T$19)/(M503*$T$22*K503))^(1/2),0)</f>
        <v>0</v>
      </c>
      <c r="Z503" s="18">
        <f t="shared" si="99"/>
        <v>0</v>
      </c>
      <c r="AA503" s="18"/>
      <c r="AC503" s="8">
        <f>IF('RAOB Used for Calcs'!L503=1,('particle parameters'!$B$25*ABS('particle parameters'!$B$30)),(AC504+(AM504*'vertical grid'!H504)))</f>
        <v>0</v>
      </c>
      <c r="AE503" s="8">
        <f t="shared" si="102"/>
        <v>0</v>
      </c>
      <c r="AG503" s="8">
        <f t="shared" si="103"/>
        <v>0.42399999999999999</v>
      </c>
      <c r="AI503" s="8">
        <f t="shared" si="104"/>
        <v>0</v>
      </c>
      <c r="AK503" s="8">
        <f t="shared" si="100"/>
        <v>0</v>
      </c>
      <c r="AM503" s="8">
        <f>AK503/('particle parameters'!$B$21/1000)</f>
        <v>0</v>
      </c>
      <c r="AO503" s="35">
        <f t="shared" si="101"/>
        <v>0</v>
      </c>
      <c r="AQ503" s="15">
        <f>IF('vertical grid'!J503=TRUE,1,0)</f>
        <v>0</v>
      </c>
      <c r="AR503" s="15"/>
      <c r="AS503" s="15">
        <f t="shared" si="105"/>
        <v>0</v>
      </c>
      <c r="AV503" s="8">
        <f>(Vz!$B$14/1000)*Vz!AK503</f>
        <v>0</v>
      </c>
      <c r="AX503">
        <f t="shared" si="106"/>
        <v>0</v>
      </c>
    </row>
    <row r="504" spans="2:52" x14ac:dyDescent="0.15">
      <c r="B504" s="15">
        <f>'RAOB Used for Calcs'!C504</f>
        <v>0</v>
      </c>
      <c r="D504" s="15">
        <f t="shared" si="107"/>
        <v>0</v>
      </c>
      <c r="F504" s="8">
        <f t="shared" si="96"/>
        <v>0</v>
      </c>
      <c r="G504" s="8"/>
      <c r="I504">
        <v>0.60000000000000009</v>
      </c>
      <c r="K504" s="8">
        <f t="shared" si="108"/>
        <v>0.42399999999999999</v>
      </c>
      <c r="M504" s="20">
        <f>'P,T'!J504</f>
        <v>0</v>
      </c>
      <c r="N504" s="8"/>
      <c r="O504" s="8">
        <f>331.3*(SQRT((1+('P,T'!D504/273.15))))</f>
        <v>331.3</v>
      </c>
      <c r="P504" s="8"/>
      <c r="Q504" s="8">
        <f t="shared" si="97"/>
        <v>0</v>
      </c>
      <c r="R504" s="8"/>
      <c r="S504" s="8">
        <f t="shared" si="98"/>
        <v>0</v>
      </c>
      <c r="V504" s="8">
        <f>IF('RAOB Used for Calcs'!N504=1,((2*$T$16*$T$19)/(M504*$T$22*I504))^(1/2),0)</f>
        <v>0</v>
      </c>
      <c r="W504" s="8"/>
      <c r="X504" s="37">
        <f>IF('RAOB Used for Calcs'!N504=1,((2*$T$16*$T$19)/(M504*$T$22*K504))^(1/2),0)</f>
        <v>0</v>
      </c>
      <c r="Z504" s="18">
        <f t="shared" si="99"/>
        <v>0</v>
      </c>
      <c r="AA504" s="18"/>
      <c r="AC504" s="8">
        <f>IF('RAOB Used for Calcs'!L504=1,('particle parameters'!$B$25*ABS('particle parameters'!$B$30)),(AC505+(AM505*'vertical grid'!H505)))</f>
        <v>0</v>
      </c>
      <c r="AE504" s="8">
        <f t="shared" si="102"/>
        <v>0</v>
      </c>
      <c r="AG504" s="8">
        <f t="shared" si="103"/>
        <v>0.42399999999999999</v>
      </c>
      <c r="AI504" s="8">
        <f t="shared" si="104"/>
        <v>0</v>
      </c>
      <c r="AK504" s="8">
        <f t="shared" si="100"/>
        <v>0</v>
      </c>
      <c r="AM504" s="8">
        <f>AK504/('particle parameters'!$B$21/1000)</f>
        <v>0</v>
      </c>
      <c r="AO504" s="35">
        <f t="shared" si="101"/>
        <v>0</v>
      </c>
      <c r="AQ504" s="15">
        <f>IF('vertical grid'!J504=TRUE,1,0)</f>
        <v>0</v>
      </c>
      <c r="AR504" s="15"/>
      <c r="AS504" s="15">
        <f t="shared" si="105"/>
        <v>0</v>
      </c>
      <c r="AV504" s="8">
        <f>(Vz!$B$14/1000)*Vz!AK504</f>
        <v>0</v>
      </c>
      <c r="AX504">
        <f t="shared" si="106"/>
        <v>0</v>
      </c>
    </row>
    <row r="505" spans="2:52" x14ac:dyDescent="0.15">
      <c r="B505" s="15">
        <f>'RAOB Used for Calcs'!C505</f>
        <v>0</v>
      </c>
      <c r="D505" s="15">
        <f t="shared" si="107"/>
        <v>0</v>
      </c>
      <c r="F505" s="8">
        <f t="shared" si="96"/>
        <v>0</v>
      </c>
      <c r="G505" s="8"/>
      <c r="I505">
        <v>0.60000000000000009</v>
      </c>
      <c r="K505" s="8">
        <f t="shared" si="108"/>
        <v>0.42399999999999999</v>
      </c>
      <c r="M505" s="20">
        <f>'P,T'!J505</f>
        <v>0</v>
      </c>
      <c r="N505" s="8"/>
      <c r="O505" s="8">
        <f>331.3*(SQRT((1+('P,T'!D505/273.15))))</f>
        <v>331.3</v>
      </c>
      <c r="P505" s="8"/>
      <c r="Q505" s="8">
        <f t="shared" si="97"/>
        <v>0</v>
      </c>
      <c r="R505" s="8"/>
      <c r="S505" s="8">
        <f t="shared" si="98"/>
        <v>0</v>
      </c>
      <c r="V505" s="8">
        <f>IF('RAOB Used for Calcs'!N505=1,((2*$T$16*$T$19)/(M505*$T$22*I505))^(1/2),0)</f>
        <v>0</v>
      </c>
      <c r="W505" s="8"/>
      <c r="X505" s="37">
        <f>IF('RAOB Used for Calcs'!N505=1,((2*$T$16*$T$19)/(M505*$T$22*K505))^(1/2),0)</f>
        <v>0</v>
      </c>
      <c r="Z505" s="18">
        <f t="shared" si="99"/>
        <v>0</v>
      </c>
      <c r="AA505" s="18"/>
      <c r="AC505" s="8">
        <f>IF('RAOB Used for Calcs'!L505=1,('particle parameters'!$B$25*ABS('particle parameters'!$B$30)),(AC506+(AM506*'vertical grid'!H506)))</f>
        <v>0</v>
      </c>
      <c r="AE505" s="8">
        <f t="shared" si="102"/>
        <v>0</v>
      </c>
      <c r="AG505" s="8">
        <f t="shared" si="103"/>
        <v>0.42399999999999999</v>
      </c>
      <c r="AI505" s="8">
        <f t="shared" si="104"/>
        <v>0</v>
      </c>
      <c r="AK505" s="8">
        <f t="shared" si="100"/>
        <v>0</v>
      </c>
      <c r="AM505" s="8">
        <f>AK505/('particle parameters'!$B$21/1000)</f>
        <v>0</v>
      </c>
      <c r="AO505" s="35">
        <f t="shared" si="101"/>
        <v>0</v>
      </c>
      <c r="AQ505" s="15">
        <f>IF('vertical grid'!J505=TRUE,1,0)</f>
        <v>0</v>
      </c>
      <c r="AR505" s="15"/>
      <c r="AS505" s="15">
        <f t="shared" si="105"/>
        <v>0</v>
      </c>
      <c r="AV505" s="8">
        <f>(Vz!$B$14/1000)*Vz!AK505</f>
        <v>0</v>
      </c>
      <c r="AX505">
        <f t="shared" si="106"/>
        <v>0</v>
      </c>
    </row>
    <row r="506" spans="2:52" x14ac:dyDescent="0.15">
      <c r="B506" s="15">
        <f>'RAOB Used for Calcs'!C506</f>
        <v>0</v>
      </c>
      <c r="D506" s="15">
        <f t="shared" si="107"/>
        <v>0</v>
      </c>
      <c r="F506" s="8">
        <f t="shared" si="96"/>
        <v>0</v>
      </c>
      <c r="G506" s="8"/>
      <c r="I506">
        <v>0.60000000000000009</v>
      </c>
      <c r="K506" s="8">
        <f t="shared" si="108"/>
        <v>0.42399999999999999</v>
      </c>
      <c r="M506" s="20">
        <f>'P,T'!J506</f>
        <v>0</v>
      </c>
      <c r="N506" s="8"/>
      <c r="O506" s="8">
        <f>331.3*(SQRT((1+('P,T'!D506/273.15))))</f>
        <v>331.3</v>
      </c>
      <c r="P506" s="8"/>
      <c r="Q506" s="8">
        <f t="shared" si="97"/>
        <v>0</v>
      </c>
      <c r="R506" s="8"/>
      <c r="S506" s="8">
        <f t="shared" si="98"/>
        <v>0</v>
      </c>
      <c r="V506" s="8">
        <f>IF('RAOB Used for Calcs'!N506=1,((2*$T$16*$T$19)/(M506*$T$22*I506))^(1/2),0)</f>
        <v>0</v>
      </c>
      <c r="W506" s="8"/>
      <c r="X506" s="37">
        <f>IF('RAOB Used for Calcs'!N506=1,((2*$T$16*$T$19)/(M506*$T$22*K506))^(1/2),0)</f>
        <v>0</v>
      </c>
      <c r="Z506" s="18">
        <f t="shared" si="99"/>
        <v>0</v>
      </c>
      <c r="AA506" s="18"/>
      <c r="AC506" s="8">
        <f>IF('RAOB Used for Calcs'!L506=1,('particle parameters'!$B$25*ABS('particle parameters'!$B$30)),(AC507+(AM507*'vertical grid'!H507)))</f>
        <v>0</v>
      </c>
      <c r="AE506" s="8">
        <f t="shared" si="102"/>
        <v>0</v>
      </c>
      <c r="AG506" s="8">
        <f t="shared" si="103"/>
        <v>0.42399999999999999</v>
      </c>
      <c r="AI506" s="8">
        <f t="shared" si="104"/>
        <v>0</v>
      </c>
      <c r="AK506" s="8">
        <f t="shared" si="100"/>
        <v>0</v>
      </c>
      <c r="AM506" s="8">
        <f>AK506/('particle parameters'!$B$21/1000)</f>
        <v>0</v>
      </c>
      <c r="AO506" s="35">
        <f t="shared" si="101"/>
        <v>0</v>
      </c>
      <c r="AQ506" s="15">
        <f>IF('vertical grid'!J506=TRUE,1,0)</f>
        <v>0</v>
      </c>
      <c r="AR506" s="15"/>
      <c r="AS506" s="15">
        <f t="shared" si="105"/>
        <v>0</v>
      </c>
      <c r="AV506" s="8">
        <f>(Vz!$B$14/1000)*Vz!AK506</f>
        <v>0</v>
      </c>
      <c r="AX506">
        <f t="shared" si="106"/>
        <v>0</v>
      </c>
    </row>
    <row r="507" spans="2:52" x14ac:dyDescent="0.15">
      <c r="B507" s="15">
        <f>'RAOB Used for Calcs'!C507</f>
        <v>0</v>
      </c>
      <c r="D507" s="15">
        <f t="shared" si="107"/>
        <v>0</v>
      </c>
      <c r="F507" s="8">
        <f t="shared" si="96"/>
        <v>0</v>
      </c>
      <c r="G507" s="8"/>
      <c r="I507">
        <v>0.60000000000000009</v>
      </c>
      <c r="K507" s="8">
        <f t="shared" si="108"/>
        <v>0.42399999999999999</v>
      </c>
      <c r="M507" s="20">
        <f>'P,T'!J507</f>
        <v>0</v>
      </c>
      <c r="N507" s="8"/>
      <c r="O507" s="8">
        <f>331.3*(SQRT((1+('P,T'!D507/273.15))))</f>
        <v>331.3</v>
      </c>
      <c r="P507" s="8"/>
      <c r="Q507" s="8">
        <f t="shared" si="97"/>
        <v>0</v>
      </c>
      <c r="R507" s="8"/>
      <c r="S507" s="8">
        <f t="shared" si="98"/>
        <v>0</v>
      </c>
      <c r="V507" s="8">
        <f>IF('RAOB Used for Calcs'!N507=1,((2*$T$16*$T$19)/(M507*$T$22*I507))^(1/2),0)</f>
        <v>0</v>
      </c>
      <c r="W507" s="8"/>
      <c r="X507" s="37">
        <f>IF('RAOB Used for Calcs'!N507=1,((2*$T$16*$T$19)/(M507*$T$22*K507))^(1/2),0)</f>
        <v>0</v>
      </c>
      <c r="Z507" s="18">
        <f t="shared" si="99"/>
        <v>0</v>
      </c>
      <c r="AA507" s="18"/>
      <c r="AC507" s="8">
        <f>IF('RAOB Used for Calcs'!L507=1,('particle parameters'!$B$25*ABS('particle parameters'!$B$30)),(AC508+(AM508*'vertical grid'!H508)))</f>
        <v>0</v>
      </c>
      <c r="AE507" s="8">
        <f t="shared" si="102"/>
        <v>0</v>
      </c>
      <c r="AG507" s="8">
        <f t="shared" si="103"/>
        <v>0.42399999999999999</v>
      </c>
      <c r="AI507" s="8">
        <f t="shared" si="104"/>
        <v>0</v>
      </c>
      <c r="AK507" s="8">
        <f t="shared" si="100"/>
        <v>0</v>
      </c>
      <c r="AM507" s="8">
        <f>AK507/('particle parameters'!$B$21/1000)</f>
        <v>0</v>
      </c>
      <c r="AO507" s="35">
        <f t="shared" si="101"/>
        <v>0</v>
      </c>
      <c r="AQ507" s="15">
        <f>IF('vertical grid'!J507=TRUE,1,0)</f>
        <v>0</v>
      </c>
      <c r="AR507" s="15"/>
      <c r="AS507" s="15">
        <f t="shared" si="105"/>
        <v>0</v>
      </c>
      <c r="AV507" s="8">
        <f>(Vz!$B$14/1000)*Vz!AK507</f>
        <v>0</v>
      </c>
      <c r="AX507">
        <f t="shared" si="106"/>
        <v>0</v>
      </c>
    </row>
    <row r="508" spans="2:52" x14ac:dyDescent="0.15">
      <c r="B508" s="15">
        <f>'RAOB Used for Calcs'!C508</f>
        <v>0</v>
      </c>
      <c r="D508" s="15">
        <f t="shared" si="107"/>
        <v>0</v>
      </c>
      <c r="F508" s="8">
        <f t="shared" si="96"/>
        <v>0</v>
      </c>
      <c r="G508" s="8"/>
      <c r="I508">
        <v>0.60000000000000009</v>
      </c>
      <c r="K508" s="8">
        <f t="shared" si="108"/>
        <v>0.42399999999999999</v>
      </c>
      <c r="M508" s="20">
        <f>'P,T'!J508</f>
        <v>0</v>
      </c>
      <c r="N508" s="8"/>
      <c r="O508" s="8">
        <f>331.3*(SQRT((1+('P,T'!D508/273.15))))</f>
        <v>331.3</v>
      </c>
      <c r="P508" s="8"/>
      <c r="Q508" s="8">
        <f t="shared" si="97"/>
        <v>0</v>
      </c>
      <c r="R508" s="8"/>
      <c r="S508" s="8">
        <f t="shared" si="98"/>
        <v>0</v>
      </c>
      <c r="V508" s="8">
        <f>IF('RAOB Used for Calcs'!N508=1,((2*$T$16*$T$19)/(M508*$T$22*I508))^(1/2),0)</f>
        <v>0</v>
      </c>
      <c r="W508" s="8"/>
      <c r="X508" s="37">
        <f>IF('RAOB Used for Calcs'!N508=1,((2*$T$16*$T$19)/(M508*$T$22*K508))^(1/2),0)</f>
        <v>0</v>
      </c>
      <c r="Z508" s="18">
        <f t="shared" si="99"/>
        <v>0</v>
      </c>
      <c r="AA508" s="18"/>
      <c r="AC508" s="8">
        <f>IF('RAOB Used for Calcs'!L508=1,('particle parameters'!$B$25*ABS('particle parameters'!$B$30)),(AC509+(AM509*'vertical grid'!H509)))</f>
        <v>0</v>
      </c>
      <c r="AE508" s="8">
        <f t="shared" si="102"/>
        <v>0</v>
      </c>
      <c r="AG508" s="8">
        <f t="shared" si="103"/>
        <v>0.42399999999999999</v>
      </c>
      <c r="AI508" s="8">
        <f t="shared" si="104"/>
        <v>0</v>
      </c>
      <c r="AK508" s="8">
        <f t="shared" si="100"/>
        <v>0</v>
      </c>
      <c r="AM508" s="8">
        <f>AK508/('particle parameters'!$B$21/1000)</f>
        <v>0</v>
      </c>
      <c r="AO508" s="35">
        <f t="shared" si="101"/>
        <v>0</v>
      </c>
      <c r="AQ508" s="15">
        <f>IF('vertical grid'!J508=TRUE,1,0)</f>
        <v>0</v>
      </c>
      <c r="AR508" s="15"/>
      <c r="AS508" s="15">
        <f t="shared" si="105"/>
        <v>0</v>
      </c>
      <c r="AV508" s="8">
        <f>(Vz!$B$14/1000)*Vz!AK508</f>
        <v>0</v>
      </c>
      <c r="AX508">
        <f t="shared" si="106"/>
        <v>0</v>
      </c>
    </row>
    <row r="509" spans="2:52" x14ac:dyDescent="0.15">
      <c r="B509" s="15">
        <f>'RAOB Used for Calcs'!C509</f>
        <v>0</v>
      </c>
      <c r="D509" s="15">
        <f t="shared" si="107"/>
        <v>0</v>
      </c>
      <c r="F509" s="8">
        <f t="shared" si="96"/>
        <v>0</v>
      </c>
      <c r="G509" s="8"/>
      <c r="I509">
        <v>0.60000000000000009</v>
      </c>
      <c r="K509" s="8">
        <f t="shared" si="108"/>
        <v>0.42399999999999999</v>
      </c>
      <c r="M509" s="20">
        <f>'P,T'!J509</f>
        <v>0</v>
      </c>
      <c r="N509" s="8"/>
      <c r="O509" s="8">
        <f>331.3*(SQRT((1+('P,T'!D509/273.15))))</f>
        <v>331.3</v>
      </c>
      <c r="P509" s="8"/>
      <c r="Q509" s="8">
        <f t="shared" si="97"/>
        <v>0</v>
      </c>
      <c r="R509" s="8"/>
      <c r="S509" s="8">
        <f t="shared" si="98"/>
        <v>0</v>
      </c>
      <c r="V509" s="8">
        <f>IF('RAOB Used for Calcs'!N509=1,((2*$T$16*$T$19)/(M509*$T$22*I509))^(1/2),0)</f>
        <v>0</v>
      </c>
      <c r="W509" s="8"/>
      <c r="X509" s="37">
        <f>IF('RAOB Used for Calcs'!N509=1,((2*$T$16*$T$19)/(M509*$T$22*K509))^(1/2),0)</f>
        <v>0</v>
      </c>
      <c r="Z509" s="18">
        <f t="shared" si="99"/>
        <v>0</v>
      </c>
      <c r="AA509" s="18"/>
      <c r="AC509" s="8">
        <f>IF('RAOB Used for Calcs'!L509=1,('particle parameters'!$B$25*ABS('particle parameters'!$B$30)),(AC510+(AM510*'vertical grid'!H510)))</f>
        <v>0</v>
      </c>
      <c r="AE509" s="8">
        <f t="shared" si="102"/>
        <v>0</v>
      </c>
      <c r="AG509" s="8">
        <f t="shared" si="103"/>
        <v>0.42399999999999999</v>
      </c>
      <c r="AI509" s="8">
        <f t="shared" si="104"/>
        <v>0</v>
      </c>
      <c r="AK509" s="8">
        <f t="shared" si="100"/>
        <v>0</v>
      </c>
      <c r="AM509" s="8">
        <f>AK509/('particle parameters'!$B$21/1000)</f>
        <v>0</v>
      </c>
      <c r="AO509" s="35">
        <f t="shared" si="101"/>
        <v>0</v>
      </c>
      <c r="AQ509" s="15">
        <f>IF('vertical grid'!J509=TRUE,1,0)</f>
        <v>0</v>
      </c>
      <c r="AR509" s="15"/>
      <c r="AS509" s="15">
        <f t="shared" si="105"/>
        <v>0</v>
      </c>
      <c r="AV509" s="8">
        <f>(Vz!$B$14/1000)*Vz!AK509</f>
        <v>0</v>
      </c>
      <c r="AX509">
        <f t="shared" si="106"/>
        <v>0</v>
      </c>
    </row>
    <row r="510" spans="2:52" x14ac:dyDescent="0.15">
      <c r="B510" s="15">
        <f>'RAOB Used for Calcs'!C510</f>
        <v>0</v>
      </c>
      <c r="D510" s="15">
        <f t="shared" si="107"/>
        <v>0</v>
      </c>
      <c r="F510" s="8">
        <f t="shared" si="96"/>
        <v>0</v>
      </c>
      <c r="G510" s="8"/>
      <c r="I510">
        <v>0.60000000000000009</v>
      </c>
      <c r="K510" s="8">
        <f t="shared" si="108"/>
        <v>0.42399999999999999</v>
      </c>
      <c r="M510" s="20">
        <f>'P,T'!J510</f>
        <v>0</v>
      </c>
      <c r="N510" s="8"/>
      <c r="O510" s="8">
        <f>331.3*(SQRT((1+('P,T'!D510/273.15))))</f>
        <v>331.3</v>
      </c>
      <c r="P510" s="8"/>
      <c r="Q510" s="8">
        <f t="shared" si="97"/>
        <v>0</v>
      </c>
      <c r="R510" s="8"/>
      <c r="S510" s="8">
        <f t="shared" si="98"/>
        <v>0</v>
      </c>
      <c r="V510" s="8">
        <f>IF('RAOB Used for Calcs'!N510=1,((2*$T$16*$T$19)/(M510*$T$22*I510))^(1/2),0)</f>
        <v>0</v>
      </c>
      <c r="W510" s="8"/>
      <c r="X510" s="37">
        <f>IF('RAOB Used for Calcs'!N510=1,((2*$T$16*$T$19)/(M510*$T$22*K510))^(1/2),0)</f>
        <v>0</v>
      </c>
      <c r="Z510" s="18">
        <f t="shared" si="99"/>
        <v>0</v>
      </c>
      <c r="AA510" s="18"/>
      <c r="AC510" s="8">
        <f>IF('RAOB Used for Calcs'!L510=1,('particle parameters'!$B$25*ABS('particle parameters'!$B$30)),(AC511+(AM511*'vertical grid'!H511)))</f>
        <v>0</v>
      </c>
      <c r="AE510" s="8">
        <f t="shared" si="102"/>
        <v>0</v>
      </c>
      <c r="AG510" s="8">
        <f t="shared" si="103"/>
        <v>0.42399999999999999</v>
      </c>
      <c r="AI510" s="8">
        <f t="shared" si="104"/>
        <v>0</v>
      </c>
      <c r="AK510" s="8">
        <f t="shared" si="100"/>
        <v>0</v>
      </c>
      <c r="AM510" s="8">
        <f>AK510/('particle parameters'!$B$21/1000)</f>
        <v>0</v>
      </c>
      <c r="AO510" s="35">
        <f t="shared" si="101"/>
        <v>0</v>
      </c>
      <c r="AQ510" s="15">
        <f>IF('vertical grid'!J510=TRUE,1,0)</f>
        <v>0</v>
      </c>
      <c r="AR510" s="15"/>
      <c r="AS510" s="15">
        <f t="shared" si="105"/>
        <v>0</v>
      </c>
      <c r="AV510" s="8">
        <f>(Vz!$B$14/1000)*Vz!AK510</f>
        <v>0</v>
      </c>
      <c r="AX510">
        <f t="shared" si="106"/>
        <v>0</v>
      </c>
    </row>
    <row r="511" spans="2:52" x14ac:dyDescent="0.15">
      <c r="B511" s="15">
        <f>'RAOB Used for Calcs'!C511</f>
        <v>0</v>
      </c>
      <c r="D511" s="15">
        <f t="shared" si="107"/>
        <v>0</v>
      </c>
      <c r="F511" s="8">
        <f t="shared" si="96"/>
        <v>0</v>
      </c>
      <c r="G511" s="8"/>
      <c r="I511">
        <v>0.60000000000000009</v>
      </c>
      <c r="K511" s="8">
        <f t="shared" si="108"/>
        <v>0.42399999999999999</v>
      </c>
      <c r="M511" s="20">
        <f>'P,T'!J511</f>
        <v>0</v>
      </c>
      <c r="N511" s="8"/>
      <c r="O511" s="8">
        <f>331.3*(SQRT((1+('P,T'!D511/273.15))))</f>
        <v>331.3</v>
      </c>
      <c r="P511" s="8"/>
      <c r="Q511" s="8">
        <f t="shared" si="97"/>
        <v>0</v>
      </c>
      <c r="R511" s="8"/>
      <c r="S511" s="8">
        <f t="shared" si="98"/>
        <v>0</v>
      </c>
      <c r="V511" s="8">
        <f>IF('RAOB Used for Calcs'!N511=1,((2*$T$16*$T$19)/(M511*$T$22*I511))^(1/2),0)</f>
        <v>0</v>
      </c>
      <c r="W511" s="8"/>
      <c r="X511" s="37">
        <f>IF('RAOB Used for Calcs'!N511=1,((2*$T$16*$T$19)/(M511*$T$22*K511))^(1/2),0)</f>
        <v>0</v>
      </c>
      <c r="Z511" s="18">
        <f t="shared" si="99"/>
        <v>0</v>
      </c>
      <c r="AA511" s="18"/>
      <c r="AC511" s="8">
        <f>IF('RAOB Used for Calcs'!L511=1,('particle parameters'!$B$25*ABS('particle parameters'!$B$30)),(AC512+(AM512*'vertical grid'!H512)))</f>
        <v>0</v>
      </c>
      <c r="AE511" s="8">
        <f t="shared" si="102"/>
        <v>0</v>
      </c>
      <c r="AG511" s="8">
        <f t="shared" si="103"/>
        <v>0.42399999999999999</v>
      </c>
      <c r="AI511" s="8">
        <f t="shared" si="104"/>
        <v>0</v>
      </c>
      <c r="AK511" s="8">
        <f t="shared" si="100"/>
        <v>0</v>
      </c>
      <c r="AM511" s="8">
        <f>AK511/('particle parameters'!$B$21/1000)</f>
        <v>0</v>
      </c>
      <c r="AO511" s="35">
        <f t="shared" si="101"/>
        <v>0</v>
      </c>
      <c r="AQ511" s="15">
        <f>IF('vertical grid'!J511=TRUE,1,0)</f>
        <v>0</v>
      </c>
      <c r="AR511" s="15"/>
      <c r="AS511" s="15">
        <f t="shared" si="105"/>
        <v>0</v>
      </c>
      <c r="AV511" s="8">
        <f>(Vz!$B$14/1000)*Vz!AK511</f>
        <v>0</v>
      </c>
      <c r="AX511">
        <f t="shared" si="106"/>
        <v>0</v>
      </c>
    </row>
    <row r="512" spans="2:52" x14ac:dyDescent="0.15">
      <c r="B512" s="15">
        <f>'RAOB Used for Calcs'!C512</f>
        <v>0</v>
      </c>
      <c r="D512" s="15">
        <f t="shared" si="107"/>
        <v>0</v>
      </c>
      <c r="F512" s="8">
        <f t="shared" si="96"/>
        <v>0</v>
      </c>
      <c r="G512" s="8"/>
      <c r="I512">
        <v>0.60000000000000009</v>
      </c>
      <c r="K512" s="8">
        <f t="shared" si="108"/>
        <v>0.42399999999999999</v>
      </c>
      <c r="M512" s="20">
        <f>'P,T'!J512</f>
        <v>0</v>
      </c>
      <c r="N512" s="8"/>
      <c r="O512" s="8">
        <f>331.3*(SQRT((1+('P,T'!D512/273.15))))</f>
        <v>331.3</v>
      </c>
      <c r="P512" s="8"/>
      <c r="Q512" s="8">
        <f t="shared" si="97"/>
        <v>0</v>
      </c>
      <c r="R512" s="8"/>
      <c r="S512" s="8">
        <f t="shared" si="98"/>
        <v>0</v>
      </c>
      <c r="V512" s="8">
        <f>IF('RAOB Used for Calcs'!N512=1,((2*$T$16*$T$19)/(M512*$T$22*I512))^(1/2),0)</f>
        <v>0</v>
      </c>
      <c r="W512" s="8"/>
      <c r="X512" s="37">
        <f>IF('RAOB Used for Calcs'!N512=1,((2*$T$16*$T$19)/(M512*$T$22*K512))^(1/2),0)</f>
        <v>0</v>
      </c>
      <c r="Z512" s="18">
        <f t="shared" si="99"/>
        <v>0</v>
      </c>
      <c r="AA512" s="18"/>
      <c r="AC512" s="8">
        <f>IF('RAOB Used for Calcs'!L512=1,('particle parameters'!$B$25*ABS('particle parameters'!$B$30)),(AC513+(AM513*'vertical grid'!H513)))</f>
        <v>0</v>
      </c>
      <c r="AE512" s="8">
        <f t="shared" si="102"/>
        <v>0</v>
      </c>
      <c r="AG512" s="8">
        <f t="shared" si="103"/>
        <v>0.42399999999999999</v>
      </c>
      <c r="AI512" s="8">
        <f t="shared" si="104"/>
        <v>0</v>
      </c>
      <c r="AK512" s="8">
        <f t="shared" si="100"/>
        <v>0</v>
      </c>
      <c r="AM512" s="8">
        <f>AK512/('particle parameters'!$B$21/1000)</f>
        <v>0</v>
      </c>
      <c r="AO512" s="35">
        <f t="shared" si="101"/>
        <v>0</v>
      </c>
      <c r="AQ512" s="15">
        <f>IF('vertical grid'!J512=TRUE,1,0)</f>
        <v>0</v>
      </c>
      <c r="AR512" s="15"/>
      <c r="AS512" s="15">
        <f t="shared" si="105"/>
        <v>0</v>
      </c>
      <c r="AV512" s="8">
        <f>(Vz!$B$14/1000)*Vz!AK512</f>
        <v>0</v>
      </c>
      <c r="AX512">
        <f t="shared" si="106"/>
        <v>0</v>
      </c>
    </row>
    <row r="513" spans="2:50" x14ac:dyDescent="0.15">
      <c r="B513" s="15">
        <f>'RAOB Used for Calcs'!C513</f>
        <v>0</v>
      </c>
      <c r="D513" s="15">
        <f t="shared" si="107"/>
        <v>0</v>
      </c>
      <c r="F513" s="8">
        <f t="shared" ref="F513:F576" si="109">IF(D513&gt;0,D513/O513,0)</f>
        <v>0</v>
      </c>
      <c r="G513" s="8"/>
      <c r="I513">
        <v>0.60000000000000009</v>
      </c>
      <c r="K513" s="8">
        <f t="shared" si="108"/>
        <v>0.42399999999999999</v>
      </c>
      <c r="M513" s="20">
        <f>'P,T'!J513</f>
        <v>0</v>
      </c>
      <c r="N513" s="8"/>
      <c r="O513" s="8">
        <f>331.3*(SQRT((1+('P,T'!D513/273.15))))</f>
        <v>331.3</v>
      </c>
      <c r="P513" s="8"/>
      <c r="Q513" s="8">
        <f t="shared" ref="Q513:Q576" si="110">V513/O513</f>
        <v>0</v>
      </c>
      <c r="R513" s="8"/>
      <c r="S513" s="8">
        <f t="shared" ref="S513:S576" si="111">X513/O513</f>
        <v>0</v>
      </c>
      <c r="V513" s="8">
        <f>IF('RAOB Used for Calcs'!N513=1,((2*$T$16*$T$19)/(M513*$T$22*I513))^(1/2),0)</f>
        <v>0</v>
      </c>
      <c r="W513" s="8"/>
      <c r="X513" s="37">
        <f>IF('RAOB Used for Calcs'!N513=1,((2*$T$16*$T$19)/(M513*$T$22*K513))^(1/2),0)</f>
        <v>0</v>
      </c>
      <c r="Z513" s="18">
        <f t="shared" ref="Z513:Z576" si="112">X513*2.23693629</f>
        <v>0</v>
      </c>
      <c r="AA513" s="18"/>
      <c r="AC513" s="8">
        <f>IF('RAOB Used for Calcs'!L513=1,('particle parameters'!$B$25*ABS('particle parameters'!$B$30)),(AC514+(AM514*'vertical grid'!H514)))</f>
        <v>0</v>
      </c>
      <c r="AE513" s="8">
        <f t="shared" si="102"/>
        <v>0</v>
      </c>
      <c r="AG513" s="8">
        <f t="shared" si="103"/>
        <v>0.42399999999999999</v>
      </c>
      <c r="AI513" s="8">
        <f t="shared" si="104"/>
        <v>0</v>
      </c>
      <c r="AK513" s="8">
        <f t="shared" ref="AK513:AK576" si="113">-(0.5*M513*$AJ$12*AG513*(AC513*AC513))</f>
        <v>0</v>
      </c>
      <c r="AM513" s="8">
        <f>AK513/('particle parameters'!$B$21/1000)</f>
        <v>0</v>
      </c>
      <c r="AO513" s="35">
        <f t="shared" ref="AO513:AO576" si="114">IF(AC513&gt;X513,AC513,X513)</f>
        <v>0</v>
      </c>
      <c r="AQ513" s="15">
        <f>IF('vertical grid'!J513=TRUE,1,0)</f>
        <v>0</v>
      </c>
      <c r="AR513" s="15"/>
      <c r="AS513" s="15">
        <f t="shared" si="105"/>
        <v>0</v>
      </c>
      <c r="AV513" s="8">
        <f>(Vz!$B$14/1000)*Vz!AK513</f>
        <v>0</v>
      </c>
      <c r="AX513">
        <f t="shared" si="106"/>
        <v>0</v>
      </c>
    </row>
    <row r="514" spans="2:50" x14ac:dyDescent="0.15">
      <c r="B514" s="15">
        <f>'RAOB Used for Calcs'!C514</f>
        <v>0</v>
      </c>
      <c r="D514" s="15">
        <f t="shared" si="107"/>
        <v>0</v>
      </c>
      <c r="F514" s="8">
        <f t="shared" si="109"/>
        <v>0</v>
      </c>
      <c r="G514" s="8"/>
      <c r="I514">
        <v>0.60000000000000009</v>
      </c>
      <c r="K514" s="8">
        <f t="shared" si="108"/>
        <v>0.42399999999999999</v>
      </c>
      <c r="M514" s="20">
        <f>'P,T'!J514</f>
        <v>0</v>
      </c>
      <c r="N514" s="8"/>
      <c r="O514" s="8">
        <f>331.3*(SQRT((1+('P,T'!D514/273.15))))</f>
        <v>331.3</v>
      </c>
      <c r="P514" s="8"/>
      <c r="Q514" s="8">
        <f t="shared" si="110"/>
        <v>0</v>
      </c>
      <c r="R514" s="8"/>
      <c r="S514" s="8">
        <f t="shared" si="111"/>
        <v>0</v>
      </c>
      <c r="V514" s="8">
        <f>IF('RAOB Used for Calcs'!N514=1,((2*$T$16*$T$19)/(M514*$T$22*I514))^(1/2),0)</f>
        <v>0</v>
      </c>
      <c r="W514" s="8"/>
      <c r="X514" s="37">
        <f>IF('RAOB Used for Calcs'!N514=1,((2*$T$16*$T$19)/(M514*$T$22*K514))^(1/2),0)</f>
        <v>0</v>
      </c>
      <c r="Z514" s="18">
        <f t="shared" si="112"/>
        <v>0</v>
      </c>
      <c r="AA514" s="18"/>
      <c r="AC514" s="8">
        <f>IF('RAOB Used for Calcs'!L514=1,('particle parameters'!$B$25*ABS('particle parameters'!$B$30)),(AC515+(AM515*'vertical grid'!H515)))</f>
        <v>0</v>
      </c>
      <c r="AE514" s="8">
        <f t="shared" ref="AE514:AE577" si="115">AC514/O514</f>
        <v>0</v>
      </c>
      <c r="AG514" s="8">
        <f t="shared" ref="AG514:AG577" si="116">IF(AE514&lt;0.722,(0.45*(AE514*AE514))+0.424,(2.1*EXP(-1.2*(AE514+0.35)))-(8.9*EXP(-2.2*(AE514+0.35)))+0.92)</f>
        <v>0.42399999999999999</v>
      </c>
      <c r="AI514" s="8">
        <f t="shared" ref="AI514:AI577" si="117">AC514-X514</f>
        <v>0</v>
      </c>
      <c r="AK514" s="8">
        <f t="shared" si="113"/>
        <v>0</v>
      </c>
      <c r="AM514" s="8">
        <f>AK514/('particle parameters'!$B$21/1000)</f>
        <v>0</v>
      </c>
      <c r="AO514" s="35">
        <f t="shared" si="114"/>
        <v>0</v>
      </c>
      <c r="AQ514" s="15">
        <f>IF('vertical grid'!J514=TRUE,1,0)</f>
        <v>0</v>
      </c>
      <c r="AR514" s="15"/>
      <c r="AS514" s="15">
        <f t="shared" ref="AS514:AS577" si="118">AQ514*AO514</f>
        <v>0</v>
      </c>
      <c r="AV514" s="8">
        <f>(Vz!$B$14/1000)*Vz!AK514</f>
        <v>0</v>
      </c>
      <c r="AX514">
        <f t="shared" ref="AX514:AX577" si="119">IF(AC514&gt;X514,1,0)</f>
        <v>0</v>
      </c>
    </row>
    <row r="515" spans="2:50" x14ac:dyDescent="0.15">
      <c r="B515" s="15">
        <f>'RAOB Used for Calcs'!C515</f>
        <v>0</v>
      </c>
      <c r="D515" s="15">
        <f t="shared" si="107"/>
        <v>0</v>
      </c>
      <c r="F515" s="8">
        <f t="shared" si="109"/>
        <v>0</v>
      </c>
      <c r="G515" s="8"/>
      <c r="I515">
        <v>0.60000000000000009</v>
      </c>
      <c r="K515" s="8">
        <f t="shared" si="108"/>
        <v>0.42399999999999999</v>
      </c>
      <c r="M515" s="20">
        <f>'P,T'!J515</f>
        <v>0</v>
      </c>
      <c r="N515" s="8"/>
      <c r="O515" s="8">
        <f>331.3*(SQRT((1+('P,T'!D515/273.15))))</f>
        <v>331.3</v>
      </c>
      <c r="P515" s="8"/>
      <c r="Q515" s="8">
        <f t="shared" si="110"/>
        <v>0</v>
      </c>
      <c r="R515" s="8"/>
      <c r="S515" s="8">
        <f t="shared" si="111"/>
        <v>0</v>
      </c>
      <c r="V515" s="8">
        <f>IF('RAOB Used for Calcs'!N515=1,((2*$T$16*$T$19)/(M515*$T$22*I515))^(1/2),0)</f>
        <v>0</v>
      </c>
      <c r="W515" s="8"/>
      <c r="X515" s="37">
        <f>IF('RAOB Used for Calcs'!N515=1,((2*$T$16*$T$19)/(M515*$T$22*K515))^(1/2),0)</f>
        <v>0</v>
      </c>
      <c r="Z515" s="18">
        <f t="shared" si="112"/>
        <v>0</v>
      </c>
      <c r="AA515" s="18"/>
      <c r="AC515" s="8">
        <f>IF('RAOB Used for Calcs'!L515=1,('particle parameters'!$B$25*ABS('particle parameters'!$B$30)),(AC516+(AM516*'vertical grid'!H516)))</f>
        <v>0</v>
      </c>
      <c r="AE515" s="8">
        <f t="shared" si="115"/>
        <v>0</v>
      </c>
      <c r="AG515" s="8">
        <f t="shared" si="116"/>
        <v>0.42399999999999999</v>
      </c>
      <c r="AI515" s="8">
        <f t="shared" si="117"/>
        <v>0</v>
      </c>
      <c r="AK515" s="8">
        <f t="shared" si="113"/>
        <v>0</v>
      </c>
      <c r="AM515" s="8">
        <f>AK515/('particle parameters'!$B$21/1000)</f>
        <v>0</v>
      </c>
      <c r="AO515" s="35">
        <f t="shared" si="114"/>
        <v>0</v>
      </c>
      <c r="AQ515" s="15">
        <f>IF('vertical grid'!J515=TRUE,1,0)</f>
        <v>0</v>
      </c>
      <c r="AR515" s="15"/>
      <c r="AS515" s="15">
        <f t="shared" si="118"/>
        <v>0</v>
      </c>
      <c r="AV515" s="8">
        <f>(Vz!$B$14/1000)*Vz!AK515</f>
        <v>0</v>
      </c>
      <c r="AX515">
        <f t="shared" si="119"/>
        <v>0</v>
      </c>
    </row>
    <row r="516" spans="2:50" x14ac:dyDescent="0.15">
      <c r="B516" s="15">
        <f>'RAOB Used for Calcs'!C516</f>
        <v>0</v>
      </c>
      <c r="D516" s="15">
        <f t="shared" si="107"/>
        <v>0</v>
      </c>
      <c r="F516" s="8">
        <f t="shared" si="109"/>
        <v>0</v>
      </c>
      <c r="G516" s="8"/>
      <c r="I516">
        <v>0.60000000000000009</v>
      </c>
      <c r="K516" s="8">
        <f t="shared" si="108"/>
        <v>0.42399999999999999</v>
      </c>
      <c r="M516" s="20">
        <f>'P,T'!J516</f>
        <v>0</v>
      </c>
      <c r="N516" s="8"/>
      <c r="O516" s="8">
        <f>331.3*(SQRT((1+('P,T'!D516/273.15))))</f>
        <v>331.3</v>
      </c>
      <c r="P516" s="8"/>
      <c r="Q516" s="8">
        <f t="shared" si="110"/>
        <v>0</v>
      </c>
      <c r="R516" s="8"/>
      <c r="S516" s="8">
        <f t="shared" si="111"/>
        <v>0</v>
      </c>
      <c r="V516" s="8">
        <f>IF('RAOB Used for Calcs'!N516=1,((2*$T$16*$T$19)/(M516*$T$22*I516))^(1/2),0)</f>
        <v>0</v>
      </c>
      <c r="W516" s="8"/>
      <c r="X516" s="37">
        <f>IF('RAOB Used for Calcs'!N516=1,((2*$T$16*$T$19)/(M516*$T$22*K516))^(1/2),0)</f>
        <v>0</v>
      </c>
      <c r="Z516" s="18">
        <f t="shared" si="112"/>
        <v>0</v>
      </c>
      <c r="AA516" s="18"/>
      <c r="AC516" s="8">
        <f>IF('RAOB Used for Calcs'!L516=1,('particle parameters'!$B$25*ABS('particle parameters'!$B$30)),(AC517+(AM517*'vertical grid'!H517)))</f>
        <v>0</v>
      </c>
      <c r="AE516" s="8">
        <f t="shared" si="115"/>
        <v>0</v>
      </c>
      <c r="AG516" s="8">
        <f t="shared" si="116"/>
        <v>0.42399999999999999</v>
      </c>
      <c r="AI516" s="8">
        <f t="shared" si="117"/>
        <v>0</v>
      </c>
      <c r="AK516" s="8">
        <f t="shared" si="113"/>
        <v>0</v>
      </c>
      <c r="AM516" s="8">
        <f>AK516/('particle parameters'!$B$21/1000)</f>
        <v>0</v>
      </c>
      <c r="AO516" s="35">
        <f t="shared" si="114"/>
        <v>0</v>
      </c>
      <c r="AQ516" s="15">
        <f>IF('vertical grid'!J516=TRUE,1,0)</f>
        <v>0</v>
      </c>
      <c r="AR516" s="15"/>
      <c r="AS516" s="15">
        <f t="shared" si="118"/>
        <v>0</v>
      </c>
      <c r="AV516" s="8">
        <f>(Vz!$B$14/1000)*Vz!AK516</f>
        <v>0</v>
      </c>
      <c r="AX516">
        <f t="shared" si="119"/>
        <v>0</v>
      </c>
    </row>
    <row r="517" spans="2:50" x14ac:dyDescent="0.15">
      <c r="B517" s="15">
        <f>'RAOB Used for Calcs'!C517</f>
        <v>0</v>
      </c>
      <c r="D517" s="15">
        <f t="shared" si="107"/>
        <v>0</v>
      </c>
      <c r="F517" s="8">
        <f t="shared" si="109"/>
        <v>0</v>
      </c>
      <c r="G517" s="8"/>
      <c r="I517">
        <v>0.60000000000000009</v>
      </c>
      <c r="K517" s="8">
        <f t="shared" si="108"/>
        <v>0.42399999999999999</v>
      </c>
      <c r="M517" s="20">
        <f>'P,T'!J517</f>
        <v>0</v>
      </c>
      <c r="N517" s="8"/>
      <c r="O517" s="8">
        <f>331.3*(SQRT((1+('P,T'!D517/273.15))))</f>
        <v>331.3</v>
      </c>
      <c r="P517" s="8"/>
      <c r="Q517" s="8">
        <f t="shared" si="110"/>
        <v>0</v>
      </c>
      <c r="R517" s="8"/>
      <c r="S517" s="8">
        <f t="shared" si="111"/>
        <v>0</v>
      </c>
      <c r="V517" s="8">
        <f>IF('RAOB Used for Calcs'!N517=1,((2*$T$16*$T$19)/(M517*$T$22*I517))^(1/2),0)</f>
        <v>0</v>
      </c>
      <c r="W517" s="8"/>
      <c r="X517" s="37">
        <f>IF('RAOB Used for Calcs'!N517=1,((2*$T$16*$T$19)/(M517*$T$22*K517))^(1/2),0)</f>
        <v>0</v>
      </c>
      <c r="Z517" s="18">
        <f t="shared" si="112"/>
        <v>0</v>
      </c>
      <c r="AA517" s="18"/>
      <c r="AC517" s="8">
        <f>IF('RAOB Used for Calcs'!L517=1,('particle parameters'!$B$25*ABS('particle parameters'!$B$30)),(AC518+(AM518*'vertical grid'!H518)))</f>
        <v>0</v>
      </c>
      <c r="AE517" s="8">
        <f t="shared" si="115"/>
        <v>0</v>
      </c>
      <c r="AG517" s="8">
        <f t="shared" si="116"/>
        <v>0.42399999999999999</v>
      </c>
      <c r="AI517" s="8">
        <f t="shared" si="117"/>
        <v>0</v>
      </c>
      <c r="AK517" s="8">
        <f t="shared" si="113"/>
        <v>0</v>
      </c>
      <c r="AM517" s="8">
        <f>AK517/('particle parameters'!$B$21/1000)</f>
        <v>0</v>
      </c>
      <c r="AO517" s="35">
        <f t="shared" si="114"/>
        <v>0</v>
      </c>
      <c r="AQ517" s="15">
        <f>IF('vertical grid'!J517=TRUE,1,0)</f>
        <v>0</v>
      </c>
      <c r="AR517" s="15"/>
      <c r="AS517" s="15">
        <f t="shared" si="118"/>
        <v>0</v>
      </c>
      <c r="AV517" s="8">
        <f>(Vz!$B$14/1000)*Vz!AK517</f>
        <v>0</v>
      </c>
      <c r="AX517">
        <f t="shared" si="119"/>
        <v>0</v>
      </c>
    </row>
    <row r="518" spans="2:50" x14ac:dyDescent="0.15">
      <c r="B518" s="15">
        <f>'RAOB Used for Calcs'!C518</f>
        <v>0</v>
      </c>
      <c r="D518" s="15">
        <f t="shared" si="107"/>
        <v>0</v>
      </c>
      <c r="F518" s="8">
        <f t="shared" si="109"/>
        <v>0</v>
      </c>
      <c r="G518" s="8"/>
      <c r="I518">
        <v>0.60000000000000009</v>
      </c>
      <c r="K518" s="8">
        <f t="shared" si="108"/>
        <v>0.42399999999999999</v>
      </c>
      <c r="M518" s="20">
        <f>'P,T'!J518</f>
        <v>0</v>
      </c>
      <c r="N518" s="8"/>
      <c r="O518" s="8">
        <f>331.3*(SQRT((1+('P,T'!D518/273.15))))</f>
        <v>331.3</v>
      </c>
      <c r="P518" s="8"/>
      <c r="Q518" s="8">
        <f t="shared" si="110"/>
        <v>0</v>
      </c>
      <c r="R518" s="8"/>
      <c r="S518" s="8">
        <f t="shared" si="111"/>
        <v>0</v>
      </c>
      <c r="V518" s="8">
        <f>IF('RAOB Used for Calcs'!N518=1,((2*$T$16*$T$19)/(M518*$T$22*I518))^(1/2),0)</f>
        <v>0</v>
      </c>
      <c r="W518" s="8"/>
      <c r="X518" s="37">
        <f>IF('RAOB Used for Calcs'!N518=1,((2*$T$16*$T$19)/(M518*$T$22*K518))^(1/2),0)</f>
        <v>0</v>
      </c>
      <c r="Z518" s="18">
        <f t="shared" si="112"/>
        <v>0</v>
      </c>
      <c r="AA518" s="18"/>
      <c r="AC518" s="8">
        <f>IF('RAOB Used for Calcs'!L518=1,('particle parameters'!$B$25*ABS('particle parameters'!$B$30)),(AC519+(AM519*'vertical grid'!H519)))</f>
        <v>0</v>
      </c>
      <c r="AE518" s="8">
        <f t="shared" si="115"/>
        <v>0</v>
      </c>
      <c r="AG518" s="8">
        <f t="shared" si="116"/>
        <v>0.42399999999999999</v>
      </c>
      <c r="AI518" s="8">
        <f t="shared" si="117"/>
        <v>0</v>
      </c>
      <c r="AK518" s="8">
        <f t="shared" si="113"/>
        <v>0</v>
      </c>
      <c r="AM518" s="8">
        <f>AK518/('particle parameters'!$B$21/1000)</f>
        <v>0</v>
      </c>
      <c r="AO518" s="35">
        <f t="shared" si="114"/>
        <v>0</v>
      </c>
      <c r="AQ518" s="15">
        <f>IF('vertical grid'!J518=TRUE,1,0)</f>
        <v>0</v>
      </c>
      <c r="AR518" s="15"/>
      <c r="AS518" s="15">
        <f t="shared" si="118"/>
        <v>0</v>
      </c>
      <c r="AV518" s="8">
        <f>(Vz!$B$14/1000)*Vz!AK518</f>
        <v>0</v>
      </c>
      <c r="AX518">
        <f t="shared" si="119"/>
        <v>0</v>
      </c>
    </row>
    <row r="519" spans="2:50" x14ac:dyDescent="0.15">
      <c r="B519" s="15">
        <f>'RAOB Used for Calcs'!C519</f>
        <v>0</v>
      </c>
      <c r="D519" s="15">
        <f t="shared" si="107"/>
        <v>0</v>
      </c>
      <c r="F519" s="8">
        <f t="shared" si="109"/>
        <v>0</v>
      </c>
      <c r="G519" s="8"/>
      <c r="I519">
        <v>0.60000000000000009</v>
      </c>
      <c r="K519" s="8">
        <f t="shared" si="108"/>
        <v>0.42399999999999999</v>
      </c>
      <c r="M519" s="20">
        <f>'P,T'!J519</f>
        <v>0</v>
      </c>
      <c r="N519" s="8"/>
      <c r="O519" s="8">
        <f>331.3*(SQRT((1+('P,T'!D519/273.15))))</f>
        <v>331.3</v>
      </c>
      <c r="P519" s="8"/>
      <c r="Q519" s="8">
        <f t="shared" si="110"/>
        <v>0</v>
      </c>
      <c r="R519" s="8"/>
      <c r="S519" s="8">
        <f t="shared" si="111"/>
        <v>0</v>
      </c>
      <c r="V519" s="8">
        <f>IF('RAOB Used for Calcs'!N519=1,((2*$T$16*$T$19)/(M519*$T$22*I519))^(1/2),0)</f>
        <v>0</v>
      </c>
      <c r="W519" s="8"/>
      <c r="X519" s="37">
        <f>IF('RAOB Used for Calcs'!N519=1,((2*$T$16*$T$19)/(M519*$T$22*K519))^(1/2),0)</f>
        <v>0</v>
      </c>
      <c r="Z519" s="18">
        <f t="shared" si="112"/>
        <v>0</v>
      </c>
      <c r="AA519" s="18"/>
      <c r="AC519" s="8">
        <f>IF('RAOB Used for Calcs'!L519=1,('particle parameters'!$B$25*ABS('particle parameters'!$B$30)),(AC520+(AM520*'vertical grid'!H520)))</f>
        <v>0</v>
      </c>
      <c r="AE519" s="8">
        <f t="shared" si="115"/>
        <v>0</v>
      </c>
      <c r="AG519" s="8">
        <f t="shared" si="116"/>
        <v>0.42399999999999999</v>
      </c>
      <c r="AI519" s="8">
        <f t="shared" si="117"/>
        <v>0</v>
      </c>
      <c r="AK519" s="8">
        <f t="shared" si="113"/>
        <v>0</v>
      </c>
      <c r="AM519" s="8">
        <f>AK519/('particle parameters'!$B$21/1000)</f>
        <v>0</v>
      </c>
      <c r="AO519" s="35">
        <f t="shared" si="114"/>
        <v>0</v>
      </c>
      <c r="AQ519" s="15">
        <f>IF('vertical grid'!J519=TRUE,1,0)</f>
        <v>0</v>
      </c>
      <c r="AR519" s="15"/>
      <c r="AS519" s="15">
        <f t="shared" si="118"/>
        <v>0</v>
      </c>
      <c r="AV519" s="8">
        <f>(Vz!$B$14/1000)*Vz!AK519</f>
        <v>0</v>
      </c>
      <c r="AX519">
        <f t="shared" si="119"/>
        <v>0</v>
      </c>
    </row>
    <row r="520" spans="2:50" x14ac:dyDescent="0.15">
      <c r="B520" s="15">
        <f>'RAOB Used for Calcs'!C520</f>
        <v>0</v>
      </c>
      <c r="D520" s="15">
        <f t="shared" si="107"/>
        <v>0</v>
      </c>
      <c r="F520" s="8">
        <f t="shared" si="109"/>
        <v>0</v>
      </c>
      <c r="G520" s="8"/>
      <c r="I520">
        <v>0.60000000000000009</v>
      </c>
      <c r="K520" s="8">
        <f t="shared" si="108"/>
        <v>0.42399999999999999</v>
      </c>
      <c r="M520" s="20">
        <f>'P,T'!J520</f>
        <v>0</v>
      </c>
      <c r="N520" s="8"/>
      <c r="O520" s="8">
        <f>331.3*(SQRT((1+('P,T'!D520/273.15))))</f>
        <v>331.3</v>
      </c>
      <c r="P520" s="8"/>
      <c r="Q520" s="8">
        <f t="shared" si="110"/>
        <v>0</v>
      </c>
      <c r="R520" s="8"/>
      <c r="S520" s="8">
        <f t="shared" si="111"/>
        <v>0</v>
      </c>
      <c r="V520" s="8">
        <f>IF('RAOB Used for Calcs'!N520=1,((2*$T$16*$T$19)/(M520*$T$22*I520))^(1/2),0)</f>
        <v>0</v>
      </c>
      <c r="W520" s="8"/>
      <c r="X520" s="37">
        <f>IF('RAOB Used for Calcs'!N520=1,((2*$T$16*$T$19)/(M520*$T$22*K520))^(1/2),0)</f>
        <v>0</v>
      </c>
      <c r="Z520" s="18">
        <f t="shared" si="112"/>
        <v>0</v>
      </c>
      <c r="AA520" s="18"/>
      <c r="AC520" s="8">
        <f>IF('RAOB Used for Calcs'!L520=1,('particle parameters'!$B$25*ABS('particle parameters'!$B$30)),(AC521+(AM521*'vertical grid'!H521)))</f>
        <v>0</v>
      </c>
      <c r="AE520" s="8">
        <f t="shared" si="115"/>
        <v>0</v>
      </c>
      <c r="AG520" s="8">
        <f t="shared" si="116"/>
        <v>0.42399999999999999</v>
      </c>
      <c r="AI520" s="8">
        <f t="shared" si="117"/>
        <v>0</v>
      </c>
      <c r="AK520" s="8">
        <f t="shared" si="113"/>
        <v>0</v>
      </c>
      <c r="AM520" s="8">
        <f>AK520/('particle parameters'!$B$21/1000)</f>
        <v>0</v>
      </c>
      <c r="AO520" s="35">
        <f t="shared" si="114"/>
        <v>0</v>
      </c>
      <c r="AQ520" s="15">
        <f>IF('vertical grid'!J520=TRUE,1,0)</f>
        <v>0</v>
      </c>
      <c r="AR520" s="15"/>
      <c r="AS520" s="15">
        <f t="shared" si="118"/>
        <v>0</v>
      </c>
      <c r="AV520" s="8">
        <f>(Vz!$B$14/1000)*Vz!AK520</f>
        <v>0</v>
      </c>
      <c r="AX520">
        <f t="shared" si="119"/>
        <v>0</v>
      </c>
    </row>
    <row r="521" spans="2:50" x14ac:dyDescent="0.15">
      <c r="B521" s="15">
        <f>'RAOB Used for Calcs'!C521</f>
        <v>0</v>
      </c>
      <c r="D521" s="15">
        <f t="shared" ref="D521:D584" si="120">B521-B520</f>
        <v>0</v>
      </c>
      <c r="F521" s="8">
        <f t="shared" si="109"/>
        <v>0</v>
      </c>
      <c r="G521" s="8"/>
      <c r="I521">
        <v>0.60000000000000009</v>
      </c>
      <c r="K521" s="8">
        <f t="shared" ref="K521:K584" si="121">IF(Q521&lt;0.722,(0.45*(Q521*Q521))+0.424,(2.1*EXP(-1.2*(Q521+0.35)))-(8.9*EXP(-2.2*(Q521+0.35)))+0.92)</f>
        <v>0.42399999999999999</v>
      </c>
      <c r="M521" s="20">
        <f>'P,T'!J521</f>
        <v>0</v>
      </c>
      <c r="N521" s="8"/>
      <c r="O521" s="8">
        <f>331.3*(SQRT((1+('P,T'!D521/273.15))))</f>
        <v>331.3</v>
      </c>
      <c r="P521" s="8"/>
      <c r="Q521" s="8">
        <f t="shared" si="110"/>
        <v>0</v>
      </c>
      <c r="R521" s="8"/>
      <c r="S521" s="8">
        <f t="shared" si="111"/>
        <v>0</v>
      </c>
      <c r="V521" s="8">
        <f>IF('RAOB Used for Calcs'!N521=1,((2*$T$16*$T$19)/(M521*$T$22*I521))^(1/2),0)</f>
        <v>0</v>
      </c>
      <c r="W521" s="8"/>
      <c r="X521" s="37">
        <f>IF('RAOB Used for Calcs'!N521=1,((2*$T$16*$T$19)/(M521*$T$22*K521))^(1/2),0)</f>
        <v>0</v>
      </c>
      <c r="Z521" s="18">
        <f t="shared" si="112"/>
        <v>0</v>
      </c>
      <c r="AA521" s="18"/>
      <c r="AC521" s="8">
        <f>IF('RAOB Used for Calcs'!L521=1,('particle parameters'!$B$25*ABS('particle parameters'!$B$30)),(AC522+(AM522*'vertical grid'!H522)))</f>
        <v>0</v>
      </c>
      <c r="AE521" s="8">
        <f t="shared" si="115"/>
        <v>0</v>
      </c>
      <c r="AG521" s="8">
        <f t="shared" si="116"/>
        <v>0.42399999999999999</v>
      </c>
      <c r="AI521" s="8">
        <f t="shared" si="117"/>
        <v>0</v>
      </c>
      <c r="AK521" s="8">
        <f t="shared" si="113"/>
        <v>0</v>
      </c>
      <c r="AM521" s="8">
        <f>AK521/('particle parameters'!$B$21/1000)</f>
        <v>0</v>
      </c>
      <c r="AO521" s="35">
        <f t="shared" si="114"/>
        <v>0</v>
      </c>
      <c r="AQ521" s="15">
        <f>IF('vertical grid'!J521=TRUE,1,0)</f>
        <v>0</v>
      </c>
      <c r="AR521" s="15"/>
      <c r="AS521" s="15">
        <f t="shared" si="118"/>
        <v>0</v>
      </c>
      <c r="AV521" s="8">
        <f>(Vz!$B$14/1000)*Vz!AK521</f>
        <v>0</v>
      </c>
      <c r="AX521">
        <f t="shared" si="119"/>
        <v>0</v>
      </c>
    </row>
    <row r="522" spans="2:50" x14ac:dyDescent="0.15">
      <c r="B522" s="15">
        <f>'RAOB Used for Calcs'!C522</f>
        <v>0</v>
      </c>
      <c r="D522" s="15">
        <f t="shared" si="120"/>
        <v>0</v>
      </c>
      <c r="F522" s="8">
        <f t="shared" si="109"/>
        <v>0</v>
      </c>
      <c r="G522" s="8"/>
      <c r="I522">
        <v>0.60000000000000009</v>
      </c>
      <c r="K522" s="8">
        <f t="shared" si="121"/>
        <v>0.42399999999999999</v>
      </c>
      <c r="M522" s="20">
        <f>'P,T'!J522</f>
        <v>0</v>
      </c>
      <c r="N522" s="8"/>
      <c r="O522" s="8">
        <f>331.3*(SQRT((1+('P,T'!D522/273.15))))</f>
        <v>331.3</v>
      </c>
      <c r="P522" s="8"/>
      <c r="Q522" s="8">
        <f t="shared" si="110"/>
        <v>0</v>
      </c>
      <c r="R522" s="8"/>
      <c r="S522" s="8">
        <f t="shared" si="111"/>
        <v>0</v>
      </c>
      <c r="V522" s="8">
        <f>IF('RAOB Used for Calcs'!N522=1,((2*$T$16*$T$19)/(M522*$T$22*I522))^(1/2),0)</f>
        <v>0</v>
      </c>
      <c r="W522" s="8"/>
      <c r="X522" s="37">
        <f>IF('RAOB Used for Calcs'!N522=1,((2*$T$16*$T$19)/(M522*$T$22*K522))^(1/2),0)</f>
        <v>0</v>
      </c>
      <c r="Z522" s="18">
        <f t="shared" si="112"/>
        <v>0</v>
      </c>
      <c r="AA522" s="18"/>
      <c r="AC522" s="8">
        <f>IF('RAOB Used for Calcs'!L522=1,('particle parameters'!$B$25*ABS('particle parameters'!$B$30)),(AC523+(AM523*'vertical grid'!H523)))</f>
        <v>0</v>
      </c>
      <c r="AE522" s="8">
        <f t="shared" si="115"/>
        <v>0</v>
      </c>
      <c r="AG522" s="8">
        <f t="shared" si="116"/>
        <v>0.42399999999999999</v>
      </c>
      <c r="AI522" s="8">
        <f t="shared" si="117"/>
        <v>0</v>
      </c>
      <c r="AK522" s="8">
        <f t="shared" si="113"/>
        <v>0</v>
      </c>
      <c r="AM522" s="8">
        <f>AK522/('particle parameters'!$B$21/1000)</f>
        <v>0</v>
      </c>
      <c r="AO522" s="35">
        <f t="shared" si="114"/>
        <v>0</v>
      </c>
      <c r="AQ522" s="15">
        <f>IF('vertical grid'!J522=TRUE,1,0)</f>
        <v>0</v>
      </c>
      <c r="AR522" s="15"/>
      <c r="AS522" s="15">
        <f t="shared" si="118"/>
        <v>0</v>
      </c>
      <c r="AV522" s="8">
        <f>(Vz!$B$14/1000)*Vz!AK522</f>
        <v>0</v>
      </c>
      <c r="AX522">
        <f t="shared" si="119"/>
        <v>0</v>
      </c>
    </row>
    <row r="523" spans="2:50" x14ac:dyDescent="0.15">
      <c r="B523" s="15">
        <f>'RAOB Used for Calcs'!C523</f>
        <v>0</v>
      </c>
      <c r="D523" s="15">
        <f t="shared" si="120"/>
        <v>0</v>
      </c>
      <c r="F523" s="8">
        <f t="shared" si="109"/>
        <v>0</v>
      </c>
      <c r="G523" s="8"/>
      <c r="I523">
        <v>0.60000000000000009</v>
      </c>
      <c r="K523" s="8">
        <f t="shared" si="121"/>
        <v>0.42399999999999999</v>
      </c>
      <c r="M523" s="20">
        <f>'P,T'!J523</f>
        <v>0</v>
      </c>
      <c r="N523" s="8"/>
      <c r="O523" s="8">
        <f>331.3*(SQRT((1+('P,T'!D523/273.15))))</f>
        <v>331.3</v>
      </c>
      <c r="P523" s="8"/>
      <c r="Q523" s="8">
        <f t="shared" si="110"/>
        <v>0</v>
      </c>
      <c r="R523" s="8"/>
      <c r="S523" s="8">
        <f t="shared" si="111"/>
        <v>0</v>
      </c>
      <c r="V523" s="8">
        <f>IF('RAOB Used for Calcs'!N523=1,((2*$T$16*$T$19)/(M523*$T$22*I523))^(1/2),0)</f>
        <v>0</v>
      </c>
      <c r="W523" s="8"/>
      <c r="X523" s="37">
        <f>IF('RAOB Used for Calcs'!N523=1,((2*$T$16*$T$19)/(M523*$T$22*K523))^(1/2),0)</f>
        <v>0</v>
      </c>
      <c r="Z523" s="18">
        <f t="shared" si="112"/>
        <v>0</v>
      </c>
      <c r="AA523" s="18"/>
      <c r="AC523" s="8">
        <f>IF('RAOB Used for Calcs'!L523=1,('particle parameters'!$B$25*ABS('particle parameters'!$B$30)),(AC524+(AM524*'vertical grid'!H524)))</f>
        <v>0</v>
      </c>
      <c r="AE523" s="8">
        <f t="shared" si="115"/>
        <v>0</v>
      </c>
      <c r="AG523" s="8">
        <f t="shared" si="116"/>
        <v>0.42399999999999999</v>
      </c>
      <c r="AI523" s="8">
        <f t="shared" si="117"/>
        <v>0</v>
      </c>
      <c r="AK523" s="8">
        <f t="shared" si="113"/>
        <v>0</v>
      </c>
      <c r="AM523" s="8">
        <f>AK523/('particle parameters'!$B$21/1000)</f>
        <v>0</v>
      </c>
      <c r="AO523" s="35">
        <f t="shared" si="114"/>
        <v>0</v>
      </c>
      <c r="AQ523" s="15">
        <f>IF('vertical grid'!J523=TRUE,1,0)</f>
        <v>0</v>
      </c>
      <c r="AR523" s="15"/>
      <c r="AS523" s="15">
        <f t="shared" si="118"/>
        <v>0</v>
      </c>
      <c r="AV523" s="8">
        <f>(Vz!$B$14/1000)*Vz!AK523</f>
        <v>0</v>
      </c>
      <c r="AX523">
        <f t="shared" si="119"/>
        <v>0</v>
      </c>
    </row>
    <row r="524" spans="2:50" x14ac:dyDescent="0.15">
      <c r="B524" s="15">
        <f>'RAOB Used for Calcs'!C524</f>
        <v>0</v>
      </c>
      <c r="D524" s="15">
        <f t="shared" si="120"/>
        <v>0</v>
      </c>
      <c r="F524" s="8">
        <f t="shared" si="109"/>
        <v>0</v>
      </c>
      <c r="G524" s="8"/>
      <c r="I524">
        <v>0.60000000000000009</v>
      </c>
      <c r="K524" s="8">
        <f t="shared" si="121"/>
        <v>0.42399999999999999</v>
      </c>
      <c r="M524" s="20">
        <f>'P,T'!J524</f>
        <v>0</v>
      </c>
      <c r="N524" s="8"/>
      <c r="O524" s="8">
        <f>331.3*(SQRT((1+('P,T'!D524/273.15))))</f>
        <v>331.3</v>
      </c>
      <c r="P524" s="8"/>
      <c r="Q524" s="8">
        <f t="shared" si="110"/>
        <v>0</v>
      </c>
      <c r="R524" s="8"/>
      <c r="S524" s="8">
        <f t="shared" si="111"/>
        <v>0</v>
      </c>
      <c r="V524" s="8">
        <f>IF('RAOB Used for Calcs'!N524=1,((2*$T$16*$T$19)/(M524*$T$22*I524))^(1/2),0)</f>
        <v>0</v>
      </c>
      <c r="W524" s="8"/>
      <c r="X524" s="37">
        <f>IF('RAOB Used for Calcs'!N524=1,((2*$T$16*$T$19)/(M524*$T$22*K524))^(1/2),0)</f>
        <v>0</v>
      </c>
      <c r="Z524" s="18">
        <f t="shared" si="112"/>
        <v>0</v>
      </c>
      <c r="AA524" s="18"/>
      <c r="AC524" s="8">
        <f>IF('RAOB Used for Calcs'!L524=1,('particle parameters'!$B$25*ABS('particle parameters'!$B$30)),(AC525+(AM525*'vertical grid'!H525)))</f>
        <v>0</v>
      </c>
      <c r="AE524" s="8">
        <f t="shared" si="115"/>
        <v>0</v>
      </c>
      <c r="AG524" s="8">
        <f t="shared" si="116"/>
        <v>0.42399999999999999</v>
      </c>
      <c r="AI524" s="8">
        <f t="shared" si="117"/>
        <v>0</v>
      </c>
      <c r="AK524" s="8">
        <f t="shared" si="113"/>
        <v>0</v>
      </c>
      <c r="AM524" s="8">
        <f>AK524/('particle parameters'!$B$21/1000)</f>
        <v>0</v>
      </c>
      <c r="AO524" s="35">
        <f t="shared" si="114"/>
        <v>0</v>
      </c>
      <c r="AQ524" s="15">
        <f>IF('vertical grid'!J524=TRUE,1,0)</f>
        <v>0</v>
      </c>
      <c r="AR524" s="15"/>
      <c r="AS524" s="15">
        <f t="shared" si="118"/>
        <v>0</v>
      </c>
      <c r="AV524" s="8">
        <f>(Vz!$B$14/1000)*Vz!AK524</f>
        <v>0</v>
      </c>
      <c r="AX524">
        <f t="shared" si="119"/>
        <v>0</v>
      </c>
    </row>
    <row r="525" spans="2:50" x14ac:dyDescent="0.15">
      <c r="B525" s="15">
        <f>'RAOB Used for Calcs'!C525</f>
        <v>0</v>
      </c>
      <c r="D525" s="15">
        <f t="shared" si="120"/>
        <v>0</v>
      </c>
      <c r="F525" s="8">
        <f t="shared" si="109"/>
        <v>0</v>
      </c>
      <c r="G525" s="8"/>
      <c r="I525">
        <v>0.60000000000000009</v>
      </c>
      <c r="K525" s="8">
        <f t="shared" si="121"/>
        <v>0.42399999999999999</v>
      </c>
      <c r="M525" s="20">
        <f>'P,T'!J525</f>
        <v>0</v>
      </c>
      <c r="N525" s="8"/>
      <c r="O525" s="8">
        <f>331.3*(SQRT((1+('P,T'!D525/273.15))))</f>
        <v>331.3</v>
      </c>
      <c r="P525" s="8"/>
      <c r="Q525" s="8">
        <f t="shared" si="110"/>
        <v>0</v>
      </c>
      <c r="R525" s="8"/>
      <c r="S525" s="8">
        <f t="shared" si="111"/>
        <v>0</v>
      </c>
      <c r="V525" s="8">
        <f>IF('RAOB Used for Calcs'!N525=1,((2*$T$16*$T$19)/(M525*$T$22*I525))^(1/2),0)</f>
        <v>0</v>
      </c>
      <c r="W525" s="8"/>
      <c r="X525" s="37">
        <f>IF('RAOB Used for Calcs'!N525=1,((2*$T$16*$T$19)/(M525*$T$22*K525))^(1/2),0)</f>
        <v>0</v>
      </c>
      <c r="Z525" s="18">
        <f t="shared" si="112"/>
        <v>0</v>
      </c>
      <c r="AA525" s="18"/>
      <c r="AC525" s="8">
        <f>IF('RAOB Used for Calcs'!L525=1,('particle parameters'!$B$25*ABS('particle parameters'!$B$30)),(AC526+(AM526*'vertical grid'!H526)))</f>
        <v>0</v>
      </c>
      <c r="AE525" s="8">
        <f t="shared" si="115"/>
        <v>0</v>
      </c>
      <c r="AG525" s="8">
        <f t="shared" si="116"/>
        <v>0.42399999999999999</v>
      </c>
      <c r="AI525" s="8">
        <f t="shared" si="117"/>
        <v>0</v>
      </c>
      <c r="AK525" s="8">
        <f t="shared" si="113"/>
        <v>0</v>
      </c>
      <c r="AM525" s="8">
        <f>AK525/('particle parameters'!$B$21/1000)</f>
        <v>0</v>
      </c>
      <c r="AO525" s="35">
        <f t="shared" si="114"/>
        <v>0</v>
      </c>
      <c r="AQ525" s="15">
        <f>IF('vertical grid'!J525=TRUE,1,0)</f>
        <v>0</v>
      </c>
      <c r="AR525" s="15"/>
      <c r="AS525" s="15">
        <f t="shared" si="118"/>
        <v>0</v>
      </c>
      <c r="AV525" s="8">
        <f>(Vz!$B$14/1000)*Vz!AK525</f>
        <v>0</v>
      </c>
      <c r="AX525">
        <f t="shared" si="119"/>
        <v>0</v>
      </c>
    </row>
    <row r="526" spans="2:50" x14ac:dyDescent="0.15">
      <c r="B526" s="15">
        <f>'RAOB Used for Calcs'!C526</f>
        <v>0</v>
      </c>
      <c r="D526" s="15">
        <f t="shared" si="120"/>
        <v>0</v>
      </c>
      <c r="F526" s="8">
        <f t="shared" si="109"/>
        <v>0</v>
      </c>
      <c r="G526" s="8"/>
      <c r="I526">
        <v>0.60000000000000009</v>
      </c>
      <c r="K526" s="8">
        <f t="shared" si="121"/>
        <v>0.42399999999999999</v>
      </c>
      <c r="M526" s="20">
        <f>'P,T'!J526</f>
        <v>0</v>
      </c>
      <c r="N526" s="8"/>
      <c r="O526" s="8">
        <f>331.3*(SQRT((1+('P,T'!D526/273.15))))</f>
        <v>331.3</v>
      </c>
      <c r="P526" s="8"/>
      <c r="Q526" s="8">
        <f t="shared" si="110"/>
        <v>0</v>
      </c>
      <c r="R526" s="8"/>
      <c r="S526" s="8">
        <f t="shared" si="111"/>
        <v>0</v>
      </c>
      <c r="V526" s="8">
        <f>IF('RAOB Used for Calcs'!N526=1,((2*$T$16*$T$19)/(M526*$T$22*I526))^(1/2),0)</f>
        <v>0</v>
      </c>
      <c r="W526" s="8"/>
      <c r="X526" s="37">
        <f>IF('RAOB Used for Calcs'!N526=1,((2*$T$16*$T$19)/(M526*$T$22*K526))^(1/2),0)</f>
        <v>0</v>
      </c>
      <c r="Z526" s="18">
        <f t="shared" si="112"/>
        <v>0</v>
      </c>
      <c r="AA526" s="18"/>
      <c r="AC526" s="8">
        <f>IF('RAOB Used for Calcs'!L526=1,('particle parameters'!$B$25*ABS('particle parameters'!$B$30)),(AC527+(AM527*'vertical grid'!H527)))</f>
        <v>0</v>
      </c>
      <c r="AE526" s="8">
        <f t="shared" si="115"/>
        <v>0</v>
      </c>
      <c r="AG526" s="8">
        <f t="shared" si="116"/>
        <v>0.42399999999999999</v>
      </c>
      <c r="AI526" s="8">
        <f t="shared" si="117"/>
        <v>0</v>
      </c>
      <c r="AK526" s="8">
        <f t="shared" si="113"/>
        <v>0</v>
      </c>
      <c r="AM526" s="8">
        <f>AK526/('particle parameters'!$B$21/1000)</f>
        <v>0</v>
      </c>
      <c r="AO526" s="35">
        <f t="shared" si="114"/>
        <v>0</v>
      </c>
      <c r="AQ526" s="15">
        <f>IF('vertical grid'!J526=TRUE,1,0)</f>
        <v>0</v>
      </c>
      <c r="AR526" s="15"/>
      <c r="AS526" s="15">
        <f t="shared" si="118"/>
        <v>0</v>
      </c>
      <c r="AV526" s="8">
        <f>(Vz!$B$14/1000)*Vz!AK526</f>
        <v>0</v>
      </c>
      <c r="AX526">
        <f t="shared" si="119"/>
        <v>0</v>
      </c>
    </row>
    <row r="527" spans="2:50" x14ac:dyDescent="0.15">
      <c r="B527" s="15">
        <f>'RAOB Used for Calcs'!C527</f>
        <v>0</v>
      </c>
      <c r="D527" s="15">
        <f t="shared" si="120"/>
        <v>0</v>
      </c>
      <c r="F527" s="8">
        <f t="shared" si="109"/>
        <v>0</v>
      </c>
      <c r="G527" s="8"/>
      <c r="I527">
        <v>0.60000000000000009</v>
      </c>
      <c r="K527" s="8">
        <f t="shared" si="121"/>
        <v>0.42399999999999999</v>
      </c>
      <c r="M527" s="20">
        <f>'P,T'!J527</f>
        <v>0</v>
      </c>
      <c r="N527" s="8"/>
      <c r="O527" s="8">
        <f>331.3*(SQRT((1+('P,T'!D527/273.15))))</f>
        <v>331.3</v>
      </c>
      <c r="P527" s="8"/>
      <c r="Q527" s="8">
        <f t="shared" si="110"/>
        <v>0</v>
      </c>
      <c r="R527" s="8"/>
      <c r="S527" s="8">
        <f t="shared" si="111"/>
        <v>0</v>
      </c>
      <c r="V527" s="8">
        <f>IF('RAOB Used for Calcs'!N527=1,((2*$T$16*$T$19)/(M527*$T$22*I527))^(1/2),0)</f>
        <v>0</v>
      </c>
      <c r="W527" s="8"/>
      <c r="X527" s="37">
        <f>IF('RAOB Used for Calcs'!N527=1,((2*$T$16*$T$19)/(M527*$T$22*K527))^(1/2),0)</f>
        <v>0</v>
      </c>
      <c r="Z527" s="18">
        <f t="shared" si="112"/>
        <v>0</v>
      </c>
      <c r="AA527" s="18"/>
      <c r="AC527" s="8">
        <f>IF('RAOB Used for Calcs'!L527=1,('particle parameters'!$B$25*ABS('particle parameters'!$B$30)),(AC528+(AM528*'vertical grid'!H528)))</f>
        <v>0</v>
      </c>
      <c r="AE527" s="8">
        <f t="shared" si="115"/>
        <v>0</v>
      </c>
      <c r="AG527" s="8">
        <f t="shared" si="116"/>
        <v>0.42399999999999999</v>
      </c>
      <c r="AI527" s="8">
        <f t="shared" si="117"/>
        <v>0</v>
      </c>
      <c r="AK527" s="8">
        <f t="shared" si="113"/>
        <v>0</v>
      </c>
      <c r="AM527" s="8">
        <f>AK527/('particle parameters'!$B$21/1000)</f>
        <v>0</v>
      </c>
      <c r="AO527" s="35">
        <f t="shared" si="114"/>
        <v>0</v>
      </c>
      <c r="AQ527" s="15">
        <f>IF('vertical grid'!J527=TRUE,1,0)</f>
        <v>0</v>
      </c>
      <c r="AR527" s="15"/>
      <c r="AS527" s="15">
        <f t="shared" si="118"/>
        <v>0</v>
      </c>
      <c r="AV527" s="8">
        <f>(Vz!$B$14/1000)*Vz!AK527</f>
        <v>0</v>
      </c>
      <c r="AX527">
        <f t="shared" si="119"/>
        <v>0</v>
      </c>
    </row>
    <row r="528" spans="2:50" x14ac:dyDescent="0.15">
      <c r="B528" s="15">
        <f>'RAOB Used for Calcs'!C528</f>
        <v>0</v>
      </c>
      <c r="D528" s="15">
        <f t="shared" si="120"/>
        <v>0</v>
      </c>
      <c r="F528" s="8">
        <f t="shared" si="109"/>
        <v>0</v>
      </c>
      <c r="G528" s="8"/>
      <c r="I528">
        <v>0.60000000000000009</v>
      </c>
      <c r="K528" s="8">
        <f t="shared" si="121"/>
        <v>0.42399999999999999</v>
      </c>
      <c r="M528" s="20">
        <f>'P,T'!J528</f>
        <v>0</v>
      </c>
      <c r="N528" s="8"/>
      <c r="O528" s="8">
        <f>331.3*(SQRT((1+('P,T'!D528/273.15))))</f>
        <v>331.3</v>
      </c>
      <c r="P528" s="8"/>
      <c r="Q528" s="8">
        <f t="shared" si="110"/>
        <v>0</v>
      </c>
      <c r="R528" s="8"/>
      <c r="S528" s="8">
        <f t="shared" si="111"/>
        <v>0</v>
      </c>
      <c r="V528" s="8">
        <f>IF('RAOB Used for Calcs'!N528=1,((2*$T$16*$T$19)/(M528*$T$22*I528))^(1/2),0)</f>
        <v>0</v>
      </c>
      <c r="W528" s="8"/>
      <c r="X528" s="37">
        <f>IF('RAOB Used for Calcs'!N528=1,((2*$T$16*$T$19)/(M528*$T$22*K528))^(1/2),0)</f>
        <v>0</v>
      </c>
      <c r="Z528" s="18">
        <f t="shared" si="112"/>
        <v>0</v>
      </c>
      <c r="AA528" s="18"/>
      <c r="AC528" s="8">
        <f>IF('RAOB Used for Calcs'!L528=1,('particle parameters'!$B$25*ABS('particle parameters'!$B$30)),(AC529+(AM529*'vertical grid'!H529)))</f>
        <v>0</v>
      </c>
      <c r="AE528" s="8">
        <f t="shared" si="115"/>
        <v>0</v>
      </c>
      <c r="AG528" s="8">
        <f t="shared" si="116"/>
        <v>0.42399999999999999</v>
      </c>
      <c r="AI528" s="8">
        <f t="shared" si="117"/>
        <v>0</v>
      </c>
      <c r="AK528" s="8">
        <f t="shared" si="113"/>
        <v>0</v>
      </c>
      <c r="AM528" s="8">
        <f>AK528/('particle parameters'!$B$21/1000)</f>
        <v>0</v>
      </c>
      <c r="AO528" s="35">
        <f t="shared" si="114"/>
        <v>0</v>
      </c>
      <c r="AQ528" s="15">
        <f>IF('vertical grid'!J528=TRUE,1,0)</f>
        <v>0</v>
      </c>
      <c r="AR528" s="15"/>
      <c r="AS528" s="15">
        <f t="shared" si="118"/>
        <v>0</v>
      </c>
      <c r="AV528" s="8">
        <f>(Vz!$B$14/1000)*Vz!AK528</f>
        <v>0</v>
      </c>
      <c r="AX528">
        <f t="shared" si="119"/>
        <v>0</v>
      </c>
    </row>
    <row r="529" spans="2:50" x14ac:dyDescent="0.15">
      <c r="B529" s="15">
        <f>'RAOB Used for Calcs'!C529</f>
        <v>0</v>
      </c>
      <c r="D529" s="15">
        <f t="shared" si="120"/>
        <v>0</v>
      </c>
      <c r="F529" s="8">
        <f t="shared" si="109"/>
        <v>0</v>
      </c>
      <c r="G529" s="8"/>
      <c r="I529">
        <v>0.60000000000000009</v>
      </c>
      <c r="K529" s="8">
        <f t="shared" si="121"/>
        <v>0.42399999999999999</v>
      </c>
      <c r="M529" s="20">
        <f>'P,T'!J529</f>
        <v>0</v>
      </c>
      <c r="N529" s="8"/>
      <c r="O529" s="8">
        <f>331.3*(SQRT((1+('P,T'!D529/273.15))))</f>
        <v>331.3</v>
      </c>
      <c r="P529" s="8"/>
      <c r="Q529" s="8">
        <f t="shared" si="110"/>
        <v>0</v>
      </c>
      <c r="R529" s="8"/>
      <c r="S529" s="8">
        <f t="shared" si="111"/>
        <v>0</v>
      </c>
      <c r="V529" s="8">
        <f>IF('RAOB Used for Calcs'!N529=1,((2*$T$16*$T$19)/(M529*$T$22*I529))^(1/2),0)</f>
        <v>0</v>
      </c>
      <c r="W529" s="8"/>
      <c r="X529" s="37">
        <f>IF('RAOB Used for Calcs'!N529=1,((2*$T$16*$T$19)/(M529*$T$22*K529))^(1/2),0)</f>
        <v>0</v>
      </c>
      <c r="Z529" s="18">
        <f t="shared" si="112"/>
        <v>0</v>
      </c>
      <c r="AA529" s="18"/>
      <c r="AC529" s="8">
        <f>IF('RAOB Used for Calcs'!L529=1,('particle parameters'!$B$25*ABS('particle parameters'!$B$30)),(AC530+(AM530*'vertical grid'!H530)))</f>
        <v>0</v>
      </c>
      <c r="AE529" s="8">
        <f t="shared" si="115"/>
        <v>0</v>
      </c>
      <c r="AG529" s="8">
        <f t="shared" si="116"/>
        <v>0.42399999999999999</v>
      </c>
      <c r="AI529" s="8">
        <f t="shared" si="117"/>
        <v>0</v>
      </c>
      <c r="AK529" s="8">
        <f t="shared" si="113"/>
        <v>0</v>
      </c>
      <c r="AM529" s="8">
        <f>AK529/('particle parameters'!$B$21/1000)</f>
        <v>0</v>
      </c>
      <c r="AO529" s="35">
        <f t="shared" si="114"/>
        <v>0</v>
      </c>
      <c r="AQ529" s="15">
        <f>IF('vertical grid'!J529=TRUE,1,0)</f>
        <v>0</v>
      </c>
      <c r="AR529" s="15"/>
      <c r="AS529" s="15">
        <f t="shared" si="118"/>
        <v>0</v>
      </c>
      <c r="AV529" s="8">
        <f>(Vz!$B$14/1000)*Vz!AK529</f>
        <v>0</v>
      </c>
      <c r="AX529">
        <f t="shared" si="119"/>
        <v>0</v>
      </c>
    </row>
    <row r="530" spans="2:50" x14ac:dyDescent="0.15">
      <c r="B530" s="15">
        <f>'RAOB Used for Calcs'!C530</f>
        <v>0</v>
      </c>
      <c r="D530" s="15">
        <f t="shared" si="120"/>
        <v>0</v>
      </c>
      <c r="F530" s="8">
        <f t="shared" si="109"/>
        <v>0</v>
      </c>
      <c r="G530" s="8"/>
      <c r="I530">
        <v>0.60000000000000009</v>
      </c>
      <c r="K530" s="8">
        <f t="shared" si="121"/>
        <v>0.42399999999999999</v>
      </c>
      <c r="M530" s="20">
        <f>'P,T'!J530</f>
        <v>0</v>
      </c>
      <c r="N530" s="8"/>
      <c r="O530" s="8">
        <f>331.3*(SQRT((1+('P,T'!D530/273.15))))</f>
        <v>331.3</v>
      </c>
      <c r="P530" s="8"/>
      <c r="Q530" s="8">
        <f t="shared" si="110"/>
        <v>0</v>
      </c>
      <c r="R530" s="8"/>
      <c r="S530" s="8">
        <f t="shared" si="111"/>
        <v>0</v>
      </c>
      <c r="V530" s="8">
        <f>IF('RAOB Used for Calcs'!N530=1,((2*$T$16*$T$19)/(M530*$T$22*I530))^(1/2),0)</f>
        <v>0</v>
      </c>
      <c r="W530" s="8"/>
      <c r="X530" s="37">
        <f>IF('RAOB Used for Calcs'!N530=1,((2*$T$16*$T$19)/(M530*$T$22*K530))^(1/2),0)</f>
        <v>0</v>
      </c>
      <c r="Z530" s="18">
        <f t="shared" si="112"/>
        <v>0</v>
      </c>
      <c r="AA530" s="18"/>
      <c r="AC530" s="8">
        <f>IF('RAOB Used for Calcs'!L530=1,('particle parameters'!$B$25*ABS('particle parameters'!$B$30)),(AC531+(AM531*'vertical grid'!H531)))</f>
        <v>0</v>
      </c>
      <c r="AE530" s="8">
        <f t="shared" si="115"/>
        <v>0</v>
      </c>
      <c r="AG530" s="8">
        <f t="shared" si="116"/>
        <v>0.42399999999999999</v>
      </c>
      <c r="AI530" s="8">
        <f t="shared" si="117"/>
        <v>0</v>
      </c>
      <c r="AK530" s="8">
        <f t="shared" si="113"/>
        <v>0</v>
      </c>
      <c r="AM530" s="8">
        <f>AK530/('particle parameters'!$B$21/1000)</f>
        <v>0</v>
      </c>
      <c r="AO530" s="35">
        <f t="shared" si="114"/>
        <v>0</v>
      </c>
      <c r="AQ530" s="15">
        <f>IF('vertical grid'!J530=TRUE,1,0)</f>
        <v>0</v>
      </c>
      <c r="AR530" s="15"/>
      <c r="AS530" s="15">
        <f t="shared" si="118"/>
        <v>0</v>
      </c>
      <c r="AV530" s="8">
        <f>(Vz!$B$14/1000)*Vz!AK530</f>
        <v>0</v>
      </c>
      <c r="AX530">
        <f t="shared" si="119"/>
        <v>0</v>
      </c>
    </row>
    <row r="531" spans="2:50" x14ac:dyDescent="0.15">
      <c r="B531" s="15">
        <f>'RAOB Used for Calcs'!C531</f>
        <v>0</v>
      </c>
      <c r="D531" s="15">
        <f t="shared" si="120"/>
        <v>0</v>
      </c>
      <c r="F531" s="8">
        <f t="shared" si="109"/>
        <v>0</v>
      </c>
      <c r="G531" s="8"/>
      <c r="I531">
        <v>0.60000000000000009</v>
      </c>
      <c r="K531" s="8">
        <f t="shared" si="121"/>
        <v>0.42399999999999999</v>
      </c>
      <c r="M531" s="20">
        <f>'P,T'!J531</f>
        <v>0</v>
      </c>
      <c r="N531" s="8"/>
      <c r="O531" s="8">
        <f>331.3*(SQRT((1+('P,T'!D531/273.15))))</f>
        <v>331.3</v>
      </c>
      <c r="P531" s="8"/>
      <c r="Q531" s="8">
        <f t="shared" si="110"/>
        <v>0</v>
      </c>
      <c r="R531" s="8"/>
      <c r="S531" s="8">
        <f t="shared" si="111"/>
        <v>0</v>
      </c>
      <c r="V531" s="8">
        <f>IF('RAOB Used for Calcs'!N531=1,((2*$T$16*$T$19)/(M531*$T$22*I531))^(1/2),0)</f>
        <v>0</v>
      </c>
      <c r="W531" s="8"/>
      <c r="X531" s="37">
        <f>IF('RAOB Used for Calcs'!N531=1,((2*$T$16*$T$19)/(M531*$T$22*K531))^(1/2),0)</f>
        <v>0</v>
      </c>
      <c r="Z531" s="18">
        <f t="shared" si="112"/>
        <v>0</v>
      </c>
      <c r="AA531" s="18"/>
      <c r="AC531" s="8">
        <f>IF('RAOB Used for Calcs'!L531=1,('particle parameters'!$B$25*ABS('particle parameters'!$B$30)),(AC532+(AM532*'vertical grid'!H532)))</f>
        <v>0</v>
      </c>
      <c r="AE531" s="8">
        <f t="shared" si="115"/>
        <v>0</v>
      </c>
      <c r="AG531" s="8">
        <f t="shared" si="116"/>
        <v>0.42399999999999999</v>
      </c>
      <c r="AI531" s="8">
        <f t="shared" si="117"/>
        <v>0</v>
      </c>
      <c r="AK531" s="8">
        <f t="shared" si="113"/>
        <v>0</v>
      </c>
      <c r="AM531" s="8">
        <f>AK531/('particle parameters'!$B$21/1000)</f>
        <v>0</v>
      </c>
      <c r="AO531" s="35">
        <f t="shared" si="114"/>
        <v>0</v>
      </c>
      <c r="AQ531" s="15">
        <f>IF('vertical grid'!J531=TRUE,1,0)</f>
        <v>0</v>
      </c>
      <c r="AR531" s="15"/>
      <c r="AS531" s="15">
        <f t="shared" si="118"/>
        <v>0</v>
      </c>
      <c r="AV531" s="8">
        <f>(Vz!$B$14/1000)*Vz!AK531</f>
        <v>0</v>
      </c>
      <c r="AX531">
        <f t="shared" si="119"/>
        <v>0</v>
      </c>
    </row>
    <row r="532" spans="2:50" x14ac:dyDescent="0.15">
      <c r="B532" s="15">
        <f>'RAOB Used for Calcs'!C532</f>
        <v>0</v>
      </c>
      <c r="D532" s="15">
        <f t="shared" si="120"/>
        <v>0</v>
      </c>
      <c r="F532" s="8">
        <f t="shared" si="109"/>
        <v>0</v>
      </c>
      <c r="G532" s="8"/>
      <c r="I532">
        <v>0.60000000000000009</v>
      </c>
      <c r="K532" s="8">
        <f t="shared" si="121"/>
        <v>0.42399999999999999</v>
      </c>
      <c r="M532" s="20">
        <f>'P,T'!J532</f>
        <v>0</v>
      </c>
      <c r="N532" s="8"/>
      <c r="O532" s="8">
        <f>331.3*(SQRT((1+('P,T'!D532/273.15))))</f>
        <v>331.3</v>
      </c>
      <c r="P532" s="8"/>
      <c r="Q532" s="8">
        <f t="shared" si="110"/>
        <v>0</v>
      </c>
      <c r="R532" s="8"/>
      <c r="S532" s="8">
        <f t="shared" si="111"/>
        <v>0</v>
      </c>
      <c r="V532" s="8">
        <f>IF('RAOB Used for Calcs'!N532=1,((2*$T$16*$T$19)/(M532*$T$22*I532))^(1/2),0)</f>
        <v>0</v>
      </c>
      <c r="W532" s="8"/>
      <c r="X532" s="37">
        <f>IF('RAOB Used for Calcs'!N532=1,((2*$T$16*$T$19)/(M532*$T$22*K532))^(1/2),0)</f>
        <v>0</v>
      </c>
      <c r="Z532" s="18">
        <f t="shared" si="112"/>
        <v>0</v>
      </c>
      <c r="AA532" s="18"/>
      <c r="AC532" s="8">
        <f>IF('RAOB Used for Calcs'!L532=1,('particle parameters'!$B$25*ABS('particle parameters'!$B$30)),(AC533+(AM533*'vertical grid'!H533)))</f>
        <v>0</v>
      </c>
      <c r="AE532" s="8">
        <f t="shared" si="115"/>
        <v>0</v>
      </c>
      <c r="AG532" s="8">
        <f t="shared" si="116"/>
        <v>0.42399999999999999</v>
      </c>
      <c r="AI532" s="8">
        <f t="shared" si="117"/>
        <v>0</v>
      </c>
      <c r="AK532" s="8">
        <f t="shared" si="113"/>
        <v>0</v>
      </c>
      <c r="AM532" s="8">
        <f>AK532/('particle parameters'!$B$21/1000)</f>
        <v>0</v>
      </c>
      <c r="AO532" s="35">
        <f t="shared" si="114"/>
        <v>0</v>
      </c>
      <c r="AQ532" s="15">
        <f>IF('vertical grid'!J532=TRUE,1,0)</f>
        <v>0</v>
      </c>
      <c r="AR532" s="15"/>
      <c r="AS532" s="15">
        <f t="shared" si="118"/>
        <v>0</v>
      </c>
      <c r="AV532" s="8">
        <f>(Vz!$B$14/1000)*Vz!AK532</f>
        <v>0</v>
      </c>
      <c r="AX532">
        <f t="shared" si="119"/>
        <v>0</v>
      </c>
    </row>
    <row r="533" spans="2:50" x14ac:dyDescent="0.15">
      <c r="B533" s="15">
        <f>'RAOB Used for Calcs'!C533</f>
        <v>0</v>
      </c>
      <c r="D533" s="15">
        <f t="shared" si="120"/>
        <v>0</v>
      </c>
      <c r="F533" s="8">
        <f t="shared" si="109"/>
        <v>0</v>
      </c>
      <c r="G533" s="8"/>
      <c r="I533">
        <v>0.60000000000000009</v>
      </c>
      <c r="K533" s="8">
        <f t="shared" si="121"/>
        <v>0.42399999999999999</v>
      </c>
      <c r="M533" s="20">
        <f>'P,T'!J533</f>
        <v>0</v>
      </c>
      <c r="N533" s="8"/>
      <c r="O533" s="8">
        <f>331.3*(SQRT((1+('P,T'!D533/273.15))))</f>
        <v>331.3</v>
      </c>
      <c r="P533" s="8"/>
      <c r="Q533" s="8">
        <f t="shared" si="110"/>
        <v>0</v>
      </c>
      <c r="R533" s="8"/>
      <c r="S533" s="8">
        <f t="shared" si="111"/>
        <v>0</v>
      </c>
      <c r="V533" s="8">
        <f>IF('RAOB Used for Calcs'!N533=1,((2*$T$16*$T$19)/(M533*$T$22*I533))^(1/2),0)</f>
        <v>0</v>
      </c>
      <c r="W533" s="8"/>
      <c r="X533" s="37">
        <f>IF('RAOB Used for Calcs'!N533=1,((2*$T$16*$T$19)/(M533*$T$22*K533))^(1/2),0)</f>
        <v>0</v>
      </c>
      <c r="Z533" s="18">
        <f t="shared" si="112"/>
        <v>0</v>
      </c>
      <c r="AA533" s="18"/>
      <c r="AC533" s="8">
        <f>IF('RAOB Used for Calcs'!L533=1,('particle parameters'!$B$25*ABS('particle parameters'!$B$30)),(AC534+(AM534*'vertical grid'!H534)))</f>
        <v>0</v>
      </c>
      <c r="AE533" s="8">
        <f t="shared" si="115"/>
        <v>0</v>
      </c>
      <c r="AG533" s="8">
        <f t="shared" si="116"/>
        <v>0.42399999999999999</v>
      </c>
      <c r="AI533" s="8">
        <f t="shared" si="117"/>
        <v>0</v>
      </c>
      <c r="AK533" s="8">
        <f t="shared" si="113"/>
        <v>0</v>
      </c>
      <c r="AM533" s="8">
        <f>AK533/('particle parameters'!$B$21/1000)</f>
        <v>0</v>
      </c>
      <c r="AO533" s="35">
        <f t="shared" si="114"/>
        <v>0</v>
      </c>
      <c r="AQ533" s="15">
        <f>IF('vertical grid'!J533=TRUE,1,0)</f>
        <v>0</v>
      </c>
      <c r="AR533" s="15"/>
      <c r="AS533" s="15">
        <f t="shared" si="118"/>
        <v>0</v>
      </c>
      <c r="AV533" s="8">
        <f>(Vz!$B$14/1000)*Vz!AK533</f>
        <v>0</v>
      </c>
      <c r="AX533">
        <f t="shared" si="119"/>
        <v>0</v>
      </c>
    </row>
    <row r="534" spans="2:50" x14ac:dyDescent="0.15">
      <c r="B534" s="15">
        <f>'RAOB Used for Calcs'!C534</f>
        <v>0</v>
      </c>
      <c r="D534" s="15">
        <f t="shared" si="120"/>
        <v>0</v>
      </c>
      <c r="F534" s="8">
        <f t="shared" si="109"/>
        <v>0</v>
      </c>
      <c r="G534" s="8"/>
      <c r="I534">
        <v>0.60000000000000009</v>
      </c>
      <c r="K534" s="8">
        <f t="shared" si="121"/>
        <v>0.42399999999999999</v>
      </c>
      <c r="M534" s="20">
        <f>'P,T'!J534</f>
        <v>0</v>
      </c>
      <c r="N534" s="8"/>
      <c r="O534" s="8">
        <f>331.3*(SQRT((1+('P,T'!D534/273.15))))</f>
        <v>331.3</v>
      </c>
      <c r="P534" s="8"/>
      <c r="Q534" s="8">
        <f t="shared" si="110"/>
        <v>0</v>
      </c>
      <c r="R534" s="8"/>
      <c r="S534" s="8">
        <f t="shared" si="111"/>
        <v>0</v>
      </c>
      <c r="V534" s="8">
        <f>IF('RAOB Used for Calcs'!N534=1,((2*$T$16*$T$19)/(M534*$T$22*I534))^(1/2),0)</f>
        <v>0</v>
      </c>
      <c r="W534" s="8"/>
      <c r="X534" s="37">
        <f>IF('RAOB Used for Calcs'!N534=1,((2*$T$16*$T$19)/(M534*$T$22*K534))^(1/2),0)</f>
        <v>0</v>
      </c>
      <c r="Z534" s="18">
        <f t="shared" si="112"/>
        <v>0</v>
      </c>
      <c r="AA534" s="18"/>
      <c r="AC534" s="8">
        <f>IF('RAOB Used for Calcs'!L534=1,('particle parameters'!$B$25*ABS('particle parameters'!$B$30)),(AC535+(AM535*'vertical grid'!H535)))</f>
        <v>0</v>
      </c>
      <c r="AE534" s="8">
        <f t="shared" si="115"/>
        <v>0</v>
      </c>
      <c r="AG534" s="8">
        <f t="shared" si="116"/>
        <v>0.42399999999999999</v>
      </c>
      <c r="AI534" s="8">
        <f t="shared" si="117"/>
        <v>0</v>
      </c>
      <c r="AK534" s="8">
        <f t="shared" si="113"/>
        <v>0</v>
      </c>
      <c r="AM534" s="8">
        <f>AK534/('particle parameters'!$B$21/1000)</f>
        <v>0</v>
      </c>
      <c r="AO534" s="35">
        <f t="shared" si="114"/>
        <v>0</v>
      </c>
      <c r="AQ534" s="15">
        <f>IF('vertical grid'!J534=TRUE,1,0)</f>
        <v>0</v>
      </c>
      <c r="AR534" s="15"/>
      <c r="AS534" s="15">
        <f t="shared" si="118"/>
        <v>0</v>
      </c>
      <c r="AV534" s="8">
        <f>(Vz!$B$14/1000)*Vz!AK534</f>
        <v>0</v>
      </c>
      <c r="AX534">
        <f t="shared" si="119"/>
        <v>0</v>
      </c>
    </row>
    <row r="535" spans="2:50" x14ac:dyDescent="0.15">
      <c r="B535" s="15">
        <f>'RAOB Used for Calcs'!C535</f>
        <v>0</v>
      </c>
      <c r="D535" s="15">
        <f t="shared" si="120"/>
        <v>0</v>
      </c>
      <c r="F535" s="8">
        <f t="shared" si="109"/>
        <v>0</v>
      </c>
      <c r="G535" s="8"/>
      <c r="I535">
        <v>0.60000000000000009</v>
      </c>
      <c r="K535" s="8">
        <f t="shared" si="121"/>
        <v>0.42399999999999999</v>
      </c>
      <c r="M535" s="20">
        <f>'P,T'!J535</f>
        <v>0</v>
      </c>
      <c r="N535" s="8"/>
      <c r="O535" s="8">
        <f>331.3*(SQRT((1+('P,T'!D535/273.15))))</f>
        <v>331.3</v>
      </c>
      <c r="P535" s="8"/>
      <c r="Q535" s="8">
        <f t="shared" si="110"/>
        <v>0</v>
      </c>
      <c r="R535" s="8"/>
      <c r="S535" s="8">
        <f t="shared" si="111"/>
        <v>0</v>
      </c>
      <c r="V535" s="8">
        <f>IF('RAOB Used for Calcs'!N535=1,((2*$T$16*$T$19)/(M535*$T$22*I535))^(1/2),0)</f>
        <v>0</v>
      </c>
      <c r="W535" s="8"/>
      <c r="X535" s="37">
        <f>IF('RAOB Used for Calcs'!N535=1,((2*$T$16*$T$19)/(M535*$T$22*K535))^(1/2),0)</f>
        <v>0</v>
      </c>
      <c r="Z535" s="18">
        <f t="shared" si="112"/>
        <v>0</v>
      </c>
      <c r="AA535" s="18"/>
      <c r="AC535" s="8">
        <f>IF('RAOB Used for Calcs'!L535=1,('particle parameters'!$B$25*ABS('particle parameters'!$B$30)),(AC536+(AM536*'vertical grid'!H536)))</f>
        <v>0</v>
      </c>
      <c r="AE535" s="8">
        <f t="shared" si="115"/>
        <v>0</v>
      </c>
      <c r="AG535" s="8">
        <f t="shared" si="116"/>
        <v>0.42399999999999999</v>
      </c>
      <c r="AI535" s="8">
        <f t="shared" si="117"/>
        <v>0</v>
      </c>
      <c r="AK535" s="8">
        <f t="shared" si="113"/>
        <v>0</v>
      </c>
      <c r="AM535" s="8">
        <f>AK535/('particle parameters'!$B$21/1000)</f>
        <v>0</v>
      </c>
      <c r="AO535" s="35">
        <f t="shared" si="114"/>
        <v>0</v>
      </c>
      <c r="AQ535" s="15">
        <f>IF('vertical grid'!J535=TRUE,1,0)</f>
        <v>0</v>
      </c>
      <c r="AR535" s="15"/>
      <c r="AS535" s="15">
        <f t="shared" si="118"/>
        <v>0</v>
      </c>
      <c r="AV535" s="8">
        <f>(Vz!$B$14/1000)*Vz!AK535</f>
        <v>0</v>
      </c>
      <c r="AX535">
        <f t="shared" si="119"/>
        <v>0</v>
      </c>
    </row>
    <row r="536" spans="2:50" x14ac:dyDescent="0.15">
      <c r="B536" s="15">
        <f>'RAOB Used for Calcs'!C536</f>
        <v>0</v>
      </c>
      <c r="D536" s="15">
        <f t="shared" si="120"/>
        <v>0</v>
      </c>
      <c r="F536" s="8">
        <f t="shared" si="109"/>
        <v>0</v>
      </c>
      <c r="G536" s="8"/>
      <c r="I536">
        <v>0.60000000000000009</v>
      </c>
      <c r="K536" s="8">
        <f t="shared" si="121"/>
        <v>0.42399999999999999</v>
      </c>
      <c r="M536" s="20">
        <f>'P,T'!J536</f>
        <v>0</v>
      </c>
      <c r="N536" s="8"/>
      <c r="O536" s="8">
        <f>331.3*(SQRT((1+('P,T'!D536/273.15))))</f>
        <v>331.3</v>
      </c>
      <c r="P536" s="8"/>
      <c r="Q536" s="8">
        <f t="shared" si="110"/>
        <v>0</v>
      </c>
      <c r="R536" s="8"/>
      <c r="S536" s="8">
        <f t="shared" si="111"/>
        <v>0</v>
      </c>
      <c r="V536" s="8">
        <f>IF('RAOB Used for Calcs'!N536=1,((2*$T$16*$T$19)/(M536*$T$22*I536))^(1/2),0)</f>
        <v>0</v>
      </c>
      <c r="W536" s="8"/>
      <c r="X536" s="37">
        <f>IF('RAOB Used for Calcs'!N536=1,((2*$T$16*$T$19)/(M536*$T$22*K536))^(1/2),0)</f>
        <v>0</v>
      </c>
      <c r="Z536" s="18">
        <f t="shared" si="112"/>
        <v>0</v>
      </c>
      <c r="AA536" s="18"/>
      <c r="AC536" s="8">
        <f>IF('RAOB Used for Calcs'!L536=1,('particle parameters'!$B$25*ABS('particle parameters'!$B$30)),(AC537+(AM537*'vertical grid'!H537)))</f>
        <v>0</v>
      </c>
      <c r="AE536" s="8">
        <f t="shared" si="115"/>
        <v>0</v>
      </c>
      <c r="AG536" s="8">
        <f t="shared" si="116"/>
        <v>0.42399999999999999</v>
      </c>
      <c r="AI536" s="8">
        <f t="shared" si="117"/>
        <v>0</v>
      </c>
      <c r="AK536" s="8">
        <f t="shared" si="113"/>
        <v>0</v>
      </c>
      <c r="AM536" s="8">
        <f>AK536/('particle parameters'!$B$21/1000)</f>
        <v>0</v>
      </c>
      <c r="AO536" s="35">
        <f t="shared" si="114"/>
        <v>0</v>
      </c>
      <c r="AQ536" s="15">
        <f>IF('vertical grid'!J536=TRUE,1,0)</f>
        <v>0</v>
      </c>
      <c r="AR536" s="15"/>
      <c r="AS536" s="15">
        <f t="shared" si="118"/>
        <v>0</v>
      </c>
      <c r="AV536" s="8">
        <f>(Vz!$B$14/1000)*Vz!AK536</f>
        <v>0</v>
      </c>
      <c r="AX536">
        <f t="shared" si="119"/>
        <v>0</v>
      </c>
    </row>
    <row r="537" spans="2:50" x14ac:dyDescent="0.15">
      <c r="B537" s="15">
        <f>'RAOB Used for Calcs'!C537</f>
        <v>0</v>
      </c>
      <c r="D537" s="15">
        <f t="shared" si="120"/>
        <v>0</v>
      </c>
      <c r="F537" s="8">
        <f t="shared" si="109"/>
        <v>0</v>
      </c>
      <c r="G537" s="8"/>
      <c r="I537">
        <v>0.60000000000000009</v>
      </c>
      <c r="K537" s="8">
        <f t="shared" si="121"/>
        <v>0.42399999999999999</v>
      </c>
      <c r="M537" s="20">
        <f>'P,T'!J537</f>
        <v>0</v>
      </c>
      <c r="N537" s="8"/>
      <c r="O537" s="8">
        <f>331.3*(SQRT((1+('P,T'!D537/273.15))))</f>
        <v>331.3</v>
      </c>
      <c r="P537" s="8"/>
      <c r="Q537" s="8">
        <f t="shared" si="110"/>
        <v>0</v>
      </c>
      <c r="R537" s="8"/>
      <c r="S537" s="8">
        <f t="shared" si="111"/>
        <v>0</v>
      </c>
      <c r="V537" s="8">
        <f>IF('RAOB Used for Calcs'!N537=1,((2*$T$16*$T$19)/(M537*$T$22*I537))^(1/2),0)</f>
        <v>0</v>
      </c>
      <c r="W537" s="8"/>
      <c r="X537" s="37">
        <f>IF('RAOB Used for Calcs'!N537=1,((2*$T$16*$T$19)/(M537*$T$22*K537))^(1/2),0)</f>
        <v>0</v>
      </c>
      <c r="Z537" s="18">
        <f t="shared" si="112"/>
        <v>0</v>
      </c>
      <c r="AA537" s="18"/>
      <c r="AC537" s="8">
        <f>IF('RAOB Used for Calcs'!L537=1,('particle parameters'!$B$25*ABS('particle parameters'!$B$30)),(AC538+(AM538*'vertical grid'!H538)))</f>
        <v>0</v>
      </c>
      <c r="AE537" s="8">
        <f t="shared" si="115"/>
        <v>0</v>
      </c>
      <c r="AG537" s="8">
        <f t="shared" si="116"/>
        <v>0.42399999999999999</v>
      </c>
      <c r="AI537" s="8">
        <f t="shared" si="117"/>
        <v>0</v>
      </c>
      <c r="AK537" s="8">
        <f t="shared" si="113"/>
        <v>0</v>
      </c>
      <c r="AM537" s="8">
        <f>AK537/('particle parameters'!$B$21/1000)</f>
        <v>0</v>
      </c>
      <c r="AO537" s="35">
        <f t="shared" si="114"/>
        <v>0</v>
      </c>
      <c r="AQ537" s="15">
        <f>IF('vertical grid'!J537=TRUE,1,0)</f>
        <v>0</v>
      </c>
      <c r="AR537" s="15"/>
      <c r="AS537" s="15">
        <f t="shared" si="118"/>
        <v>0</v>
      </c>
      <c r="AV537" s="8">
        <f>(Vz!$B$14/1000)*Vz!AK537</f>
        <v>0</v>
      </c>
      <c r="AX537">
        <f t="shared" si="119"/>
        <v>0</v>
      </c>
    </row>
    <row r="538" spans="2:50" x14ac:dyDescent="0.15">
      <c r="B538" s="15">
        <f>'RAOB Used for Calcs'!C538</f>
        <v>0</v>
      </c>
      <c r="D538" s="15">
        <f t="shared" si="120"/>
        <v>0</v>
      </c>
      <c r="F538" s="8">
        <f t="shared" si="109"/>
        <v>0</v>
      </c>
      <c r="G538" s="8"/>
      <c r="I538">
        <v>0.60000000000000009</v>
      </c>
      <c r="K538" s="8">
        <f t="shared" si="121"/>
        <v>0.42399999999999999</v>
      </c>
      <c r="M538" s="20">
        <f>'P,T'!J538</f>
        <v>0</v>
      </c>
      <c r="N538" s="8"/>
      <c r="O538" s="8">
        <f>331.3*(SQRT((1+('P,T'!D538/273.15))))</f>
        <v>331.3</v>
      </c>
      <c r="P538" s="8"/>
      <c r="Q538" s="8">
        <f t="shared" si="110"/>
        <v>0</v>
      </c>
      <c r="R538" s="8"/>
      <c r="S538" s="8">
        <f t="shared" si="111"/>
        <v>0</v>
      </c>
      <c r="V538" s="8">
        <f>IF('RAOB Used for Calcs'!N538=1,((2*$T$16*$T$19)/(M538*$T$22*I538))^(1/2),0)</f>
        <v>0</v>
      </c>
      <c r="W538" s="8"/>
      <c r="X538" s="37">
        <f>IF('RAOB Used for Calcs'!N538=1,((2*$T$16*$T$19)/(M538*$T$22*K538))^(1/2),0)</f>
        <v>0</v>
      </c>
      <c r="Z538" s="18">
        <f t="shared" si="112"/>
        <v>0</v>
      </c>
      <c r="AA538" s="18"/>
      <c r="AC538" s="8">
        <f>IF('RAOB Used for Calcs'!L538=1,('particle parameters'!$B$25*ABS('particle parameters'!$B$30)),(AC539+(AM539*'vertical grid'!H539)))</f>
        <v>0</v>
      </c>
      <c r="AE538" s="8">
        <f t="shared" si="115"/>
        <v>0</v>
      </c>
      <c r="AG538" s="8">
        <f t="shared" si="116"/>
        <v>0.42399999999999999</v>
      </c>
      <c r="AI538" s="8">
        <f t="shared" si="117"/>
        <v>0</v>
      </c>
      <c r="AK538" s="8">
        <f t="shared" si="113"/>
        <v>0</v>
      </c>
      <c r="AM538" s="8">
        <f>AK538/('particle parameters'!$B$21/1000)</f>
        <v>0</v>
      </c>
      <c r="AO538" s="35">
        <f t="shared" si="114"/>
        <v>0</v>
      </c>
      <c r="AQ538" s="15">
        <f>IF('vertical grid'!J538=TRUE,1,0)</f>
        <v>0</v>
      </c>
      <c r="AR538" s="15"/>
      <c r="AS538" s="15">
        <f t="shared" si="118"/>
        <v>0</v>
      </c>
      <c r="AV538" s="8">
        <f>(Vz!$B$14/1000)*Vz!AK538</f>
        <v>0</v>
      </c>
      <c r="AX538">
        <f t="shared" si="119"/>
        <v>0</v>
      </c>
    </row>
    <row r="539" spans="2:50" x14ac:dyDescent="0.15">
      <c r="B539" s="15">
        <f>'RAOB Used for Calcs'!C539</f>
        <v>0</v>
      </c>
      <c r="D539" s="15">
        <f t="shared" si="120"/>
        <v>0</v>
      </c>
      <c r="F539" s="8">
        <f t="shared" si="109"/>
        <v>0</v>
      </c>
      <c r="G539" s="8"/>
      <c r="I539">
        <v>0.60000000000000009</v>
      </c>
      <c r="K539" s="8">
        <f t="shared" si="121"/>
        <v>0.42399999999999999</v>
      </c>
      <c r="M539" s="20">
        <f>'P,T'!J539</f>
        <v>0</v>
      </c>
      <c r="N539" s="8"/>
      <c r="O539" s="8">
        <f>331.3*(SQRT((1+('P,T'!D539/273.15))))</f>
        <v>331.3</v>
      </c>
      <c r="P539" s="8"/>
      <c r="Q539" s="8">
        <f t="shared" si="110"/>
        <v>0</v>
      </c>
      <c r="R539" s="8"/>
      <c r="S539" s="8">
        <f t="shared" si="111"/>
        <v>0</v>
      </c>
      <c r="V539" s="8">
        <f>IF('RAOB Used for Calcs'!N539=1,((2*$T$16*$T$19)/(M539*$T$22*I539))^(1/2),0)</f>
        <v>0</v>
      </c>
      <c r="W539" s="8"/>
      <c r="X539" s="37">
        <f>IF('RAOB Used for Calcs'!N539=1,((2*$T$16*$T$19)/(M539*$T$22*K539))^(1/2),0)</f>
        <v>0</v>
      </c>
      <c r="Z539" s="18">
        <f t="shared" si="112"/>
        <v>0</v>
      </c>
      <c r="AA539" s="18"/>
      <c r="AC539" s="8">
        <f>IF('RAOB Used for Calcs'!L539=1,('particle parameters'!$B$25*ABS('particle parameters'!$B$30)),(AC540+(AM540*'vertical grid'!H540)))</f>
        <v>0</v>
      </c>
      <c r="AE539" s="8">
        <f t="shared" si="115"/>
        <v>0</v>
      </c>
      <c r="AG539" s="8">
        <f t="shared" si="116"/>
        <v>0.42399999999999999</v>
      </c>
      <c r="AI539" s="8">
        <f t="shared" si="117"/>
        <v>0</v>
      </c>
      <c r="AK539" s="8">
        <f t="shared" si="113"/>
        <v>0</v>
      </c>
      <c r="AM539" s="8">
        <f>AK539/('particle parameters'!$B$21/1000)</f>
        <v>0</v>
      </c>
      <c r="AO539" s="35">
        <f t="shared" si="114"/>
        <v>0</v>
      </c>
      <c r="AQ539" s="15">
        <f>IF('vertical grid'!J539=TRUE,1,0)</f>
        <v>0</v>
      </c>
      <c r="AR539" s="15"/>
      <c r="AS539" s="15">
        <f t="shared" si="118"/>
        <v>0</v>
      </c>
      <c r="AV539" s="8">
        <f>(Vz!$B$14/1000)*Vz!AK539</f>
        <v>0</v>
      </c>
      <c r="AX539">
        <f t="shared" si="119"/>
        <v>0</v>
      </c>
    </row>
    <row r="540" spans="2:50" x14ac:dyDescent="0.15">
      <c r="B540" s="15">
        <f>'RAOB Used for Calcs'!C540</f>
        <v>0</v>
      </c>
      <c r="D540" s="15">
        <f t="shared" si="120"/>
        <v>0</v>
      </c>
      <c r="F540" s="8">
        <f t="shared" si="109"/>
        <v>0</v>
      </c>
      <c r="G540" s="8"/>
      <c r="I540">
        <v>0.60000000000000009</v>
      </c>
      <c r="K540" s="8">
        <f t="shared" si="121"/>
        <v>0.42399999999999999</v>
      </c>
      <c r="M540" s="20">
        <f>'P,T'!J540</f>
        <v>0</v>
      </c>
      <c r="N540" s="8"/>
      <c r="O540" s="8">
        <f>331.3*(SQRT((1+('P,T'!D540/273.15))))</f>
        <v>331.3</v>
      </c>
      <c r="P540" s="8"/>
      <c r="Q540" s="8">
        <f t="shared" si="110"/>
        <v>0</v>
      </c>
      <c r="R540" s="8"/>
      <c r="S540" s="8">
        <f t="shared" si="111"/>
        <v>0</v>
      </c>
      <c r="V540" s="8">
        <f>IF('RAOB Used for Calcs'!N540=1,((2*$T$16*$T$19)/(M540*$T$22*I540))^(1/2),0)</f>
        <v>0</v>
      </c>
      <c r="W540" s="8"/>
      <c r="X540" s="37">
        <f>IF('RAOB Used for Calcs'!N540=1,((2*$T$16*$T$19)/(M540*$T$22*K540))^(1/2),0)</f>
        <v>0</v>
      </c>
      <c r="Z540" s="18">
        <f t="shared" si="112"/>
        <v>0</v>
      </c>
      <c r="AA540" s="18"/>
      <c r="AC540" s="8">
        <f>IF('RAOB Used for Calcs'!L540=1,('particle parameters'!$B$25*ABS('particle parameters'!$B$30)),(AC541+(AM541*'vertical grid'!H541)))</f>
        <v>0</v>
      </c>
      <c r="AE540" s="8">
        <f t="shared" si="115"/>
        <v>0</v>
      </c>
      <c r="AG540" s="8">
        <f t="shared" si="116"/>
        <v>0.42399999999999999</v>
      </c>
      <c r="AI540" s="8">
        <f t="shared" si="117"/>
        <v>0</v>
      </c>
      <c r="AK540" s="8">
        <f t="shared" si="113"/>
        <v>0</v>
      </c>
      <c r="AM540" s="8">
        <f>AK540/('particle parameters'!$B$21/1000)</f>
        <v>0</v>
      </c>
      <c r="AO540" s="35">
        <f t="shared" si="114"/>
        <v>0</v>
      </c>
      <c r="AQ540" s="15">
        <f>IF('vertical grid'!J540=TRUE,1,0)</f>
        <v>0</v>
      </c>
      <c r="AR540" s="15"/>
      <c r="AS540" s="15">
        <f t="shared" si="118"/>
        <v>0</v>
      </c>
      <c r="AV540" s="8">
        <f>(Vz!$B$14/1000)*Vz!AK540</f>
        <v>0</v>
      </c>
      <c r="AX540">
        <f t="shared" si="119"/>
        <v>0</v>
      </c>
    </row>
    <row r="541" spans="2:50" x14ac:dyDescent="0.15">
      <c r="B541" s="15">
        <f>'RAOB Used for Calcs'!C541</f>
        <v>0</v>
      </c>
      <c r="D541" s="15">
        <f t="shared" si="120"/>
        <v>0</v>
      </c>
      <c r="F541" s="8">
        <f t="shared" si="109"/>
        <v>0</v>
      </c>
      <c r="G541" s="8"/>
      <c r="I541">
        <v>0.60000000000000009</v>
      </c>
      <c r="K541" s="8">
        <f t="shared" si="121"/>
        <v>0.42399999999999999</v>
      </c>
      <c r="M541" s="20">
        <f>'P,T'!J541</f>
        <v>0</v>
      </c>
      <c r="N541" s="8"/>
      <c r="O541" s="8">
        <f>331.3*(SQRT((1+('P,T'!D541/273.15))))</f>
        <v>331.3</v>
      </c>
      <c r="P541" s="8"/>
      <c r="Q541" s="8">
        <f t="shared" si="110"/>
        <v>0</v>
      </c>
      <c r="R541" s="8"/>
      <c r="S541" s="8">
        <f t="shared" si="111"/>
        <v>0</v>
      </c>
      <c r="V541" s="8">
        <f>IF('RAOB Used for Calcs'!N541=1,((2*$T$16*$T$19)/(M541*$T$22*I541))^(1/2),0)</f>
        <v>0</v>
      </c>
      <c r="W541" s="8"/>
      <c r="X541" s="37">
        <f>IF('RAOB Used for Calcs'!N541=1,((2*$T$16*$T$19)/(M541*$T$22*K541))^(1/2),0)</f>
        <v>0</v>
      </c>
      <c r="Z541" s="18">
        <f t="shared" si="112"/>
        <v>0</v>
      </c>
      <c r="AA541" s="18"/>
      <c r="AC541" s="8">
        <f>IF('RAOB Used for Calcs'!L541=1,('particle parameters'!$B$25*ABS('particle parameters'!$B$30)),(AC542+(AM542*'vertical grid'!H542)))</f>
        <v>0</v>
      </c>
      <c r="AE541" s="8">
        <f t="shared" si="115"/>
        <v>0</v>
      </c>
      <c r="AG541" s="8">
        <f t="shared" si="116"/>
        <v>0.42399999999999999</v>
      </c>
      <c r="AI541" s="8">
        <f t="shared" si="117"/>
        <v>0</v>
      </c>
      <c r="AK541" s="8">
        <f t="shared" si="113"/>
        <v>0</v>
      </c>
      <c r="AM541" s="8">
        <f>AK541/('particle parameters'!$B$21/1000)</f>
        <v>0</v>
      </c>
      <c r="AO541" s="35">
        <f t="shared" si="114"/>
        <v>0</v>
      </c>
      <c r="AQ541" s="15">
        <f>IF('vertical grid'!J541=TRUE,1,0)</f>
        <v>0</v>
      </c>
      <c r="AR541" s="15"/>
      <c r="AS541" s="15">
        <f t="shared" si="118"/>
        <v>0</v>
      </c>
      <c r="AV541" s="8">
        <f>(Vz!$B$14/1000)*Vz!AK541</f>
        <v>0</v>
      </c>
      <c r="AX541">
        <f t="shared" si="119"/>
        <v>0</v>
      </c>
    </row>
    <row r="542" spans="2:50" x14ac:dyDescent="0.15">
      <c r="B542" s="15">
        <f>'RAOB Used for Calcs'!C542</f>
        <v>0</v>
      </c>
      <c r="D542" s="15">
        <f t="shared" si="120"/>
        <v>0</v>
      </c>
      <c r="F542" s="8">
        <f t="shared" si="109"/>
        <v>0</v>
      </c>
      <c r="G542" s="8"/>
      <c r="I542">
        <v>0.60000000000000009</v>
      </c>
      <c r="K542" s="8">
        <f t="shared" si="121"/>
        <v>0.42399999999999999</v>
      </c>
      <c r="M542" s="20">
        <f>'P,T'!J542</f>
        <v>0</v>
      </c>
      <c r="N542" s="8"/>
      <c r="O542" s="8">
        <f>331.3*(SQRT((1+('P,T'!D542/273.15))))</f>
        <v>331.3</v>
      </c>
      <c r="P542" s="8"/>
      <c r="Q542" s="8">
        <f t="shared" si="110"/>
        <v>0</v>
      </c>
      <c r="R542" s="8"/>
      <c r="S542" s="8">
        <f t="shared" si="111"/>
        <v>0</v>
      </c>
      <c r="V542" s="8">
        <f>IF('RAOB Used for Calcs'!N542=1,((2*$T$16*$T$19)/(M542*$T$22*I542))^(1/2),0)</f>
        <v>0</v>
      </c>
      <c r="W542" s="8"/>
      <c r="X542" s="37">
        <f>IF('RAOB Used for Calcs'!N542=1,((2*$T$16*$T$19)/(M542*$T$22*K542))^(1/2),0)</f>
        <v>0</v>
      </c>
      <c r="Z542" s="18">
        <f t="shared" si="112"/>
        <v>0</v>
      </c>
      <c r="AA542" s="18"/>
      <c r="AC542" s="8">
        <f>IF('RAOB Used for Calcs'!L542=1,('particle parameters'!$B$25*ABS('particle parameters'!$B$30)),(AC543+(AM543*'vertical grid'!H543)))</f>
        <v>0</v>
      </c>
      <c r="AE542" s="8">
        <f t="shared" si="115"/>
        <v>0</v>
      </c>
      <c r="AG542" s="8">
        <f t="shared" si="116"/>
        <v>0.42399999999999999</v>
      </c>
      <c r="AI542" s="8">
        <f t="shared" si="117"/>
        <v>0</v>
      </c>
      <c r="AK542" s="8">
        <f t="shared" si="113"/>
        <v>0</v>
      </c>
      <c r="AM542" s="8">
        <f>AK542/('particle parameters'!$B$21/1000)</f>
        <v>0</v>
      </c>
      <c r="AO542" s="35">
        <f t="shared" si="114"/>
        <v>0</v>
      </c>
      <c r="AQ542" s="15">
        <f>IF('vertical grid'!J542=TRUE,1,0)</f>
        <v>0</v>
      </c>
      <c r="AR542" s="15"/>
      <c r="AS542" s="15">
        <f t="shared" si="118"/>
        <v>0</v>
      </c>
      <c r="AV542" s="8">
        <f>(Vz!$B$14/1000)*Vz!AK542</f>
        <v>0</v>
      </c>
      <c r="AX542">
        <f t="shared" si="119"/>
        <v>0</v>
      </c>
    </row>
    <row r="543" spans="2:50" x14ac:dyDescent="0.15">
      <c r="B543" s="15">
        <f>'RAOB Used for Calcs'!C543</f>
        <v>0</v>
      </c>
      <c r="D543" s="15">
        <f t="shared" si="120"/>
        <v>0</v>
      </c>
      <c r="F543" s="8">
        <f t="shared" si="109"/>
        <v>0</v>
      </c>
      <c r="G543" s="8"/>
      <c r="I543">
        <v>0.60000000000000009</v>
      </c>
      <c r="K543" s="8">
        <f t="shared" si="121"/>
        <v>0.42399999999999999</v>
      </c>
      <c r="M543" s="20">
        <f>'P,T'!J543</f>
        <v>0</v>
      </c>
      <c r="N543" s="8"/>
      <c r="O543" s="8">
        <f>331.3*(SQRT((1+('P,T'!D543/273.15))))</f>
        <v>331.3</v>
      </c>
      <c r="P543" s="8"/>
      <c r="Q543" s="8">
        <f t="shared" si="110"/>
        <v>0</v>
      </c>
      <c r="R543" s="8"/>
      <c r="S543" s="8">
        <f t="shared" si="111"/>
        <v>0</v>
      </c>
      <c r="V543" s="8">
        <f>IF('RAOB Used for Calcs'!N543=1,((2*$T$16*$T$19)/(M543*$T$22*I543))^(1/2),0)</f>
        <v>0</v>
      </c>
      <c r="W543" s="8"/>
      <c r="X543" s="37">
        <f>IF('RAOB Used for Calcs'!N543=1,((2*$T$16*$T$19)/(M543*$T$22*K543))^(1/2),0)</f>
        <v>0</v>
      </c>
      <c r="Z543" s="18">
        <f t="shared" si="112"/>
        <v>0</v>
      </c>
      <c r="AA543" s="18"/>
      <c r="AC543" s="8">
        <f>IF('RAOB Used for Calcs'!L543=1,('particle parameters'!$B$25*ABS('particle parameters'!$B$30)),(AC544+(AM544*'vertical grid'!H544)))</f>
        <v>0</v>
      </c>
      <c r="AE543" s="8">
        <f t="shared" si="115"/>
        <v>0</v>
      </c>
      <c r="AG543" s="8">
        <f t="shared" si="116"/>
        <v>0.42399999999999999</v>
      </c>
      <c r="AI543" s="8">
        <f t="shared" si="117"/>
        <v>0</v>
      </c>
      <c r="AK543" s="8">
        <f t="shared" si="113"/>
        <v>0</v>
      </c>
      <c r="AM543" s="8">
        <f>AK543/('particle parameters'!$B$21/1000)</f>
        <v>0</v>
      </c>
      <c r="AO543" s="35">
        <f t="shared" si="114"/>
        <v>0</v>
      </c>
      <c r="AQ543" s="15">
        <f>IF('vertical grid'!J543=TRUE,1,0)</f>
        <v>0</v>
      </c>
      <c r="AR543" s="15"/>
      <c r="AS543" s="15">
        <f t="shared" si="118"/>
        <v>0</v>
      </c>
      <c r="AV543" s="8">
        <f>(Vz!$B$14/1000)*Vz!AK543</f>
        <v>0</v>
      </c>
      <c r="AX543">
        <f t="shared" si="119"/>
        <v>0</v>
      </c>
    </row>
    <row r="544" spans="2:50" x14ac:dyDescent="0.15">
      <c r="B544" s="15">
        <f>'RAOB Used for Calcs'!C544</f>
        <v>0</v>
      </c>
      <c r="D544" s="15">
        <f t="shared" si="120"/>
        <v>0</v>
      </c>
      <c r="F544" s="8">
        <f t="shared" si="109"/>
        <v>0</v>
      </c>
      <c r="G544" s="8"/>
      <c r="I544">
        <v>0.60000000000000009</v>
      </c>
      <c r="K544" s="8">
        <f t="shared" si="121"/>
        <v>0.42399999999999999</v>
      </c>
      <c r="M544" s="20">
        <f>'P,T'!J544</f>
        <v>0</v>
      </c>
      <c r="N544" s="8"/>
      <c r="O544" s="8">
        <f>331.3*(SQRT((1+('P,T'!D544/273.15))))</f>
        <v>331.3</v>
      </c>
      <c r="P544" s="8"/>
      <c r="Q544" s="8">
        <f t="shared" si="110"/>
        <v>0</v>
      </c>
      <c r="R544" s="8"/>
      <c r="S544" s="8">
        <f t="shared" si="111"/>
        <v>0</v>
      </c>
      <c r="V544" s="8">
        <f>IF('RAOB Used for Calcs'!N544=1,((2*$T$16*$T$19)/(M544*$T$22*I544))^(1/2),0)</f>
        <v>0</v>
      </c>
      <c r="W544" s="8"/>
      <c r="X544" s="37">
        <f>IF('RAOB Used for Calcs'!N544=1,((2*$T$16*$T$19)/(M544*$T$22*K544))^(1/2),0)</f>
        <v>0</v>
      </c>
      <c r="Z544" s="18">
        <f t="shared" si="112"/>
        <v>0</v>
      </c>
      <c r="AA544" s="18"/>
      <c r="AC544" s="8">
        <f>IF('RAOB Used for Calcs'!L544=1,('particle parameters'!$B$25*ABS('particle parameters'!$B$30)),(AC545+(AM545*'vertical grid'!H545)))</f>
        <v>0</v>
      </c>
      <c r="AE544" s="8">
        <f t="shared" si="115"/>
        <v>0</v>
      </c>
      <c r="AG544" s="8">
        <f t="shared" si="116"/>
        <v>0.42399999999999999</v>
      </c>
      <c r="AI544" s="8">
        <f t="shared" si="117"/>
        <v>0</v>
      </c>
      <c r="AK544" s="8">
        <f t="shared" si="113"/>
        <v>0</v>
      </c>
      <c r="AM544" s="8">
        <f>AK544/('particle parameters'!$B$21/1000)</f>
        <v>0</v>
      </c>
      <c r="AO544" s="35">
        <f t="shared" si="114"/>
        <v>0</v>
      </c>
      <c r="AQ544" s="15">
        <f>IF('vertical grid'!J544=TRUE,1,0)</f>
        <v>0</v>
      </c>
      <c r="AR544" s="15"/>
      <c r="AS544" s="15">
        <f t="shared" si="118"/>
        <v>0</v>
      </c>
      <c r="AV544" s="8">
        <f>(Vz!$B$14/1000)*Vz!AK544</f>
        <v>0</v>
      </c>
      <c r="AX544">
        <f t="shared" si="119"/>
        <v>0</v>
      </c>
    </row>
    <row r="545" spans="2:50" x14ac:dyDescent="0.15">
      <c r="B545" s="15">
        <f>'RAOB Used for Calcs'!C545</f>
        <v>0</v>
      </c>
      <c r="D545" s="15">
        <f t="shared" si="120"/>
        <v>0</v>
      </c>
      <c r="F545" s="8">
        <f t="shared" si="109"/>
        <v>0</v>
      </c>
      <c r="G545" s="8"/>
      <c r="I545">
        <v>0.60000000000000009</v>
      </c>
      <c r="K545" s="8">
        <f t="shared" si="121"/>
        <v>0.42399999999999999</v>
      </c>
      <c r="M545" s="20">
        <f>'P,T'!J545</f>
        <v>0</v>
      </c>
      <c r="N545" s="8"/>
      <c r="O545" s="8">
        <f>331.3*(SQRT((1+('P,T'!D545/273.15))))</f>
        <v>331.3</v>
      </c>
      <c r="P545" s="8"/>
      <c r="Q545" s="8">
        <f t="shared" si="110"/>
        <v>0</v>
      </c>
      <c r="R545" s="8"/>
      <c r="S545" s="8">
        <f t="shared" si="111"/>
        <v>0</v>
      </c>
      <c r="V545" s="8">
        <f>IF('RAOB Used for Calcs'!N545=1,((2*$T$16*$T$19)/(M545*$T$22*I545))^(1/2),0)</f>
        <v>0</v>
      </c>
      <c r="W545" s="8"/>
      <c r="X545" s="37">
        <f>IF('RAOB Used for Calcs'!N545=1,((2*$T$16*$T$19)/(M545*$T$22*K545))^(1/2),0)</f>
        <v>0</v>
      </c>
      <c r="Z545" s="18">
        <f t="shared" si="112"/>
        <v>0</v>
      </c>
      <c r="AA545" s="18"/>
      <c r="AC545" s="8">
        <f>IF('RAOB Used for Calcs'!L545=1,('particle parameters'!$B$25*ABS('particle parameters'!$B$30)),(AC546+(AM546*'vertical grid'!H546)))</f>
        <v>0</v>
      </c>
      <c r="AE545" s="8">
        <f t="shared" si="115"/>
        <v>0</v>
      </c>
      <c r="AG545" s="8">
        <f t="shared" si="116"/>
        <v>0.42399999999999999</v>
      </c>
      <c r="AI545" s="8">
        <f t="shared" si="117"/>
        <v>0</v>
      </c>
      <c r="AK545" s="8">
        <f t="shared" si="113"/>
        <v>0</v>
      </c>
      <c r="AM545" s="8">
        <f>AK545/('particle parameters'!$B$21/1000)</f>
        <v>0</v>
      </c>
      <c r="AO545" s="35">
        <f t="shared" si="114"/>
        <v>0</v>
      </c>
      <c r="AQ545" s="15">
        <f>IF('vertical grid'!J545=TRUE,1,0)</f>
        <v>0</v>
      </c>
      <c r="AR545" s="15"/>
      <c r="AS545" s="15">
        <f t="shared" si="118"/>
        <v>0</v>
      </c>
      <c r="AV545" s="8">
        <f>(Vz!$B$14/1000)*Vz!AK545</f>
        <v>0</v>
      </c>
      <c r="AX545">
        <f t="shared" si="119"/>
        <v>0</v>
      </c>
    </row>
    <row r="546" spans="2:50" x14ac:dyDescent="0.15">
      <c r="B546" s="15">
        <f>'RAOB Used for Calcs'!C546</f>
        <v>0</v>
      </c>
      <c r="D546" s="15">
        <f t="shared" si="120"/>
        <v>0</v>
      </c>
      <c r="F546" s="8">
        <f t="shared" si="109"/>
        <v>0</v>
      </c>
      <c r="G546" s="8"/>
      <c r="I546">
        <v>0.60000000000000009</v>
      </c>
      <c r="K546" s="8">
        <f t="shared" si="121"/>
        <v>0.42399999999999999</v>
      </c>
      <c r="M546" s="20">
        <f>'P,T'!J546</f>
        <v>0</v>
      </c>
      <c r="N546" s="8"/>
      <c r="O546" s="8">
        <f>331.3*(SQRT((1+('P,T'!D546/273.15))))</f>
        <v>331.3</v>
      </c>
      <c r="P546" s="8"/>
      <c r="Q546" s="8">
        <f t="shared" si="110"/>
        <v>0</v>
      </c>
      <c r="R546" s="8"/>
      <c r="S546" s="8">
        <f t="shared" si="111"/>
        <v>0</v>
      </c>
      <c r="V546" s="8">
        <f>IF('RAOB Used for Calcs'!N546=1,((2*$T$16*$T$19)/(M546*$T$22*I546))^(1/2),0)</f>
        <v>0</v>
      </c>
      <c r="W546" s="8"/>
      <c r="X546" s="37">
        <f>IF('RAOB Used for Calcs'!N546=1,((2*$T$16*$T$19)/(M546*$T$22*K546))^(1/2),0)</f>
        <v>0</v>
      </c>
      <c r="Z546" s="18">
        <f t="shared" si="112"/>
        <v>0</v>
      </c>
      <c r="AA546" s="18"/>
      <c r="AC546" s="8">
        <f>IF('RAOB Used for Calcs'!L546=1,('particle parameters'!$B$25*ABS('particle parameters'!$B$30)),(AC547+(AM547*'vertical grid'!H547)))</f>
        <v>0</v>
      </c>
      <c r="AE546" s="8">
        <f t="shared" si="115"/>
        <v>0</v>
      </c>
      <c r="AG546" s="8">
        <f t="shared" si="116"/>
        <v>0.42399999999999999</v>
      </c>
      <c r="AI546" s="8">
        <f t="shared" si="117"/>
        <v>0</v>
      </c>
      <c r="AK546" s="8">
        <f t="shared" si="113"/>
        <v>0</v>
      </c>
      <c r="AM546" s="8">
        <f>AK546/('particle parameters'!$B$21/1000)</f>
        <v>0</v>
      </c>
      <c r="AO546" s="35">
        <f t="shared" si="114"/>
        <v>0</v>
      </c>
      <c r="AQ546" s="15">
        <f>IF('vertical grid'!J546=TRUE,1,0)</f>
        <v>0</v>
      </c>
      <c r="AR546" s="15"/>
      <c r="AS546" s="15">
        <f t="shared" si="118"/>
        <v>0</v>
      </c>
      <c r="AV546" s="8">
        <f>(Vz!$B$14/1000)*Vz!AK546</f>
        <v>0</v>
      </c>
      <c r="AX546">
        <f t="shared" si="119"/>
        <v>0</v>
      </c>
    </row>
    <row r="547" spans="2:50" x14ac:dyDescent="0.15">
      <c r="B547" s="15">
        <f>'RAOB Used for Calcs'!C547</f>
        <v>0</v>
      </c>
      <c r="D547" s="15">
        <f t="shared" si="120"/>
        <v>0</v>
      </c>
      <c r="F547" s="8">
        <f t="shared" si="109"/>
        <v>0</v>
      </c>
      <c r="G547" s="8"/>
      <c r="I547">
        <v>0.60000000000000009</v>
      </c>
      <c r="K547" s="8">
        <f t="shared" si="121"/>
        <v>0.42399999999999999</v>
      </c>
      <c r="M547" s="20">
        <f>'P,T'!J547</f>
        <v>0</v>
      </c>
      <c r="N547" s="8"/>
      <c r="O547" s="8">
        <f>331.3*(SQRT((1+('P,T'!D547/273.15))))</f>
        <v>331.3</v>
      </c>
      <c r="P547" s="8"/>
      <c r="Q547" s="8">
        <f t="shared" si="110"/>
        <v>0</v>
      </c>
      <c r="R547" s="8"/>
      <c r="S547" s="8">
        <f t="shared" si="111"/>
        <v>0</v>
      </c>
      <c r="V547" s="8">
        <f>IF('RAOB Used for Calcs'!N547=1,((2*$T$16*$T$19)/(M547*$T$22*I547))^(1/2),0)</f>
        <v>0</v>
      </c>
      <c r="W547" s="8"/>
      <c r="X547" s="37">
        <f>IF('RAOB Used for Calcs'!N547=1,((2*$T$16*$T$19)/(M547*$T$22*K547))^(1/2),0)</f>
        <v>0</v>
      </c>
      <c r="Z547" s="18">
        <f t="shared" si="112"/>
        <v>0</v>
      </c>
      <c r="AA547" s="18"/>
      <c r="AC547" s="8">
        <f>IF('RAOB Used for Calcs'!L547=1,('particle parameters'!$B$25*ABS('particle parameters'!$B$30)),(AC548+(AM548*'vertical grid'!H548)))</f>
        <v>0</v>
      </c>
      <c r="AE547" s="8">
        <f t="shared" si="115"/>
        <v>0</v>
      </c>
      <c r="AG547" s="8">
        <f t="shared" si="116"/>
        <v>0.42399999999999999</v>
      </c>
      <c r="AI547" s="8">
        <f t="shared" si="117"/>
        <v>0</v>
      </c>
      <c r="AK547" s="8">
        <f t="shared" si="113"/>
        <v>0</v>
      </c>
      <c r="AM547" s="8">
        <f>AK547/('particle parameters'!$B$21/1000)</f>
        <v>0</v>
      </c>
      <c r="AO547" s="35">
        <f t="shared" si="114"/>
        <v>0</v>
      </c>
      <c r="AQ547" s="15">
        <f>IF('vertical grid'!J547=TRUE,1,0)</f>
        <v>0</v>
      </c>
      <c r="AR547" s="15"/>
      <c r="AS547" s="15">
        <f t="shared" si="118"/>
        <v>0</v>
      </c>
      <c r="AV547" s="8">
        <f>(Vz!$B$14/1000)*Vz!AK547</f>
        <v>0</v>
      </c>
      <c r="AX547">
        <f t="shared" si="119"/>
        <v>0</v>
      </c>
    </row>
    <row r="548" spans="2:50" x14ac:dyDescent="0.15">
      <c r="B548" s="15">
        <f>'RAOB Used for Calcs'!C548</f>
        <v>0</v>
      </c>
      <c r="D548" s="15">
        <f t="shared" si="120"/>
        <v>0</v>
      </c>
      <c r="F548" s="8">
        <f t="shared" si="109"/>
        <v>0</v>
      </c>
      <c r="G548" s="8"/>
      <c r="I548">
        <v>0.60000000000000009</v>
      </c>
      <c r="K548" s="8">
        <f t="shared" si="121"/>
        <v>0.42399999999999999</v>
      </c>
      <c r="M548" s="20">
        <f>'P,T'!J548</f>
        <v>0</v>
      </c>
      <c r="N548" s="8"/>
      <c r="O548" s="8">
        <f>331.3*(SQRT((1+('P,T'!D548/273.15))))</f>
        <v>331.3</v>
      </c>
      <c r="P548" s="8"/>
      <c r="Q548" s="8">
        <f t="shared" si="110"/>
        <v>0</v>
      </c>
      <c r="R548" s="8"/>
      <c r="S548" s="8">
        <f t="shared" si="111"/>
        <v>0</v>
      </c>
      <c r="V548" s="8">
        <f>IF('RAOB Used for Calcs'!N548=1,((2*$T$16*$T$19)/(M548*$T$22*I548))^(1/2),0)</f>
        <v>0</v>
      </c>
      <c r="W548" s="8"/>
      <c r="X548" s="37">
        <f>IF('RAOB Used for Calcs'!N548=1,((2*$T$16*$T$19)/(M548*$T$22*K548))^(1/2),0)</f>
        <v>0</v>
      </c>
      <c r="Z548" s="18">
        <f t="shared" si="112"/>
        <v>0</v>
      </c>
      <c r="AA548" s="18"/>
      <c r="AC548" s="8">
        <f>IF('RAOB Used for Calcs'!L548=1,('particle parameters'!$B$25*ABS('particle parameters'!$B$30)),(AC549+(AM549*'vertical grid'!H549)))</f>
        <v>0</v>
      </c>
      <c r="AE548" s="8">
        <f t="shared" si="115"/>
        <v>0</v>
      </c>
      <c r="AG548" s="8">
        <f t="shared" si="116"/>
        <v>0.42399999999999999</v>
      </c>
      <c r="AI548" s="8">
        <f t="shared" si="117"/>
        <v>0</v>
      </c>
      <c r="AK548" s="8">
        <f t="shared" si="113"/>
        <v>0</v>
      </c>
      <c r="AM548" s="8">
        <f>AK548/('particle parameters'!$B$21/1000)</f>
        <v>0</v>
      </c>
      <c r="AO548" s="35">
        <f t="shared" si="114"/>
        <v>0</v>
      </c>
      <c r="AQ548" s="15">
        <f>IF('vertical grid'!J548=TRUE,1,0)</f>
        <v>0</v>
      </c>
      <c r="AR548" s="15"/>
      <c r="AS548" s="15">
        <f t="shared" si="118"/>
        <v>0</v>
      </c>
      <c r="AV548" s="8">
        <f>(Vz!$B$14/1000)*Vz!AK548</f>
        <v>0</v>
      </c>
      <c r="AX548">
        <f t="shared" si="119"/>
        <v>0</v>
      </c>
    </row>
    <row r="549" spans="2:50" x14ac:dyDescent="0.15">
      <c r="B549" s="15">
        <f>'RAOB Used for Calcs'!C549</f>
        <v>0</v>
      </c>
      <c r="D549" s="15">
        <f t="shared" si="120"/>
        <v>0</v>
      </c>
      <c r="F549" s="8">
        <f t="shared" si="109"/>
        <v>0</v>
      </c>
      <c r="G549" s="8"/>
      <c r="I549">
        <v>0.60000000000000009</v>
      </c>
      <c r="K549" s="8">
        <f t="shared" si="121"/>
        <v>0.42399999999999999</v>
      </c>
      <c r="M549" s="20">
        <f>'P,T'!J549</f>
        <v>0</v>
      </c>
      <c r="N549" s="8"/>
      <c r="O549" s="8">
        <f>331.3*(SQRT((1+('P,T'!D549/273.15))))</f>
        <v>331.3</v>
      </c>
      <c r="P549" s="8"/>
      <c r="Q549" s="8">
        <f t="shared" si="110"/>
        <v>0</v>
      </c>
      <c r="R549" s="8"/>
      <c r="S549" s="8">
        <f t="shared" si="111"/>
        <v>0</v>
      </c>
      <c r="V549" s="8">
        <f>IF('RAOB Used for Calcs'!N549=1,((2*$T$16*$T$19)/(M549*$T$22*I549))^(1/2),0)</f>
        <v>0</v>
      </c>
      <c r="W549" s="8"/>
      <c r="X549" s="37">
        <f>IF('RAOB Used for Calcs'!N549=1,((2*$T$16*$T$19)/(M549*$T$22*K549))^(1/2),0)</f>
        <v>0</v>
      </c>
      <c r="Z549" s="18">
        <f t="shared" si="112"/>
        <v>0</v>
      </c>
      <c r="AA549" s="18"/>
      <c r="AC549" s="8">
        <f>IF('RAOB Used for Calcs'!L549=1,('particle parameters'!$B$25*ABS('particle parameters'!$B$30)),(AC550+(AM550*'vertical grid'!H550)))</f>
        <v>0</v>
      </c>
      <c r="AE549" s="8">
        <f t="shared" si="115"/>
        <v>0</v>
      </c>
      <c r="AG549" s="8">
        <f t="shared" si="116"/>
        <v>0.42399999999999999</v>
      </c>
      <c r="AI549" s="8">
        <f t="shared" si="117"/>
        <v>0</v>
      </c>
      <c r="AK549" s="8">
        <f t="shared" si="113"/>
        <v>0</v>
      </c>
      <c r="AM549" s="8">
        <f>AK549/('particle parameters'!$B$21/1000)</f>
        <v>0</v>
      </c>
      <c r="AO549" s="35">
        <f t="shared" si="114"/>
        <v>0</v>
      </c>
      <c r="AQ549" s="15">
        <f>IF('vertical grid'!J549=TRUE,1,0)</f>
        <v>0</v>
      </c>
      <c r="AR549" s="15"/>
      <c r="AS549" s="15">
        <f t="shared" si="118"/>
        <v>0</v>
      </c>
      <c r="AV549" s="8">
        <f>(Vz!$B$14/1000)*Vz!AK549</f>
        <v>0</v>
      </c>
      <c r="AX549">
        <f t="shared" si="119"/>
        <v>0</v>
      </c>
    </row>
    <row r="550" spans="2:50" x14ac:dyDescent="0.15">
      <c r="B550" s="15">
        <f>'RAOB Used for Calcs'!C550</f>
        <v>0</v>
      </c>
      <c r="D550" s="15">
        <f t="shared" si="120"/>
        <v>0</v>
      </c>
      <c r="F550" s="8">
        <f t="shared" si="109"/>
        <v>0</v>
      </c>
      <c r="G550" s="8"/>
      <c r="I550">
        <v>0.60000000000000009</v>
      </c>
      <c r="K550" s="8">
        <f t="shared" si="121"/>
        <v>0.42399999999999999</v>
      </c>
      <c r="M550" s="20">
        <f>'P,T'!J550</f>
        <v>0</v>
      </c>
      <c r="N550" s="8"/>
      <c r="O550" s="8">
        <f>331.3*(SQRT((1+('P,T'!D550/273.15))))</f>
        <v>331.3</v>
      </c>
      <c r="P550" s="8"/>
      <c r="Q550" s="8">
        <f t="shared" si="110"/>
        <v>0</v>
      </c>
      <c r="R550" s="8"/>
      <c r="S550" s="8">
        <f t="shared" si="111"/>
        <v>0</v>
      </c>
      <c r="V550" s="8">
        <f>IF('RAOB Used for Calcs'!N550=1,((2*$T$16*$T$19)/(M550*$T$22*I550))^(1/2),0)</f>
        <v>0</v>
      </c>
      <c r="W550" s="8"/>
      <c r="X550" s="37">
        <f>IF('RAOB Used for Calcs'!N550=1,((2*$T$16*$T$19)/(M550*$T$22*K550))^(1/2),0)</f>
        <v>0</v>
      </c>
      <c r="Z550" s="18">
        <f t="shared" si="112"/>
        <v>0</v>
      </c>
      <c r="AA550" s="18"/>
      <c r="AC550" s="8">
        <f>IF('RAOB Used for Calcs'!L550=1,('particle parameters'!$B$25*ABS('particle parameters'!$B$30)),(AC551+(AM551*'vertical grid'!H551)))</f>
        <v>0</v>
      </c>
      <c r="AE550" s="8">
        <f t="shared" si="115"/>
        <v>0</v>
      </c>
      <c r="AG550" s="8">
        <f t="shared" si="116"/>
        <v>0.42399999999999999</v>
      </c>
      <c r="AI550" s="8">
        <f t="shared" si="117"/>
        <v>0</v>
      </c>
      <c r="AK550" s="8">
        <f t="shared" si="113"/>
        <v>0</v>
      </c>
      <c r="AM550" s="8">
        <f>AK550/('particle parameters'!$B$21/1000)</f>
        <v>0</v>
      </c>
      <c r="AO550" s="35">
        <f t="shared" si="114"/>
        <v>0</v>
      </c>
      <c r="AQ550" s="15">
        <f>IF('vertical grid'!J550=TRUE,1,0)</f>
        <v>0</v>
      </c>
      <c r="AR550" s="15"/>
      <c r="AS550" s="15">
        <f t="shared" si="118"/>
        <v>0</v>
      </c>
      <c r="AV550" s="8">
        <f>(Vz!$B$14/1000)*Vz!AK550</f>
        <v>0</v>
      </c>
      <c r="AX550">
        <f t="shared" si="119"/>
        <v>0</v>
      </c>
    </row>
    <row r="551" spans="2:50" x14ac:dyDescent="0.15">
      <c r="B551" s="15">
        <f>'RAOB Used for Calcs'!C551</f>
        <v>0</v>
      </c>
      <c r="D551" s="15">
        <f t="shared" si="120"/>
        <v>0</v>
      </c>
      <c r="F551" s="8">
        <f t="shared" si="109"/>
        <v>0</v>
      </c>
      <c r="G551" s="8"/>
      <c r="I551">
        <v>0.60000000000000009</v>
      </c>
      <c r="K551" s="8">
        <f t="shared" si="121"/>
        <v>0.42399999999999999</v>
      </c>
      <c r="M551" s="20">
        <f>'P,T'!J551</f>
        <v>0</v>
      </c>
      <c r="N551" s="8"/>
      <c r="O551" s="8">
        <f>331.3*(SQRT((1+('P,T'!D551/273.15))))</f>
        <v>331.3</v>
      </c>
      <c r="P551" s="8"/>
      <c r="Q551" s="8">
        <f t="shared" si="110"/>
        <v>0</v>
      </c>
      <c r="R551" s="8"/>
      <c r="S551" s="8">
        <f t="shared" si="111"/>
        <v>0</v>
      </c>
      <c r="V551" s="8">
        <f>IF('RAOB Used for Calcs'!N551=1,((2*$T$16*$T$19)/(M551*$T$22*I551))^(1/2),0)</f>
        <v>0</v>
      </c>
      <c r="W551" s="8"/>
      <c r="X551" s="37">
        <f>IF('RAOB Used for Calcs'!N551=1,((2*$T$16*$T$19)/(M551*$T$22*K551))^(1/2),0)</f>
        <v>0</v>
      </c>
      <c r="Z551" s="18">
        <f t="shared" si="112"/>
        <v>0</v>
      </c>
      <c r="AA551" s="18"/>
      <c r="AC551" s="8">
        <f>IF('RAOB Used for Calcs'!L551=1,('particle parameters'!$B$25*ABS('particle parameters'!$B$30)),(AC552+(AM552*'vertical grid'!H552)))</f>
        <v>0</v>
      </c>
      <c r="AE551" s="8">
        <f t="shared" si="115"/>
        <v>0</v>
      </c>
      <c r="AG551" s="8">
        <f t="shared" si="116"/>
        <v>0.42399999999999999</v>
      </c>
      <c r="AI551" s="8">
        <f t="shared" si="117"/>
        <v>0</v>
      </c>
      <c r="AK551" s="8">
        <f t="shared" si="113"/>
        <v>0</v>
      </c>
      <c r="AM551" s="8">
        <f>AK551/('particle parameters'!$B$21/1000)</f>
        <v>0</v>
      </c>
      <c r="AO551" s="35">
        <f t="shared" si="114"/>
        <v>0</v>
      </c>
      <c r="AQ551" s="15">
        <f>IF('vertical grid'!J551=TRUE,1,0)</f>
        <v>0</v>
      </c>
      <c r="AR551" s="15"/>
      <c r="AS551" s="15">
        <f t="shared" si="118"/>
        <v>0</v>
      </c>
      <c r="AV551" s="8">
        <f>(Vz!$B$14/1000)*Vz!AK551</f>
        <v>0</v>
      </c>
      <c r="AX551">
        <f t="shared" si="119"/>
        <v>0</v>
      </c>
    </row>
    <row r="552" spans="2:50" x14ac:dyDescent="0.15">
      <c r="B552" s="15">
        <f>'RAOB Used for Calcs'!C552</f>
        <v>0</v>
      </c>
      <c r="D552" s="15">
        <f t="shared" si="120"/>
        <v>0</v>
      </c>
      <c r="F552" s="8">
        <f t="shared" si="109"/>
        <v>0</v>
      </c>
      <c r="G552" s="8"/>
      <c r="I552">
        <v>0.60000000000000009</v>
      </c>
      <c r="K552" s="8">
        <f t="shared" si="121"/>
        <v>0.42399999999999999</v>
      </c>
      <c r="M552" s="20">
        <f>'P,T'!J552</f>
        <v>0</v>
      </c>
      <c r="N552" s="8"/>
      <c r="O552" s="8">
        <f>331.3*(SQRT((1+('P,T'!D552/273.15))))</f>
        <v>331.3</v>
      </c>
      <c r="P552" s="8"/>
      <c r="Q552" s="8">
        <f t="shared" si="110"/>
        <v>0</v>
      </c>
      <c r="R552" s="8"/>
      <c r="S552" s="8">
        <f t="shared" si="111"/>
        <v>0</v>
      </c>
      <c r="V552" s="8">
        <f>IF('RAOB Used for Calcs'!N552=1,((2*$T$16*$T$19)/(M552*$T$22*I552))^(1/2),0)</f>
        <v>0</v>
      </c>
      <c r="W552" s="8"/>
      <c r="X552" s="37">
        <f>IF('RAOB Used for Calcs'!N552=1,((2*$T$16*$T$19)/(M552*$T$22*K552))^(1/2),0)</f>
        <v>0</v>
      </c>
      <c r="Z552" s="18">
        <f t="shared" si="112"/>
        <v>0</v>
      </c>
      <c r="AA552" s="18"/>
      <c r="AC552" s="8">
        <f>IF('RAOB Used for Calcs'!L552=1,('particle parameters'!$B$25*ABS('particle parameters'!$B$30)),(AC553+(AM553*'vertical grid'!H553)))</f>
        <v>0</v>
      </c>
      <c r="AE552" s="8">
        <f t="shared" si="115"/>
        <v>0</v>
      </c>
      <c r="AG552" s="8">
        <f t="shared" si="116"/>
        <v>0.42399999999999999</v>
      </c>
      <c r="AI552" s="8">
        <f t="shared" si="117"/>
        <v>0</v>
      </c>
      <c r="AK552" s="8">
        <f t="shared" si="113"/>
        <v>0</v>
      </c>
      <c r="AM552" s="8">
        <f>AK552/('particle parameters'!$B$21/1000)</f>
        <v>0</v>
      </c>
      <c r="AO552" s="35">
        <f t="shared" si="114"/>
        <v>0</v>
      </c>
      <c r="AQ552" s="15">
        <f>IF('vertical grid'!J552=TRUE,1,0)</f>
        <v>0</v>
      </c>
      <c r="AR552" s="15"/>
      <c r="AS552" s="15">
        <f t="shared" si="118"/>
        <v>0</v>
      </c>
      <c r="AV552" s="8">
        <f>(Vz!$B$14/1000)*Vz!AK552</f>
        <v>0</v>
      </c>
      <c r="AX552">
        <f t="shared" si="119"/>
        <v>0</v>
      </c>
    </row>
    <row r="553" spans="2:50" x14ac:dyDescent="0.15">
      <c r="B553" s="15">
        <f>'RAOB Used for Calcs'!C553</f>
        <v>0</v>
      </c>
      <c r="D553" s="15">
        <f t="shared" si="120"/>
        <v>0</v>
      </c>
      <c r="F553" s="8">
        <f t="shared" si="109"/>
        <v>0</v>
      </c>
      <c r="G553" s="8"/>
      <c r="I553">
        <v>0.60000000000000009</v>
      </c>
      <c r="K553" s="8">
        <f t="shared" si="121"/>
        <v>0.42399999999999999</v>
      </c>
      <c r="M553" s="20">
        <f>'P,T'!J553</f>
        <v>0</v>
      </c>
      <c r="N553" s="8"/>
      <c r="O553" s="8">
        <f>331.3*(SQRT((1+('P,T'!D553/273.15))))</f>
        <v>331.3</v>
      </c>
      <c r="P553" s="8"/>
      <c r="Q553" s="8">
        <f t="shared" si="110"/>
        <v>0</v>
      </c>
      <c r="R553" s="8"/>
      <c r="S553" s="8">
        <f t="shared" si="111"/>
        <v>0</v>
      </c>
      <c r="V553" s="8">
        <f>IF('RAOB Used for Calcs'!N553=1,((2*$T$16*$T$19)/(M553*$T$22*I553))^(1/2),0)</f>
        <v>0</v>
      </c>
      <c r="W553" s="8"/>
      <c r="X553" s="37">
        <f>IF('RAOB Used for Calcs'!N553=1,((2*$T$16*$T$19)/(M553*$T$22*K553))^(1/2),0)</f>
        <v>0</v>
      </c>
      <c r="Z553" s="18">
        <f t="shared" si="112"/>
        <v>0</v>
      </c>
      <c r="AA553" s="18"/>
      <c r="AC553" s="8">
        <f>IF('RAOB Used for Calcs'!L553=1,('particle parameters'!$B$25*ABS('particle parameters'!$B$30)),(AC554+(AM554*'vertical grid'!H554)))</f>
        <v>0</v>
      </c>
      <c r="AE553" s="8">
        <f t="shared" si="115"/>
        <v>0</v>
      </c>
      <c r="AG553" s="8">
        <f t="shared" si="116"/>
        <v>0.42399999999999999</v>
      </c>
      <c r="AI553" s="8">
        <f t="shared" si="117"/>
        <v>0</v>
      </c>
      <c r="AK553" s="8">
        <f t="shared" si="113"/>
        <v>0</v>
      </c>
      <c r="AM553" s="8">
        <f>AK553/('particle parameters'!$B$21/1000)</f>
        <v>0</v>
      </c>
      <c r="AO553" s="35">
        <f t="shared" si="114"/>
        <v>0</v>
      </c>
      <c r="AQ553" s="15">
        <f>IF('vertical grid'!J553=TRUE,1,0)</f>
        <v>0</v>
      </c>
      <c r="AR553" s="15"/>
      <c r="AS553" s="15">
        <f t="shared" si="118"/>
        <v>0</v>
      </c>
      <c r="AV553" s="8">
        <f>(Vz!$B$14/1000)*Vz!AK553</f>
        <v>0</v>
      </c>
      <c r="AX553">
        <f t="shared" si="119"/>
        <v>0</v>
      </c>
    </row>
    <row r="554" spans="2:50" x14ac:dyDescent="0.15">
      <c r="B554" s="15">
        <f>'RAOB Used for Calcs'!C554</f>
        <v>0</v>
      </c>
      <c r="D554" s="15">
        <f t="shared" si="120"/>
        <v>0</v>
      </c>
      <c r="F554" s="8">
        <f t="shared" si="109"/>
        <v>0</v>
      </c>
      <c r="G554" s="8"/>
      <c r="I554">
        <v>0.60000000000000009</v>
      </c>
      <c r="K554" s="8">
        <f t="shared" si="121"/>
        <v>0.42399999999999999</v>
      </c>
      <c r="M554" s="20">
        <f>'P,T'!J554</f>
        <v>0</v>
      </c>
      <c r="N554" s="8"/>
      <c r="O554" s="8">
        <f>331.3*(SQRT((1+('P,T'!D554/273.15))))</f>
        <v>331.3</v>
      </c>
      <c r="P554" s="8"/>
      <c r="Q554" s="8">
        <f t="shared" si="110"/>
        <v>0</v>
      </c>
      <c r="R554" s="8"/>
      <c r="S554" s="8">
        <f t="shared" si="111"/>
        <v>0</v>
      </c>
      <c r="V554" s="8">
        <f>IF('RAOB Used for Calcs'!N554=1,((2*$T$16*$T$19)/(M554*$T$22*I554))^(1/2),0)</f>
        <v>0</v>
      </c>
      <c r="W554" s="8"/>
      <c r="X554" s="37">
        <f>IF('RAOB Used for Calcs'!N554=1,((2*$T$16*$T$19)/(M554*$T$22*K554))^(1/2),0)</f>
        <v>0</v>
      </c>
      <c r="Z554" s="18">
        <f t="shared" si="112"/>
        <v>0</v>
      </c>
      <c r="AA554" s="18"/>
      <c r="AC554" s="8">
        <f>IF('RAOB Used for Calcs'!L554=1,('particle parameters'!$B$25*ABS('particle parameters'!$B$30)),(AC555+(AM555*'vertical grid'!H555)))</f>
        <v>0</v>
      </c>
      <c r="AE554" s="8">
        <f t="shared" si="115"/>
        <v>0</v>
      </c>
      <c r="AG554" s="8">
        <f t="shared" si="116"/>
        <v>0.42399999999999999</v>
      </c>
      <c r="AI554" s="8">
        <f t="shared" si="117"/>
        <v>0</v>
      </c>
      <c r="AK554" s="8">
        <f t="shared" si="113"/>
        <v>0</v>
      </c>
      <c r="AM554" s="8">
        <f>AK554/('particle parameters'!$B$21/1000)</f>
        <v>0</v>
      </c>
      <c r="AO554" s="35">
        <f t="shared" si="114"/>
        <v>0</v>
      </c>
      <c r="AQ554" s="15">
        <f>IF('vertical grid'!J554=TRUE,1,0)</f>
        <v>0</v>
      </c>
      <c r="AR554" s="15"/>
      <c r="AS554" s="15">
        <f t="shared" si="118"/>
        <v>0</v>
      </c>
      <c r="AV554" s="8">
        <f>(Vz!$B$14/1000)*Vz!AK554</f>
        <v>0</v>
      </c>
      <c r="AX554">
        <f t="shared" si="119"/>
        <v>0</v>
      </c>
    </row>
    <row r="555" spans="2:50" x14ac:dyDescent="0.15">
      <c r="B555" s="15">
        <f>'RAOB Used for Calcs'!C555</f>
        <v>0</v>
      </c>
      <c r="D555" s="15">
        <f t="shared" si="120"/>
        <v>0</v>
      </c>
      <c r="F555" s="8">
        <f t="shared" si="109"/>
        <v>0</v>
      </c>
      <c r="G555" s="8"/>
      <c r="I555">
        <v>0.60000000000000009</v>
      </c>
      <c r="K555" s="8">
        <f t="shared" si="121"/>
        <v>0.42399999999999999</v>
      </c>
      <c r="M555" s="20">
        <f>'P,T'!J555</f>
        <v>0</v>
      </c>
      <c r="N555" s="8"/>
      <c r="O555" s="8">
        <f>331.3*(SQRT((1+('P,T'!D555/273.15))))</f>
        <v>331.3</v>
      </c>
      <c r="P555" s="8"/>
      <c r="Q555" s="8">
        <f t="shared" si="110"/>
        <v>0</v>
      </c>
      <c r="R555" s="8"/>
      <c r="S555" s="8">
        <f t="shared" si="111"/>
        <v>0</v>
      </c>
      <c r="V555" s="8">
        <f>IF('RAOB Used for Calcs'!N555=1,((2*$T$16*$T$19)/(M555*$T$22*I555))^(1/2),0)</f>
        <v>0</v>
      </c>
      <c r="W555" s="8"/>
      <c r="X555" s="37">
        <f>IF('RAOB Used for Calcs'!N555=1,((2*$T$16*$T$19)/(M555*$T$22*K555))^(1/2),0)</f>
        <v>0</v>
      </c>
      <c r="Z555" s="18">
        <f t="shared" si="112"/>
        <v>0</v>
      </c>
      <c r="AA555" s="18"/>
      <c r="AC555" s="8">
        <f>IF('RAOB Used for Calcs'!L555=1,('particle parameters'!$B$25*ABS('particle parameters'!$B$30)),(AC556+(AM556*'vertical grid'!H556)))</f>
        <v>0</v>
      </c>
      <c r="AE555" s="8">
        <f t="shared" si="115"/>
        <v>0</v>
      </c>
      <c r="AG555" s="8">
        <f t="shared" si="116"/>
        <v>0.42399999999999999</v>
      </c>
      <c r="AI555" s="8">
        <f t="shared" si="117"/>
        <v>0</v>
      </c>
      <c r="AK555" s="8">
        <f t="shared" si="113"/>
        <v>0</v>
      </c>
      <c r="AM555" s="8">
        <f>AK555/('particle parameters'!$B$21/1000)</f>
        <v>0</v>
      </c>
      <c r="AO555" s="35">
        <f t="shared" si="114"/>
        <v>0</v>
      </c>
      <c r="AQ555" s="15">
        <f>IF('vertical grid'!J555=TRUE,1,0)</f>
        <v>0</v>
      </c>
      <c r="AR555" s="15"/>
      <c r="AS555" s="15">
        <f t="shared" si="118"/>
        <v>0</v>
      </c>
      <c r="AV555" s="8">
        <f>(Vz!$B$14/1000)*Vz!AK555</f>
        <v>0</v>
      </c>
      <c r="AX555">
        <f t="shared" si="119"/>
        <v>0</v>
      </c>
    </row>
    <row r="556" spans="2:50" x14ac:dyDescent="0.15">
      <c r="B556" s="15">
        <f>'RAOB Used for Calcs'!C556</f>
        <v>0</v>
      </c>
      <c r="D556" s="15">
        <f t="shared" si="120"/>
        <v>0</v>
      </c>
      <c r="F556" s="8">
        <f t="shared" si="109"/>
        <v>0</v>
      </c>
      <c r="G556" s="8"/>
      <c r="I556">
        <v>0.60000000000000009</v>
      </c>
      <c r="K556" s="8">
        <f t="shared" si="121"/>
        <v>0.42399999999999999</v>
      </c>
      <c r="M556" s="20">
        <f>'P,T'!J556</f>
        <v>0</v>
      </c>
      <c r="N556" s="8"/>
      <c r="O556" s="8">
        <f>331.3*(SQRT((1+('P,T'!D556/273.15))))</f>
        <v>331.3</v>
      </c>
      <c r="P556" s="8"/>
      <c r="Q556" s="8">
        <f t="shared" si="110"/>
        <v>0</v>
      </c>
      <c r="R556" s="8"/>
      <c r="S556" s="8">
        <f t="shared" si="111"/>
        <v>0</v>
      </c>
      <c r="V556" s="8">
        <f>IF('RAOB Used for Calcs'!N556=1,((2*$T$16*$T$19)/(M556*$T$22*I556))^(1/2),0)</f>
        <v>0</v>
      </c>
      <c r="W556" s="8"/>
      <c r="X556" s="37">
        <f>IF('RAOB Used for Calcs'!N556=1,((2*$T$16*$T$19)/(M556*$T$22*K556))^(1/2),0)</f>
        <v>0</v>
      </c>
      <c r="Z556" s="18">
        <f t="shared" si="112"/>
        <v>0</v>
      </c>
      <c r="AA556" s="18"/>
      <c r="AC556" s="8">
        <f>IF('RAOB Used for Calcs'!L556=1,('particle parameters'!$B$25*ABS('particle parameters'!$B$30)),(AC557+(AM557*'vertical grid'!H557)))</f>
        <v>0</v>
      </c>
      <c r="AE556" s="8">
        <f t="shared" si="115"/>
        <v>0</v>
      </c>
      <c r="AG556" s="8">
        <f t="shared" si="116"/>
        <v>0.42399999999999999</v>
      </c>
      <c r="AI556" s="8">
        <f t="shared" si="117"/>
        <v>0</v>
      </c>
      <c r="AK556" s="8">
        <f t="shared" si="113"/>
        <v>0</v>
      </c>
      <c r="AM556" s="8">
        <f>AK556/('particle parameters'!$B$21/1000)</f>
        <v>0</v>
      </c>
      <c r="AO556" s="35">
        <f t="shared" si="114"/>
        <v>0</v>
      </c>
      <c r="AQ556" s="15">
        <f>IF('vertical grid'!J556=TRUE,1,0)</f>
        <v>0</v>
      </c>
      <c r="AR556" s="15"/>
      <c r="AS556" s="15">
        <f t="shared" si="118"/>
        <v>0</v>
      </c>
      <c r="AV556" s="8">
        <f>(Vz!$B$14/1000)*Vz!AK556</f>
        <v>0</v>
      </c>
      <c r="AX556">
        <f t="shared" si="119"/>
        <v>0</v>
      </c>
    </row>
    <row r="557" spans="2:50" x14ac:dyDescent="0.15">
      <c r="B557" s="15">
        <f>'RAOB Used for Calcs'!C557</f>
        <v>0</v>
      </c>
      <c r="D557" s="15">
        <f t="shared" si="120"/>
        <v>0</v>
      </c>
      <c r="F557" s="8">
        <f t="shared" si="109"/>
        <v>0</v>
      </c>
      <c r="G557" s="8"/>
      <c r="I557">
        <v>0.60000000000000009</v>
      </c>
      <c r="K557" s="8">
        <f t="shared" si="121"/>
        <v>0.42399999999999999</v>
      </c>
      <c r="M557" s="20">
        <f>'P,T'!J557</f>
        <v>0</v>
      </c>
      <c r="N557" s="8"/>
      <c r="O557" s="8">
        <f>331.3*(SQRT((1+('P,T'!D557/273.15))))</f>
        <v>331.3</v>
      </c>
      <c r="P557" s="8"/>
      <c r="Q557" s="8">
        <f t="shared" si="110"/>
        <v>0</v>
      </c>
      <c r="R557" s="8"/>
      <c r="S557" s="8">
        <f t="shared" si="111"/>
        <v>0</v>
      </c>
      <c r="V557" s="8">
        <f>IF('RAOB Used for Calcs'!N557=1,((2*$T$16*$T$19)/(M557*$T$22*I557))^(1/2),0)</f>
        <v>0</v>
      </c>
      <c r="W557" s="8"/>
      <c r="X557" s="37">
        <f>IF('RAOB Used for Calcs'!N557=1,((2*$T$16*$T$19)/(M557*$T$22*K557))^(1/2),0)</f>
        <v>0</v>
      </c>
      <c r="Z557" s="18">
        <f t="shared" si="112"/>
        <v>0</v>
      </c>
      <c r="AA557" s="18"/>
      <c r="AC557" s="8">
        <f>IF('RAOB Used for Calcs'!L557=1,('particle parameters'!$B$25*ABS('particle parameters'!$B$30)),(AC558+(AM558*'vertical grid'!H558)))</f>
        <v>0</v>
      </c>
      <c r="AE557" s="8">
        <f t="shared" si="115"/>
        <v>0</v>
      </c>
      <c r="AG557" s="8">
        <f t="shared" si="116"/>
        <v>0.42399999999999999</v>
      </c>
      <c r="AI557" s="8">
        <f t="shared" si="117"/>
        <v>0</v>
      </c>
      <c r="AK557" s="8">
        <f t="shared" si="113"/>
        <v>0</v>
      </c>
      <c r="AM557" s="8">
        <f>AK557/('particle parameters'!$B$21/1000)</f>
        <v>0</v>
      </c>
      <c r="AO557" s="35">
        <f t="shared" si="114"/>
        <v>0</v>
      </c>
      <c r="AQ557" s="15">
        <f>IF('vertical grid'!J557=TRUE,1,0)</f>
        <v>0</v>
      </c>
      <c r="AR557" s="15"/>
      <c r="AS557" s="15">
        <f t="shared" si="118"/>
        <v>0</v>
      </c>
      <c r="AV557" s="8">
        <f>(Vz!$B$14/1000)*Vz!AK557</f>
        <v>0</v>
      </c>
      <c r="AX557">
        <f t="shared" si="119"/>
        <v>0</v>
      </c>
    </row>
    <row r="558" spans="2:50" x14ac:dyDescent="0.15">
      <c r="B558" s="15">
        <f>'RAOB Used for Calcs'!C558</f>
        <v>0</v>
      </c>
      <c r="D558" s="15">
        <f t="shared" si="120"/>
        <v>0</v>
      </c>
      <c r="F558" s="8">
        <f t="shared" si="109"/>
        <v>0</v>
      </c>
      <c r="G558" s="8"/>
      <c r="I558">
        <v>0.60000000000000009</v>
      </c>
      <c r="K558" s="8">
        <f t="shared" si="121"/>
        <v>0.42399999999999999</v>
      </c>
      <c r="M558" s="20">
        <f>'P,T'!J558</f>
        <v>0</v>
      </c>
      <c r="N558" s="8"/>
      <c r="O558" s="8">
        <f>331.3*(SQRT((1+('P,T'!D558/273.15))))</f>
        <v>331.3</v>
      </c>
      <c r="P558" s="8"/>
      <c r="Q558" s="8">
        <f t="shared" si="110"/>
        <v>0</v>
      </c>
      <c r="R558" s="8"/>
      <c r="S558" s="8">
        <f t="shared" si="111"/>
        <v>0</v>
      </c>
      <c r="V558" s="8">
        <f>IF('RAOB Used for Calcs'!N558=1,((2*$T$16*$T$19)/(M558*$T$22*I558))^(1/2),0)</f>
        <v>0</v>
      </c>
      <c r="W558" s="8"/>
      <c r="X558" s="37">
        <f>IF('RAOB Used for Calcs'!N558=1,((2*$T$16*$T$19)/(M558*$T$22*K558))^(1/2),0)</f>
        <v>0</v>
      </c>
      <c r="Z558" s="18">
        <f t="shared" si="112"/>
        <v>0</v>
      </c>
      <c r="AA558" s="18"/>
      <c r="AC558" s="8">
        <f>IF('RAOB Used for Calcs'!L558=1,('particle parameters'!$B$25*ABS('particle parameters'!$B$30)),(AC559+(AM559*'vertical grid'!H559)))</f>
        <v>0</v>
      </c>
      <c r="AE558" s="8">
        <f t="shared" si="115"/>
        <v>0</v>
      </c>
      <c r="AG558" s="8">
        <f t="shared" si="116"/>
        <v>0.42399999999999999</v>
      </c>
      <c r="AI558" s="8">
        <f t="shared" si="117"/>
        <v>0</v>
      </c>
      <c r="AK558" s="8">
        <f t="shared" si="113"/>
        <v>0</v>
      </c>
      <c r="AM558" s="8">
        <f>AK558/('particle parameters'!$B$21/1000)</f>
        <v>0</v>
      </c>
      <c r="AO558" s="35">
        <f t="shared" si="114"/>
        <v>0</v>
      </c>
      <c r="AQ558" s="15">
        <f>IF('vertical grid'!J558=TRUE,1,0)</f>
        <v>0</v>
      </c>
      <c r="AR558" s="15"/>
      <c r="AS558" s="15">
        <f t="shared" si="118"/>
        <v>0</v>
      </c>
      <c r="AV558" s="8">
        <f>(Vz!$B$14/1000)*Vz!AK558</f>
        <v>0</v>
      </c>
      <c r="AX558">
        <f t="shared" si="119"/>
        <v>0</v>
      </c>
    </row>
    <row r="559" spans="2:50" x14ac:dyDescent="0.15">
      <c r="B559" s="15">
        <f>'RAOB Used for Calcs'!C559</f>
        <v>0</v>
      </c>
      <c r="D559" s="15">
        <f t="shared" si="120"/>
        <v>0</v>
      </c>
      <c r="F559" s="8">
        <f t="shared" si="109"/>
        <v>0</v>
      </c>
      <c r="G559" s="8"/>
      <c r="I559">
        <v>0.60000000000000009</v>
      </c>
      <c r="K559" s="8">
        <f t="shared" si="121"/>
        <v>0.42399999999999999</v>
      </c>
      <c r="M559" s="20">
        <f>'P,T'!J559</f>
        <v>0</v>
      </c>
      <c r="N559" s="8"/>
      <c r="O559" s="8">
        <f>331.3*(SQRT((1+('P,T'!D559/273.15))))</f>
        <v>331.3</v>
      </c>
      <c r="P559" s="8"/>
      <c r="Q559" s="8">
        <f t="shared" si="110"/>
        <v>0</v>
      </c>
      <c r="R559" s="8"/>
      <c r="S559" s="8">
        <f t="shared" si="111"/>
        <v>0</v>
      </c>
      <c r="V559" s="8">
        <f>IF('RAOB Used for Calcs'!N559=1,((2*$T$16*$T$19)/(M559*$T$22*I559))^(1/2),0)</f>
        <v>0</v>
      </c>
      <c r="W559" s="8"/>
      <c r="X559" s="37">
        <f>IF('RAOB Used for Calcs'!N559=1,((2*$T$16*$T$19)/(M559*$T$22*K559))^(1/2),0)</f>
        <v>0</v>
      </c>
      <c r="Z559" s="18">
        <f t="shared" si="112"/>
        <v>0</v>
      </c>
      <c r="AA559" s="18"/>
      <c r="AC559" s="8">
        <f>IF('RAOB Used for Calcs'!L559=1,('particle parameters'!$B$25*ABS('particle parameters'!$B$30)),(AC560+(AM560*'vertical grid'!H560)))</f>
        <v>0</v>
      </c>
      <c r="AE559" s="8">
        <f t="shared" si="115"/>
        <v>0</v>
      </c>
      <c r="AG559" s="8">
        <f t="shared" si="116"/>
        <v>0.42399999999999999</v>
      </c>
      <c r="AI559" s="8">
        <f t="shared" si="117"/>
        <v>0</v>
      </c>
      <c r="AK559" s="8">
        <f t="shared" si="113"/>
        <v>0</v>
      </c>
      <c r="AM559" s="8">
        <f>AK559/('particle parameters'!$B$21/1000)</f>
        <v>0</v>
      </c>
      <c r="AO559" s="35">
        <f t="shared" si="114"/>
        <v>0</v>
      </c>
      <c r="AQ559" s="15">
        <f>IF('vertical grid'!J559=TRUE,1,0)</f>
        <v>0</v>
      </c>
      <c r="AR559" s="15"/>
      <c r="AS559" s="15">
        <f t="shared" si="118"/>
        <v>0</v>
      </c>
      <c r="AV559" s="8">
        <f>(Vz!$B$14/1000)*Vz!AK559</f>
        <v>0</v>
      </c>
      <c r="AX559">
        <f t="shared" si="119"/>
        <v>0</v>
      </c>
    </row>
    <row r="560" spans="2:50" x14ac:dyDescent="0.15">
      <c r="B560" s="15">
        <f>'RAOB Used for Calcs'!C560</f>
        <v>0</v>
      </c>
      <c r="D560" s="15">
        <f t="shared" si="120"/>
        <v>0</v>
      </c>
      <c r="F560" s="8">
        <f t="shared" si="109"/>
        <v>0</v>
      </c>
      <c r="G560" s="8"/>
      <c r="I560">
        <v>0.60000000000000009</v>
      </c>
      <c r="K560" s="8">
        <f t="shared" si="121"/>
        <v>0.42399999999999999</v>
      </c>
      <c r="M560" s="20">
        <f>'P,T'!J560</f>
        <v>0</v>
      </c>
      <c r="N560" s="8"/>
      <c r="O560" s="8">
        <f>331.3*(SQRT((1+('P,T'!D560/273.15))))</f>
        <v>331.3</v>
      </c>
      <c r="P560" s="8"/>
      <c r="Q560" s="8">
        <f t="shared" si="110"/>
        <v>0</v>
      </c>
      <c r="R560" s="8"/>
      <c r="S560" s="8">
        <f t="shared" si="111"/>
        <v>0</v>
      </c>
      <c r="V560" s="8">
        <f>IF('RAOB Used for Calcs'!N560=1,((2*$T$16*$T$19)/(M560*$T$22*I560))^(1/2),0)</f>
        <v>0</v>
      </c>
      <c r="W560" s="8"/>
      <c r="X560" s="37">
        <f>IF('RAOB Used for Calcs'!N560=1,((2*$T$16*$T$19)/(M560*$T$22*K560))^(1/2),0)</f>
        <v>0</v>
      </c>
      <c r="Z560" s="18">
        <f t="shared" si="112"/>
        <v>0</v>
      </c>
      <c r="AA560" s="18"/>
      <c r="AC560" s="8">
        <f>IF('RAOB Used for Calcs'!L560=1,('particle parameters'!$B$25*ABS('particle parameters'!$B$30)),(AC561+(AM561*'vertical grid'!H561)))</f>
        <v>0</v>
      </c>
      <c r="AE560" s="8">
        <f t="shared" si="115"/>
        <v>0</v>
      </c>
      <c r="AG560" s="8">
        <f t="shared" si="116"/>
        <v>0.42399999999999999</v>
      </c>
      <c r="AI560" s="8">
        <f t="shared" si="117"/>
        <v>0</v>
      </c>
      <c r="AK560" s="8">
        <f t="shared" si="113"/>
        <v>0</v>
      </c>
      <c r="AM560" s="8">
        <f>AK560/('particle parameters'!$B$21/1000)</f>
        <v>0</v>
      </c>
      <c r="AO560" s="35">
        <f t="shared" si="114"/>
        <v>0</v>
      </c>
      <c r="AQ560" s="15">
        <f>IF('vertical grid'!J560=TRUE,1,0)</f>
        <v>0</v>
      </c>
      <c r="AR560" s="15"/>
      <c r="AS560" s="15">
        <f t="shared" si="118"/>
        <v>0</v>
      </c>
      <c r="AV560" s="8">
        <f>(Vz!$B$14/1000)*Vz!AK560</f>
        <v>0</v>
      </c>
      <c r="AX560">
        <f t="shared" si="119"/>
        <v>0</v>
      </c>
    </row>
    <row r="561" spans="2:50" x14ac:dyDescent="0.15">
      <c r="B561" s="15">
        <f>'RAOB Used for Calcs'!C561</f>
        <v>0</v>
      </c>
      <c r="D561" s="15">
        <f t="shared" si="120"/>
        <v>0</v>
      </c>
      <c r="F561" s="8">
        <f t="shared" si="109"/>
        <v>0</v>
      </c>
      <c r="G561" s="8"/>
      <c r="I561">
        <v>0.60000000000000009</v>
      </c>
      <c r="K561" s="8">
        <f t="shared" si="121"/>
        <v>0.42399999999999999</v>
      </c>
      <c r="M561" s="20">
        <f>'P,T'!J561</f>
        <v>0</v>
      </c>
      <c r="N561" s="8"/>
      <c r="O561" s="8">
        <f>331.3*(SQRT((1+('P,T'!D561/273.15))))</f>
        <v>331.3</v>
      </c>
      <c r="P561" s="8"/>
      <c r="Q561" s="8">
        <f t="shared" si="110"/>
        <v>0</v>
      </c>
      <c r="R561" s="8"/>
      <c r="S561" s="8">
        <f t="shared" si="111"/>
        <v>0</v>
      </c>
      <c r="V561" s="8">
        <f>IF('RAOB Used for Calcs'!N561=1,((2*$T$16*$T$19)/(M561*$T$22*I561))^(1/2),0)</f>
        <v>0</v>
      </c>
      <c r="W561" s="8"/>
      <c r="X561" s="37">
        <f>IF('RAOB Used for Calcs'!N561=1,((2*$T$16*$T$19)/(M561*$T$22*K561))^(1/2),0)</f>
        <v>0</v>
      </c>
      <c r="Z561" s="18">
        <f t="shared" si="112"/>
        <v>0</v>
      </c>
      <c r="AA561" s="18"/>
      <c r="AC561" s="8">
        <f>IF('RAOB Used for Calcs'!L561=1,('particle parameters'!$B$25*ABS('particle parameters'!$B$30)),(AC562+(AM562*'vertical grid'!H562)))</f>
        <v>0</v>
      </c>
      <c r="AE561" s="8">
        <f t="shared" si="115"/>
        <v>0</v>
      </c>
      <c r="AG561" s="8">
        <f t="shared" si="116"/>
        <v>0.42399999999999999</v>
      </c>
      <c r="AI561" s="8">
        <f t="shared" si="117"/>
        <v>0</v>
      </c>
      <c r="AK561" s="8">
        <f t="shared" si="113"/>
        <v>0</v>
      </c>
      <c r="AM561" s="8">
        <f>AK561/('particle parameters'!$B$21/1000)</f>
        <v>0</v>
      </c>
      <c r="AO561" s="35">
        <f t="shared" si="114"/>
        <v>0</v>
      </c>
      <c r="AQ561" s="15">
        <f>IF('vertical grid'!J561=TRUE,1,0)</f>
        <v>0</v>
      </c>
      <c r="AR561" s="15"/>
      <c r="AS561" s="15">
        <f t="shared" si="118"/>
        <v>0</v>
      </c>
      <c r="AV561" s="8">
        <f>(Vz!$B$14/1000)*Vz!AK561</f>
        <v>0</v>
      </c>
      <c r="AX561">
        <f t="shared" si="119"/>
        <v>0</v>
      </c>
    </row>
    <row r="562" spans="2:50" x14ac:dyDescent="0.15">
      <c r="B562" s="15">
        <f>'RAOB Used for Calcs'!C562</f>
        <v>0</v>
      </c>
      <c r="D562" s="15">
        <f t="shared" si="120"/>
        <v>0</v>
      </c>
      <c r="F562" s="8">
        <f t="shared" si="109"/>
        <v>0</v>
      </c>
      <c r="G562" s="8"/>
      <c r="I562">
        <v>0.60000000000000009</v>
      </c>
      <c r="K562" s="8">
        <f t="shared" si="121"/>
        <v>0.42399999999999999</v>
      </c>
      <c r="M562" s="20">
        <f>'P,T'!J562</f>
        <v>0</v>
      </c>
      <c r="N562" s="8"/>
      <c r="O562" s="8">
        <f>331.3*(SQRT((1+('P,T'!D562/273.15))))</f>
        <v>331.3</v>
      </c>
      <c r="P562" s="8"/>
      <c r="Q562" s="8">
        <f t="shared" si="110"/>
        <v>0</v>
      </c>
      <c r="R562" s="8"/>
      <c r="S562" s="8">
        <f t="shared" si="111"/>
        <v>0</v>
      </c>
      <c r="V562" s="8">
        <f>IF('RAOB Used for Calcs'!N562=1,((2*$T$16*$T$19)/(M562*$T$22*I562))^(1/2),0)</f>
        <v>0</v>
      </c>
      <c r="W562" s="8"/>
      <c r="X562" s="37">
        <f>IF('RAOB Used for Calcs'!N562=1,((2*$T$16*$T$19)/(M562*$T$22*K562))^(1/2),0)</f>
        <v>0</v>
      </c>
      <c r="Z562" s="18">
        <f t="shared" si="112"/>
        <v>0</v>
      </c>
      <c r="AA562" s="18"/>
      <c r="AC562" s="8">
        <f>IF('RAOB Used for Calcs'!L562=1,('particle parameters'!$B$25*ABS('particle parameters'!$B$30)),(AC563+(AM563*'vertical grid'!H563)))</f>
        <v>0</v>
      </c>
      <c r="AE562" s="8">
        <f t="shared" si="115"/>
        <v>0</v>
      </c>
      <c r="AG562" s="8">
        <f t="shared" si="116"/>
        <v>0.42399999999999999</v>
      </c>
      <c r="AI562" s="8">
        <f t="shared" si="117"/>
        <v>0</v>
      </c>
      <c r="AK562" s="8">
        <f t="shared" si="113"/>
        <v>0</v>
      </c>
      <c r="AM562" s="8">
        <f>AK562/('particle parameters'!$B$21/1000)</f>
        <v>0</v>
      </c>
      <c r="AO562" s="35">
        <f t="shared" si="114"/>
        <v>0</v>
      </c>
      <c r="AQ562" s="15">
        <f>IF('vertical grid'!J562=TRUE,1,0)</f>
        <v>0</v>
      </c>
      <c r="AR562" s="15"/>
      <c r="AS562" s="15">
        <f t="shared" si="118"/>
        <v>0</v>
      </c>
      <c r="AV562" s="8">
        <f>(Vz!$B$14/1000)*Vz!AK562</f>
        <v>0</v>
      </c>
      <c r="AX562">
        <f t="shared" si="119"/>
        <v>0</v>
      </c>
    </row>
    <row r="563" spans="2:50" x14ac:dyDescent="0.15">
      <c r="B563" s="15">
        <f>'RAOB Used for Calcs'!C563</f>
        <v>0</v>
      </c>
      <c r="D563" s="15">
        <f t="shared" si="120"/>
        <v>0</v>
      </c>
      <c r="F563" s="8">
        <f t="shared" si="109"/>
        <v>0</v>
      </c>
      <c r="G563" s="8"/>
      <c r="I563">
        <v>0.60000000000000009</v>
      </c>
      <c r="K563" s="8">
        <f t="shared" si="121"/>
        <v>0.42399999999999999</v>
      </c>
      <c r="M563" s="20">
        <f>'P,T'!J563</f>
        <v>0</v>
      </c>
      <c r="N563" s="8"/>
      <c r="O563" s="8">
        <f>331.3*(SQRT((1+('P,T'!D563/273.15))))</f>
        <v>331.3</v>
      </c>
      <c r="P563" s="8"/>
      <c r="Q563" s="8">
        <f t="shared" si="110"/>
        <v>0</v>
      </c>
      <c r="R563" s="8"/>
      <c r="S563" s="8">
        <f t="shared" si="111"/>
        <v>0</v>
      </c>
      <c r="V563" s="8">
        <f>IF('RAOB Used for Calcs'!N563=1,((2*$T$16*$T$19)/(M563*$T$22*I563))^(1/2),0)</f>
        <v>0</v>
      </c>
      <c r="W563" s="8"/>
      <c r="X563" s="37">
        <f>IF('RAOB Used for Calcs'!N563=1,((2*$T$16*$T$19)/(M563*$T$22*K563))^(1/2),0)</f>
        <v>0</v>
      </c>
      <c r="Z563" s="18">
        <f t="shared" si="112"/>
        <v>0</v>
      </c>
      <c r="AA563" s="18"/>
      <c r="AC563" s="8">
        <f>IF('RAOB Used for Calcs'!L563=1,('particle parameters'!$B$25*ABS('particle parameters'!$B$30)),(AC564+(AM564*'vertical grid'!H564)))</f>
        <v>0</v>
      </c>
      <c r="AE563" s="8">
        <f t="shared" si="115"/>
        <v>0</v>
      </c>
      <c r="AG563" s="8">
        <f t="shared" si="116"/>
        <v>0.42399999999999999</v>
      </c>
      <c r="AI563" s="8">
        <f t="shared" si="117"/>
        <v>0</v>
      </c>
      <c r="AK563" s="8">
        <f t="shared" si="113"/>
        <v>0</v>
      </c>
      <c r="AM563" s="8">
        <f>AK563/('particle parameters'!$B$21/1000)</f>
        <v>0</v>
      </c>
      <c r="AO563" s="35">
        <f t="shared" si="114"/>
        <v>0</v>
      </c>
      <c r="AQ563" s="15">
        <f>IF('vertical grid'!J563=TRUE,1,0)</f>
        <v>0</v>
      </c>
      <c r="AR563" s="15"/>
      <c r="AS563" s="15">
        <f t="shared" si="118"/>
        <v>0</v>
      </c>
      <c r="AV563" s="8">
        <f>(Vz!$B$14/1000)*Vz!AK563</f>
        <v>0</v>
      </c>
      <c r="AX563">
        <f t="shared" si="119"/>
        <v>0</v>
      </c>
    </row>
    <row r="564" spans="2:50" x14ac:dyDescent="0.15">
      <c r="B564" s="15">
        <f>'RAOB Used for Calcs'!C564</f>
        <v>0</v>
      </c>
      <c r="D564" s="15">
        <f t="shared" si="120"/>
        <v>0</v>
      </c>
      <c r="F564" s="8">
        <f t="shared" si="109"/>
        <v>0</v>
      </c>
      <c r="G564" s="8"/>
      <c r="I564">
        <v>0.60000000000000009</v>
      </c>
      <c r="K564" s="8">
        <f t="shared" si="121"/>
        <v>0.42399999999999999</v>
      </c>
      <c r="M564" s="20">
        <f>'P,T'!J564</f>
        <v>0</v>
      </c>
      <c r="N564" s="8"/>
      <c r="O564" s="8">
        <f>331.3*(SQRT((1+('P,T'!D564/273.15))))</f>
        <v>331.3</v>
      </c>
      <c r="P564" s="8"/>
      <c r="Q564" s="8">
        <f t="shared" si="110"/>
        <v>0</v>
      </c>
      <c r="R564" s="8"/>
      <c r="S564" s="8">
        <f t="shared" si="111"/>
        <v>0</v>
      </c>
      <c r="V564" s="8">
        <f>IF('RAOB Used for Calcs'!N564=1,((2*$T$16*$T$19)/(M564*$T$22*I564))^(1/2),0)</f>
        <v>0</v>
      </c>
      <c r="W564" s="8"/>
      <c r="X564" s="37">
        <f>IF('RAOB Used for Calcs'!N564=1,((2*$T$16*$T$19)/(M564*$T$22*K564))^(1/2),0)</f>
        <v>0</v>
      </c>
      <c r="Z564" s="18">
        <f t="shared" si="112"/>
        <v>0</v>
      </c>
      <c r="AA564" s="18"/>
      <c r="AC564" s="8">
        <f>IF('RAOB Used for Calcs'!L564=1,('particle parameters'!$B$25*ABS('particle parameters'!$B$30)),(AC565+(AM565*'vertical grid'!H565)))</f>
        <v>0</v>
      </c>
      <c r="AE564" s="8">
        <f t="shared" si="115"/>
        <v>0</v>
      </c>
      <c r="AG564" s="8">
        <f t="shared" si="116"/>
        <v>0.42399999999999999</v>
      </c>
      <c r="AI564" s="8">
        <f t="shared" si="117"/>
        <v>0</v>
      </c>
      <c r="AK564" s="8">
        <f t="shared" si="113"/>
        <v>0</v>
      </c>
      <c r="AM564" s="8">
        <f>AK564/('particle parameters'!$B$21/1000)</f>
        <v>0</v>
      </c>
      <c r="AO564" s="35">
        <f t="shared" si="114"/>
        <v>0</v>
      </c>
      <c r="AQ564" s="15">
        <f>IF('vertical grid'!J564=TRUE,1,0)</f>
        <v>0</v>
      </c>
      <c r="AR564" s="15"/>
      <c r="AS564" s="15">
        <f t="shared" si="118"/>
        <v>0</v>
      </c>
      <c r="AV564" s="8">
        <f>(Vz!$B$14/1000)*Vz!AK564</f>
        <v>0</v>
      </c>
      <c r="AX564">
        <f t="shared" si="119"/>
        <v>0</v>
      </c>
    </row>
    <row r="565" spans="2:50" x14ac:dyDescent="0.15">
      <c r="B565" s="15">
        <f>'RAOB Used for Calcs'!C565</f>
        <v>0</v>
      </c>
      <c r="D565" s="15">
        <f t="shared" si="120"/>
        <v>0</v>
      </c>
      <c r="F565" s="8">
        <f t="shared" si="109"/>
        <v>0</v>
      </c>
      <c r="G565" s="8"/>
      <c r="I565">
        <v>0.60000000000000009</v>
      </c>
      <c r="K565" s="8">
        <f t="shared" si="121"/>
        <v>0.42399999999999999</v>
      </c>
      <c r="M565" s="20">
        <f>'P,T'!J565</f>
        <v>0</v>
      </c>
      <c r="N565" s="8"/>
      <c r="O565" s="8">
        <f>331.3*(SQRT((1+('P,T'!D565/273.15))))</f>
        <v>331.3</v>
      </c>
      <c r="P565" s="8"/>
      <c r="Q565" s="8">
        <f t="shared" si="110"/>
        <v>0</v>
      </c>
      <c r="R565" s="8"/>
      <c r="S565" s="8">
        <f t="shared" si="111"/>
        <v>0</v>
      </c>
      <c r="V565" s="8">
        <f>IF('RAOB Used for Calcs'!N565=1,((2*$T$16*$T$19)/(M565*$T$22*I565))^(1/2),0)</f>
        <v>0</v>
      </c>
      <c r="W565" s="8"/>
      <c r="X565" s="37">
        <f>IF('RAOB Used for Calcs'!N565=1,((2*$T$16*$T$19)/(M565*$T$22*K565))^(1/2),0)</f>
        <v>0</v>
      </c>
      <c r="Z565" s="18">
        <f t="shared" si="112"/>
        <v>0</v>
      </c>
      <c r="AA565" s="18"/>
      <c r="AC565" s="8">
        <f>IF('RAOB Used for Calcs'!L565=1,('particle parameters'!$B$25*ABS('particle parameters'!$B$30)),(AC566+(AM566*'vertical grid'!H566)))</f>
        <v>0</v>
      </c>
      <c r="AE565" s="8">
        <f t="shared" si="115"/>
        <v>0</v>
      </c>
      <c r="AG565" s="8">
        <f t="shared" si="116"/>
        <v>0.42399999999999999</v>
      </c>
      <c r="AI565" s="8">
        <f t="shared" si="117"/>
        <v>0</v>
      </c>
      <c r="AK565" s="8">
        <f t="shared" si="113"/>
        <v>0</v>
      </c>
      <c r="AM565" s="8">
        <f>AK565/('particle parameters'!$B$21/1000)</f>
        <v>0</v>
      </c>
      <c r="AO565" s="35">
        <f t="shared" si="114"/>
        <v>0</v>
      </c>
      <c r="AQ565" s="15">
        <f>IF('vertical grid'!J565=TRUE,1,0)</f>
        <v>0</v>
      </c>
      <c r="AR565" s="15"/>
      <c r="AS565" s="15">
        <f t="shared" si="118"/>
        <v>0</v>
      </c>
      <c r="AV565" s="8">
        <f>(Vz!$B$14/1000)*Vz!AK565</f>
        <v>0</v>
      </c>
      <c r="AX565">
        <f t="shared" si="119"/>
        <v>0</v>
      </c>
    </row>
    <row r="566" spans="2:50" x14ac:dyDescent="0.15">
      <c r="B566" s="15">
        <f>'RAOB Used for Calcs'!C566</f>
        <v>0</v>
      </c>
      <c r="D566" s="15">
        <f t="shared" si="120"/>
        <v>0</v>
      </c>
      <c r="F566" s="8">
        <f t="shared" si="109"/>
        <v>0</v>
      </c>
      <c r="G566" s="8"/>
      <c r="I566">
        <v>0.60000000000000009</v>
      </c>
      <c r="K566" s="8">
        <f t="shared" si="121"/>
        <v>0.42399999999999999</v>
      </c>
      <c r="M566" s="20">
        <f>'P,T'!J566</f>
        <v>0</v>
      </c>
      <c r="N566" s="8"/>
      <c r="O566" s="8">
        <f>331.3*(SQRT((1+('P,T'!D566/273.15))))</f>
        <v>331.3</v>
      </c>
      <c r="P566" s="8"/>
      <c r="Q566" s="8">
        <f t="shared" si="110"/>
        <v>0</v>
      </c>
      <c r="R566" s="8"/>
      <c r="S566" s="8">
        <f t="shared" si="111"/>
        <v>0</v>
      </c>
      <c r="V566" s="8">
        <f>IF('RAOB Used for Calcs'!N566=1,((2*$T$16*$T$19)/(M566*$T$22*I566))^(1/2),0)</f>
        <v>0</v>
      </c>
      <c r="W566" s="8"/>
      <c r="X566" s="37">
        <f>IF('RAOB Used for Calcs'!N566=1,((2*$T$16*$T$19)/(M566*$T$22*K566))^(1/2),0)</f>
        <v>0</v>
      </c>
      <c r="Z566" s="18">
        <f t="shared" si="112"/>
        <v>0</v>
      </c>
      <c r="AA566" s="18"/>
      <c r="AC566" s="8">
        <f>IF('RAOB Used for Calcs'!L566=1,('particle parameters'!$B$25*ABS('particle parameters'!$B$30)),(AC567+(AM567*'vertical grid'!H567)))</f>
        <v>0</v>
      </c>
      <c r="AE566" s="8">
        <f t="shared" si="115"/>
        <v>0</v>
      </c>
      <c r="AG566" s="8">
        <f t="shared" si="116"/>
        <v>0.42399999999999999</v>
      </c>
      <c r="AI566" s="8">
        <f t="shared" si="117"/>
        <v>0</v>
      </c>
      <c r="AK566" s="8">
        <f t="shared" si="113"/>
        <v>0</v>
      </c>
      <c r="AM566" s="8">
        <f>AK566/('particle parameters'!$B$21/1000)</f>
        <v>0</v>
      </c>
      <c r="AO566" s="35">
        <f t="shared" si="114"/>
        <v>0</v>
      </c>
      <c r="AQ566" s="15">
        <f>IF('vertical grid'!J566=TRUE,1,0)</f>
        <v>0</v>
      </c>
      <c r="AR566" s="15"/>
      <c r="AS566" s="15">
        <f t="shared" si="118"/>
        <v>0</v>
      </c>
      <c r="AV566" s="8">
        <f>(Vz!$B$14/1000)*Vz!AK566</f>
        <v>0</v>
      </c>
      <c r="AX566">
        <f t="shared" si="119"/>
        <v>0</v>
      </c>
    </row>
    <row r="567" spans="2:50" x14ac:dyDescent="0.15">
      <c r="B567" s="15">
        <f>'RAOB Used for Calcs'!C567</f>
        <v>0</v>
      </c>
      <c r="D567" s="15">
        <f t="shared" si="120"/>
        <v>0</v>
      </c>
      <c r="F567" s="8">
        <f t="shared" si="109"/>
        <v>0</v>
      </c>
      <c r="G567" s="8"/>
      <c r="I567">
        <v>0.60000000000000009</v>
      </c>
      <c r="K567" s="8">
        <f t="shared" si="121"/>
        <v>0.42399999999999999</v>
      </c>
      <c r="M567" s="20">
        <f>'P,T'!J567</f>
        <v>0</v>
      </c>
      <c r="N567" s="8"/>
      <c r="O567" s="8">
        <f>331.3*(SQRT((1+('P,T'!D567/273.15))))</f>
        <v>331.3</v>
      </c>
      <c r="P567" s="8"/>
      <c r="Q567" s="8">
        <f t="shared" si="110"/>
        <v>0</v>
      </c>
      <c r="R567" s="8"/>
      <c r="S567" s="8">
        <f t="shared" si="111"/>
        <v>0</v>
      </c>
      <c r="V567" s="8">
        <f>IF('RAOB Used for Calcs'!N567=1,((2*$T$16*$T$19)/(M567*$T$22*I567))^(1/2),0)</f>
        <v>0</v>
      </c>
      <c r="W567" s="8"/>
      <c r="X567" s="37">
        <f>IF('RAOB Used for Calcs'!N567=1,((2*$T$16*$T$19)/(M567*$T$22*K567))^(1/2),0)</f>
        <v>0</v>
      </c>
      <c r="Z567" s="18">
        <f t="shared" si="112"/>
        <v>0</v>
      </c>
      <c r="AA567" s="18"/>
      <c r="AC567" s="8">
        <f>IF('RAOB Used for Calcs'!L567=1,('particle parameters'!$B$25*ABS('particle parameters'!$B$30)),(AC568+(AM568*'vertical grid'!H568)))</f>
        <v>0</v>
      </c>
      <c r="AE567" s="8">
        <f t="shared" si="115"/>
        <v>0</v>
      </c>
      <c r="AG567" s="8">
        <f t="shared" si="116"/>
        <v>0.42399999999999999</v>
      </c>
      <c r="AI567" s="8">
        <f t="shared" si="117"/>
        <v>0</v>
      </c>
      <c r="AK567" s="8">
        <f t="shared" si="113"/>
        <v>0</v>
      </c>
      <c r="AM567" s="8">
        <f>AK567/('particle parameters'!$B$21/1000)</f>
        <v>0</v>
      </c>
      <c r="AO567" s="35">
        <f t="shared" si="114"/>
        <v>0</v>
      </c>
      <c r="AQ567" s="15">
        <f>IF('vertical grid'!J567=TRUE,1,0)</f>
        <v>0</v>
      </c>
      <c r="AR567" s="15"/>
      <c r="AS567" s="15">
        <f t="shared" si="118"/>
        <v>0</v>
      </c>
      <c r="AV567" s="8">
        <f>(Vz!$B$14/1000)*Vz!AK567</f>
        <v>0</v>
      </c>
      <c r="AX567">
        <f t="shared" si="119"/>
        <v>0</v>
      </c>
    </row>
    <row r="568" spans="2:50" x14ac:dyDescent="0.15">
      <c r="B568" s="15">
        <f>'RAOB Used for Calcs'!C568</f>
        <v>0</v>
      </c>
      <c r="D568" s="15">
        <f t="shared" si="120"/>
        <v>0</v>
      </c>
      <c r="F568" s="8">
        <f t="shared" si="109"/>
        <v>0</v>
      </c>
      <c r="G568" s="8"/>
      <c r="I568">
        <v>0.60000000000000009</v>
      </c>
      <c r="K568" s="8">
        <f t="shared" si="121"/>
        <v>0.42399999999999999</v>
      </c>
      <c r="M568" s="20">
        <f>'P,T'!J568</f>
        <v>0</v>
      </c>
      <c r="N568" s="8"/>
      <c r="O568" s="8">
        <f>331.3*(SQRT((1+('P,T'!D568/273.15))))</f>
        <v>331.3</v>
      </c>
      <c r="P568" s="8"/>
      <c r="Q568" s="8">
        <f t="shared" si="110"/>
        <v>0</v>
      </c>
      <c r="R568" s="8"/>
      <c r="S568" s="8">
        <f t="shared" si="111"/>
        <v>0</v>
      </c>
      <c r="V568" s="8">
        <f>IF('RAOB Used for Calcs'!N568=1,((2*$T$16*$T$19)/(M568*$T$22*I568))^(1/2),0)</f>
        <v>0</v>
      </c>
      <c r="W568" s="8"/>
      <c r="X568" s="37">
        <f>IF('RAOB Used for Calcs'!N568=1,((2*$T$16*$T$19)/(M568*$T$22*K568))^(1/2),0)</f>
        <v>0</v>
      </c>
      <c r="Z568" s="18">
        <f t="shared" si="112"/>
        <v>0</v>
      </c>
      <c r="AA568" s="18"/>
      <c r="AC568" s="8">
        <f>IF('RAOB Used for Calcs'!L568=1,('particle parameters'!$B$25*ABS('particle parameters'!$B$30)),(AC569+(AM569*'vertical grid'!H569)))</f>
        <v>0</v>
      </c>
      <c r="AE568" s="8">
        <f t="shared" si="115"/>
        <v>0</v>
      </c>
      <c r="AG568" s="8">
        <f t="shared" si="116"/>
        <v>0.42399999999999999</v>
      </c>
      <c r="AI568" s="8">
        <f t="shared" si="117"/>
        <v>0</v>
      </c>
      <c r="AK568" s="8">
        <f t="shared" si="113"/>
        <v>0</v>
      </c>
      <c r="AM568" s="8">
        <f>AK568/('particle parameters'!$B$21/1000)</f>
        <v>0</v>
      </c>
      <c r="AO568" s="35">
        <f t="shared" si="114"/>
        <v>0</v>
      </c>
      <c r="AQ568" s="15">
        <f>IF('vertical grid'!J568=TRUE,1,0)</f>
        <v>0</v>
      </c>
      <c r="AR568" s="15"/>
      <c r="AS568" s="15">
        <f t="shared" si="118"/>
        <v>0</v>
      </c>
      <c r="AV568" s="8">
        <f>(Vz!$B$14/1000)*Vz!AK568</f>
        <v>0</v>
      </c>
      <c r="AX568">
        <f t="shared" si="119"/>
        <v>0</v>
      </c>
    </row>
    <row r="569" spans="2:50" x14ac:dyDescent="0.15">
      <c r="B569" s="15">
        <f>'RAOB Used for Calcs'!C569</f>
        <v>0</v>
      </c>
      <c r="D569" s="15">
        <f t="shared" si="120"/>
        <v>0</v>
      </c>
      <c r="F569" s="8">
        <f t="shared" si="109"/>
        <v>0</v>
      </c>
      <c r="G569" s="8"/>
      <c r="I569">
        <v>0.60000000000000009</v>
      </c>
      <c r="K569" s="8">
        <f t="shared" si="121"/>
        <v>0.42399999999999999</v>
      </c>
      <c r="M569" s="20">
        <f>'P,T'!J569</f>
        <v>0</v>
      </c>
      <c r="N569" s="8"/>
      <c r="O569" s="8">
        <f>331.3*(SQRT((1+('P,T'!D569/273.15))))</f>
        <v>331.3</v>
      </c>
      <c r="P569" s="8"/>
      <c r="Q569" s="8">
        <f t="shared" si="110"/>
        <v>0</v>
      </c>
      <c r="R569" s="8"/>
      <c r="S569" s="8">
        <f t="shared" si="111"/>
        <v>0</v>
      </c>
      <c r="V569" s="8">
        <f>IF('RAOB Used for Calcs'!N569=1,((2*$T$16*$T$19)/(M569*$T$22*I569))^(1/2),0)</f>
        <v>0</v>
      </c>
      <c r="W569" s="8"/>
      <c r="X569" s="37">
        <f>IF('RAOB Used for Calcs'!N569=1,((2*$T$16*$T$19)/(M569*$T$22*K569))^(1/2),0)</f>
        <v>0</v>
      </c>
      <c r="Z569" s="18">
        <f t="shared" si="112"/>
        <v>0</v>
      </c>
      <c r="AA569" s="18"/>
      <c r="AC569" s="8">
        <f>IF('RAOB Used for Calcs'!L569=1,('particle parameters'!$B$25*ABS('particle parameters'!$B$30)),(AC570+(AM570*'vertical grid'!H570)))</f>
        <v>0</v>
      </c>
      <c r="AE569" s="8">
        <f t="shared" si="115"/>
        <v>0</v>
      </c>
      <c r="AG569" s="8">
        <f t="shared" si="116"/>
        <v>0.42399999999999999</v>
      </c>
      <c r="AI569" s="8">
        <f t="shared" si="117"/>
        <v>0</v>
      </c>
      <c r="AK569" s="8">
        <f t="shared" si="113"/>
        <v>0</v>
      </c>
      <c r="AM569" s="8">
        <f>AK569/('particle parameters'!$B$21/1000)</f>
        <v>0</v>
      </c>
      <c r="AO569" s="35">
        <f t="shared" si="114"/>
        <v>0</v>
      </c>
      <c r="AQ569" s="15">
        <f>IF('vertical grid'!J569=TRUE,1,0)</f>
        <v>0</v>
      </c>
      <c r="AR569" s="15"/>
      <c r="AS569" s="15">
        <f t="shared" si="118"/>
        <v>0</v>
      </c>
      <c r="AV569" s="8">
        <f>(Vz!$B$14/1000)*Vz!AK569</f>
        <v>0</v>
      </c>
      <c r="AX569">
        <f t="shared" si="119"/>
        <v>0</v>
      </c>
    </row>
    <row r="570" spans="2:50" x14ac:dyDescent="0.15">
      <c r="B570" s="15">
        <f>'RAOB Used for Calcs'!C570</f>
        <v>0</v>
      </c>
      <c r="D570" s="15">
        <f t="shared" si="120"/>
        <v>0</v>
      </c>
      <c r="F570" s="8">
        <f t="shared" si="109"/>
        <v>0</v>
      </c>
      <c r="G570" s="8"/>
      <c r="I570">
        <v>0.60000000000000009</v>
      </c>
      <c r="K570" s="8">
        <f t="shared" si="121"/>
        <v>0.42399999999999999</v>
      </c>
      <c r="M570" s="20">
        <f>'P,T'!J570</f>
        <v>0</v>
      </c>
      <c r="N570" s="8"/>
      <c r="O570" s="8">
        <f>331.3*(SQRT((1+('P,T'!D570/273.15))))</f>
        <v>331.3</v>
      </c>
      <c r="P570" s="8"/>
      <c r="Q570" s="8">
        <f t="shared" si="110"/>
        <v>0</v>
      </c>
      <c r="R570" s="8"/>
      <c r="S570" s="8">
        <f t="shared" si="111"/>
        <v>0</v>
      </c>
      <c r="V570" s="8">
        <f>IF('RAOB Used for Calcs'!N570=1,((2*$T$16*$T$19)/(M570*$T$22*I570))^(1/2),0)</f>
        <v>0</v>
      </c>
      <c r="W570" s="8"/>
      <c r="X570" s="37">
        <f>IF('RAOB Used for Calcs'!N570=1,((2*$T$16*$T$19)/(M570*$T$22*K570))^(1/2),0)</f>
        <v>0</v>
      </c>
      <c r="Z570" s="18">
        <f t="shared" si="112"/>
        <v>0</v>
      </c>
      <c r="AA570" s="18"/>
      <c r="AC570" s="8">
        <f>IF('RAOB Used for Calcs'!L570=1,('particle parameters'!$B$25*ABS('particle parameters'!$B$30)),(AC571+(AM571*'vertical grid'!H571)))</f>
        <v>0</v>
      </c>
      <c r="AE570" s="8">
        <f t="shared" si="115"/>
        <v>0</v>
      </c>
      <c r="AG570" s="8">
        <f t="shared" si="116"/>
        <v>0.42399999999999999</v>
      </c>
      <c r="AI570" s="8">
        <f t="shared" si="117"/>
        <v>0</v>
      </c>
      <c r="AK570" s="8">
        <f t="shared" si="113"/>
        <v>0</v>
      </c>
      <c r="AM570" s="8">
        <f>AK570/('particle parameters'!$B$21/1000)</f>
        <v>0</v>
      </c>
      <c r="AO570" s="35">
        <f t="shared" si="114"/>
        <v>0</v>
      </c>
      <c r="AQ570" s="15">
        <f>IF('vertical grid'!J570=TRUE,1,0)</f>
        <v>0</v>
      </c>
      <c r="AR570" s="15"/>
      <c r="AS570" s="15">
        <f t="shared" si="118"/>
        <v>0</v>
      </c>
      <c r="AV570" s="8">
        <f>(Vz!$B$14/1000)*Vz!AK570</f>
        <v>0</v>
      </c>
      <c r="AX570">
        <f t="shared" si="119"/>
        <v>0</v>
      </c>
    </row>
    <row r="571" spans="2:50" x14ac:dyDescent="0.15">
      <c r="B571" s="15">
        <f>'RAOB Used for Calcs'!C571</f>
        <v>0</v>
      </c>
      <c r="D571" s="15">
        <f t="shared" si="120"/>
        <v>0</v>
      </c>
      <c r="F571" s="8">
        <f t="shared" si="109"/>
        <v>0</v>
      </c>
      <c r="G571" s="8"/>
      <c r="I571">
        <v>0.60000000000000009</v>
      </c>
      <c r="K571" s="8">
        <f t="shared" si="121"/>
        <v>0.42399999999999999</v>
      </c>
      <c r="M571" s="20">
        <f>'P,T'!J571</f>
        <v>0</v>
      </c>
      <c r="N571" s="8"/>
      <c r="O571" s="8">
        <f>331.3*(SQRT((1+('P,T'!D571/273.15))))</f>
        <v>331.3</v>
      </c>
      <c r="P571" s="8"/>
      <c r="Q571" s="8">
        <f t="shared" si="110"/>
        <v>0</v>
      </c>
      <c r="R571" s="8"/>
      <c r="S571" s="8">
        <f t="shared" si="111"/>
        <v>0</v>
      </c>
      <c r="V571" s="8">
        <f>IF('RAOB Used for Calcs'!N571=1,((2*$T$16*$T$19)/(M571*$T$22*I571))^(1/2),0)</f>
        <v>0</v>
      </c>
      <c r="W571" s="8"/>
      <c r="X571" s="37">
        <f>IF('RAOB Used for Calcs'!N571=1,((2*$T$16*$T$19)/(M571*$T$22*K571))^(1/2),0)</f>
        <v>0</v>
      </c>
      <c r="Z571" s="18">
        <f t="shared" si="112"/>
        <v>0</v>
      </c>
      <c r="AA571" s="18"/>
      <c r="AC571" s="8">
        <f>IF('RAOB Used for Calcs'!L571=1,('particle parameters'!$B$25*ABS('particle parameters'!$B$30)),(AC572+(AM572*'vertical grid'!H572)))</f>
        <v>0</v>
      </c>
      <c r="AE571" s="8">
        <f t="shared" si="115"/>
        <v>0</v>
      </c>
      <c r="AG571" s="8">
        <f t="shared" si="116"/>
        <v>0.42399999999999999</v>
      </c>
      <c r="AI571" s="8">
        <f t="shared" si="117"/>
        <v>0</v>
      </c>
      <c r="AK571" s="8">
        <f t="shared" si="113"/>
        <v>0</v>
      </c>
      <c r="AM571" s="8">
        <f>AK571/('particle parameters'!$B$21/1000)</f>
        <v>0</v>
      </c>
      <c r="AO571" s="35">
        <f t="shared" si="114"/>
        <v>0</v>
      </c>
      <c r="AQ571" s="15">
        <f>IF('vertical grid'!J571=TRUE,1,0)</f>
        <v>0</v>
      </c>
      <c r="AR571" s="15"/>
      <c r="AS571" s="15">
        <f t="shared" si="118"/>
        <v>0</v>
      </c>
      <c r="AV571" s="8">
        <f>(Vz!$B$14/1000)*Vz!AK571</f>
        <v>0</v>
      </c>
      <c r="AX571">
        <f t="shared" si="119"/>
        <v>0</v>
      </c>
    </row>
    <row r="572" spans="2:50" x14ac:dyDescent="0.15">
      <c r="B572" s="15">
        <f>'RAOB Used for Calcs'!C572</f>
        <v>0</v>
      </c>
      <c r="D572" s="15">
        <f t="shared" si="120"/>
        <v>0</v>
      </c>
      <c r="F572" s="8">
        <f t="shared" si="109"/>
        <v>0</v>
      </c>
      <c r="G572" s="8"/>
      <c r="I572">
        <v>0.60000000000000009</v>
      </c>
      <c r="K572" s="8">
        <f t="shared" si="121"/>
        <v>0.42399999999999999</v>
      </c>
      <c r="M572" s="20">
        <f>'P,T'!J572</f>
        <v>0</v>
      </c>
      <c r="N572" s="8"/>
      <c r="O572" s="8">
        <f>331.3*(SQRT((1+('P,T'!D572/273.15))))</f>
        <v>331.3</v>
      </c>
      <c r="P572" s="8"/>
      <c r="Q572" s="8">
        <f t="shared" si="110"/>
        <v>0</v>
      </c>
      <c r="R572" s="8"/>
      <c r="S572" s="8">
        <f t="shared" si="111"/>
        <v>0</v>
      </c>
      <c r="V572" s="8">
        <f>IF('RAOB Used for Calcs'!N572=1,((2*$T$16*$T$19)/(M572*$T$22*I572))^(1/2),0)</f>
        <v>0</v>
      </c>
      <c r="W572" s="8"/>
      <c r="X572" s="37">
        <f>IF('RAOB Used for Calcs'!N572=1,((2*$T$16*$T$19)/(M572*$T$22*K572))^(1/2),0)</f>
        <v>0</v>
      </c>
      <c r="Z572" s="18">
        <f t="shared" si="112"/>
        <v>0</v>
      </c>
      <c r="AA572" s="18"/>
      <c r="AC572" s="8">
        <f>IF('RAOB Used for Calcs'!L572=1,('particle parameters'!$B$25*ABS('particle parameters'!$B$30)),(AC573+(AM573*'vertical grid'!H573)))</f>
        <v>0</v>
      </c>
      <c r="AE572" s="8">
        <f t="shared" si="115"/>
        <v>0</v>
      </c>
      <c r="AG572" s="8">
        <f t="shared" si="116"/>
        <v>0.42399999999999999</v>
      </c>
      <c r="AI572" s="8">
        <f t="shared" si="117"/>
        <v>0</v>
      </c>
      <c r="AK572" s="8">
        <f t="shared" si="113"/>
        <v>0</v>
      </c>
      <c r="AM572" s="8">
        <f>AK572/('particle parameters'!$B$21/1000)</f>
        <v>0</v>
      </c>
      <c r="AO572" s="35">
        <f t="shared" si="114"/>
        <v>0</v>
      </c>
      <c r="AQ572" s="15">
        <f>IF('vertical grid'!J572=TRUE,1,0)</f>
        <v>0</v>
      </c>
      <c r="AR572" s="15"/>
      <c r="AS572" s="15">
        <f t="shared" si="118"/>
        <v>0</v>
      </c>
      <c r="AV572" s="8">
        <f>(Vz!$B$14/1000)*Vz!AK572</f>
        <v>0</v>
      </c>
      <c r="AX572">
        <f t="shared" si="119"/>
        <v>0</v>
      </c>
    </row>
    <row r="573" spans="2:50" x14ac:dyDescent="0.15">
      <c r="B573" s="15">
        <f>'RAOB Used for Calcs'!C573</f>
        <v>0</v>
      </c>
      <c r="D573" s="15">
        <f t="shared" si="120"/>
        <v>0</v>
      </c>
      <c r="F573" s="8">
        <f t="shared" si="109"/>
        <v>0</v>
      </c>
      <c r="G573" s="8"/>
      <c r="I573">
        <v>0.60000000000000009</v>
      </c>
      <c r="K573" s="8">
        <f t="shared" si="121"/>
        <v>0.42399999999999999</v>
      </c>
      <c r="M573" s="20">
        <f>'P,T'!J573</f>
        <v>0</v>
      </c>
      <c r="N573" s="8"/>
      <c r="O573" s="8">
        <f>331.3*(SQRT((1+('P,T'!D573/273.15))))</f>
        <v>331.3</v>
      </c>
      <c r="P573" s="8"/>
      <c r="Q573" s="8">
        <f t="shared" si="110"/>
        <v>0</v>
      </c>
      <c r="R573" s="8"/>
      <c r="S573" s="8">
        <f t="shared" si="111"/>
        <v>0</v>
      </c>
      <c r="V573" s="8">
        <f>IF('RAOB Used for Calcs'!N573=1,((2*$T$16*$T$19)/(M573*$T$22*I573))^(1/2),0)</f>
        <v>0</v>
      </c>
      <c r="W573" s="8"/>
      <c r="X573" s="37">
        <f>IF('RAOB Used for Calcs'!N573=1,((2*$T$16*$T$19)/(M573*$T$22*K573))^(1/2),0)</f>
        <v>0</v>
      </c>
      <c r="Z573" s="18">
        <f t="shared" si="112"/>
        <v>0</v>
      </c>
      <c r="AA573" s="18"/>
      <c r="AC573" s="8">
        <f>IF('RAOB Used for Calcs'!L573=1,('particle parameters'!$B$25*ABS('particle parameters'!$B$30)),(AC574+(AM574*'vertical grid'!H574)))</f>
        <v>0</v>
      </c>
      <c r="AE573" s="8">
        <f t="shared" si="115"/>
        <v>0</v>
      </c>
      <c r="AG573" s="8">
        <f t="shared" si="116"/>
        <v>0.42399999999999999</v>
      </c>
      <c r="AI573" s="8">
        <f t="shared" si="117"/>
        <v>0</v>
      </c>
      <c r="AK573" s="8">
        <f t="shared" si="113"/>
        <v>0</v>
      </c>
      <c r="AM573" s="8">
        <f>AK573/('particle parameters'!$B$21/1000)</f>
        <v>0</v>
      </c>
      <c r="AO573" s="35">
        <f t="shared" si="114"/>
        <v>0</v>
      </c>
      <c r="AQ573" s="15">
        <f>IF('vertical grid'!J573=TRUE,1,0)</f>
        <v>0</v>
      </c>
      <c r="AR573" s="15"/>
      <c r="AS573" s="15">
        <f t="shared" si="118"/>
        <v>0</v>
      </c>
      <c r="AV573" s="8">
        <f>(Vz!$B$14/1000)*Vz!AK573</f>
        <v>0</v>
      </c>
      <c r="AX573">
        <f t="shared" si="119"/>
        <v>0</v>
      </c>
    </row>
    <row r="574" spans="2:50" x14ac:dyDescent="0.15">
      <c r="B574" s="15">
        <f>'RAOB Used for Calcs'!C574</f>
        <v>0</v>
      </c>
      <c r="D574" s="15">
        <f t="shared" si="120"/>
        <v>0</v>
      </c>
      <c r="F574" s="8">
        <f t="shared" si="109"/>
        <v>0</v>
      </c>
      <c r="G574" s="8"/>
      <c r="I574">
        <v>0.60000000000000009</v>
      </c>
      <c r="K574" s="8">
        <f t="shared" si="121"/>
        <v>0.42399999999999999</v>
      </c>
      <c r="M574" s="20">
        <f>'P,T'!J574</f>
        <v>0</v>
      </c>
      <c r="N574" s="8"/>
      <c r="O574" s="8">
        <f>331.3*(SQRT((1+('P,T'!D574/273.15))))</f>
        <v>331.3</v>
      </c>
      <c r="P574" s="8"/>
      <c r="Q574" s="8">
        <f t="shared" si="110"/>
        <v>0</v>
      </c>
      <c r="R574" s="8"/>
      <c r="S574" s="8">
        <f t="shared" si="111"/>
        <v>0</v>
      </c>
      <c r="V574" s="8">
        <f>IF('RAOB Used for Calcs'!N574=1,((2*$T$16*$T$19)/(M574*$T$22*I574))^(1/2),0)</f>
        <v>0</v>
      </c>
      <c r="W574" s="8"/>
      <c r="X574" s="37">
        <f>IF('RAOB Used for Calcs'!N574=1,((2*$T$16*$T$19)/(M574*$T$22*K574))^(1/2),0)</f>
        <v>0</v>
      </c>
      <c r="Z574" s="18">
        <f t="shared" si="112"/>
        <v>0</v>
      </c>
      <c r="AA574" s="18"/>
      <c r="AC574" s="8">
        <f>IF('RAOB Used for Calcs'!L574=1,('particle parameters'!$B$25*ABS('particle parameters'!$B$30)),(AC575+(AM575*'vertical grid'!H575)))</f>
        <v>0</v>
      </c>
      <c r="AE574" s="8">
        <f t="shared" si="115"/>
        <v>0</v>
      </c>
      <c r="AG574" s="8">
        <f t="shared" si="116"/>
        <v>0.42399999999999999</v>
      </c>
      <c r="AI574" s="8">
        <f t="shared" si="117"/>
        <v>0</v>
      </c>
      <c r="AK574" s="8">
        <f t="shared" si="113"/>
        <v>0</v>
      </c>
      <c r="AM574" s="8">
        <f>AK574/('particle parameters'!$B$21/1000)</f>
        <v>0</v>
      </c>
      <c r="AO574" s="35">
        <f t="shared" si="114"/>
        <v>0</v>
      </c>
      <c r="AQ574" s="15">
        <f>IF('vertical grid'!J574=TRUE,1,0)</f>
        <v>0</v>
      </c>
      <c r="AR574" s="15"/>
      <c r="AS574" s="15">
        <f t="shared" si="118"/>
        <v>0</v>
      </c>
      <c r="AV574" s="8">
        <f>(Vz!$B$14/1000)*Vz!AK574</f>
        <v>0</v>
      </c>
      <c r="AX574">
        <f t="shared" si="119"/>
        <v>0</v>
      </c>
    </row>
    <row r="575" spans="2:50" x14ac:dyDescent="0.15">
      <c r="B575" s="15">
        <f>'RAOB Used for Calcs'!C575</f>
        <v>0</v>
      </c>
      <c r="D575" s="15">
        <f t="shared" si="120"/>
        <v>0</v>
      </c>
      <c r="F575" s="8">
        <f t="shared" si="109"/>
        <v>0</v>
      </c>
      <c r="G575" s="8"/>
      <c r="I575">
        <v>0.60000000000000009</v>
      </c>
      <c r="K575" s="8">
        <f t="shared" si="121"/>
        <v>0.42399999999999999</v>
      </c>
      <c r="M575" s="20">
        <f>'P,T'!J575</f>
        <v>0</v>
      </c>
      <c r="N575" s="8"/>
      <c r="O575" s="8">
        <f>331.3*(SQRT((1+('P,T'!D575/273.15))))</f>
        <v>331.3</v>
      </c>
      <c r="P575" s="8"/>
      <c r="Q575" s="8">
        <f t="shared" si="110"/>
        <v>0</v>
      </c>
      <c r="R575" s="8"/>
      <c r="S575" s="8">
        <f t="shared" si="111"/>
        <v>0</v>
      </c>
      <c r="V575" s="8">
        <f>IF('RAOB Used for Calcs'!N575=1,((2*$T$16*$T$19)/(M575*$T$22*I575))^(1/2),0)</f>
        <v>0</v>
      </c>
      <c r="W575" s="8"/>
      <c r="X575" s="37">
        <f>IF('RAOB Used for Calcs'!N575=1,((2*$T$16*$T$19)/(M575*$T$22*K575))^(1/2),0)</f>
        <v>0</v>
      </c>
      <c r="Z575" s="18">
        <f t="shared" si="112"/>
        <v>0</v>
      </c>
      <c r="AA575" s="18"/>
      <c r="AC575" s="8">
        <f>IF('RAOB Used for Calcs'!L575=1,('particle parameters'!$B$25*ABS('particle parameters'!$B$30)),(AC576+(AM576*'vertical grid'!H576)))</f>
        <v>0</v>
      </c>
      <c r="AE575" s="8">
        <f t="shared" si="115"/>
        <v>0</v>
      </c>
      <c r="AG575" s="8">
        <f t="shared" si="116"/>
        <v>0.42399999999999999</v>
      </c>
      <c r="AI575" s="8">
        <f t="shared" si="117"/>
        <v>0</v>
      </c>
      <c r="AK575" s="8">
        <f t="shared" si="113"/>
        <v>0</v>
      </c>
      <c r="AM575" s="8">
        <f>AK575/('particle parameters'!$B$21/1000)</f>
        <v>0</v>
      </c>
      <c r="AO575" s="35">
        <f t="shared" si="114"/>
        <v>0</v>
      </c>
      <c r="AQ575" s="15">
        <f>IF('vertical grid'!J575=TRUE,1,0)</f>
        <v>0</v>
      </c>
      <c r="AR575" s="15"/>
      <c r="AS575" s="15">
        <f t="shared" si="118"/>
        <v>0</v>
      </c>
      <c r="AV575" s="8">
        <f>(Vz!$B$14/1000)*Vz!AK575</f>
        <v>0</v>
      </c>
      <c r="AX575">
        <f t="shared" si="119"/>
        <v>0</v>
      </c>
    </row>
    <row r="576" spans="2:50" x14ac:dyDescent="0.15">
      <c r="B576" s="15">
        <f>'RAOB Used for Calcs'!C576</f>
        <v>0</v>
      </c>
      <c r="D576" s="15">
        <f t="shared" si="120"/>
        <v>0</v>
      </c>
      <c r="F576" s="8">
        <f t="shared" si="109"/>
        <v>0</v>
      </c>
      <c r="G576" s="8"/>
      <c r="I576">
        <v>0.60000000000000009</v>
      </c>
      <c r="K576" s="8">
        <f t="shared" si="121"/>
        <v>0.42399999999999999</v>
      </c>
      <c r="M576" s="20">
        <f>'P,T'!J576</f>
        <v>0</v>
      </c>
      <c r="N576" s="8"/>
      <c r="O576" s="8">
        <f>331.3*(SQRT((1+('P,T'!D576/273.15))))</f>
        <v>331.3</v>
      </c>
      <c r="P576" s="8"/>
      <c r="Q576" s="8">
        <f t="shared" si="110"/>
        <v>0</v>
      </c>
      <c r="R576" s="8"/>
      <c r="S576" s="8">
        <f t="shared" si="111"/>
        <v>0</v>
      </c>
      <c r="V576" s="8">
        <f>IF('RAOB Used for Calcs'!N576=1,((2*$T$16*$T$19)/(M576*$T$22*I576))^(1/2),0)</f>
        <v>0</v>
      </c>
      <c r="W576" s="8"/>
      <c r="X576" s="37">
        <f>IF('RAOB Used for Calcs'!N576=1,((2*$T$16*$T$19)/(M576*$T$22*K576))^(1/2),0)</f>
        <v>0</v>
      </c>
      <c r="Z576" s="18">
        <f t="shared" si="112"/>
        <v>0</v>
      </c>
      <c r="AA576" s="18"/>
      <c r="AC576" s="8">
        <f>IF('RAOB Used for Calcs'!L576=1,('particle parameters'!$B$25*ABS('particle parameters'!$B$30)),(AC577+(AM577*'vertical grid'!H577)))</f>
        <v>0</v>
      </c>
      <c r="AE576" s="8">
        <f t="shared" si="115"/>
        <v>0</v>
      </c>
      <c r="AG576" s="8">
        <f t="shared" si="116"/>
        <v>0.42399999999999999</v>
      </c>
      <c r="AI576" s="8">
        <f t="shared" si="117"/>
        <v>0</v>
      </c>
      <c r="AK576" s="8">
        <f t="shared" si="113"/>
        <v>0</v>
      </c>
      <c r="AM576" s="8">
        <f>AK576/('particle parameters'!$B$21/1000)</f>
        <v>0</v>
      </c>
      <c r="AO576" s="35">
        <f t="shared" si="114"/>
        <v>0</v>
      </c>
      <c r="AQ576" s="15">
        <f>IF('vertical grid'!J576=TRUE,1,0)</f>
        <v>0</v>
      </c>
      <c r="AR576" s="15"/>
      <c r="AS576" s="15">
        <f t="shared" si="118"/>
        <v>0</v>
      </c>
      <c r="AV576" s="8">
        <f>(Vz!$B$14/1000)*Vz!AK576</f>
        <v>0</v>
      </c>
      <c r="AX576">
        <f t="shared" si="119"/>
        <v>0</v>
      </c>
    </row>
    <row r="577" spans="2:50" x14ac:dyDescent="0.15">
      <c r="B577" s="15">
        <f>'RAOB Used for Calcs'!C577</f>
        <v>0</v>
      </c>
      <c r="D577" s="15">
        <f t="shared" si="120"/>
        <v>0</v>
      </c>
      <c r="F577" s="8">
        <f t="shared" ref="F577:F600" si="122">IF(D577&gt;0,D577/O577,0)</f>
        <v>0</v>
      </c>
      <c r="G577" s="8"/>
      <c r="I577">
        <v>0.60000000000000009</v>
      </c>
      <c r="K577" s="8">
        <f t="shared" si="121"/>
        <v>0.42399999999999999</v>
      </c>
      <c r="M577" s="20">
        <f>'P,T'!J577</f>
        <v>0</v>
      </c>
      <c r="N577" s="8"/>
      <c r="O577" s="8">
        <f>331.3*(SQRT((1+('P,T'!D577/273.15))))</f>
        <v>331.3</v>
      </c>
      <c r="P577" s="8"/>
      <c r="Q577" s="8">
        <f t="shared" ref="Q577:Q600" si="123">V577/O577</f>
        <v>0</v>
      </c>
      <c r="R577" s="8"/>
      <c r="S577" s="8">
        <f t="shared" ref="S577:S600" si="124">X577/O577</f>
        <v>0</v>
      </c>
      <c r="V577" s="8">
        <f>IF('RAOB Used for Calcs'!N577=1,((2*$T$16*$T$19)/(M577*$T$22*I577))^(1/2),0)</f>
        <v>0</v>
      </c>
      <c r="W577" s="8"/>
      <c r="X577" s="37">
        <f>IF('RAOB Used for Calcs'!N577=1,((2*$T$16*$T$19)/(M577*$T$22*K577))^(1/2),0)</f>
        <v>0</v>
      </c>
      <c r="Z577" s="18">
        <f t="shared" ref="Z577:Z600" si="125">X577*2.23693629</f>
        <v>0</v>
      </c>
      <c r="AA577" s="18"/>
      <c r="AC577" s="8">
        <f>IF('RAOB Used for Calcs'!L577=1,('particle parameters'!$B$25*ABS('particle parameters'!$B$30)),(AC578+(AM578*'vertical grid'!H578)))</f>
        <v>0</v>
      </c>
      <c r="AE577" s="8">
        <f t="shared" si="115"/>
        <v>0</v>
      </c>
      <c r="AG577" s="8">
        <f t="shared" si="116"/>
        <v>0.42399999999999999</v>
      </c>
      <c r="AI577" s="8">
        <f t="shared" si="117"/>
        <v>0</v>
      </c>
      <c r="AK577" s="8">
        <f t="shared" ref="AK577:AK600" si="126">-(0.5*M577*$AJ$12*AG577*(AC577*AC577))</f>
        <v>0</v>
      </c>
      <c r="AM577" s="8">
        <f>AK577/('particle parameters'!$B$21/1000)</f>
        <v>0</v>
      </c>
      <c r="AO577" s="35">
        <f t="shared" ref="AO577:AO600" si="127">IF(AC577&gt;X577,AC577,X577)</f>
        <v>0</v>
      </c>
      <c r="AQ577" s="15">
        <f>IF('vertical grid'!J577=TRUE,1,0)</f>
        <v>0</v>
      </c>
      <c r="AR577" s="15"/>
      <c r="AS577" s="15">
        <f t="shared" si="118"/>
        <v>0</v>
      </c>
      <c r="AV577" s="8">
        <f>(Vz!$B$14/1000)*Vz!AK577</f>
        <v>0</v>
      </c>
      <c r="AX577">
        <f t="shared" si="119"/>
        <v>0</v>
      </c>
    </row>
    <row r="578" spans="2:50" x14ac:dyDescent="0.15">
      <c r="B578" s="15">
        <f>'RAOB Used for Calcs'!C578</f>
        <v>0</v>
      </c>
      <c r="D578" s="15">
        <f t="shared" si="120"/>
        <v>0</v>
      </c>
      <c r="F578" s="8">
        <f t="shared" si="122"/>
        <v>0</v>
      </c>
      <c r="G578" s="8"/>
      <c r="I578">
        <v>0.60000000000000009</v>
      </c>
      <c r="K578" s="8">
        <f t="shared" si="121"/>
        <v>0.42399999999999999</v>
      </c>
      <c r="M578" s="20">
        <f>'P,T'!J578</f>
        <v>0</v>
      </c>
      <c r="N578" s="8"/>
      <c r="O578" s="8">
        <f>331.3*(SQRT((1+('P,T'!D578/273.15))))</f>
        <v>331.3</v>
      </c>
      <c r="P578" s="8"/>
      <c r="Q578" s="8">
        <f t="shared" si="123"/>
        <v>0</v>
      </c>
      <c r="R578" s="8"/>
      <c r="S578" s="8">
        <f t="shared" si="124"/>
        <v>0</v>
      </c>
      <c r="V578" s="8">
        <f>IF('RAOB Used for Calcs'!N578=1,((2*$T$16*$T$19)/(M578*$T$22*I578))^(1/2),0)</f>
        <v>0</v>
      </c>
      <c r="W578" s="8"/>
      <c r="X578" s="37">
        <f>IF('RAOB Used for Calcs'!N578=1,((2*$T$16*$T$19)/(M578*$T$22*K578))^(1/2),0)</f>
        <v>0</v>
      </c>
      <c r="Z578" s="18">
        <f t="shared" si="125"/>
        <v>0</v>
      </c>
      <c r="AA578" s="18"/>
      <c r="AC578" s="8">
        <f>IF('RAOB Used for Calcs'!L578=1,('particle parameters'!$B$25*ABS('particle parameters'!$B$30)),(AC579+(AM579*'vertical grid'!H579)))</f>
        <v>0</v>
      </c>
      <c r="AE578" s="8">
        <f t="shared" ref="AE578:AE600" si="128">AC578/O578</f>
        <v>0</v>
      </c>
      <c r="AG578" s="8">
        <f t="shared" ref="AG578:AG600" si="129">IF(AE578&lt;0.722,(0.45*(AE578*AE578))+0.424,(2.1*EXP(-1.2*(AE578+0.35)))-(8.9*EXP(-2.2*(AE578+0.35)))+0.92)</f>
        <v>0.42399999999999999</v>
      </c>
      <c r="AI578" s="8">
        <f t="shared" ref="AI578:AI600" si="130">AC578-X578</f>
        <v>0</v>
      </c>
      <c r="AK578" s="8">
        <f t="shared" si="126"/>
        <v>0</v>
      </c>
      <c r="AM578" s="8">
        <f>AK578/('particle parameters'!$B$21/1000)</f>
        <v>0</v>
      </c>
      <c r="AO578" s="35">
        <f t="shared" si="127"/>
        <v>0</v>
      </c>
      <c r="AQ578" s="15">
        <f>IF('vertical grid'!J578=TRUE,1,0)</f>
        <v>0</v>
      </c>
      <c r="AR578" s="15"/>
      <c r="AS578" s="15">
        <f t="shared" ref="AS578:AS600" si="131">AQ578*AO578</f>
        <v>0</v>
      </c>
      <c r="AV578" s="8">
        <f>(Vz!$B$14/1000)*Vz!AK578</f>
        <v>0</v>
      </c>
      <c r="AX578">
        <f t="shared" ref="AX578:AX600" si="132">IF(AC578&gt;X578,1,0)</f>
        <v>0</v>
      </c>
    </row>
    <row r="579" spans="2:50" x14ac:dyDescent="0.15">
      <c r="B579" s="15">
        <f>'RAOB Used for Calcs'!C579</f>
        <v>0</v>
      </c>
      <c r="D579" s="15">
        <f t="shared" si="120"/>
        <v>0</v>
      </c>
      <c r="F579" s="8">
        <f t="shared" si="122"/>
        <v>0</v>
      </c>
      <c r="G579" s="8"/>
      <c r="I579">
        <v>0.60000000000000009</v>
      </c>
      <c r="K579" s="8">
        <f t="shared" si="121"/>
        <v>0.42399999999999999</v>
      </c>
      <c r="M579" s="20">
        <f>'P,T'!J579</f>
        <v>0</v>
      </c>
      <c r="N579" s="8"/>
      <c r="O579" s="8">
        <f>331.3*(SQRT((1+('P,T'!D579/273.15))))</f>
        <v>331.3</v>
      </c>
      <c r="P579" s="8"/>
      <c r="Q579" s="8">
        <f t="shared" si="123"/>
        <v>0</v>
      </c>
      <c r="R579" s="8"/>
      <c r="S579" s="8">
        <f t="shared" si="124"/>
        <v>0</v>
      </c>
      <c r="V579" s="8">
        <f>IF('RAOB Used for Calcs'!N579=1,((2*$T$16*$T$19)/(M579*$T$22*I579))^(1/2),0)</f>
        <v>0</v>
      </c>
      <c r="W579" s="8"/>
      <c r="X579" s="37">
        <f>IF('RAOB Used for Calcs'!N579=1,((2*$T$16*$T$19)/(M579*$T$22*K579))^(1/2),0)</f>
        <v>0</v>
      </c>
      <c r="Z579" s="18">
        <f t="shared" si="125"/>
        <v>0</v>
      </c>
      <c r="AA579" s="18"/>
      <c r="AC579" s="8">
        <f>IF('RAOB Used for Calcs'!L579=1,('particle parameters'!$B$25*ABS('particle parameters'!$B$30)),(AC580+(AM580*'vertical grid'!H580)))</f>
        <v>0</v>
      </c>
      <c r="AE579" s="8">
        <f t="shared" si="128"/>
        <v>0</v>
      </c>
      <c r="AG579" s="8">
        <f t="shared" si="129"/>
        <v>0.42399999999999999</v>
      </c>
      <c r="AI579" s="8">
        <f t="shared" si="130"/>
        <v>0</v>
      </c>
      <c r="AK579" s="8">
        <f t="shared" si="126"/>
        <v>0</v>
      </c>
      <c r="AM579" s="8">
        <f>AK579/('particle parameters'!$B$21/1000)</f>
        <v>0</v>
      </c>
      <c r="AO579" s="35">
        <f t="shared" si="127"/>
        <v>0</v>
      </c>
      <c r="AQ579" s="15">
        <f>IF('vertical grid'!J579=TRUE,1,0)</f>
        <v>0</v>
      </c>
      <c r="AR579" s="15"/>
      <c r="AS579" s="15">
        <f t="shared" si="131"/>
        <v>0</v>
      </c>
      <c r="AV579" s="8">
        <f>(Vz!$B$14/1000)*Vz!AK579</f>
        <v>0</v>
      </c>
      <c r="AX579">
        <f t="shared" si="132"/>
        <v>0</v>
      </c>
    </row>
    <row r="580" spans="2:50" x14ac:dyDescent="0.15">
      <c r="B580" s="15">
        <f>'RAOB Used for Calcs'!C580</f>
        <v>0</v>
      </c>
      <c r="D580" s="15">
        <f t="shared" si="120"/>
        <v>0</v>
      </c>
      <c r="F580" s="8">
        <f t="shared" si="122"/>
        <v>0</v>
      </c>
      <c r="G580" s="8"/>
      <c r="I580">
        <v>0.60000000000000009</v>
      </c>
      <c r="K580" s="8">
        <f t="shared" si="121"/>
        <v>0.42399999999999999</v>
      </c>
      <c r="M580" s="20">
        <f>'P,T'!J580</f>
        <v>0</v>
      </c>
      <c r="N580" s="8"/>
      <c r="O580" s="8">
        <f>331.3*(SQRT((1+('P,T'!D580/273.15))))</f>
        <v>331.3</v>
      </c>
      <c r="P580" s="8"/>
      <c r="Q580" s="8">
        <f t="shared" si="123"/>
        <v>0</v>
      </c>
      <c r="R580" s="8"/>
      <c r="S580" s="8">
        <f t="shared" si="124"/>
        <v>0</v>
      </c>
      <c r="V580" s="8">
        <f>IF('RAOB Used for Calcs'!N580=1,((2*$T$16*$T$19)/(M580*$T$22*I580))^(1/2),0)</f>
        <v>0</v>
      </c>
      <c r="W580" s="8"/>
      <c r="X580" s="37">
        <f>IF('RAOB Used for Calcs'!N580=1,((2*$T$16*$T$19)/(M580*$T$22*K580))^(1/2),0)</f>
        <v>0</v>
      </c>
      <c r="Z580" s="18">
        <f t="shared" si="125"/>
        <v>0</v>
      </c>
      <c r="AA580" s="18"/>
      <c r="AC580" s="8">
        <f>IF('RAOB Used for Calcs'!L580=1,('particle parameters'!$B$25*ABS('particle parameters'!$B$30)),(AC581+(AM581*'vertical grid'!H581)))</f>
        <v>0</v>
      </c>
      <c r="AE580" s="8">
        <f t="shared" si="128"/>
        <v>0</v>
      </c>
      <c r="AG580" s="8">
        <f t="shared" si="129"/>
        <v>0.42399999999999999</v>
      </c>
      <c r="AI580" s="8">
        <f t="shared" si="130"/>
        <v>0</v>
      </c>
      <c r="AK580" s="8">
        <f t="shared" si="126"/>
        <v>0</v>
      </c>
      <c r="AM580" s="8">
        <f>AK580/('particle parameters'!$B$21/1000)</f>
        <v>0</v>
      </c>
      <c r="AO580" s="35">
        <f t="shared" si="127"/>
        <v>0</v>
      </c>
      <c r="AQ580" s="15">
        <f>IF('vertical grid'!J580=TRUE,1,0)</f>
        <v>0</v>
      </c>
      <c r="AR580" s="15"/>
      <c r="AS580" s="15">
        <f t="shared" si="131"/>
        <v>0</v>
      </c>
      <c r="AV580" s="8">
        <f>(Vz!$B$14/1000)*Vz!AK580</f>
        <v>0</v>
      </c>
      <c r="AX580">
        <f t="shared" si="132"/>
        <v>0</v>
      </c>
    </row>
    <row r="581" spans="2:50" x14ac:dyDescent="0.15">
      <c r="B581" s="15">
        <f>'RAOB Used for Calcs'!C581</f>
        <v>0</v>
      </c>
      <c r="D581" s="15">
        <f t="shared" si="120"/>
        <v>0</v>
      </c>
      <c r="F581" s="8">
        <f t="shared" si="122"/>
        <v>0</v>
      </c>
      <c r="G581" s="8"/>
      <c r="I581">
        <v>0.60000000000000009</v>
      </c>
      <c r="K581" s="8">
        <f t="shared" si="121"/>
        <v>0.42399999999999999</v>
      </c>
      <c r="M581" s="20">
        <f>'P,T'!J581</f>
        <v>0</v>
      </c>
      <c r="N581" s="8"/>
      <c r="O581" s="8">
        <f>331.3*(SQRT((1+('P,T'!D581/273.15))))</f>
        <v>331.3</v>
      </c>
      <c r="P581" s="8"/>
      <c r="Q581" s="8">
        <f t="shared" si="123"/>
        <v>0</v>
      </c>
      <c r="R581" s="8"/>
      <c r="S581" s="8">
        <f t="shared" si="124"/>
        <v>0</v>
      </c>
      <c r="V581" s="8">
        <f>IF('RAOB Used for Calcs'!N581=1,((2*$T$16*$T$19)/(M581*$T$22*I581))^(1/2),0)</f>
        <v>0</v>
      </c>
      <c r="W581" s="8"/>
      <c r="X581" s="37">
        <f>IF('RAOB Used for Calcs'!N581=1,((2*$T$16*$T$19)/(M581*$T$22*K581))^(1/2),0)</f>
        <v>0</v>
      </c>
      <c r="Z581" s="18">
        <f t="shared" si="125"/>
        <v>0</v>
      </c>
      <c r="AA581" s="18"/>
      <c r="AC581" s="8">
        <f>IF('RAOB Used for Calcs'!L581=1,('particle parameters'!$B$25*ABS('particle parameters'!$B$30)),(AC582+(AM582*'vertical grid'!H582)))</f>
        <v>0</v>
      </c>
      <c r="AE581" s="8">
        <f t="shared" si="128"/>
        <v>0</v>
      </c>
      <c r="AG581" s="8">
        <f t="shared" si="129"/>
        <v>0.42399999999999999</v>
      </c>
      <c r="AI581" s="8">
        <f t="shared" si="130"/>
        <v>0</v>
      </c>
      <c r="AK581" s="8">
        <f t="shared" si="126"/>
        <v>0</v>
      </c>
      <c r="AM581" s="8">
        <f>AK581/('particle parameters'!$B$21/1000)</f>
        <v>0</v>
      </c>
      <c r="AO581" s="35">
        <f t="shared" si="127"/>
        <v>0</v>
      </c>
      <c r="AQ581" s="15">
        <f>IF('vertical grid'!J581=TRUE,1,0)</f>
        <v>0</v>
      </c>
      <c r="AR581" s="15"/>
      <c r="AS581" s="15">
        <f t="shared" si="131"/>
        <v>0</v>
      </c>
      <c r="AV581" s="8">
        <f>(Vz!$B$14/1000)*Vz!AK581</f>
        <v>0</v>
      </c>
      <c r="AX581">
        <f t="shared" si="132"/>
        <v>0</v>
      </c>
    </row>
    <row r="582" spans="2:50" x14ac:dyDescent="0.15">
      <c r="B582" s="15">
        <f>'RAOB Used for Calcs'!C582</f>
        <v>0</v>
      </c>
      <c r="D582" s="15">
        <f t="shared" si="120"/>
        <v>0</v>
      </c>
      <c r="F582" s="8">
        <f t="shared" si="122"/>
        <v>0</v>
      </c>
      <c r="G582" s="8"/>
      <c r="I582">
        <v>0.60000000000000009</v>
      </c>
      <c r="K582" s="8">
        <f t="shared" si="121"/>
        <v>0.42399999999999999</v>
      </c>
      <c r="M582" s="20">
        <f>'P,T'!J582</f>
        <v>0</v>
      </c>
      <c r="N582" s="8"/>
      <c r="O582" s="8">
        <f>331.3*(SQRT((1+('P,T'!D582/273.15))))</f>
        <v>331.3</v>
      </c>
      <c r="P582" s="8"/>
      <c r="Q582" s="8">
        <f t="shared" si="123"/>
        <v>0</v>
      </c>
      <c r="R582" s="8"/>
      <c r="S582" s="8">
        <f t="shared" si="124"/>
        <v>0</v>
      </c>
      <c r="V582" s="8">
        <f>IF('RAOB Used for Calcs'!N582=1,((2*$T$16*$T$19)/(M582*$T$22*I582))^(1/2),0)</f>
        <v>0</v>
      </c>
      <c r="W582" s="8"/>
      <c r="X582" s="37">
        <f>IF('RAOB Used for Calcs'!N582=1,((2*$T$16*$T$19)/(M582*$T$22*K582))^(1/2),0)</f>
        <v>0</v>
      </c>
      <c r="Z582" s="18">
        <f t="shared" si="125"/>
        <v>0</v>
      </c>
      <c r="AA582" s="18"/>
      <c r="AC582" s="8">
        <f>IF('RAOB Used for Calcs'!L582=1,('particle parameters'!$B$25*ABS('particle parameters'!$B$30)),(AC583+(AM583*'vertical grid'!H583)))</f>
        <v>0</v>
      </c>
      <c r="AE582" s="8">
        <f t="shared" si="128"/>
        <v>0</v>
      </c>
      <c r="AG582" s="8">
        <f t="shared" si="129"/>
        <v>0.42399999999999999</v>
      </c>
      <c r="AI582" s="8">
        <f t="shared" si="130"/>
        <v>0</v>
      </c>
      <c r="AK582" s="8">
        <f t="shared" si="126"/>
        <v>0</v>
      </c>
      <c r="AM582" s="8">
        <f>AK582/('particle parameters'!$B$21/1000)</f>
        <v>0</v>
      </c>
      <c r="AO582" s="35">
        <f t="shared" si="127"/>
        <v>0</v>
      </c>
      <c r="AQ582" s="15">
        <f>IF('vertical grid'!J582=TRUE,1,0)</f>
        <v>0</v>
      </c>
      <c r="AR582" s="15"/>
      <c r="AS582" s="15">
        <f t="shared" si="131"/>
        <v>0</v>
      </c>
      <c r="AV582" s="8">
        <f>(Vz!$B$14/1000)*Vz!AK582</f>
        <v>0</v>
      </c>
      <c r="AX582">
        <f t="shared" si="132"/>
        <v>0</v>
      </c>
    </row>
    <row r="583" spans="2:50" x14ac:dyDescent="0.15">
      <c r="B583" s="15">
        <f>'RAOB Used for Calcs'!C583</f>
        <v>0</v>
      </c>
      <c r="D583" s="15">
        <f t="shared" si="120"/>
        <v>0</v>
      </c>
      <c r="F583" s="8">
        <f t="shared" si="122"/>
        <v>0</v>
      </c>
      <c r="G583" s="8"/>
      <c r="I583">
        <v>0.60000000000000009</v>
      </c>
      <c r="K583" s="8">
        <f t="shared" si="121"/>
        <v>0.42399999999999999</v>
      </c>
      <c r="M583" s="20">
        <f>'P,T'!J583</f>
        <v>0</v>
      </c>
      <c r="N583" s="8"/>
      <c r="O583" s="8">
        <f>331.3*(SQRT((1+('P,T'!D583/273.15))))</f>
        <v>331.3</v>
      </c>
      <c r="P583" s="8"/>
      <c r="Q583" s="8">
        <f t="shared" si="123"/>
        <v>0</v>
      </c>
      <c r="R583" s="8"/>
      <c r="S583" s="8">
        <f t="shared" si="124"/>
        <v>0</v>
      </c>
      <c r="V583" s="8">
        <f>IF('RAOB Used for Calcs'!N583=1,((2*$T$16*$T$19)/(M583*$T$22*I583))^(1/2),0)</f>
        <v>0</v>
      </c>
      <c r="W583" s="8"/>
      <c r="X583" s="37">
        <f>IF('RAOB Used for Calcs'!N583=1,((2*$T$16*$T$19)/(M583*$T$22*K583))^(1/2),0)</f>
        <v>0</v>
      </c>
      <c r="Z583" s="18">
        <f t="shared" si="125"/>
        <v>0</v>
      </c>
      <c r="AA583" s="18"/>
      <c r="AC583" s="8">
        <f>IF('RAOB Used for Calcs'!L583=1,('particle parameters'!$B$25*ABS('particle parameters'!$B$30)),(AC584+(AM584*'vertical grid'!H584)))</f>
        <v>0</v>
      </c>
      <c r="AE583" s="8">
        <f t="shared" si="128"/>
        <v>0</v>
      </c>
      <c r="AG583" s="8">
        <f t="shared" si="129"/>
        <v>0.42399999999999999</v>
      </c>
      <c r="AI583" s="8">
        <f t="shared" si="130"/>
        <v>0</v>
      </c>
      <c r="AK583" s="8">
        <f t="shared" si="126"/>
        <v>0</v>
      </c>
      <c r="AM583" s="8">
        <f>AK583/('particle parameters'!$B$21/1000)</f>
        <v>0</v>
      </c>
      <c r="AO583" s="35">
        <f t="shared" si="127"/>
        <v>0</v>
      </c>
      <c r="AQ583" s="15">
        <f>IF('vertical grid'!J583=TRUE,1,0)</f>
        <v>0</v>
      </c>
      <c r="AR583" s="15"/>
      <c r="AS583" s="15">
        <f t="shared" si="131"/>
        <v>0</v>
      </c>
      <c r="AV583" s="8">
        <f>(Vz!$B$14/1000)*Vz!AK583</f>
        <v>0</v>
      </c>
      <c r="AX583">
        <f t="shared" si="132"/>
        <v>0</v>
      </c>
    </row>
    <row r="584" spans="2:50" x14ac:dyDescent="0.15">
      <c r="B584" s="15">
        <f>'RAOB Used for Calcs'!C584</f>
        <v>0</v>
      </c>
      <c r="D584" s="15">
        <f t="shared" si="120"/>
        <v>0</v>
      </c>
      <c r="F584" s="8">
        <f t="shared" si="122"/>
        <v>0</v>
      </c>
      <c r="G584" s="8"/>
      <c r="I584">
        <v>0.60000000000000009</v>
      </c>
      <c r="K584" s="8">
        <f t="shared" si="121"/>
        <v>0.42399999999999999</v>
      </c>
      <c r="M584" s="20">
        <f>'P,T'!J584</f>
        <v>0</v>
      </c>
      <c r="N584" s="8"/>
      <c r="O584" s="8">
        <f>331.3*(SQRT((1+('P,T'!D584/273.15))))</f>
        <v>331.3</v>
      </c>
      <c r="P584" s="8"/>
      <c r="Q584" s="8">
        <f t="shared" si="123"/>
        <v>0</v>
      </c>
      <c r="R584" s="8"/>
      <c r="S584" s="8">
        <f t="shared" si="124"/>
        <v>0</v>
      </c>
      <c r="V584" s="8">
        <f>IF('RAOB Used for Calcs'!N584=1,((2*$T$16*$T$19)/(M584*$T$22*I584))^(1/2),0)</f>
        <v>0</v>
      </c>
      <c r="W584" s="8"/>
      <c r="X584" s="37">
        <f>IF('RAOB Used for Calcs'!N584=1,((2*$T$16*$T$19)/(M584*$T$22*K584))^(1/2),0)</f>
        <v>0</v>
      </c>
      <c r="Z584" s="18">
        <f t="shared" si="125"/>
        <v>0</v>
      </c>
      <c r="AA584" s="18"/>
      <c r="AC584" s="8">
        <f>IF('RAOB Used for Calcs'!L584=1,('particle parameters'!$B$25*ABS('particle parameters'!$B$30)),(AC585+(AM585*'vertical grid'!H585)))</f>
        <v>0</v>
      </c>
      <c r="AE584" s="8">
        <f t="shared" si="128"/>
        <v>0</v>
      </c>
      <c r="AG584" s="8">
        <f t="shared" si="129"/>
        <v>0.42399999999999999</v>
      </c>
      <c r="AI584" s="8">
        <f t="shared" si="130"/>
        <v>0</v>
      </c>
      <c r="AK584" s="8">
        <f t="shared" si="126"/>
        <v>0</v>
      </c>
      <c r="AM584" s="8">
        <f>AK584/('particle parameters'!$B$21/1000)</f>
        <v>0</v>
      </c>
      <c r="AO584" s="35">
        <f t="shared" si="127"/>
        <v>0</v>
      </c>
      <c r="AQ584" s="15">
        <f>IF('vertical grid'!J584=TRUE,1,0)</f>
        <v>0</v>
      </c>
      <c r="AR584" s="15"/>
      <c r="AS584" s="15">
        <f t="shared" si="131"/>
        <v>0</v>
      </c>
      <c r="AV584" s="8">
        <f>(Vz!$B$14/1000)*Vz!AK584</f>
        <v>0</v>
      </c>
      <c r="AX584">
        <f t="shared" si="132"/>
        <v>0</v>
      </c>
    </row>
    <row r="585" spans="2:50" x14ac:dyDescent="0.15">
      <c r="B585" s="15">
        <f>'RAOB Used for Calcs'!C585</f>
        <v>0</v>
      </c>
      <c r="D585" s="15">
        <f t="shared" ref="D585:D600" si="133">B585-B584</f>
        <v>0</v>
      </c>
      <c r="F585" s="8">
        <f t="shared" si="122"/>
        <v>0</v>
      </c>
      <c r="G585" s="8"/>
      <c r="I585">
        <v>0.60000000000000009</v>
      </c>
      <c r="K585" s="8">
        <f t="shared" ref="K585:K600" si="134">IF(Q585&lt;0.722,(0.45*(Q585*Q585))+0.424,(2.1*EXP(-1.2*(Q585+0.35)))-(8.9*EXP(-2.2*(Q585+0.35)))+0.92)</f>
        <v>0.42399999999999999</v>
      </c>
      <c r="M585" s="20">
        <f>'P,T'!J585</f>
        <v>0</v>
      </c>
      <c r="N585" s="8"/>
      <c r="O585" s="8">
        <f>331.3*(SQRT((1+('P,T'!D585/273.15))))</f>
        <v>331.3</v>
      </c>
      <c r="P585" s="8"/>
      <c r="Q585" s="8">
        <f t="shared" si="123"/>
        <v>0</v>
      </c>
      <c r="R585" s="8"/>
      <c r="S585" s="8">
        <f t="shared" si="124"/>
        <v>0</v>
      </c>
      <c r="V585" s="8">
        <f>IF('RAOB Used for Calcs'!N585=1,((2*$T$16*$T$19)/(M585*$T$22*I585))^(1/2),0)</f>
        <v>0</v>
      </c>
      <c r="W585" s="8"/>
      <c r="X585" s="37">
        <f>IF('RAOB Used for Calcs'!N585=1,((2*$T$16*$T$19)/(M585*$T$22*K585))^(1/2),0)</f>
        <v>0</v>
      </c>
      <c r="Z585" s="18">
        <f t="shared" si="125"/>
        <v>0</v>
      </c>
      <c r="AA585" s="18"/>
      <c r="AC585" s="8">
        <f>IF('RAOB Used for Calcs'!L585=1,('particle parameters'!$B$25*ABS('particle parameters'!$B$30)),(AC586+(AM586*'vertical grid'!H586)))</f>
        <v>0</v>
      </c>
      <c r="AE585" s="8">
        <f t="shared" si="128"/>
        <v>0</v>
      </c>
      <c r="AG585" s="8">
        <f t="shared" si="129"/>
        <v>0.42399999999999999</v>
      </c>
      <c r="AI585" s="8">
        <f t="shared" si="130"/>
        <v>0</v>
      </c>
      <c r="AK585" s="8">
        <f t="shared" si="126"/>
        <v>0</v>
      </c>
      <c r="AM585" s="8">
        <f>AK585/('particle parameters'!$B$21/1000)</f>
        <v>0</v>
      </c>
      <c r="AO585" s="35">
        <f t="shared" si="127"/>
        <v>0</v>
      </c>
      <c r="AQ585" s="15">
        <f>IF('vertical grid'!J585=TRUE,1,0)</f>
        <v>0</v>
      </c>
      <c r="AR585" s="15"/>
      <c r="AS585" s="15">
        <f t="shared" si="131"/>
        <v>0</v>
      </c>
      <c r="AV585" s="8">
        <f>(Vz!$B$14/1000)*Vz!AK585</f>
        <v>0</v>
      </c>
      <c r="AX585">
        <f t="shared" si="132"/>
        <v>0</v>
      </c>
    </row>
    <row r="586" spans="2:50" x14ac:dyDescent="0.15">
      <c r="B586" s="15">
        <f>'RAOB Used for Calcs'!C586</f>
        <v>0</v>
      </c>
      <c r="D586" s="15">
        <f t="shared" si="133"/>
        <v>0</v>
      </c>
      <c r="F586" s="8">
        <f t="shared" si="122"/>
        <v>0</v>
      </c>
      <c r="G586" s="8"/>
      <c r="I586">
        <v>0.60000000000000009</v>
      </c>
      <c r="K586" s="8">
        <f t="shared" si="134"/>
        <v>0.42399999999999999</v>
      </c>
      <c r="M586" s="20">
        <f>'P,T'!J586</f>
        <v>0</v>
      </c>
      <c r="N586" s="8"/>
      <c r="O586" s="8">
        <f>331.3*(SQRT((1+('P,T'!D586/273.15))))</f>
        <v>331.3</v>
      </c>
      <c r="P586" s="8"/>
      <c r="Q586" s="8">
        <f t="shared" si="123"/>
        <v>0</v>
      </c>
      <c r="R586" s="8"/>
      <c r="S586" s="8">
        <f t="shared" si="124"/>
        <v>0</v>
      </c>
      <c r="V586" s="8">
        <f>IF('RAOB Used for Calcs'!N586=1,((2*$T$16*$T$19)/(M586*$T$22*I586))^(1/2),0)</f>
        <v>0</v>
      </c>
      <c r="W586" s="8"/>
      <c r="X586" s="37">
        <f>IF('RAOB Used for Calcs'!N586=1,((2*$T$16*$T$19)/(M586*$T$22*K586))^(1/2),0)</f>
        <v>0</v>
      </c>
      <c r="Z586" s="18">
        <f t="shared" si="125"/>
        <v>0</v>
      </c>
      <c r="AA586" s="18"/>
      <c r="AC586" s="8">
        <f>IF('RAOB Used for Calcs'!L586=1,('particle parameters'!$B$25*ABS('particle parameters'!$B$30)),(AC587+(AM587*'vertical grid'!H587)))</f>
        <v>0</v>
      </c>
      <c r="AE586" s="8">
        <f t="shared" si="128"/>
        <v>0</v>
      </c>
      <c r="AG586" s="8">
        <f t="shared" si="129"/>
        <v>0.42399999999999999</v>
      </c>
      <c r="AI586" s="8">
        <f t="shared" si="130"/>
        <v>0</v>
      </c>
      <c r="AK586" s="8">
        <f t="shared" si="126"/>
        <v>0</v>
      </c>
      <c r="AM586" s="8">
        <f>AK586/('particle parameters'!$B$21/1000)</f>
        <v>0</v>
      </c>
      <c r="AO586" s="35">
        <f t="shared" si="127"/>
        <v>0</v>
      </c>
      <c r="AQ586" s="15">
        <f>IF('vertical grid'!J586=TRUE,1,0)</f>
        <v>0</v>
      </c>
      <c r="AR586" s="15"/>
      <c r="AS586" s="15">
        <f t="shared" si="131"/>
        <v>0</v>
      </c>
      <c r="AV586" s="8">
        <f>(Vz!$B$14/1000)*Vz!AK586</f>
        <v>0</v>
      </c>
      <c r="AX586">
        <f t="shared" si="132"/>
        <v>0</v>
      </c>
    </row>
    <row r="587" spans="2:50" x14ac:dyDescent="0.15">
      <c r="B587" s="15">
        <f>'RAOB Used for Calcs'!C587</f>
        <v>0</v>
      </c>
      <c r="D587" s="15">
        <f t="shared" si="133"/>
        <v>0</v>
      </c>
      <c r="F587" s="8">
        <f t="shared" si="122"/>
        <v>0</v>
      </c>
      <c r="G587" s="8"/>
      <c r="I587">
        <v>0.60000000000000009</v>
      </c>
      <c r="K587" s="8">
        <f t="shared" si="134"/>
        <v>0.42399999999999999</v>
      </c>
      <c r="M587" s="20">
        <f>'P,T'!J587</f>
        <v>0</v>
      </c>
      <c r="N587" s="8"/>
      <c r="O587" s="8">
        <f>331.3*(SQRT((1+('P,T'!D587/273.15))))</f>
        <v>331.3</v>
      </c>
      <c r="P587" s="8"/>
      <c r="Q587" s="8">
        <f t="shared" si="123"/>
        <v>0</v>
      </c>
      <c r="R587" s="8"/>
      <c r="S587" s="8">
        <f t="shared" si="124"/>
        <v>0</v>
      </c>
      <c r="V587" s="8">
        <f>IF('RAOB Used for Calcs'!N587=1,((2*$T$16*$T$19)/(M587*$T$22*I587))^(1/2),0)</f>
        <v>0</v>
      </c>
      <c r="W587" s="8"/>
      <c r="X587" s="37">
        <f>IF('RAOB Used for Calcs'!N587=1,((2*$T$16*$T$19)/(M587*$T$22*K587))^(1/2),0)</f>
        <v>0</v>
      </c>
      <c r="Z587" s="18">
        <f t="shared" si="125"/>
        <v>0</v>
      </c>
      <c r="AA587" s="18"/>
      <c r="AC587" s="8">
        <f>IF('RAOB Used for Calcs'!L587=1,('particle parameters'!$B$25*ABS('particle parameters'!$B$30)),(AC588+(AM588*'vertical grid'!H588)))</f>
        <v>0</v>
      </c>
      <c r="AE587" s="8">
        <f t="shared" si="128"/>
        <v>0</v>
      </c>
      <c r="AG587" s="8">
        <f t="shared" si="129"/>
        <v>0.42399999999999999</v>
      </c>
      <c r="AI587" s="8">
        <f t="shared" si="130"/>
        <v>0</v>
      </c>
      <c r="AK587" s="8">
        <f t="shared" si="126"/>
        <v>0</v>
      </c>
      <c r="AM587" s="8">
        <f>AK587/('particle parameters'!$B$21/1000)</f>
        <v>0</v>
      </c>
      <c r="AO587" s="35">
        <f t="shared" si="127"/>
        <v>0</v>
      </c>
      <c r="AQ587" s="15">
        <f>IF('vertical grid'!J587=TRUE,1,0)</f>
        <v>0</v>
      </c>
      <c r="AR587" s="15"/>
      <c r="AS587" s="15">
        <f t="shared" si="131"/>
        <v>0</v>
      </c>
      <c r="AV587" s="8">
        <f>(Vz!$B$14/1000)*Vz!AK587</f>
        <v>0</v>
      </c>
      <c r="AX587">
        <f t="shared" si="132"/>
        <v>0</v>
      </c>
    </row>
    <row r="588" spans="2:50" x14ac:dyDescent="0.15">
      <c r="B588" s="15">
        <f>'RAOB Used for Calcs'!C588</f>
        <v>0</v>
      </c>
      <c r="D588" s="15">
        <f t="shared" si="133"/>
        <v>0</v>
      </c>
      <c r="F588" s="8">
        <f t="shared" si="122"/>
        <v>0</v>
      </c>
      <c r="G588" s="8"/>
      <c r="I588">
        <v>0.60000000000000009</v>
      </c>
      <c r="K588" s="8">
        <f t="shared" si="134"/>
        <v>0.42399999999999999</v>
      </c>
      <c r="M588" s="20">
        <f>'P,T'!J588</f>
        <v>0</v>
      </c>
      <c r="N588" s="8"/>
      <c r="O588" s="8">
        <f>331.3*(SQRT((1+('P,T'!D588/273.15))))</f>
        <v>331.3</v>
      </c>
      <c r="P588" s="8"/>
      <c r="Q588" s="8">
        <f t="shared" si="123"/>
        <v>0</v>
      </c>
      <c r="R588" s="8"/>
      <c r="S588" s="8">
        <f t="shared" si="124"/>
        <v>0</v>
      </c>
      <c r="V588" s="8">
        <f>IF('RAOB Used for Calcs'!N588=1,((2*$T$16*$T$19)/(M588*$T$22*I588))^(1/2),0)</f>
        <v>0</v>
      </c>
      <c r="W588" s="8"/>
      <c r="X588" s="37">
        <f>IF('RAOB Used for Calcs'!N588=1,((2*$T$16*$T$19)/(M588*$T$22*K588))^(1/2),0)</f>
        <v>0</v>
      </c>
      <c r="Z588" s="18">
        <f t="shared" si="125"/>
        <v>0</v>
      </c>
      <c r="AA588" s="18"/>
      <c r="AC588" s="8">
        <f>IF('RAOB Used for Calcs'!L588=1,('particle parameters'!$B$25*ABS('particle parameters'!$B$30)),(AC589+(AM589*'vertical grid'!H589)))</f>
        <v>0</v>
      </c>
      <c r="AE588" s="8">
        <f t="shared" si="128"/>
        <v>0</v>
      </c>
      <c r="AG588" s="8">
        <f t="shared" si="129"/>
        <v>0.42399999999999999</v>
      </c>
      <c r="AI588" s="8">
        <f t="shared" si="130"/>
        <v>0</v>
      </c>
      <c r="AK588" s="8">
        <f t="shared" si="126"/>
        <v>0</v>
      </c>
      <c r="AM588" s="8">
        <f>AK588/('particle parameters'!$B$21/1000)</f>
        <v>0</v>
      </c>
      <c r="AO588" s="35">
        <f t="shared" si="127"/>
        <v>0</v>
      </c>
      <c r="AQ588" s="15">
        <f>IF('vertical grid'!J588=TRUE,1,0)</f>
        <v>0</v>
      </c>
      <c r="AR588" s="15"/>
      <c r="AS588" s="15">
        <f t="shared" si="131"/>
        <v>0</v>
      </c>
      <c r="AV588" s="8">
        <f>(Vz!$B$14/1000)*Vz!AK588</f>
        <v>0</v>
      </c>
      <c r="AX588">
        <f t="shared" si="132"/>
        <v>0</v>
      </c>
    </row>
    <row r="589" spans="2:50" x14ac:dyDescent="0.15">
      <c r="B589" s="15">
        <f>'RAOB Used for Calcs'!C589</f>
        <v>0</v>
      </c>
      <c r="D589" s="15">
        <f t="shared" si="133"/>
        <v>0</v>
      </c>
      <c r="F589" s="8">
        <f t="shared" si="122"/>
        <v>0</v>
      </c>
      <c r="G589" s="8"/>
      <c r="I589">
        <v>0.60000000000000009</v>
      </c>
      <c r="K589" s="8">
        <f t="shared" si="134"/>
        <v>0.42399999999999999</v>
      </c>
      <c r="M589" s="20">
        <f>'P,T'!J589</f>
        <v>0</v>
      </c>
      <c r="N589" s="8"/>
      <c r="O589" s="8">
        <f>331.3*(SQRT((1+('P,T'!D589/273.15))))</f>
        <v>331.3</v>
      </c>
      <c r="P589" s="8"/>
      <c r="Q589" s="8">
        <f t="shared" si="123"/>
        <v>0</v>
      </c>
      <c r="R589" s="8"/>
      <c r="S589" s="8">
        <f t="shared" si="124"/>
        <v>0</v>
      </c>
      <c r="V589" s="8">
        <f>IF('RAOB Used for Calcs'!N589=1,((2*$T$16*$T$19)/(M589*$T$22*I589))^(1/2),0)</f>
        <v>0</v>
      </c>
      <c r="W589" s="8"/>
      <c r="X589" s="37">
        <f>IF('RAOB Used for Calcs'!N589=1,((2*$T$16*$T$19)/(M589*$T$22*K589))^(1/2),0)</f>
        <v>0</v>
      </c>
      <c r="Z589" s="18">
        <f t="shared" si="125"/>
        <v>0</v>
      </c>
      <c r="AA589" s="18"/>
      <c r="AC589" s="8">
        <f>IF('RAOB Used for Calcs'!L589=1,('particle parameters'!$B$25*ABS('particle parameters'!$B$30)),(AC590+(AM590*'vertical grid'!H590)))</f>
        <v>0</v>
      </c>
      <c r="AE589" s="8">
        <f t="shared" si="128"/>
        <v>0</v>
      </c>
      <c r="AG589" s="8">
        <f t="shared" si="129"/>
        <v>0.42399999999999999</v>
      </c>
      <c r="AI589" s="8">
        <f t="shared" si="130"/>
        <v>0</v>
      </c>
      <c r="AK589" s="8">
        <f t="shared" si="126"/>
        <v>0</v>
      </c>
      <c r="AM589" s="8">
        <f>AK589/('particle parameters'!$B$21/1000)</f>
        <v>0</v>
      </c>
      <c r="AO589" s="35">
        <f t="shared" si="127"/>
        <v>0</v>
      </c>
      <c r="AQ589" s="15">
        <f>IF('vertical grid'!J589=TRUE,1,0)</f>
        <v>0</v>
      </c>
      <c r="AR589" s="15"/>
      <c r="AS589" s="15">
        <f t="shared" si="131"/>
        <v>0</v>
      </c>
      <c r="AV589" s="8">
        <f>(Vz!$B$14/1000)*Vz!AK589</f>
        <v>0</v>
      </c>
      <c r="AX589">
        <f t="shared" si="132"/>
        <v>0</v>
      </c>
    </row>
    <row r="590" spans="2:50" x14ac:dyDescent="0.15">
      <c r="B590" s="15">
        <f>'RAOB Used for Calcs'!C590</f>
        <v>0</v>
      </c>
      <c r="D590" s="15">
        <f t="shared" si="133"/>
        <v>0</v>
      </c>
      <c r="F590" s="8">
        <f t="shared" si="122"/>
        <v>0</v>
      </c>
      <c r="G590" s="8"/>
      <c r="I590">
        <v>0.60000000000000009</v>
      </c>
      <c r="K590" s="8">
        <f t="shared" si="134"/>
        <v>0.42399999999999999</v>
      </c>
      <c r="M590" s="20">
        <f>'P,T'!J590</f>
        <v>0</v>
      </c>
      <c r="N590" s="8"/>
      <c r="O590" s="8">
        <f>331.3*(SQRT((1+('P,T'!D590/273.15))))</f>
        <v>331.3</v>
      </c>
      <c r="P590" s="8"/>
      <c r="Q590" s="8">
        <f t="shared" si="123"/>
        <v>0</v>
      </c>
      <c r="R590" s="8"/>
      <c r="S590" s="8">
        <f t="shared" si="124"/>
        <v>0</v>
      </c>
      <c r="V590" s="8">
        <f>IF('RAOB Used for Calcs'!N590=1,((2*$T$16*$T$19)/(M590*$T$22*I590))^(1/2),0)</f>
        <v>0</v>
      </c>
      <c r="W590" s="8"/>
      <c r="X590" s="37">
        <f>IF('RAOB Used for Calcs'!N590=1,((2*$T$16*$T$19)/(M590*$T$22*K590))^(1/2),0)</f>
        <v>0</v>
      </c>
      <c r="Z590" s="18">
        <f t="shared" si="125"/>
        <v>0</v>
      </c>
      <c r="AA590" s="18"/>
      <c r="AC590" s="8">
        <f>IF('RAOB Used for Calcs'!L590=1,('particle parameters'!$B$25*ABS('particle parameters'!$B$30)),(AC591+(AM591*'vertical grid'!H591)))</f>
        <v>0</v>
      </c>
      <c r="AE590" s="8">
        <f t="shared" si="128"/>
        <v>0</v>
      </c>
      <c r="AG590" s="8">
        <f t="shared" si="129"/>
        <v>0.42399999999999999</v>
      </c>
      <c r="AI590" s="8">
        <f t="shared" si="130"/>
        <v>0</v>
      </c>
      <c r="AK590" s="8">
        <f t="shared" si="126"/>
        <v>0</v>
      </c>
      <c r="AM590" s="8">
        <f>AK590/('particle parameters'!$B$21/1000)</f>
        <v>0</v>
      </c>
      <c r="AO590" s="35">
        <f t="shared" si="127"/>
        <v>0</v>
      </c>
      <c r="AQ590" s="15">
        <f>IF('vertical grid'!J590=TRUE,1,0)</f>
        <v>0</v>
      </c>
      <c r="AR590" s="15"/>
      <c r="AS590" s="15">
        <f t="shared" si="131"/>
        <v>0</v>
      </c>
      <c r="AV590" s="8">
        <f>(Vz!$B$14/1000)*Vz!AK590</f>
        <v>0</v>
      </c>
      <c r="AX590">
        <f t="shared" si="132"/>
        <v>0</v>
      </c>
    </row>
    <row r="591" spans="2:50" x14ac:dyDescent="0.15">
      <c r="B591" s="15">
        <f>'RAOB Used for Calcs'!C591</f>
        <v>0</v>
      </c>
      <c r="D591" s="15">
        <f t="shared" si="133"/>
        <v>0</v>
      </c>
      <c r="F591" s="8">
        <f t="shared" si="122"/>
        <v>0</v>
      </c>
      <c r="G591" s="8"/>
      <c r="I591">
        <v>0.60000000000000009</v>
      </c>
      <c r="K591" s="8">
        <f t="shared" si="134"/>
        <v>0.42399999999999999</v>
      </c>
      <c r="M591" s="20">
        <f>'P,T'!J591</f>
        <v>0</v>
      </c>
      <c r="N591" s="8"/>
      <c r="O591" s="8">
        <f>331.3*(SQRT((1+('P,T'!D591/273.15))))</f>
        <v>331.3</v>
      </c>
      <c r="P591" s="8"/>
      <c r="Q591" s="8">
        <f t="shared" si="123"/>
        <v>0</v>
      </c>
      <c r="R591" s="8"/>
      <c r="S591" s="8">
        <f t="shared" si="124"/>
        <v>0</v>
      </c>
      <c r="V591" s="8">
        <f>IF('RAOB Used for Calcs'!N591=1,((2*$T$16*$T$19)/(M591*$T$22*I591))^(1/2),0)</f>
        <v>0</v>
      </c>
      <c r="W591" s="8"/>
      <c r="X591" s="37">
        <f>IF('RAOB Used for Calcs'!N591=1,((2*$T$16*$T$19)/(M591*$T$22*K591))^(1/2),0)</f>
        <v>0</v>
      </c>
      <c r="Z591" s="18">
        <f t="shared" si="125"/>
        <v>0</v>
      </c>
      <c r="AA591" s="18"/>
      <c r="AC591" s="8">
        <f>IF('RAOB Used for Calcs'!L591=1,('particle parameters'!$B$25*ABS('particle parameters'!$B$30)),(AC592+(AM592*'vertical grid'!H592)))</f>
        <v>0</v>
      </c>
      <c r="AE591" s="8">
        <f t="shared" si="128"/>
        <v>0</v>
      </c>
      <c r="AG591" s="8">
        <f t="shared" si="129"/>
        <v>0.42399999999999999</v>
      </c>
      <c r="AI591" s="8">
        <f t="shared" si="130"/>
        <v>0</v>
      </c>
      <c r="AK591" s="8">
        <f t="shared" si="126"/>
        <v>0</v>
      </c>
      <c r="AM591" s="8">
        <f>AK591/('particle parameters'!$B$21/1000)</f>
        <v>0</v>
      </c>
      <c r="AO591" s="35">
        <f t="shared" si="127"/>
        <v>0</v>
      </c>
      <c r="AQ591" s="15">
        <f>IF('vertical grid'!J591=TRUE,1,0)</f>
        <v>0</v>
      </c>
      <c r="AR591" s="15"/>
      <c r="AS591" s="15">
        <f t="shared" si="131"/>
        <v>0</v>
      </c>
      <c r="AV591" s="8">
        <f>(Vz!$B$14/1000)*Vz!AK591</f>
        <v>0</v>
      </c>
      <c r="AX591">
        <f t="shared" si="132"/>
        <v>0</v>
      </c>
    </row>
    <row r="592" spans="2:50" x14ac:dyDescent="0.15">
      <c r="B592" s="15">
        <f>'RAOB Used for Calcs'!C592</f>
        <v>0</v>
      </c>
      <c r="D592" s="15">
        <f t="shared" si="133"/>
        <v>0</v>
      </c>
      <c r="F592" s="8">
        <f t="shared" si="122"/>
        <v>0</v>
      </c>
      <c r="G592" s="8"/>
      <c r="I592">
        <v>0.60000000000000009</v>
      </c>
      <c r="K592" s="8">
        <f t="shared" si="134"/>
        <v>0.42399999999999999</v>
      </c>
      <c r="M592" s="20">
        <f>'P,T'!J592</f>
        <v>0</v>
      </c>
      <c r="N592" s="8"/>
      <c r="O592" s="8">
        <f>331.3*(SQRT((1+('P,T'!D592/273.15))))</f>
        <v>331.3</v>
      </c>
      <c r="P592" s="8"/>
      <c r="Q592" s="8">
        <f t="shared" si="123"/>
        <v>0</v>
      </c>
      <c r="R592" s="8"/>
      <c r="S592" s="8">
        <f t="shared" si="124"/>
        <v>0</v>
      </c>
      <c r="V592" s="8">
        <f>IF('RAOB Used for Calcs'!N592=1,((2*$T$16*$T$19)/(M592*$T$22*I592))^(1/2),0)</f>
        <v>0</v>
      </c>
      <c r="W592" s="8"/>
      <c r="X592" s="37">
        <f>IF('RAOB Used for Calcs'!N592=1,((2*$T$16*$T$19)/(M592*$T$22*K592))^(1/2),0)</f>
        <v>0</v>
      </c>
      <c r="Z592" s="18">
        <f t="shared" si="125"/>
        <v>0</v>
      </c>
      <c r="AA592" s="18"/>
      <c r="AC592" s="8">
        <f>IF('RAOB Used for Calcs'!L592=1,('particle parameters'!$B$25*ABS('particle parameters'!$B$30)),(AC593+(AM593*'vertical grid'!H593)))</f>
        <v>0</v>
      </c>
      <c r="AE592" s="8">
        <f t="shared" si="128"/>
        <v>0</v>
      </c>
      <c r="AG592" s="8">
        <f t="shared" si="129"/>
        <v>0.42399999999999999</v>
      </c>
      <c r="AI592" s="8">
        <f t="shared" si="130"/>
        <v>0</v>
      </c>
      <c r="AK592" s="8">
        <f t="shared" si="126"/>
        <v>0</v>
      </c>
      <c r="AM592" s="8">
        <f>AK592/('particle parameters'!$B$21/1000)</f>
        <v>0</v>
      </c>
      <c r="AO592" s="35">
        <f t="shared" si="127"/>
        <v>0</v>
      </c>
      <c r="AQ592" s="15">
        <f>IF('vertical grid'!J592=TRUE,1,0)</f>
        <v>0</v>
      </c>
      <c r="AR592" s="15"/>
      <c r="AS592" s="15">
        <f t="shared" si="131"/>
        <v>0</v>
      </c>
      <c r="AV592" s="8">
        <f>(Vz!$B$14/1000)*Vz!AK592</f>
        <v>0</v>
      </c>
      <c r="AX592">
        <f t="shared" si="132"/>
        <v>0</v>
      </c>
    </row>
    <row r="593" spans="2:50" x14ac:dyDescent="0.15">
      <c r="B593" s="15">
        <f>'RAOB Used for Calcs'!C593</f>
        <v>0</v>
      </c>
      <c r="D593" s="15">
        <f t="shared" si="133"/>
        <v>0</v>
      </c>
      <c r="F593" s="8">
        <f t="shared" si="122"/>
        <v>0</v>
      </c>
      <c r="G593" s="8"/>
      <c r="I593">
        <v>0.60000000000000009</v>
      </c>
      <c r="K593" s="8">
        <f t="shared" si="134"/>
        <v>0.42399999999999999</v>
      </c>
      <c r="M593" s="20">
        <f>'P,T'!J593</f>
        <v>0</v>
      </c>
      <c r="N593" s="8"/>
      <c r="O593" s="8">
        <f>331.3*(SQRT((1+('P,T'!D593/273.15))))</f>
        <v>331.3</v>
      </c>
      <c r="P593" s="8"/>
      <c r="Q593" s="8">
        <f t="shared" si="123"/>
        <v>0</v>
      </c>
      <c r="R593" s="8"/>
      <c r="S593" s="8">
        <f t="shared" si="124"/>
        <v>0</v>
      </c>
      <c r="V593" s="8">
        <f>IF('RAOB Used for Calcs'!N593=1,((2*$T$16*$T$19)/(M593*$T$22*I593))^(1/2),0)</f>
        <v>0</v>
      </c>
      <c r="W593" s="8"/>
      <c r="X593" s="37">
        <f>IF('RAOB Used for Calcs'!N593=1,((2*$T$16*$T$19)/(M593*$T$22*K593))^(1/2),0)</f>
        <v>0</v>
      </c>
      <c r="Z593" s="18">
        <f t="shared" si="125"/>
        <v>0</v>
      </c>
      <c r="AA593" s="18"/>
      <c r="AC593" s="8">
        <f>IF('RAOB Used for Calcs'!L593=1,('particle parameters'!$B$25*ABS('particle parameters'!$B$30)),(AC594+(AM594*'vertical grid'!H594)))</f>
        <v>0</v>
      </c>
      <c r="AE593" s="8">
        <f t="shared" si="128"/>
        <v>0</v>
      </c>
      <c r="AG593" s="8">
        <f t="shared" si="129"/>
        <v>0.42399999999999999</v>
      </c>
      <c r="AI593" s="8">
        <f t="shared" si="130"/>
        <v>0</v>
      </c>
      <c r="AK593" s="8">
        <f t="shared" si="126"/>
        <v>0</v>
      </c>
      <c r="AM593" s="8">
        <f>AK593/('particle parameters'!$B$21/1000)</f>
        <v>0</v>
      </c>
      <c r="AO593" s="35">
        <f t="shared" si="127"/>
        <v>0</v>
      </c>
      <c r="AQ593" s="15">
        <f>IF('vertical grid'!J593=TRUE,1,0)</f>
        <v>0</v>
      </c>
      <c r="AR593" s="15"/>
      <c r="AS593" s="15">
        <f t="shared" si="131"/>
        <v>0</v>
      </c>
      <c r="AV593" s="8">
        <f>(Vz!$B$14/1000)*Vz!AK593</f>
        <v>0</v>
      </c>
      <c r="AX593">
        <f t="shared" si="132"/>
        <v>0</v>
      </c>
    </row>
    <row r="594" spans="2:50" x14ac:dyDescent="0.15">
      <c r="B594" s="15">
        <f>'RAOB Used for Calcs'!C594</f>
        <v>0</v>
      </c>
      <c r="D594" s="15">
        <f t="shared" si="133"/>
        <v>0</v>
      </c>
      <c r="F594" s="8">
        <f t="shared" si="122"/>
        <v>0</v>
      </c>
      <c r="G594" s="8"/>
      <c r="I594">
        <v>0.60000000000000009</v>
      </c>
      <c r="K594" s="8">
        <f t="shared" si="134"/>
        <v>0.42399999999999999</v>
      </c>
      <c r="M594" s="20">
        <f>'P,T'!J594</f>
        <v>0</v>
      </c>
      <c r="N594" s="8"/>
      <c r="O594" s="8">
        <f>331.3*(SQRT((1+('P,T'!D594/273.15))))</f>
        <v>331.3</v>
      </c>
      <c r="P594" s="8"/>
      <c r="Q594" s="8">
        <f t="shared" si="123"/>
        <v>0</v>
      </c>
      <c r="R594" s="8"/>
      <c r="S594" s="8">
        <f t="shared" si="124"/>
        <v>0</v>
      </c>
      <c r="V594" s="8">
        <f>IF('RAOB Used for Calcs'!N594=1,((2*$T$16*$T$19)/(M594*$T$22*I594))^(1/2),0)</f>
        <v>0</v>
      </c>
      <c r="W594" s="8"/>
      <c r="X594" s="37">
        <f>IF('RAOB Used for Calcs'!N594=1,((2*$T$16*$T$19)/(M594*$T$22*K594))^(1/2),0)</f>
        <v>0</v>
      </c>
      <c r="Z594" s="18">
        <f t="shared" si="125"/>
        <v>0</v>
      </c>
      <c r="AA594" s="18"/>
      <c r="AC594" s="8">
        <f>IF('RAOB Used for Calcs'!L594=1,('particle parameters'!$B$25*ABS('particle parameters'!$B$30)),(AC595+(AM595*'vertical grid'!H595)))</f>
        <v>0</v>
      </c>
      <c r="AE594" s="8">
        <f t="shared" si="128"/>
        <v>0</v>
      </c>
      <c r="AG594" s="8">
        <f t="shared" si="129"/>
        <v>0.42399999999999999</v>
      </c>
      <c r="AI594" s="8">
        <f t="shared" si="130"/>
        <v>0</v>
      </c>
      <c r="AK594" s="8">
        <f t="shared" si="126"/>
        <v>0</v>
      </c>
      <c r="AM594" s="8">
        <f>AK594/('particle parameters'!$B$21/1000)</f>
        <v>0</v>
      </c>
      <c r="AO594" s="35">
        <f t="shared" si="127"/>
        <v>0</v>
      </c>
      <c r="AQ594" s="15">
        <f>IF('vertical grid'!J594=TRUE,1,0)</f>
        <v>0</v>
      </c>
      <c r="AR594" s="15"/>
      <c r="AS594" s="15">
        <f t="shared" si="131"/>
        <v>0</v>
      </c>
      <c r="AV594" s="8">
        <f>(Vz!$B$14/1000)*Vz!AK594</f>
        <v>0</v>
      </c>
      <c r="AX594">
        <f t="shared" si="132"/>
        <v>0</v>
      </c>
    </row>
    <row r="595" spans="2:50" x14ac:dyDescent="0.15">
      <c r="B595" s="15">
        <f>'RAOB Used for Calcs'!C595</f>
        <v>0</v>
      </c>
      <c r="D595" s="15">
        <f t="shared" si="133"/>
        <v>0</v>
      </c>
      <c r="F595" s="8">
        <f t="shared" si="122"/>
        <v>0</v>
      </c>
      <c r="G595" s="8"/>
      <c r="I595">
        <v>0.60000000000000009</v>
      </c>
      <c r="K595" s="8">
        <f t="shared" si="134"/>
        <v>0.42399999999999999</v>
      </c>
      <c r="M595" s="20">
        <f>'P,T'!J595</f>
        <v>0</v>
      </c>
      <c r="N595" s="8"/>
      <c r="O595" s="8">
        <f>331.3*(SQRT((1+('P,T'!D595/273.15))))</f>
        <v>331.3</v>
      </c>
      <c r="P595" s="8"/>
      <c r="Q595" s="8">
        <f t="shared" si="123"/>
        <v>0</v>
      </c>
      <c r="R595" s="8"/>
      <c r="S595" s="8">
        <f t="shared" si="124"/>
        <v>0</v>
      </c>
      <c r="V595" s="8">
        <f>IF('RAOB Used for Calcs'!N595=1,((2*$T$16*$T$19)/(M595*$T$22*I595))^(1/2),0)</f>
        <v>0</v>
      </c>
      <c r="W595" s="8"/>
      <c r="X595" s="37">
        <f>IF('RAOB Used for Calcs'!N595=1,((2*$T$16*$T$19)/(M595*$T$22*K595))^(1/2),0)</f>
        <v>0</v>
      </c>
      <c r="Z595" s="18">
        <f t="shared" si="125"/>
        <v>0</v>
      </c>
      <c r="AA595" s="18"/>
      <c r="AC595" s="8">
        <f>IF('RAOB Used for Calcs'!L595=1,('particle parameters'!$B$25*ABS('particle parameters'!$B$30)),(AC596+(AM596*'vertical grid'!H596)))</f>
        <v>0</v>
      </c>
      <c r="AE595" s="8">
        <f t="shared" si="128"/>
        <v>0</v>
      </c>
      <c r="AG595" s="8">
        <f t="shared" si="129"/>
        <v>0.42399999999999999</v>
      </c>
      <c r="AI595" s="8">
        <f t="shared" si="130"/>
        <v>0</v>
      </c>
      <c r="AK595" s="8">
        <f t="shared" si="126"/>
        <v>0</v>
      </c>
      <c r="AM595" s="8">
        <f>AK595/('particle parameters'!$B$21/1000)</f>
        <v>0</v>
      </c>
      <c r="AO595" s="35">
        <f t="shared" si="127"/>
        <v>0</v>
      </c>
      <c r="AQ595" s="15">
        <f>IF('vertical grid'!J595=TRUE,1,0)</f>
        <v>0</v>
      </c>
      <c r="AR595" s="15"/>
      <c r="AS595" s="15">
        <f t="shared" si="131"/>
        <v>0</v>
      </c>
      <c r="AV595" s="8">
        <f>(Vz!$B$14/1000)*Vz!AK595</f>
        <v>0</v>
      </c>
      <c r="AX595">
        <f t="shared" si="132"/>
        <v>0</v>
      </c>
    </row>
    <row r="596" spans="2:50" x14ac:dyDescent="0.15">
      <c r="B596" s="15">
        <f>'RAOB Used for Calcs'!C596</f>
        <v>0</v>
      </c>
      <c r="D596" s="15">
        <f t="shared" si="133"/>
        <v>0</v>
      </c>
      <c r="F596" s="8">
        <f t="shared" si="122"/>
        <v>0</v>
      </c>
      <c r="G596" s="8"/>
      <c r="I596">
        <v>0.60000000000000009</v>
      </c>
      <c r="K596" s="8">
        <f t="shared" si="134"/>
        <v>0.42399999999999999</v>
      </c>
      <c r="M596" s="20">
        <f>'P,T'!J596</f>
        <v>0</v>
      </c>
      <c r="N596" s="8"/>
      <c r="O596" s="8">
        <f>331.3*(SQRT((1+('P,T'!D596/273.15))))</f>
        <v>331.3</v>
      </c>
      <c r="P596" s="8"/>
      <c r="Q596" s="8">
        <f t="shared" si="123"/>
        <v>0</v>
      </c>
      <c r="R596" s="8"/>
      <c r="S596" s="8">
        <f t="shared" si="124"/>
        <v>0</v>
      </c>
      <c r="V596" s="8">
        <f>IF('RAOB Used for Calcs'!N596=1,((2*$T$16*$T$19)/(M596*$T$22*I596))^(1/2),0)</f>
        <v>0</v>
      </c>
      <c r="W596" s="8"/>
      <c r="X596" s="37">
        <f>IF('RAOB Used for Calcs'!N596=1,((2*$T$16*$T$19)/(M596*$T$22*K596))^(1/2),0)</f>
        <v>0</v>
      </c>
      <c r="Z596" s="18">
        <f t="shared" si="125"/>
        <v>0</v>
      </c>
      <c r="AA596" s="18"/>
      <c r="AC596" s="8">
        <f>IF('RAOB Used for Calcs'!L596=1,('particle parameters'!$B$25*ABS('particle parameters'!$B$30)),(AC597+(AM597*'vertical grid'!H597)))</f>
        <v>0</v>
      </c>
      <c r="AE596" s="8">
        <f t="shared" si="128"/>
        <v>0</v>
      </c>
      <c r="AG596" s="8">
        <f t="shared" si="129"/>
        <v>0.42399999999999999</v>
      </c>
      <c r="AI596" s="8">
        <f t="shared" si="130"/>
        <v>0</v>
      </c>
      <c r="AK596" s="8">
        <f t="shared" si="126"/>
        <v>0</v>
      </c>
      <c r="AM596" s="8">
        <f>AK596/('particle parameters'!$B$21/1000)</f>
        <v>0</v>
      </c>
      <c r="AO596" s="35">
        <f t="shared" si="127"/>
        <v>0</v>
      </c>
      <c r="AQ596" s="15">
        <f>IF('vertical grid'!J596=TRUE,1,0)</f>
        <v>0</v>
      </c>
      <c r="AR596" s="15"/>
      <c r="AS596" s="15">
        <f t="shared" si="131"/>
        <v>0</v>
      </c>
      <c r="AV596" s="8">
        <f>(Vz!$B$14/1000)*Vz!AK596</f>
        <v>0</v>
      </c>
      <c r="AX596">
        <f t="shared" si="132"/>
        <v>0</v>
      </c>
    </row>
    <row r="597" spans="2:50" x14ac:dyDescent="0.15">
      <c r="B597" s="15">
        <f>'RAOB Used for Calcs'!C597</f>
        <v>0</v>
      </c>
      <c r="D597" s="15">
        <f t="shared" si="133"/>
        <v>0</v>
      </c>
      <c r="F597" s="8">
        <f t="shared" si="122"/>
        <v>0</v>
      </c>
      <c r="G597" s="8"/>
      <c r="I597">
        <v>0.60000000000000009</v>
      </c>
      <c r="K597" s="8">
        <f t="shared" si="134"/>
        <v>0.42399999999999999</v>
      </c>
      <c r="M597" s="20">
        <f>'P,T'!J597</f>
        <v>0</v>
      </c>
      <c r="N597" s="8"/>
      <c r="O597" s="8">
        <f>331.3*(SQRT((1+('P,T'!D597/273.15))))</f>
        <v>331.3</v>
      </c>
      <c r="P597" s="8"/>
      <c r="Q597" s="8">
        <f t="shared" si="123"/>
        <v>0</v>
      </c>
      <c r="R597" s="8"/>
      <c r="S597" s="8">
        <f t="shared" si="124"/>
        <v>0</v>
      </c>
      <c r="V597" s="8">
        <f>IF('RAOB Used for Calcs'!N597=1,((2*$T$16*$T$19)/(M597*$T$22*I597))^(1/2),0)</f>
        <v>0</v>
      </c>
      <c r="W597" s="8"/>
      <c r="X597" s="37">
        <f>IF('RAOB Used for Calcs'!N597=1,((2*$T$16*$T$19)/(M597*$T$22*K597))^(1/2),0)</f>
        <v>0</v>
      </c>
      <c r="Z597" s="18">
        <f t="shared" si="125"/>
        <v>0</v>
      </c>
      <c r="AA597" s="18"/>
      <c r="AC597" s="8">
        <f>IF('RAOB Used for Calcs'!L597=1,('particle parameters'!$B$25*ABS('particle parameters'!$B$30)),(AC598+(AM598*'vertical grid'!H598)))</f>
        <v>0</v>
      </c>
      <c r="AE597" s="8">
        <f t="shared" si="128"/>
        <v>0</v>
      </c>
      <c r="AG597" s="8">
        <f t="shared" si="129"/>
        <v>0.42399999999999999</v>
      </c>
      <c r="AI597" s="8">
        <f t="shared" si="130"/>
        <v>0</v>
      </c>
      <c r="AK597" s="8">
        <f t="shared" si="126"/>
        <v>0</v>
      </c>
      <c r="AM597" s="8">
        <f>AK597/('particle parameters'!$B$21/1000)</f>
        <v>0</v>
      </c>
      <c r="AO597" s="35">
        <f t="shared" si="127"/>
        <v>0</v>
      </c>
      <c r="AQ597" s="15">
        <f>IF('vertical grid'!J597=TRUE,1,0)</f>
        <v>0</v>
      </c>
      <c r="AR597" s="15"/>
      <c r="AS597" s="15">
        <f t="shared" si="131"/>
        <v>0</v>
      </c>
      <c r="AV597" s="8">
        <f>(Vz!$B$14/1000)*Vz!AK597</f>
        <v>0</v>
      </c>
      <c r="AX597">
        <f t="shared" si="132"/>
        <v>0</v>
      </c>
    </row>
    <row r="598" spans="2:50" x14ac:dyDescent="0.15">
      <c r="B598" s="15">
        <f>'RAOB Used for Calcs'!C598</f>
        <v>0</v>
      </c>
      <c r="D598" s="15">
        <f t="shared" si="133"/>
        <v>0</v>
      </c>
      <c r="F598" s="8">
        <f t="shared" si="122"/>
        <v>0</v>
      </c>
      <c r="G598" s="8"/>
      <c r="I598">
        <v>0.60000000000000009</v>
      </c>
      <c r="K598" s="8">
        <f t="shared" si="134"/>
        <v>0.42399999999999999</v>
      </c>
      <c r="M598" s="20">
        <f>'P,T'!J598</f>
        <v>0</v>
      </c>
      <c r="N598" s="8"/>
      <c r="O598" s="8">
        <f>331.3*(SQRT((1+('P,T'!D598/273.15))))</f>
        <v>331.3</v>
      </c>
      <c r="P598" s="8"/>
      <c r="Q598" s="8">
        <f t="shared" si="123"/>
        <v>0</v>
      </c>
      <c r="R598" s="8"/>
      <c r="S598" s="8">
        <f t="shared" si="124"/>
        <v>0</v>
      </c>
      <c r="V598" s="8">
        <f>IF('RAOB Used for Calcs'!N598=1,((2*$T$16*$T$19)/(M598*$T$22*I598))^(1/2),0)</f>
        <v>0</v>
      </c>
      <c r="W598" s="8"/>
      <c r="X598" s="37">
        <f>IF('RAOB Used for Calcs'!N598=1,((2*$T$16*$T$19)/(M598*$T$22*K598))^(1/2),0)</f>
        <v>0</v>
      </c>
      <c r="Z598" s="18">
        <f t="shared" si="125"/>
        <v>0</v>
      </c>
      <c r="AA598" s="18"/>
      <c r="AC598" s="8">
        <f>IF('RAOB Used for Calcs'!L598=1,('particle parameters'!$B$25*ABS('particle parameters'!$B$30)),(AC599+(AM599*'vertical grid'!H599)))</f>
        <v>0</v>
      </c>
      <c r="AE598" s="8">
        <f t="shared" si="128"/>
        <v>0</v>
      </c>
      <c r="AG598" s="8">
        <f t="shared" si="129"/>
        <v>0.42399999999999999</v>
      </c>
      <c r="AI598" s="8">
        <f t="shared" si="130"/>
        <v>0</v>
      </c>
      <c r="AK598" s="8">
        <f t="shared" si="126"/>
        <v>0</v>
      </c>
      <c r="AM598" s="8">
        <f>AK598/('particle parameters'!$B$21/1000)</f>
        <v>0</v>
      </c>
      <c r="AO598" s="35">
        <f t="shared" si="127"/>
        <v>0</v>
      </c>
      <c r="AQ598" s="15">
        <f>IF('vertical grid'!J598=TRUE,1,0)</f>
        <v>0</v>
      </c>
      <c r="AR598" s="15"/>
      <c r="AS598" s="15">
        <f t="shared" si="131"/>
        <v>0</v>
      </c>
      <c r="AV598" s="8">
        <f>(Vz!$B$14/1000)*Vz!AK598</f>
        <v>0</v>
      </c>
      <c r="AX598">
        <f t="shared" si="132"/>
        <v>0</v>
      </c>
    </row>
    <row r="599" spans="2:50" x14ac:dyDescent="0.15">
      <c r="B599" s="15">
        <f>'RAOB Used for Calcs'!C599</f>
        <v>0</v>
      </c>
      <c r="D599" s="15">
        <f t="shared" si="133"/>
        <v>0</v>
      </c>
      <c r="F599" s="8">
        <f t="shared" si="122"/>
        <v>0</v>
      </c>
      <c r="G599" s="8"/>
      <c r="I599">
        <v>0.60000000000000009</v>
      </c>
      <c r="K599" s="8">
        <f t="shared" si="134"/>
        <v>0.42399999999999999</v>
      </c>
      <c r="M599" s="20">
        <f>'P,T'!J599</f>
        <v>0</v>
      </c>
      <c r="N599" s="8"/>
      <c r="O599" s="8">
        <f>331.3*(SQRT((1+('P,T'!D599/273.15))))</f>
        <v>331.3</v>
      </c>
      <c r="P599" s="8"/>
      <c r="Q599" s="8">
        <f t="shared" si="123"/>
        <v>0</v>
      </c>
      <c r="R599" s="8"/>
      <c r="S599" s="8">
        <f t="shared" si="124"/>
        <v>0</v>
      </c>
      <c r="V599" s="8">
        <f>IF('RAOB Used for Calcs'!N599=1,((2*$T$16*$T$19)/(M599*$T$22*I599))^(1/2),0)</f>
        <v>0</v>
      </c>
      <c r="W599" s="8"/>
      <c r="X599" s="37">
        <f>IF('RAOB Used for Calcs'!N599=1,((2*$T$16*$T$19)/(M599*$T$22*K599))^(1/2),0)</f>
        <v>0</v>
      </c>
      <c r="Z599" s="18">
        <f t="shared" si="125"/>
        <v>0</v>
      </c>
      <c r="AA599" s="18"/>
      <c r="AC599" s="8">
        <f>IF('RAOB Used for Calcs'!L599=1,('particle parameters'!$B$25*ABS('particle parameters'!$B$30)),(AC600+(AM600*'vertical grid'!H600)))</f>
        <v>0</v>
      </c>
      <c r="AE599" s="8">
        <f t="shared" si="128"/>
        <v>0</v>
      </c>
      <c r="AG599" s="8">
        <f t="shared" si="129"/>
        <v>0.42399999999999999</v>
      </c>
      <c r="AI599" s="8">
        <f t="shared" si="130"/>
        <v>0</v>
      </c>
      <c r="AK599" s="8">
        <f t="shared" si="126"/>
        <v>0</v>
      </c>
      <c r="AM599" s="8">
        <f>AK599/('particle parameters'!$B$21/1000)</f>
        <v>0</v>
      </c>
      <c r="AO599" s="35">
        <f t="shared" si="127"/>
        <v>0</v>
      </c>
      <c r="AQ599" s="15">
        <f>IF('vertical grid'!J599=TRUE,1,0)</f>
        <v>0</v>
      </c>
      <c r="AR599" s="15"/>
      <c r="AS599" s="15">
        <f t="shared" si="131"/>
        <v>0</v>
      </c>
      <c r="AV599" s="8">
        <f>(Vz!$B$14/1000)*Vz!AK599</f>
        <v>0</v>
      </c>
      <c r="AX599">
        <f t="shared" si="132"/>
        <v>0</v>
      </c>
    </row>
    <row r="600" spans="2:50" x14ac:dyDescent="0.15">
      <c r="B600" s="15">
        <f>'RAOB Used for Calcs'!C600</f>
        <v>0</v>
      </c>
      <c r="D600" s="15">
        <f t="shared" si="133"/>
        <v>0</v>
      </c>
      <c r="F600" s="8">
        <f t="shared" si="122"/>
        <v>0</v>
      </c>
      <c r="G600" s="8"/>
      <c r="I600">
        <v>0.60000000000000009</v>
      </c>
      <c r="K600" s="8">
        <f t="shared" si="134"/>
        <v>0.42399999999999999</v>
      </c>
      <c r="M600" s="20">
        <f>'P,T'!J600</f>
        <v>0</v>
      </c>
      <c r="N600" s="8"/>
      <c r="O600" s="8">
        <f>331.3*(SQRT((1+('P,T'!D600/273.15))))</f>
        <v>331.3</v>
      </c>
      <c r="P600" s="8"/>
      <c r="Q600" s="8">
        <f t="shared" si="123"/>
        <v>0</v>
      </c>
      <c r="R600" s="8"/>
      <c r="S600" s="8">
        <f t="shared" si="124"/>
        <v>0</v>
      </c>
      <c r="V600" s="8">
        <f>IF('RAOB Used for Calcs'!N600=1,((2*$T$16*$T$19)/(M600*$T$22*I600))^(1/2),0)</f>
        <v>0</v>
      </c>
      <c r="W600" s="8"/>
      <c r="X600" s="37">
        <f>IF('RAOB Used for Calcs'!N600=1,((2*$T$16*$T$19)/(M600*$T$22*K600))^(1/2),0)</f>
        <v>0</v>
      </c>
      <c r="Z600" s="18">
        <f t="shared" si="125"/>
        <v>0</v>
      </c>
      <c r="AA600" s="18"/>
      <c r="AC600" s="8">
        <f>IF('RAOB Used for Calcs'!L600=1,('particle parameters'!$B$25*ABS('particle parameters'!$B$30)),(AC601+(AM601*'vertical grid'!H601)))</f>
        <v>0</v>
      </c>
      <c r="AE600" s="8">
        <f t="shared" si="128"/>
        <v>0</v>
      </c>
      <c r="AG600" s="8">
        <f t="shared" si="129"/>
        <v>0.42399999999999999</v>
      </c>
      <c r="AI600" s="8">
        <f t="shared" si="130"/>
        <v>0</v>
      </c>
      <c r="AK600" s="8">
        <f t="shared" si="126"/>
        <v>0</v>
      </c>
      <c r="AM600" s="8">
        <f>AK600/('particle parameters'!$B$21/1000)</f>
        <v>0</v>
      </c>
      <c r="AO600" s="35">
        <f t="shared" si="127"/>
        <v>0</v>
      </c>
      <c r="AQ600" s="15">
        <f>IF('vertical grid'!J600=TRUE,1,0)</f>
        <v>0</v>
      </c>
      <c r="AR600" s="15"/>
      <c r="AS600" s="15">
        <f t="shared" si="131"/>
        <v>0</v>
      </c>
      <c r="AV600" s="8">
        <f>(Vz!$B$14/1000)*Vz!AK600</f>
        <v>0</v>
      </c>
      <c r="AX600">
        <f t="shared" si="132"/>
        <v>0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00"/>
  <sheetViews>
    <sheetView topLeftCell="B1" workbookViewId="0">
      <selection activeCell="G7" sqref="G7"/>
    </sheetView>
  </sheetViews>
  <sheetFormatPr baseColWidth="10" defaultColWidth="11" defaultRowHeight="13" x14ac:dyDescent="0.15"/>
  <cols>
    <col min="1" max="1" width="8.1640625" customWidth="1"/>
    <col min="2" max="2" width="6.5" style="15" customWidth="1"/>
    <col min="3" max="3" width="16.6640625" style="15" customWidth="1"/>
    <col min="4" max="4" width="11.33203125" style="18" customWidth="1"/>
    <col min="5" max="5" width="13.1640625" style="15" bestFit="1" customWidth="1"/>
    <col min="6" max="6" width="11.33203125" style="15" customWidth="1"/>
    <col min="7" max="7" width="27.5" customWidth="1"/>
    <col min="8" max="8" width="8.5" style="8" customWidth="1"/>
    <col min="9" max="9" width="17.6640625" customWidth="1"/>
    <col min="10" max="10" width="11" style="8"/>
    <col min="11" max="11" width="28.1640625" bestFit="1" customWidth="1"/>
    <col min="12" max="12" width="9.5" style="8" customWidth="1"/>
    <col min="14" max="14" width="11" style="8"/>
    <col min="15" max="15" width="96.5" customWidth="1"/>
    <col min="16" max="16" width="17.6640625" customWidth="1"/>
  </cols>
  <sheetData>
    <row r="1" spans="1:14" x14ac:dyDescent="0.15">
      <c r="A1" t="s">
        <v>54</v>
      </c>
      <c r="B1" s="15">
        <f>'RAOB Used for Calcs'!C1</f>
        <v>229</v>
      </c>
      <c r="C1" s="15" t="s">
        <v>55</v>
      </c>
      <c r="D1" s="18">
        <f>IF(B1=0,B1/0,'RAOB Used for Calcs'!G1/10)</f>
        <v>6.6877200000000006</v>
      </c>
      <c r="E1" s="8" t="s">
        <v>175</v>
      </c>
      <c r="F1" s="15">
        <f>'RAOB Used for Calcs'!F1</f>
        <v>330</v>
      </c>
      <c r="G1" t="s">
        <v>56</v>
      </c>
      <c r="H1" s="8">
        <f>COS(RADIANS(F1+90))*(D1)</f>
        <v>3.3438599999999985</v>
      </c>
      <c r="I1" t="s">
        <v>57</v>
      </c>
      <c r="J1" s="8">
        <f>AVERAGE(H1:H2)</f>
        <v>3.3438599999999985</v>
      </c>
      <c r="K1" t="s">
        <v>58</v>
      </c>
      <c r="L1" s="8">
        <f>SIN(RADIANS(F1-90))*(D1)</f>
        <v>-5.7917354133972649</v>
      </c>
      <c r="M1" t="s">
        <v>59</v>
      </c>
      <c r="N1" s="8">
        <f>AVERAGE(L1:L2)</f>
        <v>-5.7917354133972649</v>
      </c>
    </row>
    <row r="2" spans="1:14" x14ac:dyDescent="0.15">
      <c r="A2" t="s">
        <v>60</v>
      </c>
      <c r="B2" s="15">
        <f>'RAOB Used for Calcs'!C2</f>
        <v>254.33333333333334</v>
      </c>
      <c r="D2" s="18">
        <f>IF(B2=0,0,'RAOB Used for Calcs'!G2/10)</f>
        <v>6.6877200000000006</v>
      </c>
      <c r="E2" s="8"/>
      <c r="F2" s="15">
        <f>'RAOB Used for Calcs'!F2</f>
        <v>330</v>
      </c>
      <c r="G2" t="s">
        <v>61</v>
      </c>
      <c r="H2" s="8">
        <f t="shared" ref="H2:H65" si="0">COS(RADIANS(F2+90))*(D2)</f>
        <v>3.3438599999999985</v>
      </c>
      <c r="J2" s="8">
        <f>AVERAGE(H1:H3)</f>
        <v>3.3438599999999981</v>
      </c>
      <c r="K2" t="s">
        <v>61</v>
      </c>
      <c r="L2" s="8">
        <f t="shared" ref="L2:L65" si="1">SIN(RADIANS(F2-90))*(D2)</f>
        <v>-5.7917354133972649</v>
      </c>
      <c r="N2" s="8">
        <f t="shared" ref="N2:N33" si="2">IF(L2=0,0,IF(L3&gt;0,AVERAGE(L1:L3),AVERAGE(L1:L2)))</f>
        <v>-5.7917354133972649</v>
      </c>
    </row>
    <row r="3" spans="1:14" x14ac:dyDescent="0.15">
      <c r="B3" s="15">
        <f>'RAOB Used for Calcs'!C3</f>
        <v>279.66666666666669</v>
      </c>
      <c r="D3" s="18">
        <f>IF(B3=0,0,'RAOB Used for Calcs'!G3/10)</f>
        <v>6.6877200000000006</v>
      </c>
      <c r="E3" s="8"/>
      <c r="F3" s="15">
        <f>'RAOB Used for Calcs'!F3</f>
        <v>330</v>
      </c>
      <c r="H3" s="8">
        <f t="shared" si="0"/>
        <v>3.3438599999999985</v>
      </c>
      <c r="I3" t="s">
        <v>62</v>
      </c>
      <c r="J3" s="8">
        <f t="shared" ref="J3:J34" si="3">IF(H3=0,0,IF(H4&gt;0,AVERAGE(H2:H4),AVERAGE(H2:H3)))</f>
        <v>3.3438599999999981</v>
      </c>
      <c r="L3" s="8">
        <f t="shared" si="1"/>
        <v>-5.7917354133972649</v>
      </c>
      <c r="N3" s="8">
        <f t="shared" si="2"/>
        <v>-5.7917354133972649</v>
      </c>
    </row>
    <row r="4" spans="1:14" x14ac:dyDescent="0.15">
      <c r="B4" s="15">
        <f>'RAOB Used for Calcs'!C4</f>
        <v>305</v>
      </c>
      <c r="D4" s="18">
        <f>IF(B4=0,0,'RAOB Used for Calcs'!G4/10)</f>
        <v>6.6877200000000006</v>
      </c>
      <c r="E4" s="8"/>
      <c r="F4" s="15">
        <f>'RAOB Used for Calcs'!F4</f>
        <v>330</v>
      </c>
      <c r="G4" t="s">
        <v>178</v>
      </c>
      <c r="H4" s="8">
        <f t="shared" si="0"/>
        <v>3.3438599999999985</v>
      </c>
      <c r="J4" s="8">
        <f t="shared" si="3"/>
        <v>3.8826182896357158</v>
      </c>
      <c r="K4" t="s">
        <v>177</v>
      </c>
      <c r="L4" s="8">
        <f t="shared" si="1"/>
        <v>-5.7917354133972649</v>
      </c>
      <c r="N4" s="8">
        <f t="shared" si="2"/>
        <v>-5.7917354133972649</v>
      </c>
    </row>
    <row r="5" spans="1:14" x14ac:dyDescent="0.15">
      <c r="B5" s="15">
        <f>'RAOB Used for Calcs'!C5</f>
        <v>406.66666666666669</v>
      </c>
      <c r="D5" s="18">
        <f>IF(B5=0,0,'RAOB Used for Calcs'!G5/10)</f>
        <v>7.7165999999999997</v>
      </c>
      <c r="E5" s="8"/>
      <c r="F5" s="15">
        <f>'RAOB Used for Calcs'!F5</f>
        <v>320</v>
      </c>
      <c r="H5" s="8">
        <f t="shared" si="0"/>
        <v>4.9601348689071507</v>
      </c>
      <c r="J5" s="8">
        <f t="shared" si="3"/>
        <v>4.4213765792714339</v>
      </c>
      <c r="L5" s="8">
        <f t="shared" si="1"/>
        <v>-5.9112585497719046</v>
      </c>
      <c r="N5" s="8">
        <f t="shared" si="2"/>
        <v>-5.8514969815845852</v>
      </c>
    </row>
    <row r="6" spans="1:14" x14ac:dyDescent="0.15">
      <c r="B6" s="15">
        <f>'RAOB Used for Calcs'!C6</f>
        <v>508.33333333333337</v>
      </c>
      <c r="D6" s="18">
        <f>IF(B6=0,0,'RAOB Used for Calcs'!G6/10)</f>
        <v>7.7165999999999997</v>
      </c>
      <c r="E6" s="8"/>
      <c r="F6" s="15">
        <f>'RAOB Used for Calcs'!F6</f>
        <v>320</v>
      </c>
      <c r="G6" t="s">
        <v>63</v>
      </c>
      <c r="H6" s="8">
        <f t="shared" si="0"/>
        <v>4.9601348689071507</v>
      </c>
      <c r="J6" s="8">
        <f t="shared" si="3"/>
        <v>4.9601348689071507</v>
      </c>
      <c r="K6" t="s">
        <v>63</v>
      </c>
      <c r="L6" s="8">
        <f t="shared" si="1"/>
        <v>-5.9112585497719046</v>
      </c>
      <c r="N6" s="8">
        <f t="shared" si="2"/>
        <v>-5.9112585497719046</v>
      </c>
    </row>
    <row r="7" spans="1:14" x14ac:dyDescent="0.15">
      <c r="B7" s="15">
        <f>'RAOB Used for Calcs'!C7</f>
        <v>610</v>
      </c>
      <c r="D7" s="18">
        <f>IF(B7=0,0,'RAOB Used for Calcs'!G7/10)</f>
        <v>7.7165999999999997</v>
      </c>
      <c r="E7" s="8"/>
      <c r="F7" s="15">
        <f>'RAOB Used for Calcs'!F7</f>
        <v>320</v>
      </c>
      <c r="G7" t="s">
        <v>176</v>
      </c>
      <c r="H7" s="8">
        <f t="shared" si="0"/>
        <v>4.9601348689071507</v>
      </c>
      <c r="J7" s="8">
        <f t="shared" si="3"/>
        <v>5.1255766418394719</v>
      </c>
      <c r="K7" t="s">
        <v>176</v>
      </c>
      <c r="L7" s="8">
        <f t="shared" si="1"/>
        <v>-5.9112585497719046</v>
      </c>
      <c r="N7" s="8">
        <f t="shared" si="2"/>
        <v>-5.9112585497719046</v>
      </c>
    </row>
    <row r="8" spans="1:14" x14ac:dyDescent="0.15">
      <c r="B8" s="15">
        <f>'RAOB Used for Calcs'!C8</f>
        <v>665.33333333333337</v>
      </c>
      <c r="D8" s="18">
        <f>IF(B8=0,0,'RAOB Used for Calcs'!G8/10)</f>
        <v>7.7165999999999997</v>
      </c>
      <c r="E8" s="8"/>
      <c r="F8" s="15">
        <f>'RAOB Used for Calcs'!F8</f>
        <v>315</v>
      </c>
      <c r="G8" t="s">
        <v>64</v>
      </c>
      <c r="H8" s="8">
        <f t="shared" si="0"/>
        <v>5.4564601877041135</v>
      </c>
      <c r="J8" s="8">
        <f t="shared" si="3"/>
        <v>5.2910184147717922</v>
      </c>
      <c r="K8" t="s">
        <v>64</v>
      </c>
      <c r="L8" s="8">
        <f t="shared" si="1"/>
        <v>-5.4564601877041117</v>
      </c>
      <c r="N8" s="8">
        <f t="shared" si="2"/>
        <v>-5.6838593687380081</v>
      </c>
    </row>
    <row r="9" spans="1:14" x14ac:dyDescent="0.15">
      <c r="B9" s="15">
        <f>'RAOB Used for Calcs'!C9</f>
        <v>720.66666666666674</v>
      </c>
      <c r="D9" s="18">
        <f>IF(B9=0,0,'RAOB Used for Calcs'!G9/10)</f>
        <v>7.7165999999999997</v>
      </c>
      <c r="E9" s="8"/>
      <c r="F9" s="15">
        <f>'RAOB Used for Calcs'!F9</f>
        <v>315</v>
      </c>
      <c r="H9" s="8">
        <f t="shared" si="0"/>
        <v>5.4564601877041135</v>
      </c>
      <c r="J9" s="8">
        <f t="shared" si="3"/>
        <v>5.4564601877041135</v>
      </c>
      <c r="L9" s="8">
        <f t="shared" si="1"/>
        <v>-5.4564601877041117</v>
      </c>
      <c r="N9" s="8">
        <f t="shared" si="2"/>
        <v>-5.4564601877041117</v>
      </c>
    </row>
    <row r="10" spans="1:14" x14ac:dyDescent="0.15">
      <c r="B10" s="15">
        <f>'RAOB Used for Calcs'!C10</f>
        <v>776</v>
      </c>
      <c r="D10" s="18">
        <f>IF(B10=0,0,'RAOB Used for Calcs'!G10/10)</f>
        <v>7.7165999999999997</v>
      </c>
      <c r="E10" s="8"/>
      <c r="F10" s="15">
        <f>'RAOB Used for Calcs'!F10</f>
        <v>315</v>
      </c>
      <c r="H10" s="8">
        <f t="shared" si="0"/>
        <v>5.4564601877041135</v>
      </c>
      <c r="J10" s="8">
        <f t="shared" si="3"/>
        <v>5.6080596417267117</v>
      </c>
      <c r="L10" s="8">
        <f t="shared" si="1"/>
        <v>-5.4564601877041117</v>
      </c>
      <c r="N10" s="8">
        <f t="shared" si="2"/>
        <v>-5.4564601877041117</v>
      </c>
    </row>
    <row r="11" spans="1:14" x14ac:dyDescent="0.15">
      <c r="B11" s="15">
        <f>'RAOB Used for Calcs'!C11</f>
        <v>822</v>
      </c>
      <c r="D11" s="18">
        <f>IF(B11=0,0,'RAOB Used for Calcs'!G11/10)</f>
        <v>7.7165999999999997</v>
      </c>
      <c r="E11" s="8"/>
      <c r="F11" s="15">
        <f>'RAOB Used for Calcs'!F11</f>
        <v>310</v>
      </c>
      <c r="H11" s="8">
        <f t="shared" si="0"/>
        <v>5.9112585497719063</v>
      </c>
      <c r="J11" s="8">
        <f t="shared" si="3"/>
        <v>5.759659095749309</v>
      </c>
      <c r="L11" s="8">
        <f t="shared" si="1"/>
        <v>-4.9601348689071489</v>
      </c>
      <c r="N11" s="8">
        <f t="shared" si="2"/>
        <v>-5.2082975283056303</v>
      </c>
    </row>
    <row r="12" spans="1:14" x14ac:dyDescent="0.15">
      <c r="B12" s="15">
        <f>'RAOB Used for Calcs'!C12</f>
        <v>868</v>
      </c>
      <c r="D12" s="18">
        <f>IF(B12=0,0,'RAOB Used for Calcs'!G12/10)</f>
        <v>7.7165999999999997</v>
      </c>
      <c r="E12" s="8"/>
      <c r="F12" s="15">
        <f>'RAOB Used for Calcs'!F12</f>
        <v>310</v>
      </c>
      <c r="H12" s="8">
        <f t="shared" si="0"/>
        <v>5.9112585497719063</v>
      </c>
      <c r="J12" s="8">
        <f t="shared" si="3"/>
        <v>5.9112585497719055</v>
      </c>
      <c r="L12" s="8">
        <f t="shared" si="1"/>
        <v>-4.9601348689071489</v>
      </c>
      <c r="N12" s="8">
        <f t="shared" si="2"/>
        <v>-4.9601348689071489</v>
      </c>
    </row>
    <row r="13" spans="1:14" x14ac:dyDescent="0.15">
      <c r="B13" s="15">
        <f>'RAOB Used for Calcs'!C13</f>
        <v>914</v>
      </c>
      <c r="D13" s="18">
        <f>IF(B13=0,0,'RAOB Used for Calcs'!G13/10)</f>
        <v>7.7165999999999997</v>
      </c>
      <c r="E13" s="8"/>
      <c r="F13" s="15">
        <f>'RAOB Used for Calcs'!F13</f>
        <v>310</v>
      </c>
      <c r="H13" s="8">
        <f t="shared" si="0"/>
        <v>5.9112585497719063</v>
      </c>
      <c r="J13" s="8">
        <f t="shared" si="3"/>
        <v>5.9073937289467393</v>
      </c>
      <c r="L13" s="8">
        <f t="shared" si="1"/>
        <v>-4.9601348689071489</v>
      </c>
      <c r="N13" s="8">
        <f t="shared" si="2"/>
        <v>-4.9601348689071489</v>
      </c>
    </row>
    <row r="14" spans="1:14" x14ac:dyDescent="0.15">
      <c r="B14" s="15">
        <f>'RAOB Used for Calcs'!C14</f>
        <v>1015.6666666666666</v>
      </c>
      <c r="D14" s="18">
        <f>IF(B14=0,0,'RAOB Used for Calcs'!G14/10)</f>
        <v>7.202160000000001</v>
      </c>
      <c r="E14" s="8"/>
      <c r="F14" s="15">
        <f>'RAOB Used for Calcs'!F14</f>
        <v>305</v>
      </c>
      <c r="G14" s="8"/>
      <c r="H14" s="8">
        <f t="shared" si="0"/>
        <v>5.8996640872964061</v>
      </c>
      <c r="J14" s="8">
        <f t="shared" si="3"/>
        <v>5.9035289081215723</v>
      </c>
      <c r="L14" s="8">
        <f t="shared" si="1"/>
        <v>-4.130989266830051</v>
      </c>
      <c r="N14" s="8">
        <f t="shared" si="2"/>
        <v>-4.5455620678686</v>
      </c>
    </row>
    <row r="15" spans="1:14" x14ac:dyDescent="0.15">
      <c r="B15" s="15">
        <f>'RAOB Used for Calcs'!C15</f>
        <v>1117.3333333333333</v>
      </c>
      <c r="D15" s="18">
        <f>IF(B15=0,0,'RAOB Used for Calcs'!G15/10)</f>
        <v>7.202160000000001</v>
      </c>
      <c r="E15" s="8"/>
      <c r="F15" s="15">
        <f>'RAOB Used for Calcs'!F15</f>
        <v>305</v>
      </c>
      <c r="H15" s="8">
        <f t="shared" si="0"/>
        <v>5.8996640872964061</v>
      </c>
      <c r="J15" s="8">
        <f t="shared" si="3"/>
        <v>5.8996640872964052</v>
      </c>
      <c r="K15" s="8"/>
      <c r="L15" s="8">
        <f t="shared" si="1"/>
        <v>-4.130989266830051</v>
      </c>
      <c r="N15" s="8">
        <f t="shared" si="2"/>
        <v>-4.130989266830051</v>
      </c>
    </row>
    <row r="16" spans="1:14" x14ac:dyDescent="0.15">
      <c r="B16" s="15">
        <f>'RAOB Used for Calcs'!C16</f>
        <v>1219</v>
      </c>
      <c r="D16" s="18">
        <f>IF(B16=0,0,'RAOB Used for Calcs'!G16/10)</f>
        <v>7.202160000000001</v>
      </c>
      <c r="E16" s="8"/>
      <c r="F16" s="15">
        <f>'RAOB Used for Calcs'!F16</f>
        <v>305</v>
      </c>
      <c r="H16" s="8">
        <f t="shared" si="0"/>
        <v>5.8996640872964061</v>
      </c>
      <c r="J16" s="8">
        <f t="shared" si="3"/>
        <v>5.8996640872964052</v>
      </c>
      <c r="L16" s="8">
        <f t="shared" si="1"/>
        <v>-4.130989266830051</v>
      </c>
      <c r="N16" s="8">
        <f t="shared" si="2"/>
        <v>-4.130989266830051</v>
      </c>
    </row>
    <row r="17" spans="2:14" x14ac:dyDescent="0.15">
      <c r="B17" s="15">
        <f>'RAOB Used for Calcs'!C17</f>
        <v>1301</v>
      </c>
      <c r="D17" s="18">
        <f>IF(B17=0,0,'RAOB Used for Calcs'!G17/10)</f>
        <v>7.202160000000001</v>
      </c>
      <c r="E17" s="8"/>
      <c r="F17" s="15">
        <f>'RAOB Used for Calcs'!F17</f>
        <v>305</v>
      </c>
      <c r="H17" s="8">
        <f t="shared" si="0"/>
        <v>5.8996640872964061</v>
      </c>
      <c r="J17" s="8">
        <f t="shared" si="3"/>
        <v>5.8996640872964052</v>
      </c>
      <c r="L17" s="8">
        <f t="shared" si="1"/>
        <v>-4.130989266830051</v>
      </c>
      <c r="N17" s="8">
        <f t="shared" si="2"/>
        <v>-4.130989266830051</v>
      </c>
    </row>
    <row r="18" spans="2:14" x14ac:dyDescent="0.15">
      <c r="B18" s="15">
        <f>'RAOB Used for Calcs'!C18</f>
        <v>1383</v>
      </c>
      <c r="D18" s="18">
        <f>IF(B18=0,0,'RAOB Used for Calcs'!G18/10)</f>
        <v>7.202160000000001</v>
      </c>
      <c r="E18" s="8"/>
      <c r="F18" s="15">
        <f>'RAOB Used for Calcs'!F18</f>
        <v>305</v>
      </c>
      <c r="H18" s="8">
        <f t="shared" si="0"/>
        <v>5.8996640872964061</v>
      </c>
      <c r="J18" s="8">
        <f t="shared" si="3"/>
        <v>5.8996640872964052</v>
      </c>
      <c r="K18" s="8"/>
      <c r="L18" s="8">
        <f t="shared" si="1"/>
        <v>-4.130989266830051</v>
      </c>
      <c r="N18" s="8">
        <f t="shared" si="2"/>
        <v>-4.130989266830051</v>
      </c>
    </row>
    <row r="19" spans="2:14" x14ac:dyDescent="0.15">
      <c r="B19" s="15">
        <f>'RAOB Used for Calcs'!C19</f>
        <v>1465</v>
      </c>
      <c r="D19" s="18">
        <f>IF(B19=0,0,'RAOB Used for Calcs'!G19/10)</f>
        <v>7.202160000000001</v>
      </c>
      <c r="E19" s="8"/>
      <c r="F19" s="15">
        <f>'RAOB Used for Calcs'!F19</f>
        <v>305</v>
      </c>
      <c r="H19" s="8">
        <f t="shared" si="0"/>
        <v>5.8996640872964061</v>
      </c>
      <c r="J19" s="8">
        <f t="shared" si="3"/>
        <v>5.8996640872964052</v>
      </c>
      <c r="L19" s="8">
        <f t="shared" si="1"/>
        <v>-4.130989266830051</v>
      </c>
      <c r="N19" s="8">
        <f t="shared" si="2"/>
        <v>-4.130989266830051</v>
      </c>
    </row>
    <row r="20" spans="2:14" x14ac:dyDescent="0.15">
      <c r="B20" s="15">
        <f>'RAOB Used for Calcs'!C20</f>
        <v>1484.6666666666667</v>
      </c>
      <c r="D20" s="18">
        <f>IF(B20=0,0,'RAOB Used for Calcs'!G20/10)</f>
        <v>7.202160000000001</v>
      </c>
      <c r="E20" s="8"/>
      <c r="F20" s="15">
        <f>'RAOB Used for Calcs'!F20</f>
        <v>305</v>
      </c>
      <c r="H20" s="8">
        <f t="shared" si="0"/>
        <v>5.8996640872964061</v>
      </c>
      <c r="J20" s="8">
        <f t="shared" si="3"/>
        <v>5.8996640872964052</v>
      </c>
      <c r="L20" s="8">
        <f t="shared" si="1"/>
        <v>-4.130989266830051</v>
      </c>
      <c r="N20" s="8">
        <f t="shared" si="2"/>
        <v>-4.130989266830051</v>
      </c>
    </row>
    <row r="21" spans="2:14" x14ac:dyDescent="0.15">
      <c r="B21" s="15">
        <f>'RAOB Used for Calcs'!C21</f>
        <v>1504.3333333333335</v>
      </c>
      <c r="D21" s="18">
        <f>IF(B21=0,0,'RAOB Used for Calcs'!G21/10)</f>
        <v>7.202160000000001</v>
      </c>
      <c r="E21" s="8"/>
      <c r="F21" s="15">
        <f>'RAOB Used for Calcs'!F21</f>
        <v>305</v>
      </c>
      <c r="H21" s="8">
        <f t="shared" si="0"/>
        <v>5.8996640872964061</v>
      </c>
      <c r="J21" s="8">
        <f t="shared" si="3"/>
        <v>5.8996640872964052</v>
      </c>
      <c r="L21" s="8">
        <f t="shared" si="1"/>
        <v>-4.130989266830051</v>
      </c>
      <c r="N21" s="8">
        <f t="shared" si="2"/>
        <v>-4.130989266830051</v>
      </c>
    </row>
    <row r="22" spans="2:14" x14ac:dyDescent="0.15">
      <c r="B22" s="15">
        <f>'RAOB Used for Calcs'!C22</f>
        <v>1524</v>
      </c>
      <c r="D22" s="18">
        <f>IF(B22=0,0,'RAOB Used for Calcs'!G22/10)</f>
        <v>7.202160000000001</v>
      </c>
      <c r="E22" s="8"/>
      <c r="F22" s="15">
        <f>'RAOB Used for Calcs'!F22</f>
        <v>305</v>
      </c>
      <c r="H22" s="8">
        <f t="shared" si="0"/>
        <v>5.8996640872964061</v>
      </c>
      <c r="J22" s="8">
        <f t="shared" si="3"/>
        <v>6.2976128114397012</v>
      </c>
      <c r="L22" s="8">
        <f t="shared" si="1"/>
        <v>-4.130989266830051</v>
      </c>
      <c r="N22" s="8">
        <f t="shared" si="2"/>
        <v>-4.130989266830051</v>
      </c>
    </row>
    <row r="23" spans="2:14" x14ac:dyDescent="0.15">
      <c r="B23" s="15">
        <f>'RAOB Used for Calcs'!C23</f>
        <v>1625.6666666666667</v>
      </c>
      <c r="D23" s="18">
        <f>IF(B23=0,0,'RAOB Used for Calcs'!G23/10)</f>
        <v>9.259920000000001</v>
      </c>
      <c r="E23" s="8"/>
      <c r="F23" s="15">
        <f>'RAOB Used for Calcs'!F23</f>
        <v>310</v>
      </c>
      <c r="H23" s="8">
        <f t="shared" si="0"/>
        <v>7.0935102597262887</v>
      </c>
      <c r="J23" s="8">
        <f t="shared" si="3"/>
        <v>6.6955615355829936</v>
      </c>
      <c r="L23" s="8">
        <f t="shared" si="1"/>
        <v>-5.9521618426885796</v>
      </c>
      <c r="N23" s="8">
        <f t="shared" si="2"/>
        <v>-5.0415755547593157</v>
      </c>
    </row>
    <row r="24" spans="2:14" x14ac:dyDescent="0.15">
      <c r="B24" s="15">
        <f>'RAOB Used for Calcs'!C24</f>
        <v>1727.3333333333335</v>
      </c>
      <c r="D24" s="18">
        <f>IF(B24=0,0,'RAOB Used for Calcs'!G24/10)</f>
        <v>9.259920000000001</v>
      </c>
      <c r="E24" s="8"/>
      <c r="F24" s="15">
        <f>'RAOB Used for Calcs'!F24</f>
        <v>310</v>
      </c>
      <c r="H24" s="8">
        <f t="shared" si="0"/>
        <v>7.0935102597262887</v>
      </c>
      <c r="J24" s="8">
        <f t="shared" si="3"/>
        <v>7.0935102597262896</v>
      </c>
      <c r="L24" s="8">
        <f t="shared" si="1"/>
        <v>-5.9521618426885796</v>
      </c>
      <c r="N24" s="8">
        <f t="shared" si="2"/>
        <v>-5.9521618426885796</v>
      </c>
    </row>
    <row r="25" spans="2:14" x14ac:dyDescent="0.15">
      <c r="B25" s="15">
        <f>'RAOB Used for Calcs'!C25</f>
        <v>1829</v>
      </c>
      <c r="D25" s="18">
        <f>IF(B25=0,0,'RAOB Used for Calcs'!G25/10)</f>
        <v>9.259920000000001</v>
      </c>
      <c r="E25" s="8"/>
      <c r="F25" s="15">
        <f>'RAOB Used for Calcs'!F25</f>
        <v>310</v>
      </c>
      <c r="H25" s="8">
        <f t="shared" si="0"/>
        <v>7.0935102597262887</v>
      </c>
      <c r="J25" s="8">
        <f t="shared" si="3"/>
        <v>7.3173588161495458</v>
      </c>
      <c r="L25" s="8">
        <f t="shared" si="1"/>
        <v>-5.9521618426885796</v>
      </c>
      <c r="N25" s="8">
        <f t="shared" si="2"/>
        <v>-5.9521618426885796</v>
      </c>
    </row>
    <row r="26" spans="2:14" x14ac:dyDescent="0.15">
      <c r="B26" s="15">
        <f>'RAOB Used for Calcs'!C26</f>
        <v>1859.3333333333333</v>
      </c>
      <c r="D26" s="18">
        <f>IF(B26=0,0,'RAOB Used for Calcs'!G26/10)</f>
        <v>10.2888</v>
      </c>
      <c r="E26" s="8"/>
      <c r="F26" s="15">
        <f>'RAOB Used for Calcs'!F26</f>
        <v>311</v>
      </c>
      <c r="H26" s="8">
        <f t="shared" si="0"/>
        <v>7.765055928996059</v>
      </c>
      <c r="J26" s="8">
        <f t="shared" si="3"/>
        <v>7.5412073725728019</v>
      </c>
      <c r="L26" s="8">
        <f t="shared" si="1"/>
        <v>-6.7500601374775293</v>
      </c>
      <c r="N26" s="8">
        <f t="shared" si="2"/>
        <v>-6.351110990083054</v>
      </c>
    </row>
    <row r="27" spans="2:14" x14ac:dyDescent="0.15">
      <c r="B27" s="15">
        <f>'RAOB Used for Calcs'!C27</f>
        <v>1889.6666666666665</v>
      </c>
      <c r="D27" s="18">
        <f>IF(B27=0,0,'RAOB Used for Calcs'!G27/10)</f>
        <v>10.2888</v>
      </c>
      <c r="E27" s="8"/>
      <c r="F27" s="15">
        <f>'RAOB Used for Calcs'!F27</f>
        <v>311</v>
      </c>
      <c r="H27" s="8">
        <f t="shared" si="0"/>
        <v>7.765055928996059</v>
      </c>
      <c r="J27" s="8">
        <f t="shared" si="3"/>
        <v>7.765055928996059</v>
      </c>
      <c r="L27" s="8">
        <f t="shared" si="1"/>
        <v>-6.7500601374775293</v>
      </c>
      <c r="N27" s="8">
        <f t="shared" si="2"/>
        <v>-6.7500601374775293</v>
      </c>
    </row>
    <row r="28" spans="2:14" x14ac:dyDescent="0.15">
      <c r="B28" s="15">
        <f>'RAOB Used for Calcs'!C28</f>
        <v>1920</v>
      </c>
      <c r="D28" s="18">
        <f>IF(B28=0,0,'RAOB Used for Calcs'!G28/10)</f>
        <v>10.2888</v>
      </c>
      <c r="E28" s="8"/>
      <c r="F28" s="15">
        <f>'RAOB Used for Calcs'!F28</f>
        <v>311</v>
      </c>
      <c r="H28" s="8">
        <f t="shared" si="0"/>
        <v>7.765055928996059</v>
      </c>
      <c r="J28" s="8">
        <f t="shared" si="3"/>
        <v>7.8528279207941738</v>
      </c>
      <c r="L28" s="8">
        <f t="shared" si="1"/>
        <v>-6.7500601374775293</v>
      </c>
      <c r="N28" s="8">
        <f t="shared" si="2"/>
        <v>-6.7500601374775293</v>
      </c>
    </row>
    <row r="29" spans="2:14" x14ac:dyDescent="0.15">
      <c r="B29" s="15">
        <f>'RAOB Used for Calcs'!C29</f>
        <v>1930</v>
      </c>
      <c r="D29" s="18">
        <f>IF(B29=0,0,'RAOB Used for Calcs'!G29/10)</f>
        <v>10.803240000000001</v>
      </c>
      <c r="E29" s="8"/>
      <c r="F29" s="15">
        <f>'RAOB Used for Calcs'!F29</f>
        <v>312</v>
      </c>
      <c r="H29" s="8">
        <f t="shared" si="0"/>
        <v>8.0283719043904025</v>
      </c>
      <c r="J29" s="8">
        <f t="shared" si="3"/>
        <v>7.9405999125922877</v>
      </c>
      <c r="L29" s="8">
        <f t="shared" si="1"/>
        <v>-7.2287785318402724</v>
      </c>
      <c r="N29" s="8">
        <f t="shared" si="2"/>
        <v>-6.9894193346589013</v>
      </c>
    </row>
    <row r="30" spans="2:14" x14ac:dyDescent="0.15">
      <c r="B30" s="15">
        <f>'RAOB Used for Calcs'!C30</f>
        <v>1940</v>
      </c>
      <c r="D30" s="18">
        <f>IF(B30=0,0,'RAOB Used for Calcs'!G30/10)</f>
        <v>10.803240000000001</v>
      </c>
      <c r="E30" s="8"/>
      <c r="F30" s="15">
        <f>'RAOB Used for Calcs'!F30</f>
        <v>312</v>
      </c>
      <c r="H30" s="8">
        <f t="shared" si="0"/>
        <v>8.0283719043904025</v>
      </c>
      <c r="J30" s="8">
        <f t="shared" si="3"/>
        <v>8.0283719043904025</v>
      </c>
      <c r="L30" s="8">
        <f t="shared" si="1"/>
        <v>-7.2287785318402724</v>
      </c>
      <c r="N30" s="8">
        <f t="shared" si="2"/>
        <v>-7.2287785318402724</v>
      </c>
    </row>
    <row r="31" spans="2:14" x14ac:dyDescent="0.15">
      <c r="B31" s="15">
        <f>'RAOB Used for Calcs'!C31</f>
        <v>1950</v>
      </c>
      <c r="D31" s="18">
        <f>IF(B31=0,0,'RAOB Used for Calcs'!G31/10)</f>
        <v>10.803240000000001</v>
      </c>
      <c r="E31" s="8"/>
      <c r="F31" s="15">
        <f>'RAOB Used for Calcs'!F31</f>
        <v>312</v>
      </c>
      <c r="H31" s="8">
        <f t="shared" si="0"/>
        <v>8.0283719043904025</v>
      </c>
      <c r="J31" s="8">
        <f t="shared" si="3"/>
        <v>8.1893528823879223</v>
      </c>
      <c r="L31" s="8">
        <f t="shared" si="1"/>
        <v>-7.2287785318402724</v>
      </c>
      <c r="N31" s="8">
        <f t="shared" si="2"/>
        <v>-7.2287785318402724</v>
      </c>
    </row>
    <row r="32" spans="2:14" x14ac:dyDescent="0.15">
      <c r="B32" s="15">
        <f>'RAOB Used for Calcs'!C32</f>
        <v>1983</v>
      </c>
      <c r="D32" s="18">
        <f>IF(B32=0,0,'RAOB Used for Calcs'!G32/10)</f>
        <v>11.83212</v>
      </c>
      <c r="E32" s="8"/>
      <c r="F32" s="15">
        <f>'RAOB Used for Calcs'!F32</f>
        <v>314</v>
      </c>
      <c r="H32" s="8">
        <f t="shared" si="0"/>
        <v>8.5113148383829618</v>
      </c>
      <c r="J32" s="8">
        <f t="shared" si="3"/>
        <v>8.350333860385442</v>
      </c>
      <c r="L32" s="8">
        <f t="shared" si="1"/>
        <v>-8.2192811982753113</v>
      </c>
      <c r="N32" s="8">
        <f t="shared" si="2"/>
        <v>-7.7240298650577923</v>
      </c>
    </row>
    <row r="33" spans="2:14" x14ac:dyDescent="0.15">
      <c r="B33" s="15">
        <f>'RAOB Used for Calcs'!C33</f>
        <v>2016</v>
      </c>
      <c r="D33" s="18">
        <f>IF(B33=0,0,'RAOB Used for Calcs'!G33/10)</f>
        <v>11.83212</v>
      </c>
      <c r="E33" s="8"/>
      <c r="F33" s="15">
        <f>'RAOB Used for Calcs'!F33</f>
        <v>314</v>
      </c>
      <c r="H33" s="8">
        <f t="shared" si="0"/>
        <v>8.5113148383829618</v>
      </c>
      <c r="J33" s="8">
        <f t="shared" si="3"/>
        <v>8.5113148383829618</v>
      </c>
      <c r="L33" s="8">
        <f t="shared" si="1"/>
        <v>-8.2192811982753113</v>
      </c>
      <c r="N33" s="8">
        <f t="shared" si="2"/>
        <v>-8.2192811982753113</v>
      </c>
    </row>
    <row r="34" spans="2:14" x14ac:dyDescent="0.15">
      <c r="B34" s="15">
        <f>'RAOB Used for Calcs'!C34</f>
        <v>2049</v>
      </c>
      <c r="D34" s="18">
        <f>IF(B34=0,0,'RAOB Used for Calcs'!G34/10)</f>
        <v>11.83212</v>
      </c>
      <c r="E34" s="8"/>
      <c r="F34" s="15">
        <f>'RAOB Used for Calcs'!F34</f>
        <v>314</v>
      </c>
      <c r="H34" s="8">
        <f t="shared" si="0"/>
        <v>8.5113148383829618</v>
      </c>
      <c r="J34" s="8">
        <f t="shared" si="3"/>
        <v>8.7055766632020379</v>
      </c>
      <c r="L34" s="8">
        <f t="shared" si="1"/>
        <v>-8.2192811982753113</v>
      </c>
      <c r="N34" s="8">
        <f t="shared" ref="N34:N65" si="4">IF(L34=0,0,IF(L35&gt;0,AVERAGE(L33:L35),AVERAGE(L33:L34)))</f>
        <v>-8.2192811982753113</v>
      </c>
    </row>
    <row r="35" spans="2:14" x14ac:dyDescent="0.15">
      <c r="B35" s="15">
        <f>'RAOB Used for Calcs'!C35</f>
        <v>2077.3333333333335</v>
      </c>
      <c r="D35" s="18">
        <f>IF(B35=0,0,'RAOB Used for Calcs'!G35/10)</f>
        <v>12.861000000000001</v>
      </c>
      <c r="E35" s="8"/>
      <c r="F35" s="15">
        <f>'RAOB Used for Calcs'!F35</f>
        <v>315</v>
      </c>
      <c r="H35" s="8">
        <f t="shared" si="0"/>
        <v>9.0941003128401903</v>
      </c>
      <c r="J35" s="8">
        <f t="shared" ref="J35:J66" si="5">IF(H35=0,0,IF(H36&gt;0,AVERAGE(H34:H36),AVERAGE(H34:H35)))</f>
        <v>8.8998384880211141</v>
      </c>
      <c r="L35" s="8">
        <f t="shared" si="1"/>
        <v>-9.0941003128401867</v>
      </c>
      <c r="N35" s="8">
        <f t="shared" si="4"/>
        <v>-8.656690755557749</v>
      </c>
    </row>
    <row r="36" spans="2:14" x14ac:dyDescent="0.15">
      <c r="B36" s="15">
        <f>'RAOB Used for Calcs'!C36</f>
        <v>2105.666666666667</v>
      </c>
      <c r="D36" s="18">
        <f>IF(B36=0,0,'RAOB Used for Calcs'!G36/10)</f>
        <v>12.861000000000001</v>
      </c>
      <c r="E36" s="8"/>
      <c r="F36" s="15">
        <f>'RAOB Used for Calcs'!F36</f>
        <v>315</v>
      </c>
      <c r="H36" s="8">
        <f t="shared" si="0"/>
        <v>9.0941003128401903</v>
      </c>
      <c r="J36" s="8">
        <f t="shared" si="5"/>
        <v>9.0941003128401903</v>
      </c>
      <c r="L36" s="8">
        <f t="shared" si="1"/>
        <v>-9.0941003128401867</v>
      </c>
      <c r="N36" s="8">
        <f t="shared" si="4"/>
        <v>-9.0941003128401867</v>
      </c>
    </row>
    <row r="37" spans="2:14" x14ac:dyDescent="0.15">
      <c r="B37" s="15">
        <f>'RAOB Used for Calcs'!C37</f>
        <v>2134</v>
      </c>
      <c r="D37" s="18">
        <f>IF(B37=0,0,'RAOB Used for Calcs'!G37/10)</f>
        <v>12.861000000000001</v>
      </c>
      <c r="E37" s="8"/>
      <c r="F37" s="15">
        <f>'RAOB Used for Calcs'!F37</f>
        <v>315</v>
      </c>
      <c r="H37" s="8">
        <f t="shared" si="0"/>
        <v>9.0941003128401903</v>
      </c>
      <c r="J37" s="8">
        <f t="shared" si="5"/>
        <v>9.0388144632377507</v>
      </c>
      <c r="L37" s="8">
        <f t="shared" si="1"/>
        <v>-9.0941003128401867</v>
      </c>
      <c r="N37" s="8">
        <f t="shared" si="4"/>
        <v>-9.0941003128401867</v>
      </c>
    </row>
    <row r="38" spans="2:14" x14ac:dyDescent="0.15">
      <c r="B38" s="15">
        <f>'RAOB Used for Calcs'!C38</f>
        <v>2235.3333333333335</v>
      </c>
      <c r="D38" s="18">
        <f>IF(B38=0,0,'RAOB Used for Calcs'!G38/10)</f>
        <v>13.88988</v>
      </c>
      <c r="E38" s="8"/>
      <c r="F38" s="15">
        <f>'RAOB Used for Calcs'!F38</f>
        <v>320</v>
      </c>
      <c r="H38" s="8">
        <f t="shared" si="0"/>
        <v>8.9282427640328716</v>
      </c>
      <c r="J38" s="8">
        <f t="shared" si="5"/>
        <v>8.983528613635313</v>
      </c>
      <c r="L38" s="8">
        <f t="shared" si="1"/>
        <v>-10.640265389589429</v>
      </c>
      <c r="N38" s="8">
        <f t="shared" si="4"/>
        <v>-9.8671828512148068</v>
      </c>
    </row>
    <row r="39" spans="2:14" x14ac:dyDescent="0.15">
      <c r="B39" s="15">
        <f>'RAOB Used for Calcs'!C39</f>
        <v>2336.666666666667</v>
      </c>
      <c r="D39" s="18">
        <f>IF(B39=0,0,'RAOB Used for Calcs'!G39/10)</f>
        <v>13.88988</v>
      </c>
      <c r="E39" s="8"/>
      <c r="F39" s="15">
        <f>'RAOB Used for Calcs'!F39</f>
        <v>320</v>
      </c>
      <c r="H39" s="8">
        <f t="shared" si="0"/>
        <v>8.9282427640328716</v>
      </c>
      <c r="J39" s="8">
        <f t="shared" si="5"/>
        <v>8.9282427640328716</v>
      </c>
      <c r="L39" s="8">
        <f t="shared" si="1"/>
        <v>-10.640265389589429</v>
      </c>
      <c r="N39" s="8">
        <f t="shared" si="4"/>
        <v>-10.640265389589429</v>
      </c>
    </row>
    <row r="40" spans="2:14" x14ac:dyDescent="0.15">
      <c r="B40" s="15">
        <f>'RAOB Used for Calcs'!C40</f>
        <v>2438</v>
      </c>
      <c r="D40" s="18">
        <f>IF(B40=0,0,'RAOB Used for Calcs'!G40/10)</f>
        <v>13.88988</v>
      </c>
      <c r="E40" s="8"/>
      <c r="F40" s="15">
        <f>'RAOB Used for Calcs'!F40</f>
        <v>320</v>
      </c>
      <c r="H40" s="8">
        <f t="shared" si="0"/>
        <v>8.9282427640328716</v>
      </c>
      <c r="J40" s="8">
        <f t="shared" si="5"/>
        <v>8.9835286136353112</v>
      </c>
      <c r="L40" s="8">
        <f t="shared" si="1"/>
        <v>-10.640265389589429</v>
      </c>
      <c r="N40" s="8">
        <f t="shared" si="4"/>
        <v>-10.640265389589429</v>
      </c>
    </row>
    <row r="41" spans="2:14" x14ac:dyDescent="0.15">
      <c r="B41" s="15">
        <f>'RAOB Used for Calcs'!C41</f>
        <v>2539.6666666666665</v>
      </c>
      <c r="D41" s="18">
        <f>IF(B41=0,0,'RAOB Used for Calcs'!G41/10)</f>
        <v>12.861000000000001</v>
      </c>
      <c r="E41" s="8"/>
      <c r="F41" s="15">
        <f>'RAOB Used for Calcs'!F41</f>
        <v>315</v>
      </c>
      <c r="H41" s="8">
        <f t="shared" si="0"/>
        <v>9.0941003128401903</v>
      </c>
      <c r="J41" s="8">
        <f t="shared" si="5"/>
        <v>9.0388144632377507</v>
      </c>
      <c r="L41" s="8">
        <f t="shared" si="1"/>
        <v>-9.0941003128401867</v>
      </c>
      <c r="N41" s="8">
        <f t="shared" si="4"/>
        <v>-9.8671828512148068</v>
      </c>
    </row>
    <row r="42" spans="2:14" x14ac:dyDescent="0.15">
      <c r="B42" s="15">
        <f>'RAOB Used for Calcs'!C42</f>
        <v>2641.333333333333</v>
      </c>
      <c r="D42" s="18">
        <f>IF(B42=0,0,'RAOB Used for Calcs'!G42/10)</f>
        <v>12.861000000000001</v>
      </c>
      <c r="E42" s="8"/>
      <c r="F42" s="15">
        <f>'RAOB Used for Calcs'!F42</f>
        <v>315</v>
      </c>
      <c r="H42" s="8">
        <f t="shared" si="0"/>
        <v>9.0941003128401903</v>
      </c>
      <c r="J42" s="8">
        <f t="shared" si="5"/>
        <v>9.0941003128401903</v>
      </c>
      <c r="L42" s="8">
        <f t="shared" si="1"/>
        <v>-9.0941003128401867</v>
      </c>
      <c r="N42" s="8">
        <f t="shared" si="4"/>
        <v>-9.0941003128401867</v>
      </c>
    </row>
    <row r="43" spans="2:14" x14ac:dyDescent="0.15">
      <c r="B43" s="15">
        <f>'RAOB Used for Calcs'!C43</f>
        <v>2743</v>
      </c>
      <c r="D43" s="18">
        <f>IF(B43=0,0,'RAOB Used for Calcs'!G43/10)</f>
        <v>12.861000000000001</v>
      </c>
      <c r="E43" s="8"/>
      <c r="F43" s="15">
        <f>'RAOB Used for Calcs'!F43</f>
        <v>315</v>
      </c>
      <c r="H43" s="8">
        <f t="shared" si="0"/>
        <v>9.0941003128401903</v>
      </c>
      <c r="J43" s="8">
        <f t="shared" si="5"/>
        <v>9.1530337780963382</v>
      </c>
      <c r="L43" s="8">
        <f t="shared" si="1"/>
        <v>-9.0941003128401867</v>
      </c>
      <c r="N43" s="8">
        <f t="shared" si="4"/>
        <v>-9.0941003128401867</v>
      </c>
    </row>
    <row r="44" spans="2:14" x14ac:dyDescent="0.15">
      <c r="B44" s="15">
        <f>'RAOB Used for Calcs'!C44</f>
        <v>2826.3333333333335</v>
      </c>
      <c r="D44" s="18">
        <f>IF(B44=0,0,'RAOB Used for Calcs'!G44/10)</f>
        <v>11.317679999999999</v>
      </c>
      <c r="E44" s="8"/>
      <c r="F44" s="15">
        <f>'RAOB Used for Calcs'!F44</f>
        <v>305</v>
      </c>
      <c r="H44" s="8">
        <f t="shared" si="0"/>
        <v>9.2709007086086359</v>
      </c>
      <c r="J44" s="8">
        <f t="shared" si="5"/>
        <v>9.211967243352488</v>
      </c>
      <c r="L44" s="8">
        <f t="shared" si="1"/>
        <v>-6.4915545621615074</v>
      </c>
      <c r="N44" s="8">
        <f t="shared" si="4"/>
        <v>-7.7928274375008471</v>
      </c>
    </row>
    <row r="45" spans="2:14" x14ac:dyDescent="0.15">
      <c r="B45" s="15">
        <f>'RAOB Used for Calcs'!C45</f>
        <v>2909.666666666667</v>
      </c>
      <c r="D45" s="18">
        <f>IF(B45=0,0,'RAOB Used for Calcs'!G45/10)</f>
        <v>11.317679999999999</v>
      </c>
      <c r="E45" s="8"/>
      <c r="F45" s="15">
        <f>'RAOB Used for Calcs'!F45</f>
        <v>305</v>
      </c>
      <c r="H45" s="8">
        <f t="shared" si="0"/>
        <v>9.2709007086086359</v>
      </c>
      <c r="J45" s="8">
        <f t="shared" si="5"/>
        <v>9.2709007086086359</v>
      </c>
      <c r="L45" s="8">
        <f t="shared" si="1"/>
        <v>-6.4915545621615074</v>
      </c>
      <c r="N45" s="8">
        <f t="shared" si="4"/>
        <v>-6.4915545621615074</v>
      </c>
    </row>
    <row r="46" spans="2:14" x14ac:dyDescent="0.15">
      <c r="B46" s="15">
        <f>'RAOB Used for Calcs'!C46</f>
        <v>2993</v>
      </c>
      <c r="D46" s="18">
        <f>IF(B46=0,0,'RAOB Used for Calcs'!G46/10)</f>
        <v>11.317679999999999</v>
      </c>
      <c r="E46" s="8"/>
      <c r="F46" s="15">
        <f>'RAOB Used for Calcs'!F46</f>
        <v>305</v>
      </c>
      <c r="H46" s="8">
        <f t="shared" si="0"/>
        <v>9.2709007086086359</v>
      </c>
      <c r="J46" s="8">
        <f t="shared" si="5"/>
        <v>9.7551146367897861</v>
      </c>
      <c r="L46" s="8">
        <f t="shared" si="1"/>
        <v>-6.4915545621615074</v>
      </c>
      <c r="N46" s="8">
        <f t="shared" si="4"/>
        <v>-6.4915545621615074</v>
      </c>
    </row>
    <row r="47" spans="2:14" x14ac:dyDescent="0.15">
      <c r="B47" s="15">
        <f>'RAOB Used for Calcs'!C47</f>
        <v>3011.3333333333335</v>
      </c>
      <c r="D47" s="18">
        <f>IF(B47=0,0,'RAOB Used for Calcs'!G47/10)</f>
        <v>11.83212</v>
      </c>
      <c r="E47" s="8"/>
      <c r="F47" s="15">
        <f>'RAOB Used for Calcs'!F47</f>
        <v>295</v>
      </c>
      <c r="H47" s="8">
        <f t="shared" si="0"/>
        <v>10.723542493152086</v>
      </c>
      <c r="J47" s="8">
        <f t="shared" si="5"/>
        <v>10.239328564970938</v>
      </c>
      <c r="L47" s="8">
        <f t="shared" si="1"/>
        <v>-5.0004699871073628</v>
      </c>
      <c r="N47" s="8">
        <f t="shared" si="4"/>
        <v>-5.7460122746344346</v>
      </c>
    </row>
    <row r="48" spans="2:14" x14ac:dyDescent="0.15">
      <c r="B48" s="15">
        <f>'RAOB Used for Calcs'!C48</f>
        <v>3029.666666666667</v>
      </c>
      <c r="D48" s="18">
        <f>IF(B48=0,0,'RAOB Used for Calcs'!G48/10)</f>
        <v>11.83212</v>
      </c>
      <c r="E48" s="8"/>
      <c r="F48" s="15">
        <f>'RAOB Used for Calcs'!F48</f>
        <v>295</v>
      </c>
      <c r="H48" s="8">
        <f t="shared" si="0"/>
        <v>10.723542493152086</v>
      </c>
      <c r="J48" s="8">
        <f t="shared" si="5"/>
        <v>10.723542493152086</v>
      </c>
      <c r="L48" s="8">
        <f t="shared" si="1"/>
        <v>-5.0004699871073628</v>
      </c>
      <c r="N48" s="8">
        <f t="shared" si="4"/>
        <v>-5.0004699871073628</v>
      </c>
    </row>
    <row r="49" spans="2:14" x14ac:dyDescent="0.15">
      <c r="B49" s="15">
        <f>'RAOB Used for Calcs'!C49</f>
        <v>3048</v>
      </c>
      <c r="D49" s="18">
        <f>IF(B49=0,0,'RAOB Used for Calcs'!G49/10)</f>
        <v>11.83212</v>
      </c>
      <c r="E49" s="8"/>
      <c r="F49" s="15">
        <f>'RAOB Used for Calcs'!F49</f>
        <v>295</v>
      </c>
      <c r="H49" s="8">
        <f t="shared" si="0"/>
        <v>10.723542493152086</v>
      </c>
      <c r="J49" s="8">
        <f t="shared" si="5"/>
        <v>11.282859000676988</v>
      </c>
      <c r="L49" s="8">
        <f t="shared" si="1"/>
        <v>-5.0004699871073628</v>
      </c>
      <c r="N49" s="8">
        <f t="shared" si="4"/>
        <v>-5.0004699871073628</v>
      </c>
    </row>
    <row r="50" spans="2:14" x14ac:dyDescent="0.15">
      <c r="B50" s="15">
        <f>'RAOB Used for Calcs'!C50</f>
        <v>3168</v>
      </c>
      <c r="D50" s="18">
        <f>IF(B50=0,0,'RAOB Used for Calcs'!G50/10)</f>
        <v>13.375440000000001</v>
      </c>
      <c r="E50" s="8"/>
      <c r="F50" s="15">
        <f>'RAOB Used for Calcs'!F50</f>
        <v>292</v>
      </c>
      <c r="H50" s="8">
        <f t="shared" si="0"/>
        <v>12.401492015726792</v>
      </c>
      <c r="J50" s="8">
        <f t="shared" si="5"/>
        <v>11.84217550820189</v>
      </c>
      <c r="L50" s="8">
        <f t="shared" si="1"/>
        <v>-5.0105280138389263</v>
      </c>
      <c r="N50" s="8">
        <f t="shared" si="4"/>
        <v>-5.0054990004731446</v>
      </c>
    </row>
    <row r="51" spans="2:14" x14ac:dyDescent="0.15">
      <c r="B51" s="15">
        <f>'RAOB Used for Calcs'!C51</f>
        <v>3288</v>
      </c>
      <c r="D51" s="18">
        <f>IF(B51=0,0,'RAOB Used for Calcs'!G51/10)</f>
        <v>13.375440000000001</v>
      </c>
      <c r="E51" s="8"/>
      <c r="F51" s="15">
        <f>'RAOB Used for Calcs'!F51</f>
        <v>292</v>
      </c>
      <c r="H51" s="8">
        <f t="shared" si="0"/>
        <v>12.401492015726792</v>
      </c>
      <c r="J51" s="8">
        <f t="shared" si="5"/>
        <v>12.401492015726793</v>
      </c>
      <c r="L51" s="8">
        <f t="shared" si="1"/>
        <v>-5.0105280138389263</v>
      </c>
      <c r="N51" s="8">
        <f t="shared" si="4"/>
        <v>-5.0105280138389263</v>
      </c>
    </row>
    <row r="52" spans="2:14" x14ac:dyDescent="0.15">
      <c r="B52" s="15">
        <f>'RAOB Used for Calcs'!C52</f>
        <v>3408</v>
      </c>
      <c r="D52" s="18">
        <f>IF(B52=0,0,'RAOB Used for Calcs'!G52/10)</f>
        <v>13.375440000000001</v>
      </c>
      <c r="E52" s="8"/>
      <c r="F52" s="15">
        <f>'RAOB Used for Calcs'!F52</f>
        <v>292</v>
      </c>
      <c r="H52" s="8">
        <f t="shared" si="0"/>
        <v>12.401492015726792</v>
      </c>
      <c r="J52" s="8">
        <f t="shared" si="5"/>
        <v>12.779539080964154</v>
      </c>
      <c r="L52" s="8">
        <f t="shared" si="1"/>
        <v>-5.0105280138389263</v>
      </c>
      <c r="N52" s="8">
        <f t="shared" si="4"/>
        <v>-5.0105280138389263</v>
      </c>
    </row>
    <row r="53" spans="2:14" x14ac:dyDescent="0.15">
      <c r="B53" s="15">
        <f>'RAOB Used for Calcs'!C53</f>
        <v>3491.3333333333335</v>
      </c>
      <c r="D53" s="18">
        <f>IF(B53=0,0,'RAOB Used for Calcs'!G53/10)</f>
        <v>14.404320000000002</v>
      </c>
      <c r="E53" s="8"/>
      <c r="F53" s="15">
        <f>'RAOB Used for Calcs'!F53</f>
        <v>290</v>
      </c>
      <c r="H53" s="8">
        <f t="shared" si="0"/>
        <v>13.535633211438876</v>
      </c>
      <c r="J53" s="8">
        <f t="shared" si="5"/>
        <v>13.157586146201515</v>
      </c>
      <c r="L53" s="8">
        <f t="shared" si="1"/>
        <v>-4.926567590908796</v>
      </c>
      <c r="N53" s="8">
        <f t="shared" si="4"/>
        <v>-4.9685478023738607</v>
      </c>
    </row>
    <row r="54" spans="2:14" x14ac:dyDescent="0.15">
      <c r="B54" s="15">
        <f>'RAOB Used for Calcs'!C54</f>
        <v>3574.666666666667</v>
      </c>
      <c r="D54" s="18">
        <f>IF(B54=0,0,'RAOB Used for Calcs'!G54/10)</f>
        <v>14.404320000000002</v>
      </c>
      <c r="E54" s="8"/>
      <c r="F54" s="15">
        <f>'RAOB Used for Calcs'!F54</f>
        <v>290</v>
      </c>
      <c r="H54" s="8">
        <f t="shared" si="0"/>
        <v>13.535633211438876</v>
      </c>
      <c r="J54" s="8">
        <f t="shared" si="5"/>
        <v>13.535633211438876</v>
      </c>
      <c r="L54" s="8">
        <f t="shared" si="1"/>
        <v>-4.926567590908796</v>
      </c>
      <c r="N54" s="8">
        <f t="shared" si="4"/>
        <v>-4.926567590908796</v>
      </c>
    </row>
    <row r="55" spans="2:14" x14ac:dyDescent="0.15">
      <c r="B55" s="15">
        <f>'RAOB Used for Calcs'!C55</f>
        <v>3658</v>
      </c>
      <c r="D55" s="18">
        <f>IF(B55=0,0,'RAOB Used for Calcs'!G55/10)</f>
        <v>14.404320000000002</v>
      </c>
      <c r="E55" s="8"/>
      <c r="F55" s="15">
        <f>'RAOB Used for Calcs'!F55</f>
        <v>290</v>
      </c>
      <c r="H55" s="8">
        <f t="shared" si="0"/>
        <v>13.535633211438876</v>
      </c>
      <c r="J55" s="8">
        <f t="shared" si="5"/>
        <v>13.535633211438876</v>
      </c>
      <c r="L55" s="8">
        <f t="shared" si="1"/>
        <v>-4.926567590908796</v>
      </c>
      <c r="N55" s="8">
        <f t="shared" si="4"/>
        <v>-4.926567590908796</v>
      </c>
    </row>
    <row r="56" spans="2:14" x14ac:dyDescent="0.15">
      <c r="B56" s="15">
        <f>'RAOB Used for Calcs'!C56</f>
        <v>3660</v>
      </c>
      <c r="D56" s="18">
        <f>IF(B56=0,0,'RAOB Used for Calcs'!G56/10)</f>
        <v>14.404320000000002</v>
      </c>
      <c r="E56" s="8"/>
      <c r="F56" s="15">
        <f>'RAOB Used for Calcs'!F56</f>
        <v>290</v>
      </c>
      <c r="H56" s="8">
        <f t="shared" si="0"/>
        <v>13.535633211438876</v>
      </c>
      <c r="J56" s="8">
        <f t="shared" si="5"/>
        <v>13.535633211438876</v>
      </c>
      <c r="L56" s="8">
        <f t="shared" si="1"/>
        <v>-4.926567590908796</v>
      </c>
      <c r="N56" s="8">
        <f t="shared" si="4"/>
        <v>-4.926567590908796</v>
      </c>
    </row>
    <row r="57" spans="2:14" x14ac:dyDescent="0.15">
      <c r="B57" s="15">
        <f>'RAOB Used for Calcs'!C57</f>
        <v>3662</v>
      </c>
      <c r="D57" s="18">
        <f>IF(B57=0,0,'RAOB Used for Calcs'!G57/10)</f>
        <v>14.404320000000002</v>
      </c>
      <c r="E57" s="8"/>
      <c r="F57" s="15">
        <f>'RAOB Used for Calcs'!F57</f>
        <v>290</v>
      </c>
      <c r="H57" s="8">
        <f t="shared" si="0"/>
        <v>13.535633211438876</v>
      </c>
      <c r="J57" s="8">
        <f t="shared" si="5"/>
        <v>13.535633211438876</v>
      </c>
      <c r="L57" s="8">
        <f t="shared" si="1"/>
        <v>-4.926567590908796</v>
      </c>
      <c r="N57" s="8">
        <f t="shared" si="4"/>
        <v>-4.926567590908796</v>
      </c>
    </row>
    <row r="58" spans="2:14" x14ac:dyDescent="0.15">
      <c r="B58" s="15">
        <f>'RAOB Used for Calcs'!C58</f>
        <v>3664</v>
      </c>
      <c r="D58" s="18">
        <f>IF(B58=0,0,'RAOB Used for Calcs'!G58/10)</f>
        <v>14.404320000000002</v>
      </c>
      <c r="E58" s="8"/>
      <c r="F58" s="15">
        <f>'RAOB Used for Calcs'!F58</f>
        <v>290</v>
      </c>
      <c r="H58" s="8">
        <f t="shared" si="0"/>
        <v>13.535633211438876</v>
      </c>
      <c r="J58" s="8">
        <f t="shared" si="5"/>
        <v>13.887881234605709</v>
      </c>
      <c r="L58" s="8">
        <f t="shared" si="1"/>
        <v>-4.926567590908796</v>
      </c>
      <c r="N58" s="8">
        <f t="shared" si="4"/>
        <v>-4.926567590908796</v>
      </c>
    </row>
    <row r="59" spans="2:14" x14ac:dyDescent="0.15">
      <c r="B59" s="15">
        <f>'RAOB Used for Calcs'!C59</f>
        <v>3723.6666666666665</v>
      </c>
      <c r="D59" s="18">
        <f>IF(B59=0,0,'RAOB Used for Calcs'!G59/10)</f>
        <v>15.433199999999999</v>
      </c>
      <c r="E59" s="8"/>
      <c r="F59" s="15">
        <f>'RAOB Used for Calcs'!F59</f>
        <v>289</v>
      </c>
      <c r="H59" s="8">
        <f t="shared" si="0"/>
        <v>14.592377280939377</v>
      </c>
      <c r="J59" s="8">
        <f t="shared" si="5"/>
        <v>14.240129257772542</v>
      </c>
      <c r="L59" s="8">
        <f t="shared" si="1"/>
        <v>-5.0245584413681916</v>
      </c>
      <c r="N59" s="8">
        <f t="shared" si="4"/>
        <v>-4.9755630161384943</v>
      </c>
    </row>
    <row r="60" spans="2:14" x14ac:dyDescent="0.15">
      <c r="B60" s="15">
        <f>'RAOB Used for Calcs'!C60</f>
        <v>3783.333333333333</v>
      </c>
      <c r="D60" s="18">
        <f>IF(B60=0,0,'RAOB Used for Calcs'!G60/10)</f>
        <v>15.433199999999999</v>
      </c>
      <c r="E60" s="8"/>
      <c r="F60" s="15">
        <f>'RAOB Used for Calcs'!F60</f>
        <v>289</v>
      </c>
      <c r="H60" s="8">
        <f t="shared" si="0"/>
        <v>14.592377280939377</v>
      </c>
      <c r="J60" s="8">
        <f t="shared" si="5"/>
        <v>14.592377280939379</v>
      </c>
      <c r="L60" s="8">
        <f t="shared" si="1"/>
        <v>-5.0245584413681916</v>
      </c>
      <c r="N60" s="8">
        <f t="shared" si="4"/>
        <v>-5.0245584413681916</v>
      </c>
    </row>
    <row r="61" spans="2:14" x14ac:dyDescent="0.15">
      <c r="B61" s="15">
        <f>'RAOB Used for Calcs'!C61</f>
        <v>3843</v>
      </c>
      <c r="D61" s="18">
        <f>IF(B61=0,0,'RAOB Used for Calcs'!G61/10)</f>
        <v>15.433199999999999</v>
      </c>
      <c r="E61" s="8"/>
      <c r="F61" s="15">
        <f>'RAOB Used for Calcs'!F61</f>
        <v>289</v>
      </c>
      <c r="H61" s="8">
        <f t="shared" si="0"/>
        <v>14.592377280939377</v>
      </c>
      <c r="J61" s="8">
        <f t="shared" si="5"/>
        <v>15.194271223463884</v>
      </c>
      <c r="L61" s="8">
        <f t="shared" si="1"/>
        <v>-5.0245584413681916</v>
      </c>
      <c r="N61" s="8">
        <f t="shared" si="4"/>
        <v>-5.0245584413681916</v>
      </c>
    </row>
    <row r="62" spans="2:14" x14ac:dyDescent="0.15">
      <c r="B62" s="15">
        <f>'RAOB Used for Calcs'!C62</f>
        <v>3984.3333333333335</v>
      </c>
      <c r="D62" s="18">
        <f>IF(B62=0,0,'RAOB Used for Calcs'!G62/10)</f>
        <v>16.976520000000001</v>
      </c>
      <c r="E62" s="8"/>
      <c r="F62" s="15">
        <f>'RAOB Used for Calcs'!F62</f>
        <v>285</v>
      </c>
      <c r="H62" s="8">
        <f t="shared" si="0"/>
        <v>16.398059108512896</v>
      </c>
      <c r="J62" s="8">
        <f t="shared" si="5"/>
        <v>15.796165165988389</v>
      </c>
      <c r="L62" s="8">
        <f t="shared" si="1"/>
        <v>-4.3938466955638464</v>
      </c>
      <c r="N62" s="8">
        <f t="shared" si="4"/>
        <v>-4.7092025684660186</v>
      </c>
    </row>
    <row r="63" spans="2:14" x14ac:dyDescent="0.15">
      <c r="B63" s="15">
        <f>'RAOB Used for Calcs'!C63</f>
        <v>4125.666666666667</v>
      </c>
      <c r="D63" s="18">
        <f>IF(B63=0,0,'RAOB Used for Calcs'!G63/10)</f>
        <v>16.976520000000001</v>
      </c>
      <c r="E63" s="8"/>
      <c r="F63" s="15">
        <f>'RAOB Used for Calcs'!F63</f>
        <v>285</v>
      </c>
      <c r="H63" s="8">
        <f t="shared" si="0"/>
        <v>16.398059108512896</v>
      </c>
      <c r="J63" s="8">
        <f t="shared" si="5"/>
        <v>16.398059108512896</v>
      </c>
      <c r="L63" s="8">
        <f t="shared" si="1"/>
        <v>-4.3938466955638464</v>
      </c>
      <c r="N63" s="8">
        <f t="shared" si="4"/>
        <v>-4.3938466955638464</v>
      </c>
    </row>
    <row r="64" spans="2:14" x14ac:dyDescent="0.15">
      <c r="B64" s="15">
        <f>'RAOB Used for Calcs'!C64</f>
        <v>4267</v>
      </c>
      <c r="D64" s="18">
        <f>IF(B64=0,0,'RAOB Used for Calcs'!G64/10)</f>
        <v>16.976520000000001</v>
      </c>
      <c r="E64" s="8"/>
      <c r="F64" s="15">
        <f>'RAOB Used for Calcs'!F64</f>
        <v>285</v>
      </c>
      <c r="H64" s="8">
        <f t="shared" si="0"/>
        <v>16.398059108512896</v>
      </c>
      <c r="J64" s="8">
        <f t="shared" si="5"/>
        <v>16.842658577703933</v>
      </c>
      <c r="L64" s="8">
        <f t="shared" si="1"/>
        <v>-4.3938466955638464</v>
      </c>
      <c r="N64" s="8">
        <f t="shared" si="4"/>
        <v>-4.3938466955638464</v>
      </c>
    </row>
    <row r="65" spans="2:14" x14ac:dyDescent="0.15">
      <c r="B65" s="15">
        <f>'RAOB Used for Calcs'!C65</f>
        <v>4368.666666666667</v>
      </c>
      <c r="D65" s="18">
        <f>IF(B65=0,0,'RAOB Used for Calcs'!G65/10)</f>
        <v>18.005400000000002</v>
      </c>
      <c r="E65" s="8"/>
      <c r="F65" s="15">
        <f>'RAOB Used for Calcs'!F65</f>
        <v>280</v>
      </c>
      <c r="H65" s="8">
        <f t="shared" si="0"/>
        <v>17.731857516086013</v>
      </c>
      <c r="J65" s="8">
        <f t="shared" si="5"/>
        <v>17.287258046894973</v>
      </c>
      <c r="L65" s="8">
        <f t="shared" si="1"/>
        <v>-3.1266048981641501</v>
      </c>
      <c r="N65" s="8">
        <f t="shared" si="4"/>
        <v>-3.760225796863998</v>
      </c>
    </row>
    <row r="66" spans="2:14" x14ac:dyDescent="0.15">
      <c r="B66" s="15">
        <f>'RAOB Used for Calcs'!C66</f>
        <v>4470.3333333333339</v>
      </c>
      <c r="D66" s="18">
        <f>IF(B66=0,0,'RAOB Used for Calcs'!G66/10)</f>
        <v>18.005400000000002</v>
      </c>
      <c r="E66" s="8"/>
      <c r="F66" s="15">
        <f>'RAOB Used for Calcs'!F66</f>
        <v>280</v>
      </c>
      <c r="H66" s="8">
        <f t="shared" ref="H66:H129" si="6">COS(RADIANS(F66+90))*(D66)</f>
        <v>17.731857516086013</v>
      </c>
      <c r="J66" s="8">
        <f t="shared" si="5"/>
        <v>17.731857516086013</v>
      </c>
      <c r="L66" s="8">
        <f t="shared" ref="L66:L129" si="7">SIN(RADIANS(F66-90))*(D66)</f>
        <v>-3.1266048981641501</v>
      </c>
      <c r="N66" s="8">
        <f t="shared" ref="N66:N97" si="8">IF(L66=0,0,IF(L67&gt;0,AVERAGE(L65:L67),AVERAGE(L65:L66)))</f>
        <v>-3.1266048981641501</v>
      </c>
    </row>
    <row r="67" spans="2:14" x14ac:dyDescent="0.15">
      <c r="B67" s="15">
        <f>'RAOB Used for Calcs'!C67</f>
        <v>4572</v>
      </c>
      <c r="D67" s="18">
        <f>IF(B67=0,0,'RAOB Used for Calcs'!G67/10)</f>
        <v>18.005400000000002</v>
      </c>
      <c r="E67" s="8"/>
      <c r="F67" s="15">
        <f>'RAOB Used for Calcs'!F67</f>
        <v>280</v>
      </c>
      <c r="H67" s="8">
        <f t="shared" si="6"/>
        <v>17.731857516086013</v>
      </c>
      <c r="J67" s="8">
        <f t="shared" ref="J67:J98" si="9">IF(H67=0,0,IF(H68&gt;0,AVERAGE(H66:H68),AVERAGE(H66:H67)))</f>
        <v>18.141854616721925</v>
      </c>
      <c r="L67" s="8">
        <f t="shared" si="7"/>
        <v>-3.1266048981641501</v>
      </c>
      <c r="N67" s="8">
        <f t="shared" si="8"/>
        <v>-3.1266048981641501</v>
      </c>
    </row>
    <row r="68" spans="2:14" x14ac:dyDescent="0.15">
      <c r="B68" s="15">
        <f>'RAOB Used for Calcs'!C68</f>
        <v>4673.666666666667</v>
      </c>
      <c r="D68" s="18">
        <f>IF(B68=0,0,'RAOB Used for Calcs'!G68/10)</f>
        <v>19.034279999999999</v>
      </c>
      <c r="E68" s="8"/>
      <c r="F68" s="15">
        <f>'RAOB Used for Calcs'!F68</f>
        <v>275</v>
      </c>
      <c r="H68" s="8">
        <f t="shared" si="6"/>
        <v>18.961848817993751</v>
      </c>
      <c r="J68" s="8">
        <f t="shared" si="9"/>
        <v>18.551851717357838</v>
      </c>
      <c r="L68" s="8">
        <f t="shared" si="7"/>
        <v>-1.6589468110668906</v>
      </c>
      <c r="N68" s="8">
        <f t="shared" si="8"/>
        <v>-2.3927758546155204</v>
      </c>
    </row>
    <row r="69" spans="2:14" x14ac:dyDescent="0.15">
      <c r="B69" s="15">
        <f>'RAOB Used for Calcs'!C69</f>
        <v>4775.3333333333339</v>
      </c>
      <c r="D69" s="18">
        <f>IF(B69=0,0,'RAOB Used for Calcs'!G69/10)</f>
        <v>19.034279999999999</v>
      </c>
      <c r="E69" s="8"/>
      <c r="F69" s="15">
        <f>'RAOB Used for Calcs'!F69</f>
        <v>275</v>
      </c>
      <c r="H69" s="8">
        <f t="shared" si="6"/>
        <v>18.961848817993751</v>
      </c>
      <c r="J69" s="8">
        <f t="shared" si="9"/>
        <v>18.961848817993751</v>
      </c>
      <c r="L69" s="8">
        <f t="shared" si="7"/>
        <v>-1.6589468110668906</v>
      </c>
      <c r="N69" s="8">
        <f t="shared" si="8"/>
        <v>-1.6589468110668906</v>
      </c>
    </row>
    <row r="70" spans="2:14" x14ac:dyDescent="0.15">
      <c r="B70" s="15">
        <f>'RAOB Used for Calcs'!C70</f>
        <v>4877</v>
      </c>
      <c r="D70" s="18">
        <f>IF(B70=0,0,'RAOB Used for Calcs'!G70/10)</f>
        <v>19.034279999999999</v>
      </c>
      <c r="E70" s="8"/>
      <c r="F70" s="15">
        <f>'RAOB Used for Calcs'!F70</f>
        <v>275</v>
      </c>
      <c r="H70" s="8">
        <f t="shared" si="6"/>
        <v>18.961848817993751</v>
      </c>
      <c r="J70" s="8">
        <f t="shared" si="9"/>
        <v>19.319787257498025</v>
      </c>
      <c r="L70" s="8">
        <f t="shared" si="7"/>
        <v>-1.6589468110668906</v>
      </c>
      <c r="N70" s="8">
        <f t="shared" si="8"/>
        <v>-1.6589468110668906</v>
      </c>
    </row>
    <row r="71" spans="2:14" x14ac:dyDescent="0.15">
      <c r="B71" s="15">
        <f>'RAOB Used for Calcs'!C71</f>
        <v>4900.666666666667</v>
      </c>
      <c r="D71" s="18">
        <f>IF(B71=0,0,'RAOB Used for Calcs'!G71/10)</f>
        <v>20.06316</v>
      </c>
      <c r="E71" s="8"/>
      <c r="F71" s="15">
        <f>'RAOB Used for Calcs'!F71</f>
        <v>273</v>
      </c>
      <c r="H71" s="8">
        <f t="shared" si="6"/>
        <v>20.035664136506576</v>
      </c>
      <c r="J71" s="8">
        <f t="shared" si="9"/>
        <v>19.677725697002298</v>
      </c>
      <c r="L71" s="8">
        <f t="shared" si="7"/>
        <v>-1.0500246638551753</v>
      </c>
      <c r="N71" s="8">
        <f t="shared" si="8"/>
        <v>-1.3544857374610331</v>
      </c>
    </row>
    <row r="72" spans="2:14" x14ac:dyDescent="0.15">
      <c r="B72" s="15">
        <f>'RAOB Used for Calcs'!C72</f>
        <v>4924.3333333333339</v>
      </c>
      <c r="D72" s="18">
        <f>IF(B72=0,0,'RAOB Used for Calcs'!G72/10)</f>
        <v>20.06316</v>
      </c>
      <c r="E72" s="8"/>
      <c r="F72" s="15">
        <f>'RAOB Used for Calcs'!F72</f>
        <v>273</v>
      </c>
      <c r="H72" s="8">
        <f t="shared" si="6"/>
        <v>20.035664136506576</v>
      </c>
      <c r="J72" s="8">
        <f t="shared" si="9"/>
        <v>20.035664136506576</v>
      </c>
      <c r="L72" s="8">
        <f t="shared" si="7"/>
        <v>-1.0500246638551753</v>
      </c>
      <c r="N72" s="8">
        <f t="shared" si="8"/>
        <v>-1.0500246638551753</v>
      </c>
    </row>
    <row r="73" spans="2:14" x14ac:dyDescent="0.15">
      <c r="B73" s="15">
        <f>'RAOB Used for Calcs'!C73</f>
        <v>4948</v>
      </c>
      <c r="D73" s="18">
        <f>IF(B73=0,0,'RAOB Used for Calcs'!G73/10)</f>
        <v>20.06316</v>
      </c>
      <c r="E73" s="8"/>
      <c r="F73" s="15">
        <f>'RAOB Used for Calcs'!F73</f>
        <v>273</v>
      </c>
      <c r="H73" s="8">
        <f t="shared" si="6"/>
        <v>20.035664136506576</v>
      </c>
      <c r="J73" s="8">
        <f t="shared" si="9"/>
        <v>21.386000365290027</v>
      </c>
      <c r="L73" s="8">
        <f t="shared" si="7"/>
        <v>-1.0500246638551753</v>
      </c>
      <c r="N73" s="8">
        <f t="shared" si="8"/>
        <v>2.4204954491991635E-3</v>
      </c>
    </row>
    <row r="74" spans="2:14" x14ac:dyDescent="0.15">
      <c r="B74" s="15">
        <f>'RAOB Used for Calcs'!C74</f>
        <v>5068.333333333333</v>
      </c>
      <c r="D74" s="18">
        <f>IF(B74=0,0,'RAOB Used for Calcs'!G74/10)</f>
        <v>24.17868</v>
      </c>
      <c r="E74" s="8"/>
      <c r="F74" s="15">
        <f>'RAOB Used for Calcs'!F74</f>
        <v>265</v>
      </c>
      <c r="H74" s="8">
        <f t="shared" si="6"/>
        <v>24.086672822856926</v>
      </c>
      <c r="J74" s="8">
        <f t="shared" si="9"/>
        <v>22.736336594073475</v>
      </c>
      <c r="L74" s="8">
        <f t="shared" si="7"/>
        <v>2.1073108140579482</v>
      </c>
      <c r="N74" s="8">
        <f t="shared" si="8"/>
        <v>1.0548656547535737</v>
      </c>
    </row>
    <row r="75" spans="2:14" x14ac:dyDescent="0.15">
      <c r="B75" s="15">
        <f>'RAOB Used for Calcs'!C75</f>
        <v>5188.6666666666661</v>
      </c>
      <c r="D75" s="18">
        <f>IF(B75=0,0,'RAOB Used for Calcs'!G75/10)</f>
        <v>24.17868</v>
      </c>
      <c r="E75" s="8"/>
      <c r="F75" s="15">
        <f>'RAOB Used for Calcs'!F75</f>
        <v>265</v>
      </c>
      <c r="H75" s="8">
        <f t="shared" si="6"/>
        <v>24.086672822856926</v>
      </c>
      <c r="J75" s="8">
        <f t="shared" si="9"/>
        <v>24.086672822856926</v>
      </c>
      <c r="L75" s="8">
        <f t="shared" si="7"/>
        <v>2.1073108140579482</v>
      </c>
      <c r="N75" s="8">
        <f t="shared" si="8"/>
        <v>2.1073108140579482</v>
      </c>
    </row>
    <row r="76" spans="2:14" x14ac:dyDescent="0.15">
      <c r="B76" s="15">
        <f>'RAOB Used for Calcs'!C76</f>
        <v>5309</v>
      </c>
      <c r="D76" s="18">
        <f>IF(B76=0,0,'RAOB Used for Calcs'!G76/10)</f>
        <v>24.17868</v>
      </c>
      <c r="E76" s="8"/>
      <c r="F76" s="15">
        <f>'RAOB Used for Calcs'!F76</f>
        <v>265</v>
      </c>
      <c r="H76" s="8">
        <f t="shared" si="6"/>
        <v>24.086672822856926</v>
      </c>
      <c r="J76" s="8">
        <f t="shared" si="9"/>
        <v>24.839273223204355</v>
      </c>
      <c r="L76" s="8">
        <f t="shared" si="7"/>
        <v>2.1073108140579482</v>
      </c>
      <c r="N76" s="8">
        <f t="shared" si="8"/>
        <v>2.9532877303675433</v>
      </c>
    </row>
    <row r="77" spans="2:14" x14ac:dyDescent="0.15">
      <c r="B77" s="15">
        <f>'RAOB Used for Calcs'!C77</f>
        <v>5376</v>
      </c>
      <c r="D77" s="18">
        <f>IF(B77=0,0,'RAOB Used for Calcs'!G77/10)</f>
        <v>26.750880000000002</v>
      </c>
      <c r="E77" s="8"/>
      <c r="F77" s="15">
        <f>'RAOB Used for Calcs'!F77</f>
        <v>260</v>
      </c>
      <c r="H77" s="8">
        <f t="shared" si="6"/>
        <v>26.344474023899217</v>
      </c>
      <c r="J77" s="8">
        <f t="shared" si="9"/>
        <v>25.591873623551788</v>
      </c>
      <c r="L77" s="8">
        <f t="shared" si="7"/>
        <v>4.6452415629867323</v>
      </c>
      <c r="N77" s="8">
        <f t="shared" si="8"/>
        <v>3.7992646466771376</v>
      </c>
    </row>
    <row r="78" spans="2:14" x14ac:dyDescent="0.15">
      <c r="B78" s="15">
        <f>'RAOB Used for Calcs'!C78</f>
        <v>5443</v>
      </c>
      <c r="D78" s="18">
        <f>IF(B78=0,0,'RAOB Used for Calcs'!G78/10)</f>
        <v>26.750880000000002</v>
      </c>
      <c r="E78" s="8"/>
      <c r="F78" s="15">
        <f>'RAOB Used for Calcs'!F78</f>
        <v>260</v>
      </c>
      <c r="H78" s="8">
        <f t="shared" si="6"/>
        <v>26.344474023899217</v>
      </c>
      <c r="J78" s="8">
        <f t="shared" si="9"/>
        <v>26.34447402389922</v>
      </c>
      <c r="L78" s="8">
        <f t="shared" si="7"/>
        <v>4.6452415629867323</v>
      </c>
      <c r="N78" s="8">
        <f t="shared" si="8"/>
        <v>4.6452415629867323</v>
      </c>
    </row>
    <row r="79" spans="2:14" x14ac:dyDescent="0.15">
      <c r="B79" s="15">
        <f>'RAOB Used for Calcs'!C79</f>
        <v>5510</v>
      </c>
      <c r="D79" s="18">
        <f>IF(B79=0,0,'RAOB Used for Calcs'!G79/10)</f>
        <v>26.750880000000002</v>
      </c>
      <c r="E79" s="8"/>
      <c r="F79" s="15">
        <f>'RAOB Used for Calcs'!F79</f>
        <v>260</v>
      </c>
      <c r="H79" s="8">
        <f t="shared" si="6"/>
        <v>26.344474023899217</v>
      </c>
      <c r="J79" s="8">
        <f t="shared" si="9"/>
        <v>26.56032850199087</v>
      </c>
      <c r="L79" s="8">
        <f t="shared" si="7"/>
        <v>4.6452415629867323</v>
      </c>
      <c r="N79" s="8">
        <f t="shared" si="8"/>
        <v>6.9159744217182393</v>
      </c>
    </row>
    <row r="80" spans="2:14" x14ac:dyDescent="0.15">
      <c r="B80" s="15">
        <f>'RAOB Used for Calcs'!C80</f>
        <v>5674.666666666667</v>
      </c>
      <c r="D80" s="18">
        <f>IF(B80=0,0,'RAOB Used for Calcs'!G80/10)</f>
        <v>29.323079999999997</v>
      </c>
      <c r="E80" s="8"/>
      <c r="F80" s="15">
        <f>'RAOB Used for Calcs'!F80</f>
        <v>247</v>
      </c>
      <c r="H80" s="8">
        <f t="shared" si="6"/>
        <v>26.992037458174181</v>
      </c>
      <c r="J80" s="8">
        <f t="shared" si="9"/>
        <v>26.776182980082524</v>
      </c>
      <c r="L80" s="8">
        <f t="shared" si="7"/>
        <v>11.457440139181253</v>
      </c>
      <c r="N80" s="8">
        <f t="shared" si="8"/>
        <v>9.1867072804497454</v>
      </c>
    </row>
    <row r="81" spans="2:14" x14ac:dyDescent="0.15">
      <c r="B81" s="15">
        <f>'RAOB Used for Calcs'!C81</f>
        <v>5839.3333333333339</v>
      </c>
      <c r="D81" s="18">
        <f>IF(B81=0,0,'RAOB Used for Calcs'!G81/10)</f>
        <v>29.323079999999997</v>
      </c>
      <c r="E81" s="8"/>
      <c r="F81" s="15">
        <f>'RAOB Used for Calcs'!F81</f>
        <v>247</v>
      </c>
      <c r="H81" s="8">
        <f t="shared" si="6"/>
        <v>26.992037458174181</v>
      </c>
      <c r="J81" s="8">
        <f t="shared" si="9"/>
        <v>26.992037458174181</v>
      </c>
      <c r="L81" s="8">
        <f t="shared" si="7"/>
        <v>11.457440139181253</v>
      </c>
      <c r="N81" s="8">
        <f t="shared" si="8"/>
        <v>11.457440139181253</v>
      </c>
    </row>
    <row r="82" spans="2:14" x14ac:dyDescent="0.15">
      <c r="B82" s="15">
        <f>'RAOB Used for Calcs'!C82</f>
        <v>6004</v>
      </c>
      <c r="D82" s="18">
        <f>IF(B82=0,0,'RAOB Used for Calcs'!G82/10)</f>
        <v>29.323079999999997</v>
      </c>
      <c r="E82" s="8"/>
      <c r="F82" s="15">
        <f>'RAOB Used for Calcs'!F82</f>
        <v>247</v>
      </c>
      <c r="H82" s="8">
        <f t="shared" si="6"/>
        <v>26.992037458174181</v>
      </c>
      <c r="J82" s="8">
        <f t="shared" si="9"/>
        <v>27.008683879403382</v>
      </c>
      <c r="L82" s="8">
        <f t="shared" si="7"/>
        <v>11.457440139181253</v>
      </c>
      <c r="N82" s="8">
        <f t="shared" si="8"/>
        <v>11.841587038471955</v>
      </c>
    </row>
    <row r="83" spans="2:14" x14ac:dyDescent="0.15">
      <c r="B83" s="15">
        <f>'RAOB Used for Calcs'!C83</f>
        <v>6034.666666666667</v>
      </c>
      <c r="D83" s="18">
        <f>IF(B83=0,0,'RAOB Used for Calcs'!G83/10)</f>
        <v>29.837520000000001</v>
      </c>
      <c r="E83" s="8"/>
      <c r="F83" s="15">
        <f>'RAOB Used for Calcs'!F83</f>
        <v>245</v>
      </c>
      <c r="H83" s="8">
        <f t="shared" si="6"/>
        <v>27.041976721861786</v>
      </c>
      <c r="J83" s="8">
        <f t="shared" si="9"/>
        <v>27.025330300632586</v>
      </c>
      <c r="L83" s="8">
        <f t="shared" si="7"/>
        <v>12.609880837053357</v>
      </c>
      <c r="N83" s="8">
        <f t="shared" si="8"/>
        <v>12.225733937762655</v>
      </c>
    </row>
    <row r="84" spans="2:14" x14ac:dyDescent="0.15">
      <c r="B84" s="15">
        <f>'RAOB Used for Calcs'!C84</f>
        <v>6065.3333333333339</v>
      </c>
      <c r="D84" s="18">
        <f>IF(B84=0,0,'RAOB Used for Calcs'!G84/10)</f>
        <v>29.837520000000001</v>
      </c>
      <c r="E84" s="8"/>
      <c r="F84" s="15">
        <f>'RAOB Used for Calcs'!F84</f>
        <v>245</v>
      </c>
      <c r="H84" s="8">
        <f t="shared" si="6"/>
        <v>27.041976721861786</v>
      </c>
      <c r="J84" s="8">
        <f t="shared" si="9"/>
        <v>27.041976721861786</v>
      </c>
      <c r="L84" s="8">
        <f t="shared" si="7"/>
        <v>12.609880837053357</v>
      </c>
      <c r="N84" s="8">
        <f t="shared" si="8"/>
        <v>12.609880837053359</v>
      </c>
    </row>
    <row r="85" spans="2:14" x14ac:dyDescent="0.15">
      <c r="B85" s="15">
        <f>'RAOB Used for Calcs'!C85</f>
        <v>6096</v>
      </c>
      <c r="D85" s="18">
        <f>IF(B85=0,0,'RAOB Used for Calcs'!G85/10)</f>
        <v>29.837520000000001</v>
      </c>
      <c r="E85" s="8"/>
      <c r="F85" s="15">
        <f>'RAOB Used for Calcs'!F85</f>
        <v>245</v>
      </c>
      <c r="H85" s="8">
        <f t="shared" si="6"/>
        <v>27.041976721861786</v>
      </c>
      <c r="J85" s="8">
        <f t="shared" si="9"/>
        <v>27.041976721861786</v>
      </c>
      <c r="L85" s="8">
        <f t="shared" si="7"/>
        <v>12.609880837053357</v>
      </c>
      <c r="N85" s="8">
        <f t="shared" si="8"/>
        <v>12.609880837053359</v>
      </c>
    </row>
    <row r="86" spans="2:14" x14ac:dyDescent="0.15">
      <c r="B86" s="15">
        <f>'RAOB Used for Calcs'!C86</f>
        <v>6196</v>
      </c>
      <c r="D86" s="18">
        <f>IF(B86=0,0,'RAOB Used for Calcs'!G86/10)</f>
        <v>29.837520000000001</v>
      </c>
      <c r="E86" s="8"/>
      <c r="F86" s="15">
        <f>'RAOB Used for Calcs'!F86</f>
        <v>245</v>
      </c>
      <c r="H86" s="8">
        <f t="shared" si="6"/>
        <v>27.041976721861786</v>
      </c>
      <c r="J86" s="8">
        <f t="shared" si="9"/>
        <v>27.041976721861786</v>
      </c>
      <c r="L86" s="8">
        <f t="shared" si="7"/>
        <v>12.609880837053357</v>
      </c>
      <c r="N86" s="8">
        <f t="shared" si="8"/>
        <v>12.609880837053359</v>
      </c>
    </row>
    <row r="87" spans="2:14" x14ac:dyDescent="0.15">
      <c r="B87" s="15">
        <f>'RAOB Used for Calcs'!C87</f>
        <v>6296</v>
      </c>
      <c r="D87" s="18">
        <f>IF(B87=0,0,'RAOB Used for Calcs'!G87/10)</f>
        <v>29.837520000000001</v>
      </c>
      <c r="E87" s="8"/>
      <c r="F87" s="15">
        <f>'RAOB Used for Calcs'!F87</f>
        <v>245</v>
      </c>
      <c r="H87" s="8">
        <f t="shared" si="6"/>
        <v>27.041976721861786</v>
      </c>
      <c r="J87" s="8">
        <f t="shared" si="9"/>
        <v>27.041976721861786</v>
      </c>
      <c r="L87" s="8">
        <f t="shared" si="7"/>
        <v>12.609880837053357</v>
      </c>
      <c r="N87" s="8">
        <f t="shared" si="8"/>
        <v>12.609880837053359</v>
      </c>
    </row>
    <row r="88" spans="2:14" x14ac:dyDescent="0.15">
      <c r="B88" s="15">
        <f>'RAOB Used for Calcs'!C88</f>
        <v>6396</v>
      </c>
      <c r="D88" s="18">
        <f>IF(B88=0,0,'RAOB Used for Calcs'!G88/10)</f>
        <v>29.837520000000001</v>
      </c>
      <c r="E88" s="8"/>
      <c r="F88" s="15">
        <f>'RAOB Used for Calcs'!F88</f>
        <v>245</v>
      </c>
      <c r="H88" s="8">
        <f t="shared" si="6"/>
        <v>27.041976721861786</v>
      </c>
      <c r="J88" s="8">
        <f t="shared" si="9"/>
        <v>28.423407018108076</v>
      </c>
      <c r="L88" s="8">
        <f t="shared" si="7"/>
        <v>12.609880837053357</v>
      </c>
      <c r="N88" s="8">
        <f t="shared" si="8"/>
        <v>14.408387224702238</v>
      </c>
    </row>
    <row r="89" spans="2:14" x14ac:dyDescent="0.15">
      <c r="B89" s="15">
        <f>'RAOB Used for Calcs'!C89</f>
        <v>6496</v>
      </c>
      <c r="D89" s="18">
        <f>IF(B89=0,0,'RAOB Used for Calcs'!G89/10)</f>
        <v>36.010800000000003</v>
      </c>
      <c r="E89" s="8"/>
      <c r="F89" s="15">
        <f>'RAOB Used for Calcs'!F89</f>
        <v>240</v>
      </c>
      <c r="H89" s="8">
        <f t="shared" si="6"/>
        <v>31.186267610600655</v>
      </c>
      <c r="J89" s="8">
        <f t="shared" si="9"/>
        <v>29.804837314354362</v>
      </c>
      <c r="L89" s="8">
        <f t="shared" si="7"/>
        <v>18.005399999999998</v>
      </c>
      <c r="N89" s="8">
        <f t="shared" si="8"/>
        <v>16.20689361235112</v>
      </c>
    </row>
    <row r="90" spans="2:14" x14ac:dyDescent="0.15">
      <c r="B90" s="15">
        <f>'RAOB Used for Calcs'!C90</f>
        <v>6596</v>
      </c>
      <c r="D90" s="18">
        <f>IF(B90=0,0,'RAOB Used for Calcs'!G90/10)</f>
        <v>36.010800000000003</v>
      </c>
      <c r="E90" s="8"/>
      <c r="F90" s="15">
        <f>'RAOB Used for Calcs'!F90</f>
        <v>240</v>
      </c>
      <c r="H90" s="8">
        <f t="shared" si="6"/>
        <v>31.186267610600655</v>
      </c>
      <c r="J90" s="8">
        <f t="shared" si="9"/>
        <v>31.186267610600655</v>
      </c>
      <c r="L90" s="8">
        <f t="shared" si="7"/>
        <v>18.005399999999998</v>
      </c>
      <c r="N90" s="8">
        <f t="shared" si="8"/>
        <v>18.005399999999998</v>
      </c>
    </row>
    <row r="91" spans="2:14" x14ac:dyDescent="0.15">
      <c r="B91" s="15">
        <f>'RAOB Used for Calcs'!C91</f>
        <v>6696</v>
      </c>
      <c r="D91" s="18">
        <f>IF(B91=0,0,'RAOB Used for Calcs'!G91/10)</f>
        <v>36.010800000000003</v>
      </c>
      <c r="E91" s="8"/>
      <c r="F91" s="15">
        <f>'RAOB Used for Calcs'!F91</f>
        <v>240</v>
      </c>
      <c r="H91" s="8">
        <f t="shared" si="6"/>
        <v>31.186267610600655</v>
      </c>
      <c r="J91" s="8">
        <f t="shared" si="9"/>
        <v>31.186267610600655</v>
      </c>
      <c r="L91" s="8">
        <f t="shared" si="7"/>
        <v>18.005399999999998</v>
      </c>
      <c r="N91" s="8">
        <f t="shared" si="8"/>
        <v>18.005399999999998</v>
      </c>
    </row>
    <row r="92" spans="2:14" x14ac:dyDescent="0.15">
      <c r="B92" s="15">
        <f>'RAOB Used for Calcs'!C92</f>
        <v>6830.666666666667</v>
      </c>
      <c r="D92" s="18">
        <f>IF(B92=0,0,'RAOB Used for Calcs'!G92/10)</f>
        <v>36.010800000000003</v>
      </c>
      <c r="E92" s="8"/>
      <c r="F92" s="15">
        <f>'RAOB Used for Calcs'!F92</f>
        <v>240</v>
      </c>
      <c r="H92" s="8">
        <f t="shared" si="6"/>
        <v>31.186267610600655</v>
      </c>
      <c r="J92" s="8">
        <f t="shared" si="9"/>
        <v>31.186267610600655</v>
      </c>
      <c r="L92" s="8">
        <f t="shared" si="7"/>
        <v>18.005399999999998</v>
      </c>
      <c r="N92" s="8">
        <f t="shared" si="8"/>
        <v>18.005399999999998</v>
      </c>
    </row>
    <row r="93" spans="2:14" x14ac:dyDescent="0.15">
      <c r="B93" s="15">
        <f>'RAOB Used for Calcs'!C93</f>
        <v>6965.3333333333339</v>
      </c>
      <c r="D93" s="18">
        <f>IF(B93=0,0,'RAOB Used for Calcs'!G93/10)</f>
        <v>36.010800000000003</v>
      </c>
      <c r="E93" s="8"/>
      <c r="F93" s="15">
        <f>'RAOB Used for Calcs'!F93</f>
        <v>240</v>
      </c>
      <c r="H93" s="8">
        <f t="shared" si="6"/>
        <v>31.186267610600655</v>
      </c>
      <c r="J93" s="8">
        <f t="shared" si="9"/>
        <v>31.186267610600655</v>
      </c>
      <c r="L93" s="8">
        <f t="shared" si="7"/>
        <v>18.005399999999998</v>
      </c>
      <c r="N93" s="8">
        <f t="shared" si="8"/>
        <v>18.005399999999998</v>
      </c>
    </row>
    <row r="94" spans="2:14" x14ac:dyDescent="0.15">
      <c r="B94" s="15">
        <f>'RAOB Used for Calcs'!C94</f>
        <v>7100</v>
      </c>
      <c r="D94" s="18">
        <f>IF(B94=0,0,'RAOB Used for Calcs'!G94/10)</f>
        <v>36.010800000000003</v>
      </c>
      <c r="E94" s="8"/>
      <c r="F94" s="15">
        <f>'RAOB Used for Calcs'!F94</f>
        <v>240</v>
      </c>
      <c r="H94" s="8">
        <f t="shared" si="6"/>
        <v>31.186267610600655</v>
      </c>
      <c r="J94" s="8">
        <f t="shared" si="9"/>
        <v>32.309236863217222</v>
      </c>
      <c r="L94" s="8">
        <f t="shared" si="7"/>
        <v>18.005399999999998</v>
      </c>
      <c r="N94" s="8">
        <f t="shared" si="8"/>
        <v>20.068864759049145</v>
      </c>
    </row>
    <row r="95" spans="2:14" x14ac:dyDescent="0.15">
      <c r="B95" s="15">
        <f>'RAOB Used for Calcs'!C95</f>
        <v>7200</v>
      </c>
      <c r="D95" s="18">
        <f>IF(B95=0,0,'RAOB Used for Calcs'!G95/10)</f>
        <v>42.184080000000002</v>
      </c>
      <c r="E95" s="8"/>
      <c r="F95" s="15">
        <f>'RAOB Used for Calcs'!F95</f>
        <v>235</v>
      </c>
      <c r="H95" s="8">
        <f t="shared" si="6"/>
        <v>34.555175368450364</v>
      </c>
      <c r="J95" s="8">
        <f t="shared" si="9"/>
        <v>33.432206115833793</v>
      </c>
      <c r="L95" s="8">
        <f t="shared" si="7"/>
        <v>24.195794277147431</v>
      </c>
      <c r="N95" s="8">
        <f t="shared" si="8"/>
        <v>22.132329518098288</v>
      </c>
    </row>
    <row r="96" spans="2:14" x14ac:dyDescent="0.15">
      <c r="B96" s="15">
        <f>'RAOB Used for Calcs'!C96</f>
        <v>7300</v>
      </c>
      <c r="D96" s="18">
        <f>IF(B96=0,0,'RAOB Used for Calcs'!G96/10)</f>
        <v>42.184080000000002</v>
      </c>
      <c r="E96" s="8"/>
      <c r="F96" s="15">
        <f>'RAOB Used for Calcs'!F96</f>
        <v>235</v>
      </c>
      <c r="H96" s="8">
        <f t="shared" si="6"/>
        <v>34.555175368450364</v>
      </c>
      <c r="J96" s="8">
        <f t="shared" si="9"/>
        <v>34.555175368450364</v>
      </c>
      <c r="L96" s="8">
        <f t="shared" si="7"/>
        <v>24.195794277147431</v>
      </c>
      <c r="N96" s="8">
        <f t="shared" si="8"/>
        <v>24.195794277147431</v>
      </c>
    </row>
    <row r="97" spans="2:14" x14ac:dyDescent="0.15">
      <c r="B97" s="15">
        <f>'RAOB Used for Calcs'!C97</f>
        <v>7400</v>
      </c>
      <c r="D97" s="18">
        <f>IF(B97=0,0,'RAOB Used for Calcs'!G97/10)</f>
        <v>42.184080000000002</v>
      </c>
      <c r="E97" s="8"/>
      <c r="F97" s="15">
        <f>'RAOB Used for Calcs'!F97</f>
        <v>235</v>
      </c>
      <c r="H97" s="8">
        <f t="shared" si="6"/>
        <v>34.555175368450364</v>
      </c>
      <c r="J97" s="8">
        <f t="shared" si="9"/>
        <v>34.555175368450364</v>
      </c>
      <c r="L97" s="8">
        <f t="shared" si="7"/>
        <v>24.195794277147431</v>
      </c>
      <c r="N97" s="8">
        <f t="shared" si="8"/>
        <v>24.195794277147431</v>
      </c>
    </row>
    <row r="98" spans="2:14" x14ac:dyDescent="0.15">
      <c r="B98" s="15">
        <f>'RAOB Used for Calcs'!C98</f>
        <v>7473.333333333333</v>
      </c>
      <c r="D98" s="18">
        <f>IF(B98=0,0,'RAOB Used for Calcs'!G98/10)</f>
        <v>42.184080000000002</v>
      </c>
      <c r="E98" s="8"/>
      <c r="F98" s="15">
        <f>'RAOB Used for Calcs'!F98</f>
        <v>235</v>
      </c>
      <c r="H98" s="8">
        <f t="shared" si="6"/>
        <v>34.555175368450364</v>
      </c>
      <c r="J98" s="8">
        <f t="shared" si="9"/>
        <v>34.555175368450364</v>
      </c>
      <c r="L98" s="8">
        <f t="shared" si="7"/>
        <v>24.195794277147431</v>
      </c>
      <c r="N98" s="8">
        <f t="shared" ref="N98:N129" si="10">IF(L98=0,0,IF(L99&gt;0,AVERAGE(L97:L99),AVERAGE(L97:L98)))</f>
        <v>24.195794277147431</v>
      </c>
    </row>
    <row r="99" spans="2:14" x14ac:dyDescent="0.15">
      <c r="B99" s="15">
        <f>'RAOB Used for Calcs'!C99</f>
        <v>7546.6666666666661</v>
      </c>
      <c r="D99" s="18">
        <f>IF(B99=0,0,'RAOB Used for Calcs'!G99/10)</f>
        <v>42.184080000000002</v>
      </c>
      <c r="E99" s="8"/>
      <c r="F99" s="15">
        <f>'RAOB Used for Calcs'!F99</f>
        <v>235</v>
      </c>
      <c r="H99" s="8">
        <f t="shared" si="6"/>
        <v>34.555175368450364</v>
      </c>
      <c r="J99" s="8">
        <f t="shared" ref="J99:J130" si="11">IF(H99=0,0,IF(H100&gt;0,AVERAGE(H98:H100),AVERAGE(H98:H99)))</f>
        <v>34.555175368450364</v>
      </c>
      <c r="L99" s="8">
        <f t="shared" si="7"/>
        <v>24.195794277147431</v>
      </c>
      <c r="N99" s="8">
        <f t="shared" si="10"/>
        <v>24.195794277147431</v>
      </c>
    </row>
    <row r="100" spans="2:14" x14ac:dyDescent="0.15">
      <c r="B100" s="15">
        <f>'RAOB Used for Calcs'!C100</f>
        <v>7620</v>
      </c>
      <c r="D100" s="18">
        <f>IF(B100=0,0,'RAOB Used for Calcs'!G100/10)</f>
        <v>42.184080000000002</v>
      </c>
      <c r="E100" s="8"/>
      <c r="F100" s="15">
        <f>'RAOB Used for Calcs'!F100</f>
        <v>235</v>
      </c>
      <c r="H100" s="8">
        <f t="shared" si="6"/>
        <v>34.555175368450364</v>
      </c>
      <c r="J100" s="8">
        <f t="shared" si="11"/>
        <v>35.253384581828847</v>
      </c>
      <c r="L100" s="8">
        <f t="shared" si="7"/>
        <v>24.195794277147431</v>
      </c>
      <c r="N100" s="8">
        <f t="shared" si="10"/>
        <v>26.381474913839735</v>
      </c>
    </row>
    <row r="101" spans="2:14" x14ac:dyDescent="0.15">
      <c r="B101" s="15">
        <f>'RAOB Used for Calcs'!C101</f>
        <v>7720</v>
      </c>
      <c r="D101" s="18">
        <f>IF(B101=0,0,'RAOB Used for Calcs'!G101/10)</f>
        <v>47.842919999999999</v>
      </c>
      <c r="E101" s="8"/>
      <c r="F101" s="15">
        <f>'RAOB Used for Calcs'!F101</f>
        <v>230</v>
      </c>
      <c r="H101" s="8">
        <f t="shared" si="6"/>
        <v>36.649803008585806</v>
      </c>
      <c r="J101" s="8">
        <f t="shared" si="11"/>
        <v>35.951593795207323</v>
      </c>
      <c r="L101" s="8">
        <f t="shared" si="7"/>
        <v>30.752836187224332</v>
      </c>
      <c r="N101" s="8">
        <f t="shared" si="10"/>
        <v>28.567155550532032</v>
      </c>
    </row>
    <row r="102" spans="2:14" x14ac:dyDescent="0.15">
      <c r="B102" s="15">
        <f>'RAOB Used for Calcs'!C102</f>
        <v>7820</v>
      </c>
      <c r="D102" s="18">
        <f>IF(B102=0,0,'RAOB Used for Calcs'!G102/10)</f>
        <v>47.842919999999999</v>
      </c>
      <c r="E102" s="8"/>
      <c r="F102" s="15">
        <f>'RAOB Used for Calcs'!F102</f>
        <v>230</v>
      </c>
      <c r="H102" s="8">
        <f t="shared" si="6"/>
        <v>36.649803008585806</v>
      </c>
      <c r="J102" s="8">
        <f t="shared" si="11"/>
        <v>36.649803008585806</v>
      </c>
      <c r="L102" s="8">
        <f t="shared" si="7"/>
        <v>30.752836187224332</v>
      </c>
      <c r="N102" s="8">
        <f t="shared" si="10"/>
        <v>30.752836187224332</v>
      </c>
    </row>
    <row r="103" spans="2:14" x14ac:dyDescent="0.15">
      <c r="B103" s="15">
        <f>'RAOB Used for Calcs'!C103</f>
        <v>7920</v>
      </c>
      <c r="D103" s="18">
        <f>IF(B103=0,0,'RAOB Used for Calcs'!G103/10)</f>
        <v>47.842919999999999</v>
      </c>
      <c r="E103" s="8"/>
      <c r="F103" s="15">
        <f>'RAOB Used for Calcs'!F103</f>
        <v>230</v>
      </c>
      <c r="H103" s="8">
        <f t="shared" si="6"/>
        <v>36.649803008585806</v>
      </c>
      <c r="J103" s="8">
        <f t="shared" si="11"/>
        <v>36.649803008585806</v>
      </c>
      <c r="L103" s="8">
        <f t="shared" si="7"/>
        <v>30.752836187224332</v>
      </c>
      <c r="N103" s="8">
        <f t="shared" si="10"/>
        <v>30.752836187224332</v>
      </c>
    </row>
    <row r="104" spans="2:14" x14ac:dyDescent="0.15">
      <c r="B104" s="15">
        <f>'RAOB Used for Calcs'!C104</f>
        <v>8023.333333333333</v>
      </c>
      <c r="D104" s="18">
        <f>IF(B104=0,0,'RAOB Used for Calcs'!G104/10)</f>
        <v>47.842919999999999</v>
      </c>
      <c r="E104" s="8"/>
      <c r="F104" s="15">
        <f>'RAOB Used for Calcs'!F104</f>
        <v>230</v>
      </c>
      <c r="H104" s="8">
        <f t="shared" si="6"/>
        <v>36.649803008585806</v>
      </c>
      <c r="J104" s="8">
        <f t="shared" si="11"/>
        <v>36.649803008585806</v>
      </c>
      <c r="L104" s="8">
        <f t="shared" si="7"/>
        <v>30.752836187224332</v>
      </c>
      <c r="N104" s="8">
        <f t="shared" si="10"/>
        <v>30.752836187224332</v>
      </c>
    </row>
    <row r="105" spans="2:14" x14ac:dyDescent="0.15">
      <c r="B105" s="15">
        <f>'RAOB Used for Calcs'!C105</f>
        <v>8126.6666666666661</v>
      </c>
      <c r="D105" s="18">
        <f>IF(B105=0,0,'RAOB Used for Calcs'!G105/10)</f>
        <v>47.842919999999999</v>
      </c>
      <c r="E105" s="8"/>
      <c r="F105" s="15">
        <f>'RAOB Used for Calcs'!F105</f>
        <v>230</v>
      </c>
      <c r="H105" s="8">
        <f t="shared" si="6"/>
        <v>36.649803008585806</v>
      </c>
      <c r="J105" s="8">
        <f t="shared" si="11"/>
        <v>36.649803008585806</v>
      </c>
      <c r="L105" s="8">
        <f t="shared" si="7"/>
        <v>30.752836187224332</v>
      </c>
      <c r="N105" s="8">
        <f t="shared" si="10"/>
        <v>30.752836187224332</v>
      </c>
    </row>
    <row r="106" spans="2:14" x14ac:dyDescent="0.15">
      <c r="B106" s="15">
        <f>'RAOB Used for Calcs'!C106</f>
        <v>8230</v>
      </c>
      <c r="D106" s="18">
        <f>IF(B106=0,0,'RAOB Used for Calcs'!G106/10)</f>
        <v>47.842919999999999</v>
      </c>
      <c r="E106" s="8"/>
      <c r="F106" s="15">
        <f>'RAOB Used for Calcs'!F106</f>
        <v>230</v>
      </c>
      <c r="H106" s="8">
        <f t="shared" si="6"/>
        <v>36.649803008585806</v>
      </c>
      <c r="J106" s="8">
        <f t="shared" si="11"/>
        <v>37.91814849097279</v>
      </c>
      <c r="L106" s="8">
        <f t="shared" si="7"/>
        <v>30.752836187224332</v>
      </c>
      <c r="N106" s="8">
        <f t="shared" si="10"/>
        <v>29.944151972808715</v>
      </c>
    </row>
    <row r="107" spans="2:14" x14ac:dyDescent="0.15">
      <c r="B107" s="15">
        <f>'RAOB Used for Calcs'!C107</f>
        <v>8393</v>
      </c>
      <c r="D107" s="18">
        <f>IF(B107=0,0,'RAOB Used for Calcs'!G107/10)</f>
        <v>49.386240000000001</v>
      </c>
      <c r="E107" s="8"/>
      <c r="F107" s="15">
        <f>'RAOB Used for Calcs'!F107</f>
        <v>235</v>
      </c>
      <c r="H107" s="8">
        <f t="shared" si="6"/>
        <v>40.454839455746765</v>
      </c>
      <c r="J107" s="8">
        <f t="shared" si="11"/>
        <v>39.186493973359781</v>
      </c>
      <c r="L107" s="8">
        <f t="shared" si="7"/>
        <v>28.326783543977481</v>
      </c>
      <c r="N107" s="8">
        <f t="shared" si="10"/>
        <v>29.135467758393101</v>
      </c>
    </row>
    <row r="108" spans="2:14" x14ac:dyDescent="0.15">
      <c r="B108" s="15">
        <f>'RAOB Used for Calcs'!C108</f>
        <v>8556</v>
      </c>
      <c r="D108" s="18">
        <f>IF(B108=0,0,'RAOB Used for Calcs'!G108/10)</f>
        <v>49.386240000000001</v>
      </c>
      <c r="E108" s="8"/>
      <c r="F108" s="15">
        <f>'RAOB Used for Calcs'!F108</f>
        <v>235</v>
      </c>
      <c r="H108" s="8">
        <f t="shared" si="6"/>
        <v>40.454839455746765</v>
      </c>
      <c r="J108" s="8">
        <f t="shared" si="11"/>
        <v>40.454839455746765</v>
      </c>
      <c r="L108" s="8">
        <f t="shared" si="7"/>
        <v>28.326783543977481</v>
      </c>
      <c r="N108" s="8">
        <f t="shared" si="10"/>
        <v>28.326783543977481</v>
      </c>
    </row>
    <row r="109" spans="2:14" x14ac:dyDescent="0.15">
      <c r="B109" s="15">
        <f>'RAOB Used for Calcs'!C109</f>
        <v>8719</v>
      </c>
      <c r="D109" s="18">
        <f>IF(B109=0,0,'RAOB Used for Calcs'!G109/10)</f>
        <v>49.386240000000001</v>
      </c>
      <c r="E109" s="8"/>
      <c r="F109" s="15">
        <f>'RAOB Used for Calcs'!F109</f>
        <v>235</v>
      </c>
      <c r="H109" s="8">
        <f t="shared" si="6"/>
        <v>40.454839455746765</v>
      </c>
      <c r="J109" s="8">
        <f t="shared" si="11"/>
        <v>39.892966685528059</v>
      </c>
      <c r="L109" s="8">
        <f t="shared" si="7"/>
        <v>28.326783543977481</v>
      </c>
      <c r="N109" s="8">
        <f t="shared" si="10"/>
        <v>27.933355994755573</v>
      </c>
    </row>
    <row r="110" spans="2:14" x14ac:dyDescent="0.15">
      <c r="B110" s="15">
        <f>'RAOB Used for Calcs'!C110</f>
        <v>8759</v>
      </c>
      <c r="D110" s="18">
        <f>IF(B110=0,0,'RAOB Used for Calcs'!G110/10)</f>
        <v>47.328479999999999</v>
      </c>
      <c r="E110" s="8"/>
      <c r="F110" s="15">
        <f>'RAOB Used for Calcs'!F110</f>
        <v>235</v>
      </c>
      <c r="H110" s="8">
        <f t="shared" si="6"/>
        <v>38.769221145090654</v>
      </c>
      <c r="J110" s="8">
        <f t="shared" si="11"/>
        <v>39.33109391530936</v>
      </c>
      <c r="L110" s="8">
        <f t="shared" si="7"/>
        <v>27.14650089631175</v>
      </c>
      <c r="N110" s="8">
        <f t="shared" si="10"/>
        <v>27.539928445533661</v>
      </c>
    </row>
    <row r="111" spans="2:14" x14ac:dyDescent="0.15">
      <c r="B111" s="15">
        <f>'RAOB Used for Calcs'!C111</f>
        <v>8799</v>
      </c>
      <c r="D111" s="18">
        <f>IF(B111=0,0,'RAOB Used for Calcs'!G111/10)</f>
        <v>47.328479999999999</v>
      </c>
      <c r="E111" s="8"/>
      <c r="F111" s="15">
        <f>'RAOB Used for Calcs'!F111</f>
        <v>235</v>
      </c>
      <c r="H111" s="8">
        <f t="shared" si="6"/>
        <v>38.769221145090654</v>
      </c>
      <c r="J111" s="8">
        <f t="shared" si="11"/>
        <v>38.769221145090654</v>
      </c>
      <c r="L111" s="8">
        <f t="shared" si="7"/>
        <v>27.14650089631175</v>
      </c>
      <c r="N111" s="8">
        <f t="shared" si="10"/>
        <v>27.14650089631175</v>
      </c>
    </row>
    <row r="112" spans="2:14" x14ac:dyDescent="0.15">
      <c r="B112" s="15">
        <f>'RAOB Used for Calcs'!C112</f>
        <v>8839</v>
      </c>
      <c r="D112" s="18">
        <f>IF(B112=0,0,'RAOB Used for Calcs'!G112/10)</f>
        <v>47.328479999999999</v>
      </c>
      <c r="E112" s="8"/>
      <c r="F112" s="15">
        <f>'RAOB Used for Calcs'!F112</f>
        <v>235</v>
      </c>
      <c r="H112" s="8">
        <f t="shared" si="6"/>
        <v>38.769221145090654</v>
      </c>
      <c r="J112" s="8">
        <f t="shared" si="11"/>
        <v>38.769221145090654</v>
      </c>
      <c r="L112" s="8">
        <f t="shared" si="7"/>
        <v>27.14650089631175</v>
      </c>
      <c r="N112" s="8">
        <f t="shared" si="10"/>
        <v>27.14650089631175</v>
      </c>
    </row>
    <row r="113" spans="2:14" x14ac:dyDescent="0.15">
      <c r="B113" s="15">
        <f>'RAOB Used for Calcs'!C113</f>
        <v>8906</v>
      </c>
      <c r="D113" s="18">
        <f>IF(B113=0,0,'RAOB Used for Calcs'!G113/10)</f>
        <v>47.328479999999999</v>
      </c>
      <c r="E113" s="8"/>
      <c r="F113" s="15">
        <f>'RAOB Used for Calcs'!F113</f>
        <v>235</v>
      </c>
      <c r="H113" s="8">
        <f t="shared" si="6"/>
        <v>38.769221145090654</v>
      </c>
      <c r="J113" s="8">
        <f t="shared" si="11"/>
        <v>38.769221145090654</v>
      </c>
      <c r="L113" s="8">
        <f t="shared" si="7"/>
        <v>27.14650089631175</v>
      </c>
      <c r="N113" s="8">
        <f t="shared" si="10"/>
        <v>27.14650089631175</v>
      </c>
    </row>
    <row r="114" spans="2:14" x14ac:dyDescent="0.15">
      <c r="B114" s="15">
        <f>'RAOB Used for Calcs'!C114</f>
        <v>8973</v>
      </c>
      <c r="D114" s="18">
        <f>IF(B114=0,0,'RAOB Used for Calcs'!G114/10)</f>
        <v>47.328479999999999</v>
      </c>
      <c r="E114" s="8"/>
      <c r="F114" s="15">
        <f>'RAOB Used for Calcs'!F114</f>
        <v>235</v>
      </c>
      <c r="H114" s="8">
        <f t="shared" si="6"/>
        <v>38.769221145090654</v>
      </c>
      <c r="J114" s="8">
        <f t="shared" si="11"/>
        <v>38.769221145090654</v>
      </c>
      <c r="L114" s="8">
        <f t="shared" si="7"/>
        <v>27.14650089631175</v>
      </c>
      <c r="N114" s="8">
        <f t="shared" si="10"/>
        <v>27.14650089631175</v>
      </c>
    </row>
    <row r="115" spans="2:14" x14ac:dyDescent="0.15">
      <c r="B115" s="15">
        <f>'RAOB Used for Calcs'!C115</f>
        <v>9040</v>
      </c>
      <c r="D115" s="18">
        <f>IF(B115=0,0,'RAOB Used for Calcs'!G115/10)</f>
        <v>47.328479999999999</v>
      </c>
      <c r="E115" s="8"/>
      <c r="F115" s="15">
        <f>'RAOB Used for Calcs'!F115</f>
        <v>235</v>
      </c>
      <c r="H115" s="8">
        <f t="shared" si="6"/>
        <v>38.769221145090654</v>
      </c>
      <c r="J115" s="8">
        <f t="shared" si="11"/>
        <v>38.628752952535976</v>
      </c>
      <c r="L115" s="8">
        <f t="shared" si="7"/>
        <v>27.14650089631175</v>
      </c>
      <c r="N115" s="8">
        <f t="shared" si="10"/>
        <v>27.048144009006268</v>
      </c>
    </row>
    <row r="116" spans="2:14" x14ac:dyDescent="0.15">
      <c r="B116" s="15">
        <f>'RAOB Used for Calcs'!C116</f>
        <v>9074.6666666666661</v>
      </c>
      <c r="D116" s="18">
        <f>IF(B116=0,0,'RAOB Used for Calcs'!G116/10)</f>
        <v>46.814039999999999</v>
      </c>
      <c r="E116" s="8"/>
      <c r="F116" s="15">
        <f>'RAOB Used for Calcs'!F116</f>
        <v>235</v>
      </c>
      <c r="H116" s="8">
        <f t="shared" si="6"/>
        <v>38.347816567426619</v>
      </c>
      <c r="J116" s="8">
        <f t="shared" si="11"/>
        <v>38.488284759981298</v>
      </c>
      <c r="L116" s="8">
        <f t="shared" si="7"/>
        <v>26.851430234395316</v>
      </c>
      <c r="N116" s="8">
        <f t="shared" si="10"/>
        <v>26.949787121700794</v>
      </c>
    </row>
    <row r="117" spans="2:14" x14ac:dyDescent="0.15">
      <c r="B117" s="15">
        <f>'RAOB Used for Calcs'!C117</f>
        <v>9109.3333333333321</v>
      </c>
      <c r="D117" s="18">
        <f>IF(B117=0,0,'RAOB Used for Calcs'!G117/10)</f>
        <v>46.814039999999999</v>
      </c>
      <c r="E117" s="8"/>
      <c r="F117" s="15">
        <f>'RAOB Used for Calcs'!F117</f>
        <v>235</v>
      </c>
      <c r="H117" s="8">
        <f t="shared" si="6"/>
        <v>38.347816567426619</v>
      </c>
      <c r="J117" s="8">
        <f t="shared" si="11"/>
        <v>38.347816567426619</v>
      </c>
      <c r="L117" s="8">
        <f t="shared" si="7"/>
        <v>26.851430234395316</v>
      </c>
      <c r="N117" s="8">
        <f t="shared" si="10"/>
        <v>26.85143023439532</v>
      </c>
    </row>
    <row r="118" spans="2:14" x14ac:dyDescent="0.15">
      <c r="B118" s="15">
        <f>'RAOB Used for Calcs'!C118</f>
        <v>9144</v>
      </c>
      <c r="D118" s="18">
        <f>IF(B118=0,0,'RAOB Used for Calcs'!G118/10)</f>
        <v>46.814039999999999</v>
      </c>
      <c r="E118" s="8"/>
      <c r="F118" s="15">
        <f>'RAOB Used for Calcs'!F118</f>
        <v>235</v>
      </c>
      <c r="H118" s="8">
        <f t="shared" si="6"/>
        <v>38.347816567426619</v>
      </c>
      <c r="J118" s="8">
        <f t="shared" si="11"/>
        <v>37.785943797207914</v>
      </c>
      <c r="L118" s="8">
        <f t="shared" si="7"/>
        <v>26.851430234395316</v>
      </c>
      <c r="N118" s="8">
        <f t="shared" si="10"/>
        <v>26.458002685173408</v>
      </c>
    </row>
    <row r="119" spans="2:14" x14ac:dyDescent="0.15">
      <c r="B119" s="15">
        <f>'RAOB Used for Calcs'!C119</f>
        <v>9244</v>
      </c>
      <c r="D119" s="18">
        <f>IF(B119=0,0,'RAOB Used for Calcs'!G119/10)</f>
        <v>44.756280000000004</v>
      </c>
      <c r="E119" s="8"/>
      <c r="F119" s="15">
        <f>'RAOB Used for Calcs'!F119</f>
        <v>235</v>
      </c>
      <c r="H119" s="8">
        <f t="shared" si="6"/>
        <v>36.662198256770509</v>
      </c>
      <c r="J119" s="8">
        <f t="shared" si="11"/>
        <v>37.224071026989215</v>
      </c>
      <c r="L119" s="8">
        <f t="shared" si="7"/>
        <v>25.671147586729592</v>
      </c>
      <c r="N119" s="8">
        <f t="shared" si="10"/>
        <v>26.0645751359515</v>
      </c>
    </row>
    <row r="120" spans="2:14" x14ac:dyDescent="0.15">
      <c r="B120" s="15">
        <f>'RAOB Used for Calcs'!C120</f>
        <v>9344</v>
      </c>
      <c r="D120" s="18">
        <f>IF(B120=0,0,'RAOB Used for Calcs'!G120/10)</f>
        <v>44.756280000000004</v>
      </c>
      <c r="E120" s="8"/>
      <c r="F120" s="15">
        <f>'RAOB Used for Calcs'!F120</f>
        <v>235</v>
      </c>
      <c r="H120" s="8">
        <f t="shared" si="6"/>
        <v>36.662198256770509</v>
      </c>
      <c r="J120" s="8">
        <f t="shared" si="11"/>
        <v>36.662198256770509</v>
      </c>
      <c r="L120" s="8">
        <f t="shared" si="7"/>
        <v>25.671147586729592</v>
      </c>
      <c r="N120" s="8">
        <f t="shared" si="10"/>
        <v>25.671147586729592</v>
      </c>
    </row>
    <row r="121" spans="2:14" x14ac:dyDescent="0.15">
      <c r="B121" s="15">
        <f>'RAOB Used for Calcs'!C121</f>
        <v>9444</v>
      </c>
      <c r="D121" s="18">
        <f>IF(B121=0,0,'RAOB Used for Calcs'!G121/10)</f>
        <v>44.756280000000004</v>
      </c>
      <c r="E121" s="8"/>
      <c r="F121" s="15">
        <f>'RAOB Used for Calcs'!F121</f>
        <v>235</v>
      </c>
      <c r="H121" s="8">
        <f t="shared" si="6"/>
        <v>36.662198256770509</v>
      </c>
      <c r="J121" s="8">
        <f t="shared" si="11"/>
        <v>36.662198256770509</v>
      </c>
      <c r="L121" s="8">
        <f t="shared" si="7"/>
        <v>25.671147586729592</v>
      </c>
      <c r="N121" s="8">
        <f t="shared" si="10"/>
        <v>25.671147586729592</v>
      </c>
    </row>
    <row r="122" spans="2:14" x14ac:dyDescent="0.15">
      <c r="B122" s="15">
        <f>'RAOB Used for Calcs'!C122</f>
        <v>9544</v>
      </c>
      <c r="D122" s="18">
        <f>IF(B122=0,0,'RAOB Used for Calcs'!G122/10)</f>
        <v>44.756280000000004</v>
      </c>
      <c r="E122" s="8"/>
      <c r="F122" s="15">
        <f>'RAOB Used for Calcs'!F122</f>
        <v>235</v>
      </c>
      <c r="H122" s="8">
        <f t="shared" si="6"/>
        <v>36.662198256770509</v>
      </c>
      <c r="J122" s="8">
        <f t="shared" si="11"/>
        <v>36.662198256770509</v>
      </c>
      <c r="L122" s="8">
        <f t="shared" si="7"/>
        <v>25.671147586729592</v>
      </c>
      <c r="N122" s="8">
        <f t="shared" si="10"/>
        <v>25.671147586729592</v>
      </c>
    </row>
    <row r="123" spans="2:14" x14ac:dyDescent="0.15">
      <c r="B123" s="15">
        <f>'RAOB Used for Calcs'!C123</f>
        <v>9644</v>
      </c>
      <c r="D123" s="18">
        <f>IF(B123=0,0,'RAOB Used for Calcs'!G123/10)</f>
        <v>44.756280000000004</v>
      </c>
      <c r="E123" s="8"/>
      <c r="F123" s="15">
        <f>'RAOB Used for Calcs'!F123</f>
        <v>235</v>
      </c>
      <c r="H123" s="8">
        <f t="shared" si="6"/>
        <v>36.662198256770509</v>
      </c>
      <c r="J123" s="8">
        <f t="shared" si="11"/>
        <v>36.662198256770509</v>
      </c>
      <c r="L123" s="8">
        <f t="shared" si="7"/>
        <v>25.671147586729592</v>
      </c>
      <c r="N123" s="8">
        <f t="shared" si="10"/>
        <v>25.671147586729592</v>
      </c>
    </row>
    <row r="124" spans="2:14" x14ac:dyDescent="0.15">
      <c r="B124" s="15">
        <f>'RAOB Used for Calcs'!C124</f>
        <v>9744</v>
      </c>
      <c r="D124" s="18">
        <f>IF(B124=0,0,'RAOB Used for Calcs'!G124/10)</f>
        <v>44.756280000000004</v>
      </c>
      <c r="E124" s="8"/>
      <c r="F124" s="15">
        <f>'RAOB Used for Calcs'!F124</f>
        <v>235</v>
      </c>
      <c r="H124" s="8">
        <f t="shared" si="6"/>
        <v>36.662198256770509</v>
      </c>
      <c r="J124" s="8">
        <f t="shared" si="11"/>
        <v>36.662198256770509</v>
      </c>
      <c r="L124" s="8">
        <f t="shared" si="7"/>
        <v>25.671147586729592</v>
      </c>
      <c r="N124" s="8">
        <f t="shared" si="10"/>
        <v>25.671147586729592</v>
      </c>
    </row>
    <row r="125" spans="2:14" x14ac:dyDescent="0.15">
      <c r="B125" s="15">
        <f>'RAOB Used for Calcs'!C125</f>
        <v>9848.6666666666661</v>
      </c>
      <c r="D125" s="18">
        <f>IF(B125=0,0,'RAOB Used for Calcs'!G125/10)</f>
        <v>44.756280000000004</v>
      </c>
      <c r="E125" s="8"/>
      <c r="F125" s="15">
        <f>'RAOB Used for Calcs'!F125</f>
        <v>235</v>
      </c>
      <c r="H125" s="8">
        <f t="shared" si="6"/>
        <v>36.662198256770509</v>
      </c>
      <c r="J125" s="8">
        <f t="shared" si="11"/>
        <v>36.662198256770509</v>
      </c>
      <c r="L125" s="8">
        <f t="shared" si="7"/>
        <v>25.671147586729592</v>
      </c>
      <c r="N125" s="8">
        <f t="shared" si="10"/>
        <v>25.671147586729592</v>
      </c>
    </row>
    <row r="126" spans="2:14" x14ac:dyDescent="0.15">
      <c r="B126" s="15">
        <f>'RAOB Used for Calcs'!C126</f>
        <v>9953.3333333333321</v>
      </c>
      <c r="D126" s="18">
        <f>IF(B126=0,0,'RAOB Used for Calcs'!G126/10)</f>
        <v>44.756280000000004</v>
      </c>
      <c r="E126" s="8"/>
      <c r="F126" s="15">
        <f>'RAOB Used for Calcs'!F126</f>
        <v>235</v>
      </c>
      <c r="H126" s="8">
        <f t="shared" si="6"/>
        <v>36.662198256770509</v>
      </c>
      <c r="J126" s="8">
        <f t="shared" si="11"/>
        <v>36.662198256770509</v>
      </c>
      <c r="L126" s="8">
        <f t="shared" si="7"/>
        <v>25.671147586729592</v>
      </c>
      <c r="N126" s="8">
        <f t="shared" si="10"/>
        <v>25.671147586729592</v>
      </c>
    </row>
    <row r="127" spans="2:14" x14ac:dyDescent="0.15">
      <c r="B127" s="15">
        <f>'RAOB Used for Calcs'!C127</f>
        <v>10058</v>
      </c>
      <c r="D127" s="18">
        <f>IF(B127=0,0,'RAOB Used for Calcs'!G127/10)</f>
        <v>44.756280000000004</v>
      </c>
      <c r="E127" s="8"/>
      <c r="F127" s="15">
        <f>'RAOB Used for Calcs'!F127</f>
        <v>235</v>
      </c>
      <c r="H127" s="8">
        <f t="shared" si="6"/>
        <v>36.662198256770509</v>
      </c>
      <c r="J127" s="8">
        <f t="shared" si="11"/>
        <v>36.38126187166116</v>
      </c>
      <c r="L127" s="8">
        <f t="shared" si="7"/>
        <v>25.671147586729592</v>
      </c>
      <c r="N127" s="8">
        <f t="shared" si="10"/>
        <v>25.474433812118637</v>
      </c>
    </row>
    <row r="128" spans="2:14" x14ac:dyDescent="0.15">
      <c r="B128" s="15">
        <f>'RAOB Used for Calcs'!C128</f>
        <v>10112</v>
      </c>
      <c r="D128" s="18">
        <f>IF(B128=0,0,'RAOB Used for Calcs'!G128/10)</f>
        <v>43.727400000000003</v>
      </c>
      <c r="E128" s="8"/>
      <c r="F128" s="15">
        <f>'RAOB Used for Calcs'!F128</f>
        <v>235</v>
      </c>
      <c r="H128" s="8">
        <f t="shared" si="6"/>
        <v>35.819389101442454</v>
      </c>
      <c r="J128" s="8">
        <f t="shared" si="11"/>
        <v>36.100325486551803</v>
      </c>
      <c r="L128" s="8">
        <f t="shared" si="7"/>
        <v>25.081006262896729</v>
      </c>
      <c r="N128" s="8">
        <f t="shared" si="10"/>
        <v>25.277720037507681</v>
      </c>
    </row>
    <row r="129" spans="2:14" x14ac:dyDescent="0.15">
      <c r="B129" s="15">
        <f>'RAOB Used for Calcs'!C129</f>
        <v>10166</v>
      </c>
      <c r="D129" s="18">
        <f>IF(B129=0,0,'RAOB Used for Calcs'!G129/10)</f>
        <v>43.727400000000003</v>
      </c>
      <c r="E129" s="8"/>
      <c r="F129" s="15">
        <f>'RAOB Used for Calcs'!F129</f>
        <v>235</v>
      </c>
      <c r="H129" s="8">
        <f t="shared" si="6"/>
        <v>35.819389101442454</v>
      </c>
      <c r="J129" s="8">
        <f t="shared" si="11"/>
        <v>35.819389101442454</v>
      </c>
      <c r="L129" s="8">
        <f t="shared" si="7"/>
        <v>25.081006262896729</v>
      </c>
      <c r="N129" s="8">
        <f t="shared" si="10"/>
        <v>25.081006262896732</v>
      </c>
    </row>
    <row r="130" spans="2:14" x14ac:dyDescent="0.15">
      <c r="B130" s="15">
        <f>'RAOB Used for Calcs'!C130</f>
        <v>10220</v>
      </c>
      <c r="D130" s="18">
        <f>IF(B130=0,0,'RAOB Used for Calcs'!G130/10)</f>
        <v>43.727400000000003</v>
      </c>
      <c r="E130" s="8"/>
      <c r="F130" s="15">
        <f>'RAOB Used for Calcs'!F130</f>
        <v>235</v>
      </c>
      <c r="H130" s="8">
        <f t="shared" ref="H130:H193" si="12">COS(RADIANS(F130+90))*(D130)</f>
        <v>35.819389101442454</v>
      </c>
      <c r="J130" s="8">
        <f t="shared" si="11"/>
        <v>35.611569597330451</v>
      </c>
      <c r="L130" s="8">
        <f t="shared" ref="L130:L193" si="13">SIN(RADIANS(F130-90))*(D130)</f>
        <v>25.081006262896729</v>
      </c>
      <c r="N130" s="8">
        <f t="shared" ref="N130:N161" si="14">IF(L130=0,0,IF(L131&gt;0,AVERAGE(L129:L131),AVERAGE(L129:L130)))</f>
        <v>23.494130841931153</v>
      </c>
    </row>
    <row r="131" spans="2:14" x14ac:dyDescent="0.15">
      <c r="B131" s="15">
        <f>'RAOB Used for Calcs'!C131</f>
        <v>10315</v>
      </c>
      <c r="D131" s="18">
        <f>IF(B131=0,0,'RAOB Used for Calcs'!G131/10)</f>
        <v>40.64076</v>
      </c>
      <c r="E131" s="8"/>
      <c r="F131" s="15">
        <f>'RAOB Used for Calcs'!F131</f>
        <v>240</v>
      </c>
      <c r="H131" s="8">
        <f t="shared" si="12"/>
        <v>35.195930589106453</v>
      </c>
      <c r="J131" s="8">
        <f t="shared" ref="J131:J162" si="15">IF(H131=0,0,IF(H132&gt;0,AVERAGE(H130:H132),AVERAGE(H130:H131)))</f>
        <v>35.403750093218456</v>
      </c>
      <c r="L131" s="8">
        <f t="shared" si="13"/>
        <v>20.320379999999997</v>
      </c>
      <c r="N131" s="8">
        <f t="shared" si="14"/>
        <v>21.907255420965573</v>
      </c>
    </row>
    <row r="132" spans="2:14" x14ac:dyDescent="0.15">
      <c r="B132" s="15">
        <f>'RAOB Used for Calcs'!C132</f>
        <v>10410</v>
      </c>
      <c r="D132" s="18">
        <f>IF(B132=0,0,'RAOB Used for Calcs'!G132/10)</f>
        <v>40.64076</v>
      </c>
      <c r="E132" s="8"/>
      <c r="F132" s="15">
        <f>'RAOB Used for Calcs'!F132</f>
        <v>240</v>
      </c>
      <c r="H132" s="8">
        <f t="shared" si="12"/>
        <v>35.195930589106453</v>
      </c>
      <c r="J132" s="8">
        <f t="shared" si="15"/>
        <v>35.195930589106453</v>
      </c>
      <c r="L132" s="8">
        <f t="shared" si="13"/>
        <v>20.320379999999997</v>
      </c>
      <c r="N132" s="8">
        <f t="shared" si="14"/>
        <v>20.320379999999997</v>
      </c>
    </row>
    <row r="133" spans="2:14" x14ac:dyDescent="0.15">
      <c r="B133" s="15">
        <f>'RAOB Used for Calcs'!C133</f>
        <v>10505</v>
      </c>
      <c r="D133" s="18">
        <f>IF(B133=0,0,'RAOB Used for Calcs'!G133/10)</f>
        <v>40.64076</v>
      </c>
      <c r="E133" s="8"/>
      <c r="F133" s="15">
        <f>'RAOB Used for Calcs'!F133</f>
        <v>240</v>
      </c>
      <c r="H133" s="8">
        <f t="shared" si="12"/>
        <v>35.195930589106453</v>
      </c>
      <c r="J133" s="8">
        <f t="shared" si="15"/>
        <v>34.898918516624541</v>
      </c>
      <c r="L133" s="8">
        <f t="shared" si="13"/>
        <v>20.320379999999997</v>
      </c>
      <c r="N133" s="8">
        <f t="shared" si="14"/>
        <v>20.148899999999998</v>
      </c>
    </row>
    <row r="134" spans="2:14" x14ac:dyDescent="0.15">
      <c r="B134" s="15">
        <f>'RAOB Used for Calcs'!C134</f>
        <v>10559.333333333334</v>
      </c>
      <c r="D134" s="18">
        <f>IF(B134=0,0,'RAOB Used for Calcs'!G134/10)</f>
        <v>39.611879999999999</v>
      </c>
      <c r="E134" s="8"/>
      <c r="F134" s="15">
        <f>'RAOB Used for Calcs'!F134</f>
        <v>240</v>
      </c>
      <c r="H134" s="8">
        <f t="shared" si="12"/>
        <v>34.304894371660716</v>
      </c>
      <c r="J134" s="8">
        <f t="shared" si="15"/>
        <v>34.601906444142628</v>
      </c>
      <c r="L134" s="8">
        <f t="shared" si="13"/>
        <v>19.805939999999996</v>
      </c>
      <c r="N134" s="8">
        <f t="shared" si="14"/>
        <v>19.977419999999995</v>
      </c>
    </row>
    <row r="135" spans="2:14" x14ac:dyDescent="0.15">
      <c r="B135" s="15">
        <f>'RAOB Used for Calcs'!C135</f>
        <v>10613.666666666668</v>
      </c>
      <c r="D135" s="18">
        <f>IF(B135=0,0,'RAOB Used for Calcs'!G135/10)</f>
        <v>39.611879999999999</v>
      </c>
      <c r="E135" s="8"/>
      <c r="F135" s="15">
        <f>'RAOB Used for Calcs'!F135</f>
        <v>240</v>
      </c>
      <c r="H135" s="8">
        <f t="shared" si="12"/>
        <v>34.304894371660716</v>
      </c>
      <c r="J135" s="8">
        <f t="shared" si="15"/>
        <v>34.304894371660716</v>
      </c>
      <c r="L135" s="8">
        <f t="shared" si="13"/>
        <v>19.805939999999996</v>
      </c>
      <c r="N135" s="8">
        <f t="shared" si="14"/>
        <v>19.805939999999996</v>
      </c>
    </row>
    <row r="136" spans="2:14" x14ac:dyDescent="0.15">
      <c r="B136" s="15">
        <f>'RAOB Used for Calcs'!C136</f>
        <v>10668</v>
      </c>
      <c r="D136" s="18">
        <f>IF(B136=0,0,'RAOB Used for Calcs'!G136/10)</f>
        <v>39.611879999999999</v>
      </c>
      <c r="E136" s="8"/>
      <c r="F136" s="15">
        <f>'RAOB Used for Calcs'!F136</f>
        <v>240</v>
      </c>
      <c r="H136" s="8">
        <f t="shared" si="12"/>
        <v>34.304894371660716</v>
      </c>
      <c r="J136" s="8">
        <f t="shared" si="15"/>
        <v>31.979962419169862</v>
      </c>
      <c r="L136" s="8">
        <f t="shared" si="13"/>
        <v>19.805939999999996</v>
      </c>
      <c r="N136" s="8">
        <f t="shared" si="14"/>
        <v>15.644985941979913</v>
      </c>
    </row>
    <row r="137" spans="2:14" x14ac:dyDescent="0.15">
      <c r="B137" s="15">
        <f>'RAOB Used for Calcs'!C137</f>
        <v>10768</v>
      </c>
      <c r="D137" s="18">
        <f>IF(B137=0,0,'RAOB Used for Calcs'!G137/10)</f>
        <v>28.2942</v>
      </c>
      <c r="E137" s="8"/>
      <c r="F137" s="15">
        <f>'RAOB Used for Calcs'!F137</f>
        <v>255</v>
      </c>
      <c r="H137" s="8">
        <f t="shared" si="12"/>
        <v>27.330098514188158</v>
      </c>
      <c r="J137" s="8">
        <f t="shared" si="15"/>
        <v>29.655030466679012</v>
      </c>
      <c r="L137" s="8">
        <f t="shared" si="13"/>
        <v>7.32307782593975</v>
      </c>
      <c r="N137" s="8">
        <f t="shared" si="14"/>
        <v>11.484031883959831</v>
      </c>
    </row>
    <row r="138" spans="2:14" x14ac:dyDescent="0.15">
      <c r="B138" s="15">
        <f>'RAOB Used for Calcs'!C138</f>
        <v>10868</v>
      </c>
      <c r="D138" s="18">
        <f>IF(B138=0,0,'RAOB Used for Calcs'!G138/10)</f>
        <v>28.2942</v>
      </c>
      <c r="E138" s="8"/>
      <c r="F138" s="15">
        <f>'RAOB Used for Calcs'!F138</f>
        <v>255</v>
      </c>
      <c r="H138" s="8">
        <f t="shared" si="12"/>
        <v>27.330098514188158</v>
      </c>
      <c r="J138" s="8">
        <f t="shared" si="15"/>
        <v>27.330098514188155</v>
      </c>
      <c r="L138" s="8">
        <f t="shared" si="13"/>
        <v>7.32307782593975</v>
      </c>
      <c r="N138" s="8">
        <f t="shared" si="14"/>
        <v>7.3230778259397509</v>
      </c>
    </row>
    <row r="139" spans="2:14" x14ac:dyDescent="0.15">
      <c r="B139" s="15">
        <f>'RAOB Used for Calcs'!C139</f>
        <v>10968</v>
      </c>
      <c r="D139" s="18">
        <f>IF(B139=0,0,'RAOB Used for Calcs'!G139/10)</f>
        <v>28.2942</v>
      </c>
      <c r="E139" s="8"/>
      <c r="F139" s="15">
        <f>'RAOB Used for Calcs'!F139</f>
        <v>255</v>
      </c>
      <c r="H139" s="8">
        <f t="shared" si="12"/>
        <v>27.330098514188158</v>
      </c>
      <c r="J139" s="8">
        <f t="shared" si="15"/>
        <v>27.330098514188155</v>
      </c>
      <c r="L139" s="8">
        <f t="shared" si="13"/>
        <v>7.32307782593975</v>
      </c>
      <c r="N139" s="8">
        <f t="shared" si="14"/>
        <v>7.3230778259397509</v>
      </c>
    </row>
    <row r="140" spans="2:14" x14ac:dyDescent="0.15">
      <c r="B140" s="15">
        <f>'RAOB Used for Calcs'!C140</f>
        <v>11068</v>
      </c>
      <c r="D140" s="18">
        <f>IF(B140=0,0,'RAOB Used for Calcs'!G140/10)</f>
        <v>28.2942</v>
      </c>
      <c r="E140" s="8"/>
      <c r="F140" s="15">
        <f>'RAOB Used for Calcs'!F140</f>
        <v>255</v>
      </c>
      <c r="H140" s="8">
        <f t="shared" si="12"/>
        <v>27.330098514188158</v>
      </c>
      <c r="J140" s="8">
        <f t="shared" si="15"/>
        <v>27.330098514188155</v>
      </c>
      <c r="L140" s="8">
        <f t="shared" si="13"/>
        <v>7.32307782593975</v>
      </c>
      <c r="N140" s="8">
        <f t="shared" si="14"/>
        <v>7.3230778259397509</v>
      </c>
    </row>
    <row r="141" spans="2:14" x14ac:dyDescent="0.15">
      <c r="B141" s="15">
        <f>'RAOB Used for Calcs'!C141</f>
        <v>11168</v>
      </c>
      <c r="D141" s="18">
        <f>IF(B141=0,0,'RAOB Used for Calcs'!G141/10)</f>
        <v>28.2942</v>
      </c>
      <c r="E141" s="8"/>
      <c r="F141" s="15">
        <f>'RAOB Used for Calcs'!F141</f>
        <v>255</v>
      </c>
      <c r="H141" s="8">
        <f t="shared" si="12"/>
        <v>27.330098514188158</v>
      </c>
      <c r="J141" s="8">
        <f t="shared" si="15"/>
        <v>27.330098514188155</v>
      </c>
      <c r="L141" s="8">
        <f t="shared" si="13"/>
        <v>7.32307782593975</v>
      </c>
      <c r="N141" s="8">
        <f t="shared" si="14"/>
        <v>7.3230778259397509</v>
      </c>
    </row>
    <row r="142" spans="2:14" x14ac:dyDescent="0.15">
      <c r="B142" s="15">
        <f>'RAOB Used for Calcs'!C142</f>
        <v>11268</v>
      </c>
      <c r="D142" s="18">
        <f>IF(B142=0,0,'RAOB Used for Calcs'!G142/10)</f>
        <v>28.2942</v>
      </c>
      <c r="E142" s="8"/>
      <c r="F142" s="15">
        <f>'RAOB Used for Calcs'!F142</f>
        <v>255</v>
      </c>
      <c r="H142" s="8">
        <f t="shared" si="12"/>
        <v>27.330098514188158</v>
      </c>
      <c r="J142" s="8">
        <f t="shared" si="15"/>
        <v>27.330098514188155</v>
      </c>
      <c r="L142" s="8">
        <f t="shared" si="13"/>
        <v>7.32307782593975</v>
      </c>
      <c r="N142" s="8">
        <f t="shared" si="14"/>
        <v>7.3230778259397509</v>
      </c>
    </row>
    <row r="143" spans="2:14" x14ac:dyDescent="0.15">
      <c r="B143" s="15">
        <f>'RAOB Used for Calcs'!C143</f>
        <v>11372.666666666666</v>
      </c>
      <c r="D143" s="18">
        <f>IF(B143=0,0,'RAOB Used for Calcs'!G143/10)</f>
        <v>28.2942</v>
      </c>
      <c r="E143" s="8"/>
      <c r="F143" s="15">
        <f>'RAOB Used for Calcs'!F143</f>
        <v>255</v>
      </c>
      <c r="H143" s="8">
        <f t="shared" si="12"/>
        <v>27.330098514188158</v>
      </c>
      <c r="J143" s="8">
        <f t="shared" si="15"/>
        <v>27.330098514188155</v>
      </c>
      <c r="L143" s="8">
        <f t="shared" si="13"/>
        <v>7.32307782593975</v>
      </c>
      <c r="N143" s="8">
        <f t="shared" si="14"/>
        <v>7.3230778259397509</v>
      </c>
    </row>
    <row r="144" spans="2:14" x14ac:dyDescent="0.15">
      <c r="B144" s="15">
        <f>'RAOB Used for Calcs'!C144</f>
        <v>11477.333333333332</v>
      </c>
      <c r="D144" s="18">
        <f>IF(B144=0,0,'RAOB Used for Calcs'!G144/10)</f>
        <v>28.2942</v>
      </c>
      <c r="E144" s="8"/>
      <c r="F144" s="15">
        <f>'RAOB Used for Calcs'!F144</f>
        <v>255</v>
      </c>
      <c r="H144" s="8">
        <f t="shared" si="12"/>
        <v>27.330098514188158</v>
      </c>
      <c r="J144" s="8">
        <f t="shared" si="15"/>
        <v>27.330098514188155</v>
      </c>
      <c r="L144" s="8">
        <f t="shared" si="13"/>
        <v>7.32307782593975</v>
      </c>
      <c r="N144" s="8">
        <f t="shared" si="14"/>
        <v>7.3230778259397509</v>
      </c>
    </row>
    <row r="145" spans="2:14" x14ac:dyDescent="0.15">
      <c r="B145" s="15">
        <f>'RAOB Used for Calcs'!C145</f>
        <v>11582</v>
      </c>
      <c r="D145" s="18">
        <f>IF(B145=0,0,'RAOB Used for Calcs'!G145/10)</f>
        <v>28.2942</v>
      </c>
      <c r="E145" s="8"/>
      <c r="F145" s="15">
        <f>'RAOB Used for Calcs'!F145</f>
        <v>255</v>
      </c>
      <c r="H145" s="8">
        <f t="shared" si="12"/>
        <v>27.330098514188158</v>
      </c>
      <c r="J145" s="8">
        <f t="shared" si="15"/>
        <v>27.164461553496107</v>
      </c>
      <c r="L145" s="8">
        <f t="shared" si="13"/>
        <v>7.32307782593975</v>
      </c>
      <c r="N145" s="8">
        <f t="shared" si="14"/>
        <v>7.2786955360855687</v>
      </c>
    </row>
    <row r="146" spans="2:14" x14ac:dyDescent="0.15">
      <c r="B146" s="15">
        <f>'RAOB Used for Calcs'!C146</f>
        <v>11601.333333333334</v>
      </c>
      <c r="D146" s="18">
        <f>IF(B146=0,0,'RAOB Used for Calcs'!G146/10)</f>
        <v>27.77976</v>
      </c>
      <c r="E146" s="8"/>
      <c r="F146" s="15">
        <f>'RAOB Used for Calcs'!F146</f>
        <v>255</v>
      </c>
      <c r="H146" s="8">
        <f t="shared" si="12"/>
        <v>26.833187632112008</v>
      </c>
      <c r="J146" s="8">
        <f t="shared" si="15"/>
        <v>26.998824592804056</v>
      </c>
      <c r="L146" s="8">
        <f t="shared" si="13"/>
        <v>7.1899309563772089</v>
      </c>
      <c r="N146" s="8">
        <f t="shared" si="14"/>
        <v>7.2343132462313902</v>
      </c>
    </row>
    <row r="147" spans="2:14" x14ac:dyDescent="0.15">
      <c r="B147" s="15">
        <f>'RAOB Used for Calcs'!C147</f>
        <v>11620.666666666668</v>
      </c>
      <c r="D147" s="18">
        <f>IF(B147=0,0,'RAOB Used for Calcs'!G147/10)</f>
        <v>27.77976</v>
      </c>
      <c r="E147" s="8"/>
      <c r="F147" s="15">
        <f>'RAOB Used for Calcs'!F147</f>
        <v>255</v>
      </c>
      <c r="H147" s="8">
        <f t="shared" si="12"/>
        <v>26.833187632112008</v>
      </c>
      <c r="J147" s="8">
        <f t="shared" si="15"/>
        <v>26.833187632112004</v>
      </c>
      <c r="L147" s="8">
        <f t="shared" si="13"/>
        <v>7.1899309563772089</v>
      </c>
      <c r="N147" s="8">
        <f t="shared" si="14"/>
        <v>7.189930956377208</v>
      </c>
    </row>
    <row r="148" spans="2:14" x14ac:dyDescent="0.15">
      <c r="B148" s="15">
        <f>'RAOB Used for Calcs'!C148</f>
        <v>11640</v>
      </c>
      <c r="D148" s="18">
        <f>IF(B148=0,0,'RAOB Used for Calcs'!G148/10)</f>
        <v>27.77976</v>
      </c>
      <c r="E148" s="8"/>
      <c r="F148" s="15">
        <f>'RAOB Used for Calcs'!F148</f>
        <v>255</v>
      </c>
      <c r="H148" s="8">
        <f t="shared" si="12"/>
        <v>26.833187632112008</v>
      </c>
      <c r="J148" s="8">
        <f t="shared" si="15"/>
        <v>26.707266245257156</v>
      </c>
      <c r="L148" s="8">
        <f t="shared" si="13"/>
        <v>7.1899309563772089</v>
      </c>
      <c r="N148" s="8">
        <f t="shared" si="14"/>
        <v>6.9919799370953157</v>
      </c>
    </row>
    <row r="149" spans="2:14" x14ac:dyDescent="0.15">
      <c r="B149" s="15">
        <f>'RAOB Used for Calcs'!C149</f>
        <v>11761.333333333334</v>
      </c>
      <c r="D149" s="18">
        <f>IF(B149=0,0,'RAOB Used for Calcs'!G149/10)</f>
        <v>27.265319999999996</v>
      </c>
      <c r="E149" s="8"/>
      <c r="F149" s="15">
        <f>'RAOB Used for Calcs'!F149</f>
        <v>256</v>
      </c>
      <c r="H149" s="8">
        <f t="shared" si="12"/>
        <v>26.455423471547448</v>
      </c>
      <c r="J149" s="8">
        <f t="shared" si="15"/>
        <v>26.581344858402304</v>
      </c>
      <c r="L149" s="8">
        <f t="shared" si="13"/>
        <v>6.5960778985315311</v>
      </c>
      <c r="N149" s="8">
        <f t="shared" si="14"/>
        <v>6.7940289178134234</v>
      </c>
    </row>
    <row r="150" spans="2:14" x14ac:dyDescent="0.15">
      <c r="B150" s="15">
        <f>'RAOB Used for Calcs'!C150</f>
        <v>11882.666666666668</v>
      </c>
      <c r="D150" s="18">
        <f>IF(B150=0,0,'RAOB Used for Calcs'!G150/10)</f>
        <v>27.265319999999996</v>
      </c>
      <c r="E150" s="8"/>
      <c r="F150" s="15">
        <f>'RAOB Used for Calcs'!F150</f>
        <v>256</v>
      </c>
      <c r="H150" s="8">
        <f t="shared" si="12"/>
        <v>26.455423471547448</v>
      </c>
      <c r="J150" s="8">
        <f t="shared" si="15"/>
        <v>26.455423471547448</v>
      </c>
      <c r="L150" s="8">
        <f t="shared" si="13"/>
        <v>6.5960778985315311</v>
      </c>
      <c r="N150" s="8">
        <f t="shared" si="14"/>
        <v>6.5960778985315303</v>
      </c>
    </row>
    <row r="151" spans="2:14" x14ac:dyDescent="0.15">
      <c r="B151" s="15">
        <f>'RAOB Used for Calcs'!C151</f>
        <v>12004</v>
      </c>
      <c r="D151" s="18">
        <f>IF(B151=0,0,'RAOB Used for Calcs'!G151/10)</f>
        <v>27.265319999999996</v>
      </c>
      <c r="E151" s="8"/>
      <c r="F151" s="15">
        <f>'RAOB Used for Calcs'!F151</f>
        <v>256</v>
      </c>
      <c r="H151" s="8">
        <f t="shared" si="12"/>
        <v>26.455423471547448</v>
      </c>
      <c r="J151" s="8">
        <f t="shared" si="15"/>
        <v>25.574066154898702</v>
      </c>
      <c r="L151" s="8">
        <f t="shared" si="13"/>
        <v>6.5960778985315311</v>
      </c>
      <c r="N151" s="8">
        <f t="shared" si="14"/>
        <v>5.796913172484973</v>
      </c>
    </row>
    <row r="152" spans="2:14" x14ac:dyDescent="0.15">
      <c r="B152" s="15">
        <f>'RAOB Used for Calcs'!C152</f>
        <v>12104</v>
      </c>
      <c r="D152" s="18">
        <f>IF(B152=0,0,'RAOB Used for Calcs'!G152/10)</f>
        <v>24.17868</v>
      </c>
      <c r="E152" s="8"/>
      <c r="F152" s="15">
        <f>'RAOB Used for Calcs'!F152</f>
        <v>260</v>
      </c>
      <c r="H152" s="8">
        <f t="shared" si="12"/>
        <v>23.811351521601214</v>
      </c>
      <c r="J152" s="8">
        <f t="shared" si="15"/>
        <v>24.692708838249956</v>
      </c>
      <c r="L152" s="8">
        <f t="shared" si="13"/>
        <v>4.1985837203918539</v>
      </c>
      <c r="N152" s="8">
        <f t="shared" si="14"/>
        <v>4.997748446438413</v>
      </c>
    </row>
    <row r="153" spans="2:14" x14ac:dyDescent="0.15">
      <c r="B153" s="15">
        <f>'RAOB Used for Calcs'!C153</f>
        <v>12204</v>
      </c>
      <c r="D153" s="18">
        <f>IF(B153=0,0,'RAOB Used for Calcs'!G153/10)</f>
        <v>24.17868</v>
      </c>
      <c r="E153" s="8"/>
      <c r="F153" s="15">
        <f>'RAOB Used for Calcs'!F153</f>
        <v>260</v>
      </c>
      <c r="H153" s="8">
        <f t="shared" si="12"/>
        <v>23.811351521601214</v>
      </c>
      <c r="J153" s="8">
        <f t="shared" si="15"/>
        <v>23.811351521601214</v>
      </c>
      <c r="L153" s="8">
        <f t="shared" si="13"/>
        <v>4.1985837203918539</v>
      </c>
      <c r="N153" s="8">
        <f t="shared" si="14"/>
        <v>4.1985837203918539</v>
      </c>
    </row>
    <row r="154" spans="2:14" x14ac:dyDescent="0.15">
      <c r="B154" s="15">
        <f>'RAOB Used for Calcs'!C154</f>
        <v>12304</v>
      </c>
      <c r="D154" s="18">
        <f>IF(B154=0,0,'RAOB Used for Calcs'!G154/10)</f>
        <v>24.17868</v>
      </c>
      <c r="E154" s="8"/>
      <c r="F154" s="15">
        <f>'RAOB Used for Calcs'!F154</f>
        <v>260</v>
      </c>
      <c r="H154" s="8">
        <f t="shared" si="12"/>
        <v>23.811351521601214</v>
      </c>
      <c r="J154" s="8">
        <f t="shared" si="15"/>
        <v>23.811351521601214</v>
      </c>
      <c r="L154" s="8">
        <f t="shared" si="13"/>
        <v>4.1985837203918539</v>
      </c>
      <c r="N154" s="8">
        <f t="shared" si="14"/>
        <v>4.1985837203918539</v>
      </c>
    </row>
    <row r="155" spans="2:14" x14ac:dyDescent="0.15">
      <c r="B155" s="15">
        <f>'RAOB Used for Calcs'!C155</f>
        <v>12404</v>
      </c>
      <c r="D155" s="18">
        <f>IF(B155=0,0,'RAOB Used for Calcs'!G155/10)</f>
        <v>24.17868</v>
      </c>
      <c r="E155" s="8"/>
      <c r="F155" s="15">
        <f>'RAOB Used for Calcs'!F155</f>
        <v>260</v>
      </c>
      <c r="H155" s="8">
        <f t="shared" si="12"/>
        <v>23.811351521601214</v>
      </c>
      <c r="J155" s="8">
        <f t="shared" si="15"/>
        <v>23.811351521601214</v>
      </c>
      <c r="L155" s="8">
        <f t="shared" si="13"/>
        <v>4.1985837203918539</v>
      </c>
      <c r="N155" s="8">
        <f t="shared" si="14"/>
        <v>4.1985837203918539</v>
      </c>
    </row>
    <row r="156" spans="2:14" x14ac:dyDescent="0.15">
      <c r="B156" s="15">
        <f>'RAOB Used for Calcs'!C156</f>
        <v>12504</v>
      </c>
      <c r="D156" s="18">
        <f>IF(B156=0,0,'RAOB Used for Calcs'!G156/10)</f>
        <v>24.17868</v>
      </c>
      <c r="E156" s="8"/>
      <c r="F156" s="15">
        <f>'RAOB Used for Calcs'!F156</f>
        <v>260</v>
      </c>
      <c r="H156" s="8">
        <f t="shared" si="12"/>
        <v>23.811351521601214</v>
      </c>
      <c r="J156" s="8">
        <f t="shared" si="15"/>
        <v>23.811351521601214</v>
      </c>
      <c r="L156" s="8">
        <f t="shared" si="13"/>
        <v>4.1985837203918539</v>
      </c>
      <c r="N156" s="8">
        <f t="shared" si="14"/>
        <v>4.1985837203918539</v>
      </c>
    </row>
    <row r="157" spans="2:14" x14ac:dyDescent="0.15">
      <c r="B157" s="15">
        <f>'RAOB Used for Calcs'!C157</f>
        <v>12604</v>
      </c>
      <c r="D157" s="18">
        <f>IF(B157=0,0,'RAOB Used for Calcs'!G157/10)</f>
        <v>24.17868</v>
      </c>
      <c r="E157" s="8"/>
      <c r="F157" s="15">
        <f>'RAOB Used for Calcs'!F157</f>
        <v>260</v>
      </c>
      <c r="H157" s="8">
        <f t="shared" si="12"/>
        <v>23.811351521601214</v>
      </c>
      <c r="J157" s="8">
        <f t="shared" si="15"/>
        <v>23.811351521601214</v>
      </c>
      <c r="L157" s="8">
        <f t="shared" si="13"/>
        <v>4.1985837203918539</v>
      </c>
      <c r="N157" s="8">
        <f t="shared" si="14"/>
        <v>4.1985837203918539</v>
      </c>
    </row>
    <row r="158" spans="2:14" x14ac:dyDescent="0.15">
      <c r="B158" s="15">
        <f>'RAOB Used for Calcs'!C158</f>
        <v>12704</v>
      </c>
      <c r="D158" s="18">
        <f>IF(B158=0,0,'RAOB Used for Calcs'!G158/10)</f>
        <v>24.17868</v>
      </c>
      <c r="E158" s="8"/>
      <c r="F158" s="15">
        <f>'RAOB Used for Calcs'!F158</f>
        <v>260</v>
      </c>
      <c r="H158" s="8">
        <f t="shared" si="12"/>
        <v>23.811351521601214</v>
      </c>
      <c r="J158" s="8">
        <f t="shared" si="15"/>
        <v>23.811351521601214</v>
      </c>
      <c r="L158" s="8">
        <f t="shared" si="13"/>
        <v>4.1985837203918539</v>
      </c>
      <c r="N158" s="8">
        <f t="shared" si="14"/>
        <v>4.1985837203918539</v>
      </c>
    </row>
    <row r="159" spans="2:14" x14ac:dyDescent="0.15">
      <c r="B159" s="15">
        <f>'RAOB Used for Calcs'!C159</f>
        <v>12804</v>
      </c>
      <c r="D159" s="18">
        <f>IF(B159=0,0,'RAOB Used for Calcs'!G159/10)</f>
        <v>24.17868</v>
      </c>
      <c r="E159" s="8"/>
      <c r="F159" s="15">
        <f>'RAOB Used for Calcs'!F159</f>
        <v>260</v>
      </c>
      <c r="H159" s="8">
        <f t="shared" si="12"/>
        <v>23.811351521601214</v>
      </c>
      <c r="J159" s="8">
        <f t="shared" si="15"/>
        <v>23.811351521601214</v>
      </c>
      <c r="L159" s="8">
        <f t="shared" si="13"/>
        <v>4.1985837203918539</v>
      </c>
      <c r="N159" s="8">
        <f t="shared" si="14"/>
        <v>4.1985837203918539</v>
      </c>
    </row>
    <row r="160" spans="2:14" x14ac:dyDescent="0.15">
      <c r="B160" s="15">
        <f>'RAOB Used for Calcs'!C160</f>
        <v>12904</v>
      </c>
      <c r="D160" s="18">
        <f>IF(B160=0,0,'RAOB Used for Calcs'!G160/10)</f>
        <v>24.17868</v>
      </c>
      <c r="E160" s="8"/>
      <c r="F160" s="15">
        <f>'RAOB Used for Calcs'!F160</f>
        <v>260</v>
      </c>
      <c r="H160" s="8">
        <f t="shared" si="12"/>
        <v>23.811351521601214</v>
      </c>
      <c r="J160" s="8">
        <f t="shared" si="15"/>
        <v>23.811351521601214</v>
      </c>
      <c r="L160" s="8">
        <f t="shared" si="13"/>
        <v>4.1985837203918539</v>
      </c>
      <c r="N160" s="8">
        <f t="shared" si="14"/>
        <v>4.1985837203918539</v>
      </c>
    </row>
    <row r="161" spans="2:14" x14ac:dyDescent="0.15">
      <c r="B161" s="15">
        <f>'RAOB Used for Calcs'!C161</f>
        <v>13004</v>
      </c>
      <c r="D161" s="18">
        <f>IF(B161=0,0,'RAOB Used for Calcs'!G161/10)</f>
        <v>24.17868</v>
      </c>
      <c r="E161" s="8"/>
      <c r="F161" s="15">
        <f>'RAOB Used for Calcs'!F161</f>
        <v>260</v>
      </c>
      <c r="H161" s="8">
        <f t="shared" si="12"/>
        <v>23.811351521601214</v>
      </c>
      <c r="J161" s="8">
        <f t="shared" si="15"/>
        <v>23.811351521601214</v>
      </c>
      <c r="L161" s="8">
        <f t="shared" si="13"/>
        <v>4.1985837203918539</v>
      </c>
      <c r="N161" s="8">
        <f t="shared" si="14"/>
        <v>4.1985837203918539</v>
      </c>
    </row>
    <row r="162" spans="2:14" x14ac:dyDescent="0.15">
      <c r="B162" s="15">
        <f>'RAOB Used for Calcs'!C162</f>
        <v>13104</v>
      </c>
      <c r="D162" s="18">
        <f>IF(B162=0,0,'RAOB Used for Calcs'!G162/10)</f>
        <v>24.17868</v>
      </c>
      <c r="E162" s="8"/>
      <c r="F162" s="15">
        <f>'RAOB Used for Calcs'!F162</f>
        <v>260</v>
      </c>
      <c r="H162" s="8">
        <f t="shared" si="12"/>
        <v>23.811351521601214</v>
      </c>
      <c r="J162" s="8">
        <f t="shared" si="15"/>
        <v>23.811351521601214</v>
      </c>
      <c r="L162" s="8">
        <f t="shared" si="13"/>
        <v>4.1985837203918539</v>
      </c>
      <c r="N162" s="8">
        <f t="shared" ref="N162:N193" si="16">IF(L162=0,0,IF(L163&gt;0,AVERAGE(L161:L163),AVERAGE(L161:L162)))</f>
        <v>4.1985837203918539</v>
      </c>
    </row>
    <row r="163" spans="2:14" x14ac:dyDescent="0.15">
      <c r="B163" s="15">
        <f>'RAOB Used for Calcs'!C163</f>
        <v>13204</v>
      </c>
      <c r="D163" s="18">
        <f>IF(B163=0,0,'RAOB Used for Calcs'!G163/10)</f>
        <v>24.17868</v>
      </c>
      <c r="E163" s="8"/>
      <c r="F163" s="15">
        <f>'RAOB Used for Calcs'!F163</f>
        <v>260</v>
      </c>
      <c r="H163" s="8">
        <f t="shared" si="12"/>
        <v>23.811351521601214</v>
      </c>
      <c r="J163" s="8">
        <f t="shared" ref="J163:J199" si="17">IF(H163=0,0,IF(H164&gt;0,AVERAGE(H162:H164),AVERAGE(H162:H163)))</f>
        <v>23.811351521601214</v>
      </c>
      <c r="L163" s="8">
        <f t="shared" si="13"/>
        <v>4.1985837203918539</v>
      </c>
      <c r="N163" s="8">
        <f t="shared" si="16"/>
        <v>4.1985837203918539</v>
      </c>
    </row>
    <row r="164" spans="2:14" x14ac:dyDescent="0.15">
      <c r="B164" s="15">
        <f>'RAOB Used for Calcs'!C164</f>
        <v>13299.333333333334</v>
      </c>
      <c r="D164" s="18">
        <f>IF(B164=0,0,'RAOB Used for Calcs'!G164/10)</f>
        <v>24.17868</v>
      </c>
      <c r="E164" s="8"/>
      <c r="F164" s="15">
        <f>'RAOB Used for Calcs'!F164</f>
        <v>260</v>
      </c>
      <c r="H164" s="8">
        <f t="shared" si="12"/>
        <v>23.811351521601214</v>
      </c>
      <c r="J164" s="8">
        <f t="shared" si="17"/>
        <v>23.811351521601214</v>
      </c>
      <c r="L164" s="8">
        <f t="shared" si="13"/>
        <v>4.1985837203918539</v>
      </c>
      <c r="N164" s="8">
        <f t="shared" si="16"/>
        <v>4.1985837203918539</v>
      </c>
    </row>
    <row r="165" spans="2:14" x14ac:dyDescent="0.15">
      <c r="B165" s="15">
        <f>'RAOB Used for Calcs'!C165</f>
        <v>13394.666666666668</v>
      </c>
      <c r="D165" s="18">
        <f>IF(B165=0,0,'RAOB Used for Calcs'!G165/10)</f>
        <v>24.17868</v>
      </c>
      <c r="E165" s="8"/>
      <c r="F165" s="15">
        <f>'RAOB Used for Calcs'!F165</f>
        <v>260</v>
      </c>
      <c r="H165" s="8">
        <f t="shared" si="12"/>
        <v>23.811351521601214</v>
      </c>
      <c r="J165" s="8">
        <f t="shared" si="17"/>
        <v>23.811351521601214</v>
      </c>
      <c r="L165" s="8">
        <f t="shared" si="13"/>
        <v>4.1985837203918539</v>
      </c>
      <c r="N165" s="8">
        <f t="shared" si="16"/>
        <v>4.1985837203918539</v>
      </c>
    </row>
    <row r="166" spans="2:14" x14ac:dyDescent="0.15">
      <c r="B166" s="15">
        <f>'RAOB Used for Calcs'!C166</f>
        <v>13490</v>
      </c>
      <c r="D166" s="18">
        <f>IF(B166=0,0,'RAOB Used for Calcs'!G166/10)</f>
        <v>24.17868</v>
      </c>
      <c r="E166" s="8"/>
      <c r="F166" s="15">
        <f>'RAOB Used for Calcs'!F166</f>
        <v>260</v>
      </c>
      <c r="H166" s="8">
        <f t="shared" si="12"/>
        <v>23.811351521601214</v>
      </c>
      <c r="J166" s="8">
        <f t="shared" si="17"/>
        <v>23.473601854628146</v>
      </c>
      <c r="L166" s="8">
        <f t="shared" si="13"/>
        <v>4.1985837203918539</v>
      </c>
      <c r="N166" s="8">
        <f t="shared" si="16"/>
        <v>4.139029341379203</v>
      </c>
    </row>
    <row r="167" spans="2:14" x14ac:dyDescent="0.15">
      <c r="B167" s="15">
        <f>'RAOB Used for Calcs'!C167</f>
        <v>13623.333333333334</v>
      </c>
      <c r="D167" s="18">
        <f>IF(B167=0,0,'RAOB Used for Calcs'!G167/10)</f>
        <v>23.149799999999999</v>
      </c>
      <c r="E167" s="8"/>
      <c r="F167" s="15">
        <f>'RAOB Used for Calcs'!F167</f>
        <v>260</v>
      </c>
      <c r="H167" s="8">
        <f t="shared" si="12"/>
        <v>22.798102520682011</v>
      </c>
      <c r="J167" s="8">
        <f t="shared" si="17"/>
        <v>23.135852187655079</v>
      </c>
      <c r="L167" s="8">
        <f t="shared" si="13"/>
        <v>4.019920583353902</v>
      </c>
      <c r="N167" s="8">
        <f t="shared" si="16"/>
        <v>4.0794749623665529</v>
      </c>
    </row>
    <row r="168" spans="2:14" x14ac:dyDescent="0.15">
      <c r="B168" s="15">
        <f>'RAOB Used for Calcs'!C168</f>
        <v>13756.666666666668</v>
      </c>
      <c r="D168" s="18">
        <f>IF(B168=0,0,'RAOB Used for Calcs'!G168/10)</f>
        <v>23.149799999999999</v>
      </c>
      <c r="E168" s="8"/>
      <c r="F168" s="15">
        <f>'RAOB Used for Calcs'!F168</f>
        <v>260</v>
      </c>
      <c r="H168" s="8">
        <f t="shared" si="12"/>
        <v>22.798102520682011</v>
      </c>
      <c r="J168" s="8">
        <f t="shared" si="17"/>
        <v>22.798102520682011</v>
      </c>
      <c r="L168" s="8">
        <f t="shared" si="13"/>
        <v>4.019920583353902</v>
      </c>
      <c r="N168" s="8">
        <f t="shared" si="16"/>
        <v>4.019920583353902</v>
      </c>
    </row>
    <row r="169" spans="2:14" x14ac:dyDescent="0.15">
      <c r="B169" s="15">
        <f>'RAOB Used for Calcs'!C169</f>
        <v>13890</v>
      </c>
      <c r="D169" s="18">
        <f>IF(B169=0,0,'RAOB Used for Calcs'!G169/10)</f>
        <v>23.149799999999999</v>
      </c>
      <c r="E169" s="8"/>
      <c r="F169" s="15">
        <f>'RAOB Used for Calcs'!F169</f>
        <v>260</v>
      </c>
      <c r="H169" s="8">
        <f t="shared" si="12"/>
        <v>22.798102520682011</v>
      </c>
      <c r="J169" s="8">
        <f t="shared" si="17"/>
        <v>22.798102520682011</v>
      </c>
      <c r="L169" s="8">
        <f t="shared" si="13"/>
        <v>4.019920583353902</v>
      </c>
      <c r="N169" s="8">
        <f t="shared" si="16"/>
        <v>4.019920583353902</v>
      </c>
    </row>
    <row r="170" spans="2:14" x14ac:dyDescent="0.15">
      <c r="B170" s="15">
        <f>'RAOB Used for Calcs'!C170</f>
        <v>14035.333333333334</v>
      </c>
      <c r="D170" s="18">
        <f>IF(B170=0,0,'RAOB Used for Calcs'!G170/10)</f>
        <v>23.149799999999999</v>
      </c>
      <c r="E170" s="8"/>
      <c r="F170" s="15">
        <f>'RAOB Used for Calcs'!F170</f>
        <v>260</v>
      </c>
      <c r="H170" s="8">
        <f t="shared" si="12"/>
        <v>22.798102520682011</v>
      </c>
      <c r="J170" s="8">
        <f t="shared" si="17"/>
        <v>22.798102520682011</v>
      </c>
      <c r="L170" s="8">
        <f t="shared" si="13"/>
        <v>4.019920583353902</v>
      </c>
      <c r="N170" s="8">
        <f t="shared" si="16"/>
        <v>4.019920583353902</v>
      </c>
    </row>
    <row r="171" spans="2:14" x14ac:dyDescent="0.15">
      <c r="B171" s="15">
        <f>'RAOB Used for Calcs'!C171</f>
        <v>14180.666666666668</v>
      </c>
      <c r="D171" s="18">
        <f>IF(B171=0,0,'RAOB Used for Calcs'!G171/10)</f>
        <v>23.149799999999999</v>
      </c>
      <c r="E171" s="8"/>
      <c r="F171" s="15">
        <f>'RAOB Used for Calcs'!F171</f>
        <v>260</v>
      </c>
      <c r="H171" s="8">
        <f t="shared" si="12"/>
        <v>22.798102520682011</v>
      </c>
      <c r="J171" s="8">
        <f t="shared" si="17"/>
        <v>22.798102520682011</v>
      </c>
      <c r="L171" s="8">
        <f t="shared" si="13"/>
        <v>4.019920583353902</v>
      </c>
      <c r="N171" s="8">
        <f t="shared" si="16"/>
        <v>4.019920583353902</v>
      </c>
    </row>
    <row r="172" spans="2:14" x14ac:dyDescent="0.15">
      <c r="B172" s="15">
        <f>'RAOB Used for Calcs'!C172</f>
        <v>14326</v>
      </c>
      <c r="D172" s="18">
        <f>IF(B172=0,0,'RAOB Used for Calcs'!G172/10)</f>
        <v>23.149799999999999</v>
      </c>
      <c r="E172" s="8"/>
      <c r="F172" s="15">
        <f>'RAOB Used for Calcs'!F172</f>
        <v>260</v>
      </c>
      <c r="H172" s="8">
        <f t="shared" si="12"/>
        <v>22.798102520682011</v>
      </c>
      <c r="J172" s="8">
        <f t="shared" si="17"/>
        <v>22.650962066179193</v>
      </c>
      <c r="L172" s="8">
        <f t="shared" si="13"/>
        <v>4.019920583353902</v>
      </c>
      <c r="N172" s="8">
        <f t="shared" si="16"/>
        <v>3.8602638664336157</v>
      </c>
    </row>
    <row r="173" spans="2:14" x14ac:dyDescent="0.15">
      <c r="B173" s="15">
        <f>'RAOB Used for Calcs'!C173</f>
        <v>14352.666666666666</v>
      </c>
      <c r="D173" s="18">
        <f>IF(B173=0,0,'RAOB Used for Calcs'!G173/10)</f>
        <v>22.635359999999999</v>
      </c>
      <c r="E173" s="8"/>
      <c r="F173" s="15">
        <f>'RAOB Used for Calcs'!F173</f>
        <v>261</v>
      </c>
      <c r="H173" s="8">
        <f t="shared" si="12"/>
        <v>22.356681157173554</v>
      </c>
      <c r="J173" s="8">
        <f t="shared" si="17"/>
        <v>22.503821611676372</v>
      </c>
      <c r="L173" s="8">
        <f t="shared" si="13"/>
        <v>3.5409504325930423</v>
      </c>
      <c r="N173" s="8">
        <f t="shared" si="16"/>
        <v>3.700607149513329</v>
      </c>
    </row>
    <row r="174" spans="2:14" x14ac:dyDescent="0.15">
      <c r="B174" s="15">
        <f>'RAOB Used for Calcs'!C174</f>
        <v>14379.333333333332</v>
      </c>
      <c r="D174" s="18">
        <f>IF(B174=0,0,'RAOB Used for Calcs'!G174/10)</f>
        <v>22.635359999999999</v>
      </c>
      <c r="E174" s="8"/>
      <c r="F174" s="15">
        <f>'RAOB Used for Calcs'!F174</f>
        <v>261</v>
      </c>
      <c r="H174" s="8">
        <f t="shared" si="12"/>
        <v>22.356681157173554</v>
      </c>
      <c r="J174" s="8">
        <f t="shared" si="17"/>
        <v>22.356681157173554</v>
      </c>
      <c r="L174" s="8">
        <f t="shared" si="13"/>
        <v>3.5409504325930423</v>
      </c>
      <c r="N174" s="8">
        <f t="shared" si="16"/>
        <v>3.5409504325930423</v>
      </c>
    </row>
    <row r="175" spans="2:14" x14ac:dyDescent="0.15">
      <c r="B175" s="15">
        <f>'RAOB Used for Calcs'!C175</f>
        <v>14406</v>
      </c>
      <c r="D175" s="18">
        <f>IF(B175=0,0,'RAOB Used for Calcs'!G175/10)</f>
        <v>22.635359999999999</v>
      </c>
      <c r="E175" s="8"/>
      <c r="F175" s="15">
        <f>'RAOB Used for Calcs'!F175</f>
        <v>261</v>
      </c>
      <c r="H175" s="8">
        <f t="shared" si="12"/>
        <v>22.356681157173554</v>
      </c>
      <c r="J175" s="8">
        <f t="shared" si="17"/>
        <v>20.891634021631784</v>
      </c>
      <c r="L175" s="8">
        <f t="shared" si="13"/>
        <v>3.5409504325930423</v>
      </c>
      <c r="N175" s="8">
        <f t="shared" si="16"/>
        <v>3.5409504325930423</v>
      </c>
    </row>
    <row r="176" spans="2:14" x14ac:dyDescent="0.15">
      <c r="B176" s="15">
        <f>'RAOB Used for Calcs'!C176</f>
        <v>14539.333333333334</v>
      </c>
      <c r="D176" s="18">
        <f>IF(B176=0,0,'RAOB Used for Calcs'!G176/10)</f>
        <v>18.005400000000002</v>
      </c>
      <c r="E176" s="8"/>
      <c r="F176" s="15">
        <f>'RAOB Used for Calcs'!F176</f>
        <v>274</v>
      </c>
      <c r="H176" s="8">
        <f t="shared" si="12"/>
        <v>17.961539750548241</v>
      </c>
      <c r="J176" s="8">
        <f t="shared" si="17"/>
        <v>19.426586886090011</v>
      </c>
      <c r="L176" s="8">
        <f t="shared" si="13"/>
        <v>-1.2559932123524733</v>
      </c>
      <c r="N176" s="8">
        <f t="shared" si="16"/>
        <v>1.1424786101202846</v>
      </c>
    </row>
    <row r="177" spans="2:14" x14ac:dyDescent="0.15">
      <c r="B177" s="15">
        <f>'RAOB Used for Calcs'!C177</f>
        <v>14672.666666666668</v>
      </c>
      <c r="D177" s="18">
        <f>IF(B177=0,0,'RAOB Used for Calcs'!G177/10)</f>
        <v>18.005400000000002</v>
      </c>
      <c r="E177" s="8"/>
      <c r="F177" s="15">
        <f>'RAOB Used for Calcs'!F177</f>
        <v>274</v>
      </c>
      <c r="H177" s="8">
        <f t="shared" si="12"/>
        <v>17.961539750548241</v>
      </c>
      <c r="J177" s="8">
        <f t="shared" si="17"/>
        <v>17.961539750548241</v>
      </c>
      <c r="L177" s="8">
        <f t="shared" si="13"/>
        <v>-1.2559932123524733</v>
      </c>
      <c r="N177" s="8">
        <f t="shared" si="16"/>
        <v>-1.2559932123524733</v>
      </c>
    </row>
    <row r="178" spans="2:14" x14ac:dyDescent="0.15">
      <c r="B178" s="15">
        <f>'RAOB Used for Calcs'!C178</f>
        <v>14806</v>
      </c>
      <c r="D178" s="18">
        <f>IF(B178=0,0,'RAOB Used for Calcs'!G178/10)</f>
        <v>18.005400000000002</v>
      </c>
      <c r="E178" s="8"/>
      <c r="F178" s="15">
        <f>'RAOB Used for Calcs'!F178</f>
        <v>274</v>
      </c>
      <c r="H178" s="8">
        <f t="shared" si="12"/>
        <v>17.961539750548241</v>
      </c>
      <c r="J178" s="8">
        <f t="shared" si="17"/>
        <v>17.961539750548241</v>
      </c>
      <c r="L178" s="8">
        <f t="shared" si="13"/>
        <v>-1.2559932123524733</v>
      </c>
      <c r="N178" s="8">
        <f t="shared" si="16"/>
        <v>-1.2559932123524733</v>
      </c>
    </row>
    <row r="179" spans="2:14" x14ac:dyDescent="0.15">
      <c r="B179" s="15">
        <f>'RAOB Used for Calcs'!C179</f>
        <v>14934.666666666666</v>
      </c>
      <c r="D179" s="18">
        <f>IF(B179=0,0,'RAOB Used for Calcs'!G179/10)</f>
        <v>18.005400000000002</v>
      </c>
      <c r="E179" s="8"/>
      <c r="F179" s="15">
        <f>'RAOB Used for Calcs'!F179</f>
        <v>274</v>
      </c>
      <c r="H179" s="8">
        <f t="shared" si="12"/>
        <v>17.961539750548241</v>
      </c>
      <c r="J179" s="8">
        <f t="shared" si="17"/>
        <v>17.961539750548241</v>
      </c>
      <c r="L179" s="8">
        <f t="shared" si="13"/>
        <v>-1.2559932123524733</v>
      </c>
      <c r="N179" s="8">
        <f t="shared" si="16"/>
        <v>-1.2559932123524733</v>
      </c>
    </row>
    <row r="180" spans="2:14" x14ac:dyDescent="0.15">
      <c r="B180" s="15">
        <f>'RAOB Used for Calcs'!C180</f>
        <v>15063.333333333332</v>
      </c>
      <c r="D180" s="18">
        <f>IF(B180=0,0,'RAOB Used for Calcs'!G180/10)</f>
        <v>18.005400000000002</v>
      </c>
      <c r="E180" s="8"/>
      <c r="F180" s="15">
        <f>'RAOB Used for Calcs'!F180</f>
        <v>274</v>
      </c>
      <c r="H180" s="8">
        <f t="shared" si="12"/>
        <v>17.961539750548241</v>
      </c>
      <c r="J180" s="8">
        <f t="shared" si="17"/>
        <v>17.961539750548241</v>
      </c>
      <c r="L180" s="8">
        <f t="shared" si="13"/>
        <v>-1.2559932123524733</v>
      </c>
      <c r="N180" s="8">
        <f t="shared" si="16"/>
        <v>-1.2559932123524733</v>
      </c>
    </row>
    <row r="181" spans="2:14" x14ac:dyDescent="0.15">
      <c r="B181" s="15">
        <f>'RAOB Used for Calcs'!C181</f>
        <v>15192</v>
      </c>
      <c r="D181" s="18">
        <f>IF(B181=0,0,'RAOB Used for Calcs'!G181/10)</f>
        <v>18.005400000000002</v>
      </c>
      <c r="E181" s="8"/>
      <c r="F181" s="15">
        <f>'RAOB Used for Calcs'!F181</f>
        <v>274</v>
      </c>
      <c r="H181" s="8">
        <f t="shared" si="12"/>
        <v>17.961539750548241</v>
      </c>
      <c r="J181" s="8">
        <f t="shared" si="17"/>
        <v>17.782493705877091</v>
      </c>
      <c r="L181" s="8">
        <f t="shared" si="13"/>
        <v>-1.2559932123524733</v>
      </c>
      <c r="N181" s="8">
        <f t="shared" si="16"/>
        <v>-1.2559932123524733</v>
      </c>
    </row>
    <row r="182" spans="2:14" x14ac:dyDescent="0.15">
      <c r="B182" s="15">
        <f>'RAOB Used for Calcs'!C182</f>
        <v>15208</v>
      </c>
      <c r="D182" s="18">
        <f>IF(B182=0,0,'RAOB Used for Calcs'!G182/10)</f>
        <v>17.490960000000001</v>
      </c>
      <c r="E182" s="8"/>
      <c r="F182" s="15">
        <f>'RAOB Used for Calcs'!F182</f>
        <v>275</v>
      </c>
      <c r="H182" s="8">
        <f t="shared" si="12"/>
        <v>17.424401616534798</v>
      </c>
      <c r="J182" s="8">
        <f t="shared" si="17"/>
        <v>17.603447661205944</v>
      </c>
      <c r="L182" s="8">
        <f t="shared" si="13"/>
        <v>-1.5244376101695754</v>
      </c>
      <c r="N182" s="8">
        <f t="shared" si="16"/>
        <v>-1.3902154112610243</v>
      </c>
    </row>
    <row r="183" spans="2:14" x14ac:dyDescent="0.15">
      <c r="B183" s="15">
        <f>'RAOB Used for Calcs'!C183</f>
        <v>15224</v>
      </c>
      <c r="D183" s="18">
        <f>IF(B183=0,0,'RAOB Used for Calcs'!G183/10)</f>
        <v>17.490960000000001</v>
      </c>
      <c r="E183" s="8"/>
      <c r="F183" s="15">
        <f>'RAOB Used for Calcs'!F183</f>
        <v>275</v>
      </c>
      <c r="H183" s="8">
        <f t="shared" si="12"/>
        <v>17.424401616534798</v>
      </c>
      <c r="J183" s="8">
        <f t="shared" si="17"/>
        <v>17.424401616534798</v>
      </c>
      <c r="L183" s="8">
        <f t="shared" si="13"/>
        <v>-1.5244376101695754</v>
      </c>
      <c r="N183" s="8">
        <f t="shared" si="16"/>
        <v>-1.5244376101695754</v>
      </c>
    </row>
    <row r="184" spans="2:14" x14ac:dyDescent="0.15">
      <c r="B184" s="15">
        <f>'RAOB Used for Calcs'!C184</f>
        <v>15240</v>
      </c>
      <c r="D184" s="18">
        <f>IF(B184=0,0,'RAOB Used for Calcs'!G184/10)</f>
        <v>17.490960000000001</v>
      </c>
      <c r="E184" s="8"/>
      <c r="F184" s="15">
        <f>'RAOB Used for Calcs'!F184</f>
        <v>275</v>
      </c>
      <c r="H184" s="8">
        <f t="shared" si="12"/>
        <v>17.424401616534798</v>
      </c>
      <c r="J184" s="8">
        <f t="shared" si="17"/>
        <v>15.203644547760755</v>
      </c>
      <c r="L184" s="8">
        <f t="shared" si="13"/>
        <v>-1.5244376101695754</v>
      </c>
      <c r="N184" s="8">
        <f t="shared" si="16"/>
        <v>-1.5244376101695754</v>
      </c>
    </row>
    <row r="185" spans="2:14" x14ac:dyDescent="0.15">
      <c r="B185" s="15">
        <f>'RAOB Used for Calcs'!C185</f>
        <v>15340</v>
      </c>
      <c r="D185" s="18">
        <f>IF(B185=0,0,'RAOB Used for Calcs'!G185/10)</f>
        <v>10.803240000000001</v>
      </c>
      <c r="E185" s="8"/>
      <c r="F185" s="15">
        <f>'RAOB Used for Calcs'!F185</f>
        <v>275</v>
      </c>
      <c r="H185" s="8">
        <f t="shared" si="12"/>
        <v>10.76213041021267</v>
      </c>
      <c r="J185" s="8">
        <f t="shared" si="17"/>
        <v>12.982887478986711</v>
      </c>
      <c r="L185" s="8">
        <f t="shared" si="13"/>
        <v>-0.9415644062812083</v>
      </c>
      <c r="N185" s="8">
        <f t="shared" si="16"/>
        <v>-1.2330010082253917</v>
      </c>
    </row>
    <row r="186" spans="2:14" x14ac:dyDescent="0.15">
      <c r="B186" s="15">
        <f>'RAOB Used for Calcs'!C186</f>
        <v>15440</v>
      </c>
      <c r="D186" s="18">
        <f>IF(B186=0,0,'RAOB Used for Calcs'!G186/10)</f>
        <v>10.803240000000001</v>
      </c>
      <c r="E186" s="8"/>
      <c r="F186" s="15">
        <f>'RAOB Used for Calcs'!F186</f>
        <v>275</v>
      </c>
      <c r="H186" s="8">
        <f t="shared" si="12"/>
        <v>10.76213041021267</v>
      </c>
      <c r="J186" s="8">
        <f t="shared" si="17"/>
        <v>10.76213041021267</v>
      </c>
      <c r="L186" s="8">
        <f t="shared" si="13"/>
        <v>-0.9415644062812083</v>
      </c>
      <c r="N186" s="8">
        <f t="shared" si="16"/>
        <v>-0.9415644062812083</v>
      </c>
    </row>
    <row r="187" spans="2:14" x14ac:dyDescent="0.15">
      <c r="B187" s="15">
        <f>'RAOB Used for Calcs'!C187</f>
        <v>15540</v>
      </c>
      <c r="D187" s="18">
        <f>IF(B187=0,0,'RAOB Used for Calcs'!G187/10)</f>
        <v>10.803240000000001</v>
      </c>
      <c r="E187" s="8"/>
      <c r="F187" s="15">
        <f>'RAOB Used for Calcs'!F187</f>
        <v>275</v>
      </c>
      <c r="H187" s="8">
        <f t="shared" si="12"/>
        <v>10.76213041021267</v>
      </c>
      <c r="J187" s="8">
        <f t="shared" si="17"/>
        <v>10.76213041021267</v>
      </c>
      <c r="L187" s="8">
        <f t="shared" si="13"/>
        <v>-0.9415644062812083</v>
      </c>
      <c r="N187" s="8">
        <f t="shared" si="16"/>
        <v>-0.9415644062812083</v>
      </c>
    </row>
    <row r="188" spans="2:14" x14ac:dyDescent="0.15">
      <c r="B188" s="15">
        <f>'RAOB Used for Calcs'!C188</f>
        <v>15643.333333333334</v>
      </c>
      <c r="D188" s="18">
        <f>IF(B188=0,0,'RAOB Used for Calcs'!G188/10)</f>
        <v>10.803240000000001</v>
      </c>
      <c r="E188" s="8"/>
      <c r="F188" s="15">
        <f>'RAOB Used for Calcs'!F188</f>
        <v>275</v>
      </c>
      <c r="H188" s="8">
        <f t="shared" si="12"/>
        <v>10.76213041021267</v>
      </c>
      <c r="J188" s="8">
        <f t="shared" si="17"/>
        <v>10.76213041021267</v>
      </c>
      <c r="L188" s="8">
        <f t="shared" si="13"/>
        <v>-0.9415644062812083</v>
      </c>
      <c r="N188" s="8">
        <f t="shared" si="16"/>
        <v>-0.9415644062812083</v>
      </c>
    </row>
    <row r="189" spans="2:14" x14ac:dyDescent="0.15">
      <c r="B189" s="15">
        <f>'RAOB Used for Calcs'!C189</f>
        <v>15746.666666666668</v>
      </c>
      <c r="D189" s="18">
        <f>IF(B189=0,0,'RAOB Used for Calcs'!G189/10)</f>
        <v>10.803240000000001</v>
      </c>
      <c r="E189" s="8"/>
      <c r="F189" s="15">
        <f>'RAOB Used for Calcs'!F189</f>
        <v>275</v>
      </c>
      <c r="H189" s="8">
        <f t="shared" si="12"/>
        <v>10.76213041021267</v>
      </c>
      <c r="J189" s="8">
        <f t="shared" si="17"/>
        <v>10.76213041021267</v>
      </c>
      <c r="L189" s="8">
        <f t="shared" si="13"/>
        <v>-0.9415644062812083</v>
      </c>
      <c r="N189" s="8">
        <f t="shared" si="16"/>
        <v>-0.9415644062812083</v>
      </c>
    </row>
    <row r="190" spans="2:14" x14ac:dyDescent="0.15">
      <c r="B190" s="15">
        <f>'RAOB Used for Calcs'!C190</f>
        <v>15850</v>
      </c>
      <c r="D190" s="18">
        <f>IF(B190=0,0,'RAOB Used for Calcs'!G190/10)</f>
        <v>10.803240000000001</v>
      </c>
      <c r="E190" s="8"/>
      <c r="F190" s="15">
        <f>'RAOB Used for Calcs'!F190</f>
        <v>275</v>
      </c>
      <c r="H190" s="8">
        <f t="shared" si="12"/>
        <v>10.76213041021267</v>
      </c>
      <c r="J190" s="8">
        <f t="shared" si="17"/>
        <v>10.591302943383896</v>
      </c>
      <c r="L190" s="8">
        <f t="shared" si="13"/>
        <v>-0.9415644062812083</v>
      </c>
      <c r="N190" s="8">
        <f t="shared" si="16"/>
        <v>-0.9415644062812083</v>
      </c>
    </row>
    <row r="191" spans="2:14" x14ac:dyDescent="0.15">
      <c r="B191" s="15">
        <f>'RAOB Used for Calcs'!C191</f>
        <v>15930</v>
      </c>
      <c r="D191" s="18">
        <f>IF(B191=0,0,'RAOB Used for Calcs'!G191/10)</f>
        <v>10.2888</v>
      </c>
      <c r="E191" s="8"/>
      <c r="F191" s="15">
        <f>'RAOB Used for Calcs'!F191</f>
        <v>275</v>
      </c>
      <c r="H191" s="8">
        <f t="shared" si="12"/>
        <v>10.249648009726352</v>
      </c>
      <c r="J191" s="8">
        <f t="shared" si="17"/>
        <v>10.420475476555124</v>
      </c>
      <c r="L191" s="8">
        <f t="shared" si="13"/>
        <v>-0.89672800598210312</v>
      </c>
      <c r="N191" s="8">
        <f t="shared" si="16"/>
        <v>-0.91914620613165576</v>
      </c>
    </row>
    <row r="192" spans="2:14" x14ac:dyDescent="0.15">
      <c r="B192" s="15">
        <f>'RAOB Used for Calcs'!C192</f>
        <v>16010</v>
      </c>
      <c r="D192" s="18">
        <f>IF(B192=0,0,'RAOB Used for Calcs'!G192/10)</f>
        <v>10.2888</v>
      </c>
      <c r="E192" s="8"/>
      <c r="F192" s="15">
        <f>'RAOB Used for Calcs'!F192</f>
        <v>275</v>
      </c>
      <c r="H192" s="8">
        <f t="shared" si="12"/>
        <v>10.249648009726352</v>
      </c>
      <c r="J192" s="8">
        <f t="shared" si="17"/>
        <v>10.249648009726352</v>
      </c>
      <c r="L192" s="8">
        <f t="shared" si="13"/>
        <v>-0.89672800598210312</v>
      </c>
      <c r="N192" s="8">
        <f t="shared" si="16"/>
        <v>-0.89672800598210312</v>
      </c>
    </row>
    <row r="193" spans="2:14" x14ac:dyDescent="0.15">
      <c r="B193" s="15">
        <f>'RAOB Used for Calcs'!C193</f>
        <v>16090</v>
      </c>
      <c r="D193" s="18">
        <f>IF(B193=0,0,'RAOB Used for Calcs'!G193/10)</f>
        <v>10.2888</v>
      </c>
      <c r="E193" s="8"/>
      <c r="F193" s="15">
        <f>'RAOB Used for Calcs'!F193</f>
        <v>275</v>
      </c>
      <c r="H193" s="8">
        <f t="shared" si="12"/>
        <v>10.249648009726352</v>
      </c>
      <c r="J193" s="8">
        <f t="shared" si="17"/>
        <v>10.262698673150901</v>
      </c>
      <c r="L193" s="8">
        <f t="shared" si="13"/>
        <v>-0.89672800598210312</v>
      </c>
      <c r="N193" s="8">
        <f t="shared" si="16"/>
        <v>-0.59781867065473493</v>
      </c>
    </row>
    <row r="194" spans="2:14" x14ac:dyDescent="0.15">
      <c r="B194" s="15">
        <f>'RAOB Used for Calcs'!C194</f>
        <v>16111.333333333334</v>
      </c>
      <c r="D194" s="18">
        <f>IF(B194=0,0,'RAOB Used for Calcs'!G194/10)</f>
        <v>10.2888</v>
      </c>
      <c r="E194" s="8"/>
      <c r="F194" s="15">
        <f>'RAOB Used for Calcs'!F194</f>
        <v>270</v>
      </c>
      <c r="H194" s="8">
        <f t="shared" ref="H194:H200" si="18">COS(RADIANS(F194+90))*(D194)</f>
        <v>10.2888</v>
      </c>
      <c r="J194" s="8">
        <f t="shared" si="17"/>
        <v>10.275749336575451</v>
      </c>
      <c r="L194" s="8">
        <f t="shared" ref="L194:L200" si="19">SIN(RADIANS(F194-90))*(D194)</f>
        <v>1.2605307422863811E-15</v>
      </c>
      <c r="N194" s="8">
        <f t="shared" ref="N194:N199" si="20">IF(L194=0,0,IF(L195&gt;0,AVERAGE(L193:L195),AVERAGE(L193:L194)))</f>
        <v>-0.29890933532736691</v>
      </c>
    </row>
    <row r="195" spans="2:14" x14ac:dyDescent="0.15">
      <c r="B195" s="15">
        <f>'RAOB Used for Calcs'!C195</f>
        <v>16132.666666666668</v>
      </c>
      <c r="D195" s="18">
        <f>IF(B195=0,0,'RAOB Used for Calcs'!G195/10)</f>
        <v>10.2888</v>
      </c>
      <c r="E195" s="8"/>
      <c r="F195" s="15">
        <f>'RAOB Used for Calcs'!F195</f>
        <v>270</v>
      </c>
      <c r="H195" s="8">
        <f t="shared" si="18"/>
        <v>10.2888</v>
      </c>
      <c r="J195" s="8">
        <f t="shared" si="17"/>
        <v>10.2888</v>
      </c>
      <c r="L195" s="8">
        <f t="shared" si="19"/>
        <v>1.2605307422863811E-15</v>
      </c>
      <c r="N195" s="8">
        <f t="shared" si="20"/>
        <v>1.2605307422863813E-15</v>
      </c>
    </row>
    <row r="196" spans="2:14" x14ac:dyDescent="0.15">
      <c r="B196" s="15">
        <f>'RAOB Used for Calcs'!C196</f>
        <v>16154</v>
      </c>
      <c r="D196" s="18">
        <f>IF(B196=0,0,'RAOB Used for Calcs'!G196/10)</f>
        <v>10.2888</v>
      </c>
      <c r="E196" s="8"/>
      <c r="F196" s="15">
        <f>'RAOB Used for Calcs'!F196</f>
        <v>270</v>
      </c>
      <c r="H196" s="8">
        <f t="shared" si="18"/>
        <v>10.2888</v>
      </c>
      <c r="J196" s="8">
        <f t="shared" si="17"/>
        <v>10.27001229235503</v>
      </c>
      <c r="L196" s="8">
        <f t="shared" si="19"/>
        <v>1.2605307422863811E-15</v>
      </c>
      <c r="N196" s="8">
        <f t="shared" si="20"/>
        <v>0.35849081762274609</v>
      </c>
    </row>
    <row r="197" spans="2:14" x14ac:dyDescent="0.15">
      <c r="B197" s="15">
        <f>'RAOB Used for Calcs'!C197</f>
        <v>16280</v>
      </c>
      <c r="D197" s="18">
        <f>IF(B197=0,0,'RAOB Used for Calcs'!G197/10)</f>
        <v>10.2888</v>
      </c>
      <c r="E197" s="8"/>
      <c r="F197" s="15">
        <f>'RAOB Used for Calcs'!F197</f>
        <v>264</v>
      </c>
      <c r="H197" s="8">
        <f t="shared" si="18"/>
        <v>10.232436877065091</v>
      </c>
      <c r="J197" s="8">
        <f t="shared" si="17"/>
        <v>10.25122458471006</v>
      </c>
      <c r="L197" s="8">
        <f t="shared" si="19"/>
        <v>1.0754724528682358</v>
      </c>
      <c r="N197" s="8">
        <f t="shared" si="20"/>
        <v>0.71698163524549097</v>
      </c>
    </row>
    <row r="198" spans="2:14" x14ac:dyDescent="0.15">
      <c r="B198" s="15">
        <f>'RAOB Used for Calcs'!C198</f>
        <v>16406</v>
      </c>
      <c r="D198" s="18">
        <f>IF(B198=0,0,'RAOB Used for Calcs'!G198/10)</f>
        <v>10.2888</v>
      </c>
      <c r="E198" s="8"/>
      <c r="F198" s="15">
        <f>'RAOB Used for Calcs'!F198</f>
        <v>264</v>
      </c>
      <c r="H198" s="8">
        <f t="shared" si="18"/>
        <v>10.232436877065091</v>
      </c>
      <c r="J198" s="8">
        <f t="shared" si="17"/>
        <v>10.232436877065091</v>
      </c>
      <c r="L198" s="8">
        <f t="shared" si="19"/>
        <v>1.0754724528682358</v>
      </c>
      <c r="N198" s="8">
        <f t="shared" si="20"/>
        <v>1.0754724528682358</v>
      </c>
    </row>
    <row r="199" spans="2:14" x14ac:dyDescent="0.15">
      <c r="B199" s="15">
        <f>'RAOB Used for Calcs'!C199</f>
        <v>16532</v>
      </c>
      <c r="D199" s="18">
        <f>IF(B199=0,0,'RAOB Used for Calcs'!G199/10)</f>
        <v>10.2888</v>
      </c>
      <c r="E199" s="8"/>
      <c r="F199" s="15">
        <f>'RAOB Used for Calcs'!F199</f>
        <v>264</v>
      </c>
      <c r="H199" s="8">
        <f t="shared" si="18"/>
        <v>10.232436877065091</v>
      </c>
      <c r="J199" s="8">
        <f t="shared" si="17"/>
        <v>10.205532887569779</v>
      </c>
      <c r="L199" s="8">
        <f t="shared" si="19"/>
        <v>1.0754724528682358</v>
      </c>
      <c r="N199" s="8">
        <f t="shared" si="20"/>
        <v>1.9486235329726902</v>
      </c>
    </row>
    <row r="200" spans="2:14" x14ac:dyDescent="0.15">
      <c r="B200" s="15">
        <f>'RAOB Used for Calcs'!C200</f>
        <v>16665.333333333332</v>
      </c>
      <c r="D200" s="18">
        <f>IF(B200=0,0,'RAOB Used for Calcs'!G200/10)</f>
        <v>10.803240000000001</v>
      </c>
      <c r="E200" s="8"/>
      <c r="F200" s="15">
        <f>'RAOB Used for Calcs'!F200</f>
        <v>250</v>
      </c>
      <c r="H200" s="8">
        <f t="shared" si="18"/>
        <v>10.151724908579158</v>
      </c>
      <c r="J200" s="8">
        <f>AVERAGE(H199:H200)</f>
        <v>10.192080892822124</v>
      </c>
      <c r="L200" s="8">
        <f t="shared" si="19"/>
        <v>3.6949256931815992</v>
      </c>
      <c r="N200" s="8">
        <f>AVERAGE(L199:L200)</f>
        <v>2.3851990730249177</v>
      </c>
    </row>
    <row r="201" spans="2:14" x14ac:dyDescent="0.15">
      <c r="B201" s="15">
        <f>'RAOB Used for Calcs'!C201</f>
        <v>16798.666666666664</v>
      </c>
      <c r="D201" s="18">
        <f>IF(B201=0,0,'RAOB Used for Calcs'!G201/10)</f>
        <v>10.803240000000001</v>
      </c>
      <c r="E201" s="8"/>
      <c r="F201" s="15">
        <f>'RAOB Used for Calcs'!F201</f>
        <v>250</v>
      </c>
      <c r="H201" s="8">
        <f t="shared" ref="H201:H264" si="21">COS(RADIANS(F201+90))*(D201)</f>
        <v>10.151724908579158</v>
      </c>
      <c r="J201" s="8">
        <f t="shared" ref="J201:J264" si="22">AVERAGE(H200:H201)</f>
        <v>10.151724908579158</v>
      </c>
      <c r="L201" s="8">
        <f t="shared" ref="L201:L264" si="23">SIN(RADIANS(F201-90))*(D201)</f>
        <v>3.6949256931815992</v>
      </c>
      <c r="N201" s="8">
        <f t="shared" ref="N201:N264" si="24">AVERAGE(L200:L201)</f>
        <v>3.6949256931815992</v>
      </c>
    </row>
    <row r="202" spans="2:14" x14ac:dyDescent="0.15">
      <c r="B202" s="15">
        <f>'RAOB Used for Calcs'!C202</f>
        <v>16932</v>
      </c>
      <c r="D202" s="18">
        <f>IF(B202=0,0,'RAOB Used for Calcs'!G202/10)</f>
        <v>10.803240000000001</v>
      </c>
      <c r="E202" s="8"/>
      <c r="F202" s="15">
        <f>'RAOB Used for Calcs'!F202</f>
        <v>250</v>
      </c>
      <c r="H202" s="8">
        <f t="shared" si="21"/>
        <v>10.151724908579158</v>
      </c>
      <c r="J202" s="8">
        <f t="shared" si="22"/>
        <v>10.151724908579158</v>
      </c>
      <c r="L202" s="8">
        <f t="shared" si="23"/>
        <v>3.6949256931815992</v>
      </c>
      <c r="N202" s="8">
        <f t="shared" si="24"/>
        <v>3.6949256931815992</v>
      </c>
    </row>
    <row r="203" spans="2:14" x14ac:dyDescent="0.15">
      <c r="B203" s="15">
        <f>'RAOB Used for Calcs'!C203</f>
        <v>17079.333333333332</v>
      </c>
      <c r="D203" s="18">
        <f>IF(B203=0,0,'RAOB Used for Calcs'!G203/10)</f>
        <v>10.803240000000001</v>
      </c>
      <c r="E203" s="8"/>
      <c r="F203" s="15">
        <f>'RAOB Used for Calcs'!F203</f>
        <v>250</v>
      </c>
      <c r="H203" s="8">
        <f t="shared" si="21"/>
        <v>10.151724908579158</v>
      </c>
      <c r="J203" s="8">
        <f t="shared" si="22"/>
        <v>10.151724908579158</v>
      </c>
      <c r="L203" s="8">
        <f t="shared" si="23"/>
        <v>3.6949256931815992</v>
      </c>
      <c r="N203" s="8">
        <f t="shared" si="24"/>
        <v>3.6949256931815992</v>
      </c>
    </row>
    <row r="204" spans="2:14" x14ac:dyDescent="0.15">
      <c r="B204" s="15">
        <f>'RAOB Used for Calcs'!C204</f>
        <v>17226.666666666664</v>
      </c>
      <c r="D204" s="18">
        <f>IF(B204=0,0,'RAOB Used for Calcs'!G204/10)</f>
        <v>10.803240000000001</v>
      </c>
      <c r="E204" s="8"/>
      <c r="F204" s="15">
        <f>'RAOB Used for Calcs'!F204</f>
        <v>250</v>
      </c>
      <c r="H204" s="8">
        <f t="shared" si="21"/>
        <v>10.151724908579158</v>
      </c>
      <c r="J204" s="8">
        <f t="shared" si="22"/>
        <v>10.151724908579158</v>
      </c>
      <c r="L204" s="8">
        <f t="shared" si="23"/>
        <v>3.6949256931815992</v>
      </c>
      <c r="N204" s="8">
        <f t="shared" si="24"/>
        <v>3.6949256931815992</v>
      </c>
    </row>
    <row r="205" spans="2:14" x14ac:dyDescent="0.15">
      <c r="B205" s="15">
        <f>'RAOB Used for Calcs'!C205</f>
        <v>17374</v>
      </c>
      <c r="D205" s="18">
        <f>IF(B205=0,0,'RAOB Used for Calcs'!G205/10)</f>
        <v>10.803240000000001</v>
      </c>
      <c r="E205" s="8"/>
      <c r="F205" s="15">
        <f>'RAOB Used for Calcs'!F205</f>
        <v>250</v>
      </c>
      <c r="H205" s="8">
        <f t="shared" si="21"/>
        <v>10.151724908579158</v>
      </c>
      <c r="J205" s="8">
        <f t="shared" si="22"/>
        <v>10.151724908579158</v>
      </c>
      <c r="L205" s="8">
        <f t="shared" si="23"/>
        <v>3.6949256931815992</v>
      </c>
      <c r="N205" s="8">
        <f t="shared" si="24"/>
        <v>3.6949256931815992</v>
      </c>
    </row>
    <row r="206" spans="2:14" x14ac:dyDescent="0.15">
      <c r="B206" s="15">
        <f>'RAOB Used for Calcs'!C206</f>
        <v>17537.333333333332</v>
      </c>
      <c r="D206" s="18">
        <f>IF(B206=0,0,'RAOB Used for Calcs'!G206/10)</f>
        <v>13.375440000000001</v>
      </c>
      <c r="E206" s="8"/>
      <c r="F206" s="15">
        <f>'RAOB Used for Calcs'!F206</f>
        <v>265</v>
      </c>
      <c r="H206" s="8">
        <f t="shared" si="21"/>
        <v>13.324542412644258</v>
      </c>
      <c r="J206" s="8">
        <f t="shared" si="22"/>
        <v>11.738133660611709</v>
      </c>
      <c r="L206" s="8">
        <f t="shared" si="23"/>
        <v>1.1657464077767374</v>
      </c>
      <c r="N206" s="8">
        <f t="shared" si="24"/>
        <v>2.4303360504791685</v>
      </c>
    </row>
    <row r="207" spans="2:14" x14ac:dyDescent="0.15">
      <c r="B207" s="15">
        <f>'RAOB Used for Calcs'!C207</f>
        <v>17700.666666666664</v>
      </c>
      <c r="D207" s="18">
        <f>IF(B207=0,0,'RAOB Used for Calcs'!G207/10)</f>
        <v>13.375440000000001</v>
      </c>
      <c r="E207" s="8"/>
      <c r="F207" s="15">
        <f>'RAOB Used for Calcs'!F207</f>
        <v>265</v>
      </c>
      <c r="H207" s="8">
        <f t="shared" si="21"/>
        <v>13.324542412644258</v>
      </c>
      <c r="J207" s="8">
        <f t="shared" si="22"/>
        <v>13.324542412644258</v>
      </c>
      <c r="L207" s="8">
        <f t="shared" si="23"/>
        <v>1.1657464077767374</v>
      </c>
      <c r="N207" s="8">
        <f t="shared" si="24"/>
        <v>1.1657464077767374</v>
      </c>
    </row>
    <row r="208" spans="2:14" x14ac:dyDescent="0.15">
      <c r="B208" s="15">
        <f>'RAOB Used for Calcs'!C208</f>
        <v>17864</v>
      </c>
      <c r="D208" s="18">
        <f>IF(B208=0,0,'RAOB Used for Calcs'!G208/10)</f>
        <v>13.375440000000001</v>
      </c>
      <c r="E208" s="8"/>
      <c r="F208" s="15">
        <f>'RAOB Used for Calcs'!F208</f>
        <v>265</v>
      </c>
      <c r="H208" s="8">
        <f t="shared" si="21"/>
        <v>13.324542412644258</v>
      </c>
      <c r="J208" s="8">
        <f t="shared" si="22"/>
        <v>13.324542412644258</v>
      </c>
      <c r="L208" s="8">
        <f t="shared" si="23"/>
        <v>1.1657464077767374</v>
      </c>
      <c r="N208" s="8">
        <f t="shared" si="24"/>
        <v>1.1657464077767374</v>
      </c>
    </row>
    <row r="209" spans="2:14" x14ac:dyDescent="0.15">
      <c r="B209" s="15">
        <f>'RAOB Used for Calcs'!C209</f>
        <v>18026</v>
      </c>
      <c r="D209" s="18">
        <f>IF(B209=0,0,'RAOB Used for Calcs'!G209/10)</f>
        <v>13.375440000000001</v>
      </c>
      <c r="E209" s="8"/>
      <c r="F209" s="15">
        <f>'RAOB Used for Calcs'!F209</f>
        <v>265</v>
      </c>
      <c r="H209" s="8">
        <f t="shared" si="21"/>
        <v>13.324542412644258</v>
      </c>
      <c r="J209" s="8">
        <f t="shared" si="22"/>
        <v>13.324542412644258</v>
      </c>
      <c r="L209" s="8">
        <f t="shared" si="23"/>
        <v>1.1657464077767374</v>
      </c>
      <c r="N209" s="8">
        <f t="shared" si="24"/>
        <v>1.1657464077767374</v>
      </c>
    </row>
    <row r="210" spans="2:14" x14ac:dyDescent="0.15">
      <c r="B210" s="15">
        <f>'RAOB Used for Calcs'!C210</f>
        <v>18188</v>
      </c>
      <c r="D210" s="18">
        <f>IF(B210=0,0,'RAOB Used for Calcs'!G210/10)</f>
        <v>13.375440000000001</v>
      </c>
      <c r="E210" s="8"/>
      <c r="F210" s="15">
        <f>'RAOB Used for Calcs'!F210</f>
        <v>265</v>
      </c>
      <c r="H210" s="8">
        <f t="shared" si="21"/>
        <v>13.324542412644258</v>
      </c>
      <c r="J210" s="8">
        <f t="shared" si="22"/>
        <v>13.324542412644258</v>
      </c>
      <c r="L210" s="8">
        <f t="shared" si="23"/>
        <v>1.1657464077767374</v>
      </c>
      <c r="N210" s="8">
        <f t="shared" si="24"/>
        <v>1.1657464077767374</v>
      </c>
    </row>
    <row r="211" spans="2:14" x14ac:dyDescent="0.15">
      <c r="B211" s="15">
        <f>'RAOB Used for Calcs'!C211</f>
        <v>18350</v>
      </c>
      <c r="D211" s="18">
        <f>IF(B211=0,0,'RAOB Used for Calcs'!G211/10)</f>
        <v>13.375440000000001</v>
      </c>
      <c r="E211" s="8"/>
      <c r="F211" s="15">
        <f>'RAOB Used for Calcs'!F211</f>
        <v>265</v>
      </c>
      <c r="H211" s="8">
        <f t="shared" si="21"/>
        <v>13.324542412644258</v>
      </c>
      <c r="J211" s="8">
        <f t="shared" si="22"/>
        <v>13.324542412644258</v>
      </c>
      <c r="L211" s="8">
        <f t="shared" si="23"/>
        <v>1.1657464077767374</v>
      </c>
      <c r="N211" s="8">
        <f t="shared" si="24"/>
        <v>1.1657464077767374</v>
      </c>
    </row>
    <row r="212" spans="2:14" x14ac:dyDescent="0.15">
      <c r="B212" s="15">
        <f>'RAOB Used for Calcs'!C212</f>
        <v>18483.333333333332</v>
      </c>
      <c r="D212" s="18">
        <f>IF(B212=0,0,'RAOB Used for Calcs'!G212/10)</f>
        <v>6.6877200000000006</v>
      </c>
      <c r="E212" s="8"/>
      <c r="F212" s="15">
        <f>'RAOB Used for Calcs'!F212</f>
        <v>290</v>
      </c>
      <c r="H212" s="8">
        <f t="shared" si="21"/>
        <v>6.2844011338823353</v>
      </c>
      <c r="J212" s="8">
        <f t="shared" si="22"/>
        <v>9.8044717732632964</v>
      </c>
      <c r="L212" s="8">
        <f t="shared" si="23"/>
        <v>-2.2873349529219409</v>
      </c>
      <c r="N212" s="8">
        <f t="shared" si="24"/>
        <v>-0.56079427257260173</v>
      </c>
    </row>
    <row r="213" spans="2:14" x14ac:dyDescent="0.15">
      <c r="B213" s="15">
        <f>'RAOB Used for Calcs'!C213</f>
        <v>18616.666666666664</v>
      </c>
      <c r="D213" s="18">
        <f>IF(B213=0,0,'RAOB Used for Calcs'!G213/10)</f>
        <v>6.6877200000000006</v>
      </c>
      <c r="E213" s="8"/>
      <c r="F213" s="15">
        <f>'RAOB Used for Calcs'!F213</f>
        <v>290</v>
      </c>
      <c r="H213" s="8">
        <f t="shared" si="21"/>
        <v>6.2844011338823353</v>
      </c>
      <c r="J213" s="8">
        <f t="shared" si="22"/>
        <v>6.2844011338823353</v>
      </c>
      <c r="L213" s="8">
        <f t="shared" si="23"/>
        <v>-2.2873349529219409</v>
      </c>
      <c r="N213" s="8">
        <f t="shared" si="24"/>
        <v>-2.2873349529219409</v>
      </c>
    </row>
    <row r="214" spans="2:14" x14ac:dyDescent="0.15">
      <c r="B214" s="15">
        <f>'RAOB Used for Calcs'!C214</f>
        <v>18750</v>
      </c>
      <c r="D214" s="18">
        <f>IF(B214=0,0,'RAOB Used for Calcs'!G214/10)</f>
        <v>6.6877200000000006</v>
      </c>
      <c r="E214" s="8"/>
      <c r="F214" s="15">
        <f>'RAOB Used for Calcs'!F214</f>
        <v>290</v>
      </c>
      <c r="H214" s="8">
        <f t="shared" si="21"/>
        <v>6.2844011338823353</v>
      </c>
      <c r="J214" s="8">
        <f t="shared" si="22"/>
        <v>6.2844011338823353</v>
      </c>
      <c r="L214" s="8">
        <f t="shared" si="23"/>
        <v>-2.2873349529219409</v>
      </c>
      <c r="N214" s="8">
        <f t="shared" si="24"/>
        <v>-2.2873349529219409</v>
      </c>
    </row>
    <row r="215" spans="2:14" x14ac:dyDescent="0.15">
      <c r="B215" s="15">
        <f>'RAOB Used for Calcs'!C215</f>
        <v>18900.666666666668</v>
      </c>
      <c r="D215" s="18">
        <f>IF(B215=0,0,'RAOB Used for Calcs'!G215/10)</f>
        <v>6.6877200000000006</v>
      </c>
      <c r="E215" s="8"/>
      <c r="F215" s="15">
        <f>'RAOB Used for Calcs'!F215</f>
        <v>290</v>
      </c>
      <c r="H215" s="8">
        <f t="shared" si="21"/>
        <v>6.2844011338823353</v>
      </c>
      <c r="J215" s="8">
        <f t="shared" si="22"/>
        <v>6.2844011338823353</v>
      </c>
      <c r="L215" s="8">
        <f t="shared" si="23"/>
        <v>-2.2873349529219409</v>
      </c>
      <c r="N215" s="8">
        <f t="shared" si="24"/>
        <v>-2.2873349529219409</v>
      </c>
    </row>
    <row r="216" spans="2:14" x14ac:dyDescent="0.15">
      <c r="B216" s="15">
        <f>'RAOB Used for Calcs'!C216</f>
        <v>19051.333333333336</v>
      </c>
      <c r="D216" s="18">
        <f>IF(B216=0,0,'RAOB Used for Calcs'!G216/10)</f>
        <v>6.6877200000000006</v>
      </c>
      <c r="E216" s="8"/>
      <c r="F216" s="15">
        <f>'RAOB Used for Calcs'!F216</f>
        <v>290</v>
      </c>
      <c r="H216" s="8">
        <f t="shared" si="21"/>
        <v>6.2844011338823353</v>
      </c>
      <c r="J216" s="8">
        <f t="shared" si="22"/>
        <v>6.2844011338823353</v>
      </c>
      <c r="L216" s="8">
        <f t="shared" si="23"/>
        <v>-2.2873349529219409</v>
      </c>
      <c r="N216" s="8">
        <f t="shared" si="24"/>
        <v>-2.2873349529219409</v>
      </c>
    </row>
    <row r="217" spans="2:14" x14ac:dyDescent="0.15">
      <c r="B217" s="15">
        <f>'RAOB Used for Calcs'!C217</f>
        <v>19202</v>
      </c>
      <c r="D217" s="18">
        <f>IF(B217=0,0,'RAOB Used for Calcs'!G217/10)</f>
        <v>6.6877200000000006</v>
      </c>
      <c r="E217" s="8"/>
      <c r="F217" s="15">
        <f>'RAOB Used for Calcs'!F217</f>
        <v>290</v>
      </c>
      <c r="H217" s="8">
        <f t="shared" si="21"/>
        <v>6.2844011338823353</v>
      </c>
      <c r="J217" s="8">
        <f t="shared" si="22"/>
        <v>6.2844011338823353</v>
      </c>
      <c r="L217" s="8">
        <f t="shared" si="23"/>
        <v>-2.2873349529219409</v>
      </c>
      <c r="N217" s="8">
        <f t="shared" si="24"/>
        <v>-2.2873349529219409</v>
      </c>
    </row>
    <row r="218" spans="2:14" x14ac:dyDescent="0.15">
      <c r="B218" s="15">
        <f>'RAOB Used for Calcs'!C218</f>
        <v>19335.333333333332</v>
      </c>
      <c r="D218" s="18">
        <f>IF(B218=0,0,'RAOB Used for Calcs'!G218/10)</f>
        <v>4.1155200000000001</v>
      </c>
      <c r="E218" s="8"/>
      <c r="F218" s="15">
        <f>'RAOB Used for Calcs'!F218</f>
        <v>285</v>
      </c>
      <c r="H218" s="8">
        <f t="shared" si="21"/>
        <v>3.9752870566091869</v>
      </c>
      <c r="J218" s="8">
        <f t="shared" si="22"/>
        <v>5.1298440952457609</v>
      </c>
      <c r="L218" s="8">
        <f t="shared" si="23"/>
        <v>-1.0651749565003263</v>
      </c>
      <c r="N218" s="8">
        <f t="shared" si="24"/>
        <v>-1.6762549547111336</v>
      </c>
    </row>
    <row r="219" spans="2:14" x14ac:dyDescent="0.15">
      <c r="B219" s="15">
        <f>'RAOB Used for Calcs'!C219</f>
        <v>19468.666666666664</v>
      </c>
      <c r="D219" s="18">
        <f>IF(B219=0,0,'RAOB Used for Calcs'!G219/10)</f>
        <v>4.1155200000000001</v>
      </c>
      <c r="E219" s="8"/>
      <c r="F219" s="15">
        <f>'RAOB Used for Calcs'!F219</f>
        <v>285</v>
      </c>
      <c r="H219" s="8">
        <f t="shared" si="21"/>
        <v>3.9752870566091869</v>
      </c>
      <c r="J219" s="8">
        <f t="shared" si="22"/>
        <v>3.9752870566091869</v>
      </c>
      <c r="L219" s="8">
        <f t="shared" si="23"/>
        <v>-1.0651749565003263</v>
      </c>
      <c r="N219" s="8">
        <f t="shared" si="24"/>
        <v>-1.0651749565003263</v>
      </c>
    </row>
    <row r="220" spans="2:14" x14ac:dyDescent="0.15">
      <c r="B220" s="15">
        <f>'RAOB Used for Calcs'!C220</f>
        <v>19602</v>
      </c>
      <c r="D220" s="18">
        <f>IF(B220=0,0,'RAOB Used for Calcs'!G220/10)</f>
        <v>4.1155200000000001</v>
      </c>
      <c r="E220" s="8"/>
      <c r="F220" s="15">
        <f>'RAOB Used for Calcs'!F220</f>
        <v>285</v>
      </c>
      <c r="H220" s="8">
        <f t="shared" si="21"/>
        <v>3.9752870566091869</v>
      </c>
      <c r="J220" s="8">
        <f t="shared" si="22"/>
        <v>3.9752870566091869</v>
      </c>
      <c r="L220" s="8">
        <f t="shared" si="23"/>
        <v>-1.0651749565003263</v>
      </c>
      <c r="N220" s="8">
        <f t="shared" si="24"/>
        <v>-1.0651749565003263</v>
      </c>
    </row>
    <row r="221" spans="2:14" x14ac:dyDescent="0.15">
      <c r="B221" s="15">
        <f>'RAOB Used for Calcs'!C221</f>
        <v>19735.333333333332</v>
      </c>
      <c r="D221" s="18">
        <f>IF(B221=0,0,'RAOB Used for Calcs'!G221/10)</f>
        <v>4.1155200000000001</v>
      </c>
      <c r="E221" s="8"/>
      <c r="F221" s="15">
        <f>'RAOB Used for Calcs'!F221</f>
        <v>285</v>
      </c>
      <c r="H221" s="8">
        <f t="shared" si="21"/>
        <v>3.9752870566091869</v>
      </c>
      <c r="J221" s="8">
        <f t="shared" si="22"/>
        <v>3.9752870566091869</v>
      </c>
      <c r="L221" s="8">
        <f t="shared" si="23"/>
        <v>-1.0651749565003263</v>
      </c>
      <c r="N221" s="8">
        <f t="shared" si="24"/>
        <v>-1.0651749565003263</v>
      </c>
    </row>
    <row r="222" spans="2:14" x14ac:dyDescent="0.15">
      <c r="B222" s="15">
        <f>'RAOB Used for Calcs'!C222</f>
        <v>19868.666666666664</v>
      </c>
      <c r="D222" s="18">
        <f>IF(B222=0,0,'RAOB Used for Calcs'!G222/10)</f>
        <v>4.1155200000000001</v>
      </c>
      <c r="E222" s="8"/>
      <c r="F222" s="15">
        <f>'RAOB Used for Calcs'!F222</f>
        <v>285</v>
      </c>
      <c r="H222" s="8">
        <f t="shared" si="21"/>
        <v>3.9752870566091869</v>
      </c>
      <c r="J222" s="8">
        <f t="shared" si="22"/>
        <v>3.9752870566091869</v>
      </c>
      <c r="L222" s="8">
        <f t="shared" si="23"/>
        <v>-1.0651749565003263</v>
      </c>
      <c r="N222" s="8">
        <f t="shared" si="24"/>
        <v>-1.0651749565003263</v>
      </c>
    </row>
    <row r="223" spans="2:14" x14ac:dyDescent="0.15">
      <c r="B223" s="15">
        <f>'RAOB Used for Calcs'!C223</f>
        <v>20002</v>
      </c>
      <c r="D223" s="18">
        <f>IF(B223=0,0,'RAOB Used for Calcs'!G223/10)</f>
        <v>4.1155200000000001</v>
      </c>
      <c r="E223" s="8"/>
      <c r="F223" s="15">
        <f>'RAOB Used for Calcs'!F223</f>
        <v>285</v>
      </c>
      <c r="H223" s="8">
        <f t="shared" si="21"/>
        <v>3.9752870566091869</v>
      </c>
      <c r="J223" s="8">
        <f t="shared" si="22"/>
        <v>3.9752870566091869</v>
      </c>
      <c r="L223" s="8">
        <f t="shared" si="23"/>
        <v>-1.0651749565003263</v>
      </c>
      <c r="N223" s="8">
        <f t="shared" si="24"/>
        <v>-1.0651749565003263</v>
      </c>
    </row>
    <row r="224" spans="2:14" x14ac:dyDescent="0.15">
      <c r="B224" s="15">
        <f>'RAOB Used for Calcs'!C224</f>
        <v>20158</v>
      </c>
      <c r="D224" s="18">
        <f>IF(B224=0,0,'RAOB Used for Calcs'!G224/10)</f>
        <v>4.1155200000000001</v>
      </c>
      <c r="E224" s="8"/>
      <c r="F224" s="15">
        <f>'RAOB Used for Calcs'!F224</f>
        <v>285</v>
      </c>
      <c r="H224" s="8">
        <f t="shared" si="21"/>
        <v>3.9752870566091869</v>
      </c>
      <c r="J224" s="8">
        <f t="shared" si="22"/>
        <v>3.9752870566091869</v>
      </c>
      <c r="L224" s="8">
        <f t="shared" si="23"/>
        <v>-1.0651749565003263</v>
      </c>
      <c r="N224" s="8">
        <f t="shared" si="24"/>
        <v>-1.0651749565003263</v>
      </c>
    </row>
    <row r="225" spans="2:14" x14ac:dyDescent="0.15">
      <c r="B225" s="15">
        <f>'RAOB Used for Calcs'!C225</f>
        <v>20314</v>
      </c>
      <c r="D225" s="18">
        <f>IF(B225=0,0,'RAOB Used for Calcs'!G225/10)</f>
        <v>4.1155200000000001</v>
      </c>
      <c r="E225" s="8"/>
      <c r="F225" s="15">
        <f>'RAOB Used for Calcs'!F225</f>
        <v>285</v>
      </c>
      <c r="H225" s="8">
        <f t="shared" si="21"/>
        <v>3.9752870566091869</v>
      </c>
      <c r="J225" s="8">
        <f t="shared" si="22"/>
        <v>3.9752870566091869</v>
      </c>
      <c r="L225" s="8">
        <f t="shared" si="23"/>
        <v>-1.0651749565003263</v>
      </c>
      <c r="N225" s="8">
        <f t="shared" si="24"/>
        <v>-1.0651749565003263</v>
      </c>
    </row>
    <row r="226" spans="2:14" x14ac:dyDescent="0.15">
      <c r="B226" s="15">
        <f>'RAOB Used for Calcs'!C226</f>
        <v>20470</v>
      </c>
      <c r="D226" s="18">
        <f>IF(B226=0,0,'RAOB Used for Calcs'!G226/10)</f>
        <v>4.1155200000000001</v>
      </c>
      <c r="E226" s="8"/>
      <c r="F226" s="15">
        <f>'RAOB Used for Calcs'!F226</f>
        <v>285</v>
      </c>
      <c r="H226" s="8">
        <f t="shared" si="21"/>
        <v>3.9752870566091869</v>
      </c>
      <c r="J226" s="8">
        <f t="shared" si="22"/>
        <v>3.9752870566091869</v>
      </c>
      <c r="L226" s="8">
        <f t="shared" si="23"/>
        <v>-1.0651749565003263</v>
      </c>
      <c r="N226" s="8">
        <f t="shared" si="24"/>
        <v>-1.0651749565003263</v>
      </c>
    </row>
    <row r="227" spans="2:14" x14ac:dyDescent="0.15">
      <c r="B227" s="15">
        <f>'RAOB Used for Calcs'!C227</f>
        <v>20603.333333333332</v>
      </c>
      <c r="D227" s="18">
        <f>IF(B227=0,0,'RAOB Used for Calcs'!G227/10)</f>
        <v>6.6877200000000006</v>
      </c>
      <c r="E227" s="8"/>
      <c r="F227" s="15">
        <f>'RAOB Used for Calcs'!F227</f>
        <v>275</v>
      </c>
      <c r="H227" s="8">
        <f t="shared" si="21"/>
        <v>6.6622712063221288</v>
      </c>
      <c r="J227" s="8">
        <f t="shared" si="22"/>
        <v>5.3187791314656581</v>
      </c>
      <c r="L227" s="8">
        <f t="shared" si="23"/>
        <v>-0.58287320388836705</v>
      </c>
      <c r="N227" s="8">
        <f t="shared" si="24"/>
        <v>-0.8240240801943467</v>
      </c>
    </row>
    <row r="228" spans="2:14" x14ac:dyDescent="0.15">
      <c r="B228" s="15">
        <f>'RAOB Used for Calcs'!C228</f>
        <v>20736.666666666664</v>
      </c>
      <c r="D228" s="18">
        <f>IF(B228=0,0,'RAOB Used for Calcs'!G228/10)</f>
        <v>6.6877200000000006</v>
      </c>
      <c r="E228" s="8"/>
      <c r="F228" s="15">
        <f>'RAOB Used for Calcs'!F228</f>
        <v>275</v>
      </c>
      <c r="H228" s="8">
        <f t="shared" si="21"/>
        <v>6.6622712063221288</v>
      </c>
      <c r="J228" s="8">
        <f t="shared" si="22"/>
        <v>6.6622712063221288</v>
      </c>
      <c r="L228" s="8">
        <f t="shared" si="23"/>
        <v>-0.58287320388836705</v>
      </c>
      <c r="N228" s="8">
        <f t="shared" si="24"/>
        <v>-0.58287320388836705</v>
      </c>
    </row>
    <row r="229" spans="2:14" x14ac:dyDescent="0.15">
      <c r="B229" s="15">
        <f>'RAOB Used for Calcs'!C229</f>
        <v>20870</v>
      </c>
      <c r="D229" s="18">
        <f>IF(B229=0,0,'RAOB Used for Calcs'!G229/10)</f>
        <v>6.6877200000000006</v>
      </c>
      <c r="E229" s="8"/>
      <c r="F229" s="15">
        <f>'RAOB Used for Calcs'!F229</f>
        <v>275</v>
      </c>
      <c r="H229" s="8">
        <f t="shared" si="21"/>
        <v>6.6622712063221288</v>
      </c>
      <c r="J229" s="8">
        <f t="shared" si="22"/>
        <v>6.6622712063221288</v>
      </c>
      <c r="L229" s="8">
        <f t="shared" si="23"/>
        <v>-0.58287320388836705</v>
      </c>
      <c r="N229" s="8">
        <f t="shared" si="24"/>
        <v>-0.58287320388836705</v>
      </c>
    </row>
    <row r="230" spans="2:14" x14ac:dyDescent="0.15">
      <c r="B230" s="15">
        <f>'RAOB Used for Calcs'!C230</f>
        <v>21025.333333333332</v>
      </c>
      <c r="D230" s="18">
        <f>IF(B230=0,0,'RAOB Used for Calcs'!G230/10)</f>
        <v>6.6877200000000006</v>
      </c>
      <c r="E230" s="8"/>
      <c r="F230" s="15">
        <f>'RAOB Used for Calcs'!F230</f>
        <v>275</v>
      </c>
      <c r="H230" s="8">
        <f t="shared" si="21"/>
        <v>6.6622712063221288</v>
      </c>
      <c r="J230" s="8">
        <f t="shared" si="22"/>
        <v>6.6622712063221288</v>
      </c>
      <c r="L230" s="8">
        <f t="shared" si="23"/>
        <v>-0.58287320388836705</v>
      </c>
      <c r="N230" s="8">
        <f t="shared" si="24"/>
        <v>-0.58287320388836705</v>
      </c>
    </row>
    <row r="231" spans="2:14" x14ac:dyDescent="0.15">
      <c r="B231" s="15">
        <f>'RAOB Used for Calcs'!C231</f>
        <v>21180.666666666664</v>
      </c>
      <c r="D231" s="18">
        <f>IF(B231=0,0,'RAOB Used for Calcs'!G231/10)</f>
        <v>6.6877200000000006</v>
      </c>
      <c r="E231" s="8"/>
      <c r="F231" s="15">
        <f>'RAOB Used for Calcs'!F231</f>
        <v>275</v>
      </c>
      <c r="H231" s="8">
        <f t="shared" si="21"/>
        <v>6.6622712063221288</v>
      </c>
      <c r="J231" s="8">
        <f t="shared" si="22"/>
        <v>6.6622712063221288</v>
      </c>
      <c r="L231" s="8">
        <f t="shared" si="23"/>
        <v>-0.58287320388836705</v>
      </c>
      <c r="N231" s="8">
        <f t="shared" si="24"/>
        <v>-0.58287320388836705</v>
      </c>
    </row>
    <row r="232" spans="2:14" x14ac:dyDescent="0.15">
      <c r="B232" s="15">
        <f>'RAOB Used for Calcs'!C232</f>
        <v>21336</v>
      </c>
      <c r="D232" s="18">
        <f>IF(B232=0,0,'RAOB Used for Calcs'!G232/10)</f>
        <v>6.6877200000000006</v>
      </c>
      <c r="E232" s="8"/>
      <c r="F232" s="15">
        <f>'RAOB Used for Calcs'!F232</f>
        <v>275</v>
      </c>
      <c r="H232" s="8">
        <f t="shared" si="21"/>
        <v>6.6622712063221288</v>
      </c>
      <c r="J232" s="8">
        <f t="shared" si="22"/>
        <v>6.6622712063221288</v>
      </c>
      <c r="L232" s="8">
        <f t="shared" si="23"/>
        <v>-0.58287320388836705</v>
      </c>
      <c r="N232" s="8">
        <f t="shared" si="24"/>
        <v>-0.58287320388836705</v>
      </c>
    </row>
    <row r="233" spans="2:14" x14ac:dyDescent="0.15">
      <c r="B233" s="15">
        <f>'RAOB Used for Calcs'!C233</f>
        <v>21469.333333333332</v>
      </c>
      <c r="D233" s="18">
        <f>IF(B233=0,0,'RAOB Used for Calcs'!G233/10)</f>
        <v>2.5722</v>
      </c>
      <c r="E233" s="8"/>
      <c r="F233" s="15">
        <f>'RAOB Used for Calcs'!F233</f>
        <v>300</v>
      </c>
      <c r="H233" s="8">
        <f t="shared" si="21"/>
        <v>2.2275905436143328</v>
      </c>
      <c r="J233" s="8">
        <f t="shared" si="22"/>
        <v>4.4449308749682306</v>
      </c>
      <c r="L233" s="8">
        <f t="shared" si="23"/>
        <v>-1.2861000000000002</v>
      </c>
      <c r="N233" s="8">
        <f t="shared" si="24"/>
        <v>-0.93448660194418365</v>
      </c>
    </row>
    <row r="234" spans="2:14" x14ac:dyDescent="0.15">
      <c r="B234" s="15">
        <f>'RAOB Used for Calcs'!C234</f>
        <v>21602.666666666664</v>
      </c>
      <c r="D234" s="18">
        <f>IF(B234=0,0,'RAOB Used for Calcs'!G234/10)</f>
        <v>2.5722</v>
      </c>
      <c r="E234" s="8"/>
      <c r="F234" s="15">
        <f>'RAOB Used for Calcs'!F234</f>
        <v>300</v>
      </c>
      <c r="H234" s="8">
        <f t="shared" si="21"/>
        <v>2.2275905436143328</v>
      </c>
      <c r="J234" s="8">
        <f t="shared" si="22"/>
        <v>2.2275905436143328</v>
      </c>
      <c r="L234" s="8">
        <f t="shared" si="23"/>
        <v>-1.2861000000000002</v>
      </c>
      <c r="N234" s="8">
        <f t="shared" si="24"/>
        <v>-1.2861000000000002</v>
      </c>
    </row>
    <row r="235" spans="2:14" x14ac:dyDescent="0.15">
      <c r="B235" s="15">
        <f>'RAOB Used for Calcs'!C235</f>
        <v>21736</v>
      </c>
      <c r="D235" s="18">
        <f>IF(B235=0,0,'RAOB Used for Calcs'!G235/10)</f>
        <v>2.5722</v>
      </c>
      <c r="E235" s="8"/>
      <c r="F235" s="15">
        <f>'RAOB Used for Calcs'!F235</f>
        <v>300</v>
      </c>
      <c r="H235" s="8">
        <f t="shared" si="21"/>
        <v>2.2275905436143328</v>
      </c>
      <c r="J235" s="8">
        <f t="shared" si="22"/>
        <v>2.2275905436143328</v>
      </c>
      <c r="L235" s="8">
        <f t="shared" si="23"/>
        <v>-1.2861000000000002</v>
      </c>
      <c r="N235" s="8">
        <f t="shared" si="24"/>
        <v>-1.2861000000000002</v>
      </c>
    </row>
    <row r="236" spans="2:14" x14ac:dyDescent="0.15">
      <c r="B236" s="15">
        <f>'RAOB Used for Calcs'!C236</f>
        <v>21869.333333333332</v>
      </c>
      <c r="D236" s="18">
        <f>IF(B236=0,0,'RAOB Used for Calcs'!G236/10)</f>
        <v>2.5722</v>
      </c>
      <c r="E236" s="8"/>
      <c r="F236" s="15">
        <f>'RAOB Used for Calcs'!F236</f>
        <v>300</v>
      </c>
      <c r="H236" s="8">
        <f t="shared" si="21"/>
        <v>2.2275905436143328</v>
      </c>
      <c r="J236" s="8">
        <f t="shared" si="22"/>
        <v>2.2275905436143328</v>
      </c>
      <c r="L236" s="8">
        <f t="shared" si="23"/>
        <v>-1.2861000000000002</v>
      </c>
      <c r="N236" s="8">
        <f t="shared" si="24"/>
        <v>-1.2861000000000002</v>
      </c>
    </row>
    <row r="237" spans="2:14" x14ac:dyDescent="0.15">
      <c r="B237" s="15">
        <f>'RAOB Used for Calcs'!C237</f>
        <v>22002.666666666664</v>
      </c>
      <c r="D237" s="18">
        <f>IF(B237=0,0,'RAOB Used for Calcs'!G237/10)</f>
        <v>2.5722</v>
      </c>
      <c r="E237" s="8"/>
      <c r="F237" s="15">
        <f>'RAOB Used for Calcs'!F237</f>
        <v>300</v>
      </c>
      <c r="H237" s="8">
        <f t="shared" si="21"/>
        <v>2.2275905436143328</v>
      </c>
      <c r="J237" s="8">
        <f t="shared" si="22"/>
        <v>2.2275905436143328</v>
      </c>
      <c r="L237" s="8">
        <f t="shared" si="23"/>
        <v>-1.2861000000000002</v>
      </c>
      <c r="N237" s="8">
        <f t="shared" si="24"/>
        <v>-1.2861000000000002</v>
      </c>
    </row>
    <row r="238" spans="2:14" x14ac:dyDescent="0.15">
      <c r="B238" s="15">
        <f>'RAOB Used for Calcs'!C238</f>
        <v>22136</v>
      </c>
      <c r="D238" s="18">
        <f>IF(B238=0,0,'RAOB Used for Calcs'!G238/10)</f>
        <v>2.5722</v>
      </c>
      <c r="E238" s="8"/>
      <c r="F238" s="15">
        <f>'RAOB Used for Calcs'!F238</f>
        <v>300</v>
      </c>
      <c r="H238" s="8">
        <f t="shared" si="21"/>
        <v>2.2275905436143328</v>
      </c>
      <c r="J238" s="8">
        <f t="shared" si="22"/>
        <v>2.2275905436143328</v>
      </c>
      <c r="L238" s="8">
        <f t="shared" si="23"/>
        <v>-1.2861000000000002</v>
      </c>
      <c r="N238" s="8">
        <f t="shared" si="24"/>
        <v>-1.2861000000000002</v>
      </c>
    </row>
    <row r="239" spans="2:14" x14ac:dyDescent="0.15">
      <c r="B239" s="15">
        <f>'RAOB Used for Calcs'!C239</f>
        <v>22269.333333333332</v>
      </c>
      <c r="D239" s="18">
        <f>IF(B239=0,0,'RAOB Used for Calcs'!G239/10)</f>
        <v>2.5722</v>
      </c>
      <c r="E239" s="8"/>
      <c r="F239" s="15">
        <f>'RAOB Used for Calcs'!F239</f>
        <v>300</v>
      </c>
      <c r="H239" s="8">
        <f t="shared" si="21"/>
        <v>2.2275905436143328</v>
      </c>
      <c r="J239" s="8">
        <f t="shared" si="22"/>
        <v>2.2275905436143328</v>
      </c>
      <c r="L239" s="8">
        <f t="shared" si="23"/>
        <v>-1.2861000000000002</v>
      </c>
      <c r="N239" s="8">
        <f t="shared" si="24"/>
        <v>-1.2861000000000002</v>
      </c>
    </row>
    <row r="240" spans="2:14" x14ac:dyDescent="0.15">
      <c r="B240" s="15">
        <f>'RAOB Used for Calcs'!C240</f>
        <v>22402.666666666664</v>
      </c>
      <c r="D240" s="18">
        <f>IF(B240=0,0,'RAOB Used for Calcs'!G240/10)</f>
        <v>2.5722</v>
      </c>
      <c r="E240" s="8"/>
      <c r="F240" s="15">
        <f>'RAOB Used for Calcs'!F240</f>
        <v>300</v>
      </c>
      <c r="H240" s="8">
        <f t="shared" si="21"/>
        <v>2.2275905436143328</v>
      </c>
      <c r="J240" s="8">
        <f t="shared" si="22"/>
        <v>2.2275905436143328</v>
      </c>
      <c r="L240" s="8">
        <f t="shared" si="23"/>
        <v>-1.2861000000000002</v>
      </c>
      <c r="N240" s="8">
        <f t="shared" si="24"/>
        <v>-1.2861000000000002</v>
      </c>
    </row>
    <row r="241" spans="2:14" x14ac:dyDescent="0.15">
      <c r="B241" s="15">
        <f>'RAOB Used for Calcs'!C241</f>
        <v>22536</v>
      </c>
      <c r="D241" s="18">
        <f>IF(B241=0,0,'RAOB Used for Calcs'!G241/10)</f>
        <v>2.5722</v>
      </c>
      <c r="E241" s="8"/>
      <c r="F241" s="15">
        <f>'RAOB Used for Calcs'!F241</f>
        <v>300</v>
      </c>
      <c r="H241" s="8">
        <f t="shared" si="21"/>
        <v>2.2275905436143328</v>
      </c>
      <c r="J241" s="8">
        <f t="shared" si="22"/>
        <v>2.2275905436143328</v>
      </c>
      <c r="L241" s="8">
        <f t="shared" si="23"/>
        <v>-1.2861000000000002</v>
      </c>
      <c r="N241" s="8">
        <f t="shared" si="24"/>
        <v>-1.2861000000000002</v>
      </c>
    </row>
    <row r="242" spans="2:14" x14ac:dyDescent="0.15">
      <c r="B242" s="15">
        <f>'RAOB Used for Calcs'!C242</f>
        <v>22669.333333333332</v>
      </c>
      <c r="D242" s="18">
        <f>IF(B242=0,0,'RAOB Used for Calcs'!G242/10)</f>
        <v>2.5722</v>
      </c>
      <c r="E242" s="8"/>
      <c r="F242" s="15">
        <f>'RAOB Used for Calcs'!F242</f>
        <v>300</v>
      </c>
      <c r="H242" s="8">
        <f t="shared" si="21"/>
        <v>2.2275905436143328</v>
      </c>
      <c r="J242" s="8">
        <f t="shared" si="22"/>
        <v>2.2275905436143328</v>
      </c>
      <c r="L242" s="8">
        <f t="shared" si="23"/>
        <v>-1.2861000000000002</v>
      </c>
      <c r="N242" s="8">
        <f t="shared" si="24"/>
        <v>-1.2861000000000002</v>
      </c>
    </row>
    <row r="243" spans="2:14" x14ac:dyDescent="0.15">
      <c r="B243" s="15">
        <f>'RAOB Used for Calcs'!C243</f>
        <v>22802.666666666664</v>
      </c>
      <c r="D243" s="18">
        <f>IF(B243=0,0,'RAOB Used for Calcs'!G243/10)</f>
        <v>2.5722</v>
      </c>
      <c r="E243" s="8"/>
      <c r="F243" s="15">
        <f>'RAOB Used for Calcs'!F243</f>
        <v>300</v>
      </c>
      <c r="H243" s="8">
        <f t="shared" si="21"/>
        <v>2.2275905436143328</v>
      </c>
      <c r="J243" s="8">
        <f t="shared" si="22"/>
        <v>2.2275905436143328</v>
      </c>
      <c r="L243" s="8">
        <f t="shared" si="23"/>
        <v>-1.2861000000000002</v>
      </c>
      <c r="N243" s="8">
        <f t="shared" si="24"/>
        <v>-1.2861000000000002</v>
      </c>
    </row>
    <row r="244" spans="2:14" x14ac:dyDescent="0.15">
      <c r="B244" s="15">
        <f>'RAOB Used for Calcs'!C244</f>
        <v>22936</v>
      </c>
      <c r="D244" s="18">
        <f>IF(B244=0,0,'RAOB Used for Calcs'!G244/10)</f>
        <v>2.5722</v>
      </c>
      <c r="E244" s="8"/>
      <c r="F244" s="15">
        <f>'RAOB Used for Calcs'!F244</f>
        <v>300</v>
      </c>
      <c r="H244" s="8">
        <f t="shared" si="21"/>
        <v>2.2275905436143328</v>
      </c>
      <c r="J244" s="8">
        <f t="shared" si="22"/>
        <v>2.2275905436143328</v>
      </c>
      <c r="L244" s="8">
        <f t="shared" si="23"/>
        <v>-1.2861000000000002</v>
      </c>
      <c r="N244" s="8">
        <f t="shared" si="24"/>
        <v>-1.2861000000000002</v>
      </c>
    </row>
    <row r="245" spans="2:14" x14ac:dyDescent="0.15">
      <c r="B245" s="15">
        <f>'RAOB Used for Calcs'!C245</f>
        <v>23069.333333333332</v>
      </c>
      <c r="D245" s="18">
        <f>IF(B245=0,0,'RAOB Used for Calcs'!G245/10)</f>
        <v>2.5722</v>
      </c>
      <c r="E245" s="8"/>
      <c r="F245" s="15">
        <f>'RAOB Used for Calcs'!F245</f>
        <v>300</v>
      </c>
      <c r="H245" s="8">
        <f t="shared" si="21"/>
        <v>2.2275905436143328</v>
      </c>
      <c r="J245" s="8">
        <f t="shared" si="22"/>
        <v>2.2275905436143328</v>
      </c>
      <c r="L245" s="8">
        <f t="shared" si="23"/>
        <v>-1.2861000000000002</v>
      </c>
      <c r="N245" s="8">
        <f t="shared" si="24"/>
        <v>-1.2861000000000002</v>
      </c>
    </row>
    <row r="246" spans="2:14" x14ac:dyDescent="0.15">
      <c r="B246" s="15">
        <f>'RAOB Used for Calcs'!C246</f>
        <v>23202.666666666664</v>
      </c>
      <c r="D246" s="18">
        <f>IF(B246=0,0,'RAOB Used for Calcs'!G246/10)</f>
        <v>2.5722</v>
      </c>
      <c r="E246" s="8"/>
      <c r="F246" s="15">
        <f>'RAOB Used for Calcs'!F246</f>
        <v>300</v>
      </c>
      <c r="H246" s="8">
        <f t="shared" si="21"/>
        <v>2.2275905436143328</v>
      </c>
      <c r="J246" s="8">
        <f t="shared" si="22"/>
        <v>2.2275905436143328</v>
      </c>
      <c r="L246" s="8">
        <f t="shared" si="23"/>
        <v>-1.2861000000000002</v>
      </c>
      <c r="N246" s="8">
        <f t="shared" si="24"/>
        <v>-1.2861000000000002</v>
      </c>
    </row>
    <row r="247" spans="2:14" x14ac:dyDescent="0.15">
      <c r="B247" s="15">
        <f>'RAOB Used for Calcs'!C247</f>
        <v>23336</v>
      </c>
      <c r="D247" s="18">
        <f>IF(B247=0,0,'RAOB Used for Calcs'!G247/10)</f>
        <v>2.5722</v>
      </c>
      <c r="E247" s="8"/>
      <c r="F247" s="15">
        <f>'RAOB Used for Calcs'!F247</f>
        <v>300</v>
      </c>
      <c r="H247" s="8">
        <f t="shared" si="21"/>
        <v>2.2275905436143328</v>
      </c>
      <c r="J247" s="8">
        <f t="shared" si="22"/>
        <v>2.2275905436143328</v>
      </c>
      <c r="L247" s="8">
        <f t="shared" si="23"/>
        <v>-1.2861000000000002</v>
      </c>
      <c r="N247" s="8">
        <f t="shared" si="24"/>
        <v>-1.2861000000000002</v>
      </c>
    </row>
    <row r="248" spans="2:14" x14ac:dyDescent="0.15">
      <c r="B248" s="15">
        <f>'RAOB Used for Calcs'!C248</f>
        <v>23457.333333333332</v>
      </c>
      <c r="D248" s="18">
        <f>IF(B248=0,0,'RAOB Used for Calcs'!G248/10)</f>
        <v>2.5722</v>
      </c>
      <c r="E248" s="8"/>
      <c r="F248" s="15">
        <f>'RAOB Used for Calcs'!F248</f>
        <v>300</v>
      </c>
      <c r="H248" s="8">
        <f t="shared" si="21"/>
        <v>2.2275905436143328</v>
      </c>
      <c r="J248" s="8">
        <f t="shared" si="22"/>
        <v>2.2275905436143328</v>
      </c>
      <c r="L248" s="8">
        <f t="shared" si="23"/>
        <v>-1.2861000000000002</v>
      </c>
      <c r="N248" s="8">
        <f t="shared" si="24"/>
        <v>-1.2861000000000002</v>
      </c>
    </row>
    <row r="249" spans="2:14" x14ac:dyDescent="0.15">
      <c r="B249" s="15">
        <f>'RAOB Used for Calcs'!C249</f>
        <v>23578.666666666664</v>
      </c>
      <c r="D249" s="18">
        <f>IF(B249=0,0,'RAOB Used for Calcs'!G249/10)</f>
        <v>2.5722</v>
      </c>
      <c r="E249" s="8"/>
      <c r="F249" s="15">
        <f>'RAOB Used for Calcs'!F249</f>
        <v>300</v>
      </c>
      <c r="H249" s="8">
        <f t="shared" si="21"/>
        <v>2.2275905436143328</v>
      </c>
      <c r="J249" s="8">
        <f t="shared" si="22"/>
        <v>2.2275905436143328</v>
      </c>
      <c r="L249" s="8">
        <f t="shared" si="23"/>
        <v>-1.2861000000000002</v>
      </c>
      <c r="N249" s="8">
        <f t="shared" si="24"/>
        <v>-1.2861000000000002</v>
      </c>
    </row>
    <row r="250" spans="2:14" x14ac:dyDescent="0.15">
      <c r="B250" s="15">
        <f>'RAOB Used for Calcs'!C250</f>
        <v>23700</v>
      </c>
      <c r="D250" s="18">
        <f>IF(B250=0,0,'RAOB Used for Calcs'!G250/10)</f>
        <v>2.5722</v>
      </c>
      <c r="E250" s="8"/>
      <c r="F250" s="15">
        <f>'RAOB Used for Calcs'!F250</f>
        <v>300</v>
      </c>
      <c r="H250" s="8">
        <f t="shared" si="21"/>
        <v>2.2275905436143328</v>
      </c>
      <c r="J250" s="8">
        <f t="shared" si="22"/>
        <v>2.2275905436143328</v>
      </c>
      <c r="L250" s="8">
        <f t="shared" si="23"/>
        <v>-1.2861000000000002</v>
      </c>
      <c r="N250" s="8">
        <f t="shared" si="24"/>
        <v>-1.2861000000000002</v>
      </c>
    </row>
    <row r="251" spans="2:14" x14ac:dyDescent="0.15">
      <c r="B251" s="15">
        <f>'RAOB Used for Calcs'!C251</f>
        <v>23833.333333333332</v>
      </c>
      <c r="D251" s="18">
        <f>IF(B251=0,0,'RAOB Used for Calcs'!G251/10)</f>
        <v>2.05776</v>
      </c>
      <c r="E251" s="8"/>
      <c r="F251" s="15">
        <f>'RAOB Used for Calcs'!F251</f>
        <v>337</v>
      </c>
      <c r="H251" s="8">
        <f t="shared" si="21"/>
        <v>0.8040308869600884</v>
      </c>
      <c r="J251" s="8">
        <f t="shared" si="22"/>
        <v>1.5158107152872107</v>
      </c>
      <c r="L251" s="8">
        <f t="shared" si="23"/>
        <v>-1.8941780672402935</v>
      </c>
      <c r="N251" s="8">
        <f t="shared" si="24"/>
        <v>-1.5901390336201469</v>
      </c>
    </row>
    <row r="252" spans="2:14" x14ac:dyDescent="0.15">
      <c r="B252" s="15">
        <f>'RAOB Used for Calcs'!C252</f>
        <v>23966.666666666664</v>
      </c>
      <c r="D252" s="18">
        <f>IF(B252=0,0,'RAOB Used for Calcs'!G252/10)</f>
        <v>2.05776</v>
      </c>
      <c r="E252" s="8"/>
      <c r="F252" s="15">
        <f>'RAOB Used for Calcs'!F252</f>
        <v>337</v>
      </c>
      <c r="H252" s="8">
        <f t="shared" si="21"/>
        <v>0.8040308869600884</v>
      </c>
      <c r="J252" s="8">
        <f t="shared" si="22"/>
        <v>0.8040308869600884</v>
      </c>
      <c r="L252" s="8">
        <f t="shared" si="23"/>
        <v>-1.8941780672402935</v>
      </c>
      <c r="N252" s="8">
        <f t="shared" si="24"/>
        <v>-1.8941780672402935</v>
      </c>
    </row>
    <row r="253" spans="2:14" x14ac:dyDescent="0.15">
      <c r="B253" s="15">
        <f>'RAOB Used for Calcs'!C253</f>
        <v>24100</v>
      </c>
      <c r="D253" s="18">
        <f>IF(B253=0,0,'RAOB Used for Calcs'!G253/10)</f>
        <v>2.05776</v>
      </c>
      <c r="E253" s="8"/>
      <c r="F253" s="15">
        <f>'RAOB Used for Calcs'!F253</f>
        <v>337</v>
      </c>
      <c r="H253" s="8">
        <f t="shared" si="21"/>
        <v>0.8040308869600884</v>
      </c>
      <c r="J253" s="8">
        <f t="shared" si="22"/>
        <v>0.8040308869600884</v>
      </c>
      <c r="L253" s="8">
        <f t="shared" si="23"/>
        <v>-1.8941780672402935</v>
      </c>
      <c r="N253" s="8">
        <f t="shared" si="24"/>
        <v>-1.8941780672402935</v>
      </c>
    </row>
    <row r="254" spans="2:14" x14ac:dyDescent="0.15">
      <c r="B254" s="15">
        <f>'RAOB Used for Calcs'!C254</f>
        <v>24233.333333333332</v>
      </c>
      <c r="D254" s="18">
        <f>IF(B254=0,0,'RAOB Used for Calcs'!G254/10)</f>
        <v>2.05776</v>
      </c>
      <c r="E254" s="8"/>
      <c r="F254" s="15">
        <f>'RAOB Used for Calcs'!F254</f>
        <v>337</v>
      </c>
      <c r="H254" s="8">
        <f t="shared" si="21"/>
        <v>0.8040308869600884</v>
      </c>
      <c r="J254" s="8">
        <f t="shared" si="22"/>
        <v>0.8040308869600884</v>
      </c>
      <c r="L254" s="8">
        <f t="shared" si="23"/>
        <v>-1.8941780672402935</v>
      </c>
      <c r="N254" s="8">
        <f t="shared" si="24"/>
        <v>-1.8941780672402935</v>
      </c>
    </row>
    <row r="255" spans="2:14" x14ac:dyDescent="0.15">
      <c r="B255" s="15">
        <f>'RAOB Used for Calcs'!C255</f>
        <v>24366.666666666664</v>
      </c>
      <c r="D255" s="18">
        <f>IF(B255=0,0,'RAOB Used for Calcs'!G255/10)</f>
        <v>2.05776</v>
      </c>
      <c r="E255" s="8"/>
      <c r="F255" s="15">
        <f>'RAOB Used for Calcs'!F255</f>
        <v>337</v>
      </c>
      <c r="H255" s="8">
        <f t="shared" si="21"/>
        <v>0.8040308869600884</v>
      </c>
      <c r="J255" s="8">
        <f t="shared" si="22"/>
        <v>0.8040308869600884</v>
      </c>
      <c r="L255" s="8">
        <f t="shared" si="23"/>
        <v>-1.8941780672402935</v>
      </c>
      <c r="N255" s="8">
        <f t="shared" si="24"/>
        <v>-1.8941780672402935</v>
      </c>
    </row>
    <row r="256" spans="2:14" x14ac:dyDescent="0.15">
      <c r="B256" s="15">
        <f>'RAOB Used for Calcs'!C256</f>
        <v>24500</v>
      </c>
      <c r="D256" s="18">
        <f>IF(B256=0,0,'RAOB Used for Calcs'!G256/10)</f>
        <v>2.05776</v>
      </c>
      <c r="E256" s="8"/>
      <c r="F256" s="15">
        <f>'RAOB Used for Calcs'!F256</f>
        <v>337</v>
      </c>
      <c r="H256" s="8">
        <f t="shared" si="21"/>
        <v>0.8040308869600884</v>
      </c>
      <c r="J256" s="8">
        <f t="shared" si="22"/>
        <v>0.8040308869600884</v>
      </c>
      <c r="L256" s="8">
        <f t="shared" si="23"/>
        <v>-1.8941780672402935</v>
      </c>
      <c r="N256" s="8">
        <f t="shared" si="24"/>
        <v>-1.8941780672402935</v>
      </c>
    </row>
    <row r="257" spans="2:14" x14ac:dyDescent="0.15">
      <c r="B257" s="15">
        <f>'RAOB Used for Calcs'!C257</f>
        <v>24640</v>
      </c>
      <c r="D257" s="18">
        <f>IF(B257=0,0,'RAOB Used for Calcs'!G257/10)</f>
        <v>2.05776</v>
      </c>
      <c r="E257" s="8"/>
      <c r="F257" s="15">
        <f>'RAOB Used for Calcs'!F257</f>
        <v>337</v>
      </c>
      <c r="H257" s="8">
        <f t="shared" si="21"/>
        <v>0.8040308869600884</v>
      </c>
      <c r="J257" s="8">
        <f t="shared" si="22"/>
        <v>0.8040308869600884</v>
      </c>
      <c r="L257" s="8">
        <f t="shared" si="23"/>
        <v>-1.8941780672402935</v>
      </c>
      <c r="N257" s="8">
        <f t="shared" si="24"/>
        <v>-1.8941780672402935</v>
      </c>
    </row>
    <row r="258" spans="2:14" x14ac:dyDescent="0.15">
      <c r="B258" s="15">
        <f>'RAOB Used for Calcs'!C258</f>
        <v>24780</v>
      </c>
      <c r="D258" s="18">
        <f>IF(B258=0,0,'RAOB Used for Calcs'!G258/10)</f>
        <v>2.05776</v>
      </c>
      <c r="E258" s="8"/>
      <c r="F258" s="15">
        <f>'RAOB Used for Calcs'!F258</f>
        <v>337</v>
      </c>
      <c r="H258" s="8">
        <f t="shared" si="21"/>
        <v>0.8040308869600884</v>
      </c>
      <c r="J258" s="8">
        <f t="shared" si="22"/>
        <v>0.8040308869600884</v>
      </c>
      <c r="L258" s="8">
        <f t="shared" si="23"/>
        <v>-1.8941780672402935</v>
      </c>
      <c r="N258" s="8">
        <f t="shared" si="24"/>
        <v>-1.8941780672402935</v>
      </c>
    </row>
    <row r="259" spans="2:14" x14ac:dyDescent="0.15">
      <c r="B259" s="15">
        <f>'RAOB Used for Calcs'!C259</f>
        <v>24920</v>
      </c>
      <c r="D259" s="18">
        <f>IF(B259=0,0,'RAOB Used for Calcs'!G259/10)</f>
        <v>2.05776</v>
      </c>
      <c r="E259" s="8"/>
      <c r="F259" s="15">
        <f>'RAOB Used for Calcs'!F259</f>
        <v>337</v>
      </c>
      <c r="H259" s="8">
        <f t="shared" si="21"/>
        <v>0.8040308869600884</v>
      </c>
      <c r="J259" s="8">
        <f t="shared" si="22"/>
        <v>0.8040308869600884</v>
      </c>
      <c r="L259" s="8">
        <f t="shared" si="23"/>
        <v>-1.8941780672402935</v>
      </c>
      <c r="N259" s="8">
        <f t="shared" si="24"/>
        <v>-1.8941780672402935</v>
      </c>
    </row>
    <row r="260" spans="2:14" x14ac:dyDescent="0.15">
      <c r="B260" s="15">
        <f>'RAOB Used for Calcs'!C260</f>
        <v>25081</v>
      </c>
      <c r="D260" s="18">
        <f>IF(B260=0,0,'RAOB Used for Calcs'!G260/10)</f>
        <v>2.05776</v>
      </c>
      <c r="E260" s="8"/>
      <c r="F260" s="15">
        <f>'RAOB Used for Calcs'!F260</f>
        <v>337</v>
      </c>
      <c r="H260" s="8">
        <f t="shared" si="21"/>
        <v>0.8040308869600884</v>
      </c>
      <c r="J260" s="8">
        <f t="shared" si="22"/>
        <v>0.8040308869600884</v>
      </c>
      <c r="L260" s="8">
        <f t="shared" si="23"/>
        <v>-1.8941780672402935</v>
      </c>
      <c r="N260" s="8">
        <f t="shared" si="24"/>
        <v>-1.8941780672402935</v>
      </c>
    </row>
    <row r="261" spans="2:14" x14ac:dyDescent="0.15">
      <c r="B261" s="15">
        <f>'RAOB Used for Calcs'!C261</f>
        <v>25242</v>
      </c>
      <c r="D261" s="18">
        <f>IF(B261=0,0,'RAOB Used for Calcs'!G261/10)</f>
        <v>2.05776</v>
      </c>
      <c r="E261" s="8"/>
      <c r="F261" s="15">
        <f>'RAOB Used for Calcs'!F261</f>
        <v>337</v>
      </c>
      <c r="H261" s="8">
        <f t="shared" si="21"/>
        <v>0.8040308869600884</v>
      </c>
      <c r="J261" s="8">
        <f t="shared" si="22"/>
        <v>0.8040308869600884</v>
      </c>
      <c r="L261" s="8">
        <f t="shared" si="23"/>
        <v>-1.8941780672402935</v>
      </c>
      <c r="N261" s="8">
        <f t="shared" si="24"/>
        <v>-1.8941780672402935</v>
      </c>
    </row>
    <row r="262" spans="2:14" x14ac:dyDescent="0.15">
      <c r="B262" s="15">
        <f>'RAOB Used for Calcs'!C262</f>
        <v>25403</v>
      </c>
      <c r="D262" s="18">
        <f>IF(B262=0,0,'RAOB Used for Calcs'!G262/10)</f>
        <v>2.05776</v>
      </c>
      <c r="E262" s="8"/>
      <c r="F262" s="15">
        <f>'RAOB Used for Calcs'!F262</f>
        <v>337</v>
      </c>
      <c r="H262" s="8">
        <f t="shared" si="21"/>
        <v>0.8040308869600884</v>
      </c>
      <c r="J262" s="8">
        <f t="shared" si="22"/>
        <v>0.8040308869600884</v>
      </c>
      <c r="L262" s="8">
        <f t="shared" si="23"/>
        <v>-1.8941780672402935</v>
      </c>
      <c r="N262" s="8">
        <f t="shared" si="24"/>
        <v>-1.8941780672402935</v>
      </c>
    </row>
    <row r="263" spans="2:14" x14ac:dyDescent="0.15">
      <c r="B263" s="15">
        <f>'RAOB Used for Calcs'!C263</f>
        <v>25536.333333333332</v>
      </c>
      <c r="D263" s="18">
        <f>IF(B263=0,0,'RAOB Used for Calcs'!G263/10)</f>
        <v>1.54332</v>
      </c>
      <c r="E263" s="8"/>
      <c r="F263" s="15">
        <f>'RAOB Used for Calcs'!F263</f>
        <v>355</v>
      </c>
      <c r="H263" s="8">
        <f t="shared" si="21"/>
        <v>0.13450920089731613</v>
      </c>
      <c r="J263" s="8">
        <f t="shared" si="22"/>
        <v>0.46927004392870225</v>
      </c>
      <c r="L263" s="8">
        <f t="shared" si="23"/>
        <v>-1.5374472014589529</v>
      </c>
      <c r="N263" s="8">
        <f t="shared" si="24"/>
        <v>-1.7158126343496232</v>
      </c>
    </row>
    <row r="264" spans="2:14" x14ac:dyDescent="0.15">
      <c r="B264" s="15">
        <f>'RAOB Used for Calcs'!C264</f>
        <v>25669.666666666664</v>
      </c>
      <c r="D264" s="18">
        <f>IF(B264=0,0,'RAOB Used for Calcs'!G264/10)</f>
        <v>1.54332</v>
      </c>
      <c r="E264" s="8"/>
      <c r="F264" s="15">
        <f>'RAOB Used for Calcs'!F264</f>
        <v>355</v>
      </c>
      <c r="H264" s="8">
        <f t="shared" si="21"/>
        <v>0.13450920089731613</v>
      </c>
      <c r="J264" s="8">
        <f t="shared" si="22"/>
        <v>0.13450920089731613</v>
      </c>
      <c r="L264" s="8">
        <f t="shared" si="23"/>
        <v>-1.5374472014589529</v>
      </c>
      <c r="N264" s="8">
        <f t="shared" si="24"/>
        <v>-1.5374472014589529</v>
      </c>
    </row>
    <row r="265" spans="2:14" x14ac:dyDescent="0.15">
      <c r="B265" s="15">
        <f>'RAOB Used for Calcs'!C265</f>
        <v>25803</v>
      </c>
      <c r="D265" s="18">
        <f>IF(B265=0,0,'RAOB Used for Calcs'!G265/10)</f>
        <v>1.54332</v>
      </c>
      <c r="E265" s="8"/>
      <c r="F265" s="15">
        <f>'RAOB Used for Calcs'!F265</f>
        <v>355</v>
      </c>
      <c r="H265" s="8">
        <f t="shared" ref="H265:H328" si="25">COS(RADIANS(F265+90))*(D265)</f>
        <v>0.13450920089731613</v>
      </c>
      <c r="J265" s="8">
        <f t="shared" ref="J265:J328" si="26">AVERAGE(H264:H265)</f>
        <v>0.13450920089731613</v>
      </c>
      <c r="L265" s="8">
        <f t="shared" ref="L265:L328" si="27">SIN(RADIANS(F265-90))*(D265)</f>
        <v>-1.5374472014589529</v>
      </c>
      <c r="N265" s="8">
        <f t="shared" ref="N265:N328" si="28">AVERAGE(L264:L265)</f>
        <v>-1.5374472014589529</v>
      </c>
    </row>
    <row r="266" spans="2:14" x14ac:dyDescent="0.15">
      <c r="B266" s="15">
        <f>'RAOB Used for Calcs'!C266</f>
        <v>25955.333333333332</v>
      </c>
      <c r="D266" s="18">
        <f>IF(B266=0,0,'RAOB Used for Calcs'!G266/10)</f>
        <v>1.54332</v>
      </c>
      <c r="E266" s="8"/>
      <c r="F266" s="15">
        <f>'RAOB Used for Calcs'!F266</f>
        <v>355</v>
      </c>
      <c r="H266" s="8">
        <f t="shared" si="25"/>
        <v>0.13450920089731613</v>
      </c>
      <c r="J266" s="8">
        <f t="shared" si="26"/>
        <v>0.13450920089731613</v>
      </c>
      <c r="L266" s="8">
        <f t="shared" si="27"/>
        <v>-1.5374472014589529</v>
      </c>
      <c r="N266" s="8">
        <f t="shared" si="28"/>
        <v>-1.5374472014589529</v>
      </c>
    </row>
    <row r="267" spans="2:14" x14ac:dyDescent="0.15">
      <c r="B267" s="15">
        <f>'RAOB Used for Calcs'!C267</f>
        <v>26107.666666666664</v>
      </c>
      <c r="D267" s="18">
        <f>IF(B267=0,0,'RAOB Used for Calcs'!G267/10)</f>
        <v>1.54332</v>
      </c>
      <c r="E267" s="8"/>
      <c r="F267" s="15">
        <f>'RAOB Used for Calcs'!F267</f>
        <v>355</v>
      </c>
      <c r="H267" s="8">
        <f t="shared" si="25"/>
        <v>0.13450920089731613</v>
      </c>
      <c r="J267" s="8">
        <f t="shared" si="26"/>
        <v>0.13450920089731613</v>
      </c>
      <c r="L267" s="8">
        <f t="shared" si="27"/>
        <v>-1.5374472014589529</v>
      </c>
      <c r="N267" s="8">
        <f t="shared" si="28"/>
        <v>-1.5374472014589529</v>
      </c>
    </row>
    <row r="268" spans="2:14" x14ac:dyDescent="0.15">
      <c r="B268" s="15">
        <f>'RAOB Used for Calcs'!C268</f>
        <v>26260</v>
      </c>
      <c r="D268" s="18">
        <f>IF(B268=0,0,'RAOB Used for Calcs'!G268/10)</f>
        <v>1.54332</v>
      </c>
      <c r="E268" s="8"/>
      <c r="F268" s="15">
        <f>'RAOB Used for Calcs'!F268</f>
        <v>355</v>
      </c>
      <c r="H268" s="8">
        <f t="shared" si="25"/>
        <v>0.13450920089731613</v>
      </c>
      <c r="J268" s="8">
        <f t="shared" si="26"/>
        <v>0.13450920089731613</v>
      </c>
      <c r="L268" s="8">
        <f t="shared" si="27"/>
        <v>-1.5374472014589529</v>
      </c>
      <c r="N268" s="8">
        <f t="shared" si="28"/>
        <v>-1.5374472014589529</v>
      </c>
    </row>
    <row r="269" spans="2:14" x14ac:dyDescent="0.15">
      <c r="B269" s="15">
        <f>'RAOB Used for Calcs'!C269</f>
        <v>26393.333333333332</v>
      </c>
      <c r="D269" s="18">
        <f>IF(B269=0,0,'RAOB Used for Calcs'!G269/10)</f>
        <v>1.02888</v>
      </c>
      <c r="E269" s="8"/>
      <c r="F269" s="15">
        <f>'RAOB Used for Calcs'!F269</f>
        <v>5</v>
      </c>
      <c r="H269" s="8">
        <f t="shared" si="25"/>
        <v>-8.9672800598210603E-2</v>
      </c>
      <c r="J269" s="8">
        <f t="shared" si="26"/>
        <v>2.2418200149552765E-2</v>
      </c>
      <c r="L269" s="8">
        <f t="shared" si="27"/>
        <v>-1.0249648009726351</v>
      </c>
      <c r="N269" s="8">
        <f t="shared" si="28"/>
        <v>-1.281206001215794</v>
      </c>
    </row>
    <row r="270" spans="2:14" x14ac:dyDescent="0.15">
      <c r="B270" s="15">
        <f>'RAOB Used for Calcs'!C270</f>
        <v>26526.666666666664</v>
      </c>
      <c r="D270" s="18">
        <f>IF(B270=0,0,'RAOB Used for Calcs'!G270/10)</f>
        <v>1.02888</v>
      </c>
      <c r="E270" s="8"/>
      <c r="F270" s="15">
        <f>'RAOB Used for Calcs'!F270</f>
        <v>5</v>
      </c>
      <c r="H270" s="8">
        <f t="shared" si="25"/>
        <v>-8.9672800598210603E-2</v>
      </c>
      <c r="J270" s="8">
        <f t="shared" si="26"/>
        <v>-8.9672800598210603E-2</v>
      </c>
      <c r="L270" s="8">
        <f t="shared" si="27"/>
        <v>-1.0249648009726351</v>
      </c>
      <c r="N270" s="8">
        <f t="shared" si="28"/>
        <v>-1.0249648009726351</v>
      </c>
    </row>
    <row r="271" spans="2:14" x14ac:dyDescent="0.15">
      <c r="B271" s="15">
        <f>'RAOB Used for Calcs'!C271</f>
        <v>26660</v>
      </c>
      <c r="D271" s="18">
        <f>IF(B271=0,0,'RAOB Used for Calcs'!G271/10)</f>
        <v>1.02888</v>
      </c>
      <c r="E271" s="8"/>
      <c r="F271" s="15">
        <f>'RAOB Used for Calcs'!F271</f>
        <v>5</v>
      </c>
      <c r="H271" s="8">
        <f t="shared" si="25"/>
        <v>-8.9672800598210603E-2</v>
      </c>
      <c r="J271" s="8">
        <f t="shared" si="26"/>
        <v>-8.9672800598210603E-2</v>
      </c>
      <c r="L271" s="8">
        <f t="shared" si="27"/>
        <v>-1.0249648009726351</v>
      </c>
      <c r="N271" s="8">
        <f t="shared" si="28"/>
        <v>-1.0249648009726351</v>
      </c>
    </row>
    <row r="272" spans="2:14" x14ac:dyDescent="0.15">
      <c r="B272" s="15">
        <f>'RAOB Used for Calcs'!C272</f>
        <v>26810</v>
      </c>
      <c r="D272" s="18">
        <f>IF(B272=0,0,'RAOB Used for Calcs'!G272/10)</f>
        <v>1.02888</v>
      </c>
      <c r="E272" s="8"/>
      <c r="F272" s="15">
        <f>'RAOB Used for Calcs'!F272</f>
        <v>5</v>
      </c>
      <c r="H272" s="8">
        <f t="shared" si="25"/>
        <v>-8.9672800598210603E-2</v>
      </c>
      <c r="J272" s="8">
        <f t="shared" si="26"/>
        <v>-8.9672800598210603E-2</v>
      </c>
      <c r="L272" s="8">
        <f t="shared" si="27"/>
        <v>-1.0249648009726351</v>
      </c>
      <c r="N272" s="8">
        <f t="shared" si="28"/>
        <v>-1.0249648009726351</v>
      </c>
    </row>
    <row r="273" spans="2:14" x14ac:dyDescent="0.15">
      <c r="B273" s="15">
        <f>'RAOB Used for Calcs'!C273</f>
        <v>26960</v>
      </c>
      <c r="D273" s="18">
        <f>IF(B273=0,0,'RAOB Used for Calcs'!G273/10)</f>
        <v>1.02888</v>
      </c>
      <c r="E273" s="8"/>
      <c r="F273" s="15">
        <f>'RAOB Used for Calcs'!F273</f>
        <v>5</v>
      </c>
      <c r="H273" s="8">
        <f t="shared" si="25"/>
        <v>-8.9672800598210603E-2</v>
      </c>
      <c r="J273" s="8">
        <f t="shared" si="26"/>
        <v>-8.9672800598210603E-2</v>
      </c>
      <c r="L273" s="8">
        <f t="shared" si="27"/>
        <v>-1.0249648009726351</v>
      </c>
      <c r="N273" s="8">
        <f t="shared" si="28"/>
        <v>-1.0249648009726351</v>
      </c>
    </row>
    <row r="274" spans="2:14" x14ac:dyDescent="0.15">
      <c r="B274" s="15">
        <f>'RAOB Used for Calcs'!C274</f>
        <v>27110</v>
      </c>
      <c r="D274" s="18">
        <f>IF(B274=0,0,'RAOB Used for Calcs'!G274/10)</f>
        <v>1.02888</v>
      </c>
      <c r="E274" s="8"/>
      <c r="F274" s="15">
        <f>'RAOB Used for Calcs'!F274</f>
        <v>5</v>
      </c>
      <c r="H274" s="8">
        <f t="shared" si="25"/>
        <v>-8.9672800598210603E-2</v>
      </c>
      <c r="J274" s="8">
        <f t="shared" si="26"/>
        <v>-8.9672800598210603E-2</v>
      </c>
      <c r="L274" s="8">
        <f t="shared" si="27"/>
        <v>-1.0249648009726351</v>
      </c>
      <c r="N274" s="8">
        <f t="shared" si="28"/>
        <v>-1.0249648009726351</v>
      </c>
    </row>
    <row r="275" spans="2:14" x14ac:dyDescent="0.15">
      <c r="B275" s="15">
        <f>'RAOB Used for Calcs'!C275</f>
        <v>27260</v>
      </c>
      <c r="D275" s="18">
        <f>IF(B275=0,0,'RAOB Used for Calcs'!G275/10)</f>
        <v>1.02888</v>
      </c>
      <c r="E275" s="8"/>
      <c r="F275" s="15">
        <f>'RAOB Used for Calcs'!F275</f>
        <v>5</v>
      </c>
      <c r="H275" s="8">
        <f t="shared" si="25"/>
        <v>-8.9672800598210603E-2</v>
      </c>
      <c r="J275" s="8">
        <f t="shared" si="26"/>
        <v>-8.9672800598210603E-2</v>
      </c>
      <c r="L275" s="8">
        <f t="shared" si="27"/>
        <v>-1.0249648009726351</v>
      </c>
      <c r="N275" s="8">
        <f t="shared" si="28"/>
        <v>-1.0249648009726351</v>
      </c>
    </row>
    <row r="276" spans="2:14" x14ac:dyDescent="0.15">
      <c r="B276" s="15">
        <f>'RAOB Used for Calcs'!C276</f>
        <v>27410</v>
      </c>
      <c r="D276" s="18">
        <f>IF(B276=0,0,'RAOB Used for Calcs'!G276/10)</f>
        <v>1.02888</v>
      </c>
      <c r="E276" s="8"/>
      <c r="F276" s="15">
        <f>'RAOB Used for Calcs'!F276</f>
        <v>5</v>
      </c>
      <c r="H276" s="8">
        <f t="shared" si="25"/>
        <v>-8.9672800598210603E-2</v>
      </c>
      <c r="J276" s="8">
        <f t="shared" si="26"/>
        <v>-8.9672800598210603E-2</v>
      </c>
      <c r="L276" s="8">
        <f t="shared" si="27"/>
        <v>-1.0249648009726351</v>
      </c>
      <c r="N276" s="8">
        <f t="shared" si="28"/>
        <v>-1.0249648009726351</v>
      </c>
    </row>
    <row r="277" spans="2:14" x14ac:dyDescent="0.15">
      <c r="B277" s="15">
        <f>'RAOB Used for Calcs'!C277</f>
        <v>27560</v>
      </c>
      <c r="D277" s="18">
        <f>IF(B277=0,0,'RAOB Used for Calcs'!G277/10)</f>
        <v>1.02888</v>
      </c>
      <c r="E277" s="8"/>
      <c r="F277" s="15">
        <f>'RAOB Used for Calcs'!F277</f>
        <v>5</v>
      </c>
      <c r="H277" s="8">
        <f t="shared" si="25"/>
        <v>-8.9672800598210603E-2</v>
      </c>
      <c r="J277" s="8">
        <f t="shared" si="26"/>
        <v>-8.9672800598210603E-2</v>
      </c>
      <c r="L277" s="8">
        <f t="shared" si="27"/>
        <v>-1.0249648009726351</v>
      </c>
      <c r="N277" s="8">
        <f t="shared" si="28"/>
        <v>-1.0249648009726351</v>
      </c>
    </row>
    <row r="278" spans="2:14" x14ac:dyDescent="0.15">
      <c r="B278" s="15">
        <f>'RAOB Used for Calcs'!C278</f>
        <v>27710</v>
      </c>
      <c r="D278" s="18">
        <f>IF(B278=0,0,'RAOB Used for Calcs'!G278/10)</f>
        <v>4.1155200000000001</v>
      </c>
      <c r="E278" s="8"/>
      <c r="F278" s="15">
        <f>'RAOB Used for Calcs'!F278</f>
        <v>5</v>
      </c>
      <c r="H278" s="8">
        <f t="shared" si="25"/>
        <v>-0.35869120239284241</v>
      </c>
      <c r="J278" s="8">
        <f t="shared" si="26"/>
        <v>-0.2241820014955265</v>
      </c>
      <c r="L278" s="8">
        <f t="shared" si="27"/>
        <v>-4.0998592038905404</v>
      </c>
      <c r="N278" s="8">
        <f t="shared" si="28"/>
        <v>-2.5624120024315875</v>
      </c>
    </row>
    <row r="279" spans="2:14" x14ac:dyDescent="0.15">
      <c r="B279" s="15">
        <f>'RAOB Used for Calcs'!C279</f>
        <v>27860</v>
      </c>
      <c r="D279" s="18">
        <f>IF(B279=0,0,'RAOB Used for Calcs'!G279/10)</f>
        <v>4.1155200000000001</v>
      </c>
      <c r="E279" s="8"/>
      <c r="F279" s="15">
        <f>'RAOB Used for Calcs'!F279</f>
        <v>5</v>
      </c>
      <c r="H279" s="8">
        <f t="shared" si="25"/>
        <v>-0.35869120239284241</v>
      </c>
      <c r="J279" s="8">
        <f t="shared" si="26"/>
        <v>-0.35869120239284241</v>
      </c>
      <c r="L279" s="8">
        <f t="shared" si="27"/>
        <v>-4.0998592038905404</v>
      </c>
      <c r="N279" s="8">
        <f t="shared" si="28"/>
        <v>-4.0998592038905404</v>
      </c>
    </row>
    <row r="280" spans="2:14" x14ac:dyDescent="0.15">
      <c r="B280" s="15">
        <f>'RAOB Used for Calcs'!C280</f>
        <v>28010</v>
      </c>
      <c r="D280" s="18">
        <f>IF(B280=0,0,'RAOB Used for Calcs'!G280/10)</f>
        <v>4.1155200000000001</v>
      </c>
      <c r="E280" s="8"/>
      <c r="F280" s="15">
        <f>'RAOB Used for Calcs'!F280</f>
        <v>5</v>
      </c>
      <c r="H280" s="8">
        <f t="shared" si="25"/>
        <v>-0.35869120239284241</v>
      </c>
      <c r="J280" s="8">
        <f t="shared" si="26"/>
        <v>-0.35869120239284241</v>
      </c>
      <c r="L280" s="8">
        <f t="shared" si="27"/>
        <v>-4.0998592038905404</v>
      </c>
      <c r="N280" s="8">
        <f t="shared" si="28"/>
        <v>-4.0998592038905404</v>
      </c>
    </row>
    <row r="281" spans="2:14" x14ac:dyDescent="0.15">
      <c r="B281" s="15">
        <f>'RAOB Used for Calcs'!C281</f>
        <v>28160</v>
      </c>
      <c r="D281" s="18">
        <f>IF(B281=0,0,'RAOB Used for Calcs'!G281/10)</f>
        <v>4.1155200000000001</v>
      </c>
      <c r="E281" s="8"/>
      <c r="F281" s="15">
        <f>'RAOB Used for Calcs'!F281</f>
        <v>5</v>
      </c>
      <c r="H281" s="8">
        <f t="shared" si="25"/>
        <v>-0.35869120239284241</v>
      </c>
      <c r="J281" s="8">
        <f t="shared" si="26"/>
        <v>-0.35869120239284241</v>
      </c>
      <c r="L281" s="8">
        <f t="shared" si="27"/>
        <v>-4.0998592038905404</v>
      </c>
      <c r="N281" s="8">
        <f t="shared" si="28"/>
        <v>-4.0998592038905404</v>
      </c>
    </row>
    <row r="282" spans="2:14" x14ac:dyDescent="0.15">
      <c r="B282" s="15">
        <f>'RAOB Used for Calcs'!C282</f>
        <v>28310</v>
      </c>
      <c r="D282" s="18">
        <f>IF(B282=0,0,'RAOB Used for Calcs'!G282/10)</f>
        <v>4.1155200000000001</v>
      </c>
      <c r="E282" s="8"/>
      <c r="F282" s="15">
        <f>'RAOB Used for Calcs'!F282</f>
        <v>5</v>
      </c>
      <c r="H282" s="8">
        <f t="shared" si="25"/>
        <v>-0.35869120239284241</v>
      </c>
      <c r="J282" s="8">
        <f t="shared" si="26"/>
        <v>-0.35869120239284241</v>
      </c>
      <c r="L282" s="8">
        <f t="shared" si="27"/>
        <v>-4.0998592038905404</v>
      </c>
      <c r="N282" s="8">
        <f t="shared" si="28"/>
        <v>-4.0998592038905404</v>
      </c>
    </row>
    <row r="283" spans="2:14" x14ac:dyDescent="0.15">
      <c r="B283" s="15">
        <f>'RAOB Used for Calcs'!C283</f>
        <v>28460</v>
      </c>
      <c r="D283" s="18">
        <f>IF(B283=0,0,'RAOB Used for Calcs'!G283/10)</f>
        <v>4.1155200000000001</v>
      </c>
      <c r="E283" s="8"/>
      <c r="F283" s="15">
        <f>'RAOB Used for Calcs'!F283</f>
        <v>5</v>
      </c>
      <c r="H283" s="8">
        <f t="shared" si="25"/>
        <v>-0.35869120239284241</v>
      </c>
      <c r="J283" s="8">
        <f t="shared" si="26"/>
        <v>-0.35869120239284241</v>
      </c>
      <c r="L283" s="8">
        <f t="shared" si="27"/>
        <v>-4.0998592038905404</v>
      </c>
      <c r="N283" s="8">
        <f t="shared" si="28"/>
        <v>-4.0998592038905404</v>
      </c>
    </row>
    <row r="284" spans="2:14" x14ac:dyDescent="0.15">
      <c r="B284" s="15">
        <f>'RAOB Used for Calcs'!C284</f>
        <v>28593.333333333332</v>
      </c>
      <c r="D284" s="18">
        <f>IF(B284=0,0,'RAOB Used for Calcs'!G284/10)</f>
        <v>4.1155200000000001</v>
      </c>
      <c r="E284" s="8"/>
      <c r="F284" s="15">
        <f>'RAOB Used for Calcs'!F284</f>
        <v>5</v>
      </c>
      <c r="H284" s="8">
        <f t="shared" si="25"/>
        <v>-0.35869120239284241</v>
      </c>
      <c r="J284" s="8">
        <f t="shared" si="26"/>
        <v>-0.35869120239284241</v>
      </c>
      <c r="L284" s="8">
        <f t="shared" si="27"/>
        <v>-4.0998592038905404</v>
      </c>
      <c r="N284" s="8">
        <f t="shared" si="28"/>
        <v>-4.0998592038905404</v>
      </c>
    </row>
    <row r="285" spans="2:14" x14ac:dyDescent="0.15">
      <c r="B285" s="15">
        <f>'RAOB Used for Calcs'!C285</f>
        <v>28726.666666666664</v>
      </c>
      <c r="D285" s="18">
        <f>IF(B285=0,0,'RAOB Used for Calcs'!G285/10)</f>
        <v>4.1155200000000001</v>
      </c>
      <c r="E285" s="8"/>
      <c r="F285" s="15">
        <f>'RAOB Used for Calcs'!F285</f>
        <v>5</v>
      </c>
      <c r="H285" s="8">
        <f t="shared" si="25"/>
        <v>-0.35869120239284241</v>
      </c>
      <c r="J285" s="8">
        <f t="shared" si="26"/>
        <v>-0.35869120239284241</v>
      </c>
      <c r="L285" s="8">
        <f t="shared" si="27"/>
        <v>-4.0998592038905404</v>
      </c>
      <c r="N285" s="8">
        <f t="shared" si="28"/>
        <v>-4.0998592038905404</v>
      </c>
    </row>
    <row r="286" spans="2:14" x14ac:dyDescent="0.15">
      <c r="B286" s="15">
        <f>'RAOB Used for Calcs'!C286</f>
        <v>28860</v>
      </c>
      <c r="D286" s="18">
        <f>IF(B286=0,0,'RAOB Used for Calcs'!G286/10)</f>
        <v>4.1155200000000001</v>
      </c>
      <c r="E286" s="8"/>
      <c r="F286" s="15">
        <f>'RAOB Used for Calcs'!F286</f>
        <v>5</v>
      </c>
      <c r="H286" s="8">
        <f t="shared" si="25"/>
        <v>-0.35869120239284241</v>
      </c>
      <c r="J286" s="8">
        <f t="shared" si="26"/>
        <v>-0.35869120239284241</v>
      </c>
      <c r="L286" s="8">
        <f t="shared" si="27"/>
        <v>-4.0998592038905404</v>
      </c>
      <c r="N286" s="8">
        <f t="shared" si="28"/>
        <v>-4.0998592038905404</v>
      </c>
    </row>
    <row r="287" spans="2:14" x14ac:dyDescent="0.15">
      <c r="B287" s="15">
        <f>'RAOB Used for Calcs'!C287</f>
        <v>28993.666666666668</v>
      </c>
      <c r="D287" s="18">
        <f>IF(B287=0,0,'RAOB Used for Calcs'!G287/10)</f>
        <v>4.1155200000000001</v>
      </c>
      <c r="E287" s="8"/>
      <c r="F287" s="15">
        <f>'RAOB Used for Calcs'!F287</f>
        <v>5</v>
      </c>
      <c r="H287" s="8">
        <f t="shared" si="25"/>
        <v>-0.35869120239284241</v>
      </c>
      <c r="J287" s="8">
        <f t="shared" si="26"/>
        <v>-0.35869120239284241</v>
      </c>
      <c r="L287" s="8">
        <f t="shared" si="27"/>
        <v>-4.0998592038905404</v>
      </c>
      <c r="N287" s="8">
        <f t="shared" si="28"/>
        <v>-4.0998592038905404</v>
      </c>
    </row>
    <row r="288" spans="2:14" x14ac:dyDescent="0.15">
      <c r="B288" s="15">
        <f>'RAOB Used for Calcs'!C288</f>
        <v>29127.333333333336</v>
      </c>
      <c r="D288" s="18">
        <f>IF(B288=0,0,'RAOB Used for Calcs'!G288/10)</f>
        <v>4.1155200000000001</v>
      </c>
      <c r="E288" s="8"/>
      <c r="F288" s="15">
        <f>'RAOB Used for Calcs'!F288</f>
        <v>5</v>
      </c>
      <c r="H288" s="8">
        <f t="shared" si="25"/>
        <v>-0.35869120239284241</v>
      </c>
      <c r="J288" s="8">
        <f t="shared" si="26"/>
        <v>-0.35869120239284241</v>
      </c>
      <c r="L288" s="8">
        <f t="shared" si="27"/>
        <v>-4.0998592038905404</v>
      </c>
      <c r="N288" s="8">
        <f t="shared" si="28"/>
        <v>-4.0998592038905404</v>
      </c>
    </row>
    <row r="289" spans="2:14" x14ac:dyDescent="0.15">
      <c r="B289" s="15">
        <f>'RAOB Used for Calcs'!C289</f>
        <v>29261</v>
      </c>
      <c r="D289" s="18">
        <f>IF(B289=0,0,'RAOB Used for Calcs'!G289/10)</f>
        <v>4.1155200000000001</v>
      </c>
      <c r="E289" s="8"/>
      <c r="F289" s="15">
        <f>'RAOB Used for Calcs'!F289</f>
        <v>5</v>
      </c>
      <c r="H289" s="8">
        <f t="shared" si="25"/>
        <v>-0.35869120239284241</v>
      </c>
      <c r="J289" s="8">
        <f t="shared" si="26"/>
        <v>-0.35869120239284241</v>
      </c>
      <c r="L289" s="8">
        <f t="shared" si="27"/>
        <v>-4.0998592038905404</v>
      </c>
      <c r="N289" s="8">
        <f t="shared" si="28"/>
        <v>-4.0998592038905404</v>
      </c>
    </row>
    <row r="290" spans="2:14" x14ac:dyDescent="0.15">
      <c r="B290" s="15">
        <f>'RAOB Used for Calcs'!C290</f>
        <v>0</v>
      </c>
      <c r="D290" s="18">
        <f>IF(B290=0,0,'RAOB Used for Calcs'!G290/10)</f>
        <v>0</v>
      </c>
      <c r="E290" s="8"/>
      <c r="F290" s="15">
        <f>'RAOB Used for Calcs'!F290</f>
        <v>0</v>
      </c>
      <c r="H290" s="8">
        <f t="shared" si="25"/>
        <v>0</v>
      </c>
      <c r="J290" s="8">
        <f t="shared" si="26"/>
        <v>-0.17934560119642121</v>
      </c>
      <c r="L290" s="8">
        <f t="shared" si="27"/>
        <v>0</v>
      </c>
      <c r="N290" s="8">
        <f t="shared" si="28"/>
        <v>-2.0499296019452702</v>
      </c>
    </row>
    <row r="291" spans="2:14" x14ac:dyDescent="0.15">
      <c r="B291" s="15">
        <f>'RAOB Used for Calcs'!C291</f>
        <v>0</v>
      </c>
      <c r="D291" s="18">
        <f>IF(B291=0,0,'RAOB Used for Calcs'!G291/10)</f>
        <v>0</v>
      </c>
      <c r="E291" s="8"/>
      <c r="F291" s="15">
        <f>'RAOB Used for Calcs'!F291</f>
        <v>0</v>
      </c>
      <c r="H291" s="8">
        <f t="shared" si="25"/>
        <v>0</v>
      </c>
      <c r="J291" s="8">
        <f t="shared" si="26"/>
        <v>0</v>
      </c>
      <c r="L291" s="8">
        <f t="shared" si="27"/>
        <v>0</v>
      </c>
      <c r="N291" s="8">
        <f t="shared" si="28"/>
        <v>0</v>
      </c>
    </row>
    <row r="292" spans="2:14" x14ac:dyDescent="0.15">
      <c r="B292" s="15">
        <f>'RAOB Used for Calcs'!C292</f>
        <v>0</v>
      </c>
      <c r="D292" s="18">
        <f>IF(B292=0,0,'RAOB Used for Calcs'!G292/10)</f>
        <v>0</v>
      </c>
      <c r="E292" s="8"/>
      <c r="F292" s="15">
        <f>'RAOB Used for Calcs'!F292</f>
        <v>0</v>
      </c>
      <c r="H292" s="8">
        <f t="shared" si="25"/>
        <v>0</v>
      </c>
      <c r="J292" s="8">
        <f t="shared" si="26"/>
        <v>0</v>
      </c>
      <c r="L292" s="8">
        <f t="shared" si="27"/>
        <v>0</v>
      </c>
      <c r="N292" s="8">
        <f t="shared" si="28"/>
        <v>0</v>
      </c>
    </row>
    <row r="293" spans="2:14" x14ac:dyDescent="0.15">
      <c r="B293" s="15">
        <f>'RAOB Used for Calcs'!C293</f>
        <v>0</v>
      </c>
      <c r="D293" s="18">
        <f>IF(B293=0,0,'RAOB Used for Calcs'!G293/10)</f>
        <v>0</v>
      </c>
      <c r="E293" s="8"/>
      <c r="F293" s="15">
        <f>'RAOB Used for Calcs'!F293</f>
        <v>0</v>
      </c>
      <c r="H293" s="8">
        <f t="shared" si="25"/>
        <v>0</v>
      </c>
      <c r="J293" s="8">
        <f t="shared" si="26"/>
        <v>0</v>
      </c>
      <c r="L293" s="8">
        <f t="shared" si="27"/>
        <v>0</v>
      </c>
      <c r="N293" s="8">
        <f t="shared" si="28"/>
        <v>0</v>
      </c>
    </row>
    <row r="294" spans="2:14" x14ac:dyDescent="0.15">
      <c r="B294" s="15">
        <f>'RAOB Used for Calcs'!C294</f>
        <v>0</v>
      </c>
      <c r="D294" s="18">
        <f>IF(B294=0,0,'RAOB Used for Calcs'!G294/10)</f>
        <v>0</v>
      </c>
      <c r="E294" s="8"/>
      <c r="F294" s="15">
        <f>'RAOB Used for Calcs'!F294</f>
        <v>0</v>
      </c>
      <c r="H294" s="8">
        <f t="shared" si="25"/>
        <v>0</v>
      </c>
      <c r="J294" s="8">
        <f t="shared" si="26"/>
        <v>0</v>
      </c>
      <c r="L294" s="8">
        <f t="shared" si="27"/>
        <v>0</v>
      </c>
      <c r="N294" s="8">
        <f t="shared" si="28"/>
        <v>0</v>
      </c>
    </row>
    <row r="295" spans="2:14" x14ac:dyDescent="0.15">
      <c r="B295" s="15">
        <f>'RAOB Used for Calcs'!C295</f>
        <v>0</v>
      </c>
      <c r="D295" s="18">
        <f>IF(B295=0,0,'RAOB Used for Calcs'!G295/10)</f>
        <v>0</v>
      </c>
      <c r="E295" s="8"/>
      <c r="F295" s="15">
        <f>'RAOB Used for Calcs'!F295</f>
        <v>0</v>
      </c>
      <c r="H295" s="8">
        <f t="shared" si="25"/>
        <v>0</v>
      </c>
      <c r="J295" s="8">
        <f t="shared" si="26"/>
        <v>0</v>
      </c>
      <c r="L295" s="8">
        <f t="shared" si="27"/>
        <v>0</v>
      </c>
      <c r="N295" s="8">
        <f t="shared" si="28"/>
        <v>0</v>
      </c>
    </row>
    <row r="296" spans="2:14" x14ac:dyDescent="0.15">
      <c r="B296" s="15">
        <f>'RAOB Used for Calcs'!C296</f>
        <v>0</v>
      </c>
      <c r="D296" s="18">
        <f>IF(B296=0,0,'RAOB Used for Calcs'!G296/10)</f>
        <v>0</v>
      </c>
      <c r="E296" s="8"/>
      <c r="F296" s="15">
        <f>'RAOB Used for Calcs'!F296</f>
        <v>0</v>
      </c>
      <c r="H296" s="8">
        <f t="shared" si="25"/>
        <v>0</v>
      </c>
      <c r="J296" s="8">
        <f t="shared" si="26"/>
        <v>0</v>
      </c>
      <c r="L296" s="8">
        <f t="shared" si="27"/>
        <v>0</v>
      </c>
      <c r="N296" s="8">
        <f t="shared" si="28"/>
        <v>0</v>
      </c>
    </row>
    <row r="297" spans="2:14" x14ac:dyDescent="0.15">
      <c r="B297" s="15">
        <f>'RAOB Used for Calcs'!C297</f>
        <v>0</v>
      </c>
      <c r="D297" s="18">
        <f>IF(B297=0,0,'RAOB Used for Calcs'!G297/10)</f>
        <v>0</v>
      </c>
      <c r="E297" s="8"/>
      <c r="F297" s="15">
        <f>'RAOB Used for Calcs'!F297</f>
        <v>0</v>
      </c>
      <c r="H297" s="8">
        <f t="shared" si="25"/>
        <v>0</v>
      </c>
      <c r="J297" s="8">
        <f t="shared" si="26"/>
        <v>0</v>
      </c>
      <c r="L297" s="8">
        <f t="shared" si="27"/>
        <v>0</v>
      </c>
      <c r="N297" s="8">
        <f t="shared" si="28"/>
        <v>0</v>
      </c>
    </row>
    <row r="298" spans="2:14" x14ac:dyDescent="0.15">
      <c r="B298" s="15">
        <f>'RAOB Used for Calcs'!C298</f>
        <v>0</v>
      </c>
      <c r="D298" s="18">
        <f>IF(B298=0,0,'RAOB Used for Calcs'!G298/10)</f>
        <v>0</v>
      </c>
      <c r="E298" s="8"/>
      <c r="F298" s="15">
        <f>'RAOB Used for Calcs'!F298</f>
        <v>0</v>
      </c>
      <c r="H298" s="8">
        <f t="shared" si="25"/>
        <v>0</v>
      </c>
      <c r="J298" s="8">
        <f t="shared" si="26"/>
        <v>0</v>
      </c>
      <c r="L298" s="8">
        <f t="shared" si="27"/>
        <v>0</v>
      </c>
      <c r="N298" s="8">
        <f t="shared" si="28"/>
        <v>0</v>
      </c>
    </row>
    <row r="299" spans="2:14" x14ac:dyDescent="0.15">
      <c r="B299" s="15">
        <f>'RAOB Used for Calcs'!C299</f>
        <v>0</v>
      </c>
      <c r="D299" s="18">
        <f>IF(B299=0,0,'RAOB Used for Calcs'!G299/10)</f>
        <v>0</v>
      </c>
      <c r="E299" s="8"/>
      <c r="F299" s="15">
        <f>'RAOB Used for Calcs'!F299</f>
        <v>0</v>
      </c>
      <c r="H299" s="8">
        <f t="shared" si="25"/>
        <v>0</v>
      </c>
      <c r="J299" s="8">
        <f t="shared" si="26"/>
        <v>0</v>
      </c>
      <c r="L299" s="8">
        <f t="shared" si="27"/>
        <v>0</v>
      </c>
      <c r="N299" s="8">
        <f t="shared" si="28"/>
        <v>0</v>
      </c>
    </row>
    <row r="300" spans="2:14" x14ac:dyDescent="0.15">
      <c r="B300" s="15">
        <f>'RAOB Used for Calcs'!C300</f>
        <v>0</v>
      </c>
      <c r="D300" s="18">
        <f>IF(B300=0,0,'RAOB Used for Calcs'!G300/10)</f>
        <v>0</v>
      </c>
      <c r="E300" s="8"/>
      <c r="F300" s="15">
        <f>'RAOB Used for Calcs'!F300</f>
        <v>0</v>
      </c>
      <c r="H300" s="8">
        <f t="shared" si="25"/>
        <v>0</v>
      </c>
      <c r="J300" s="8">
        <f t="shared" si="26"/>
        <v>0</v>
      </c>
      <c r="L300" s="8">
        <f t="shared" si="27"/>
        <v>0</v>
      </c>
      <c r="N300" s="8">
        <f t="shared" si="28"/>
        <v>0</v>
      </c>
    </row>
    <row r="301" spans="2:14" x14ac:dyDescent="0.15">
      <c r="B301" s="15">
        <f>'RAOB Used for Calcs'!C301</f>
        <v>0</v>
      </c>
      <c r="D301" s="18">
        <f>IF(B301=0,0,'RAOB Used for Calcs'!G301/10)</f>
        <v>0</v>
      </c>
      <c r="E301" s="8"/>
      <c r="F301" s="15">
        <f>'RAOB Used for Calcs'!F301</f>
        <v>0</v>
      </c>
      <c r="H301" s="8">
        <f t="shared" si="25"/>
        <v>0</v>
      </c>
      <c r="J301" s="8">
        <f t="shared" si="26"/>
        <v>0</v>
      </c>
      <c r="L301" s="8">
        <f t="shared" si="27"/>
        <v>0</v>
      </c>
      <c r="N301" s="8">
        <f t="shared" si="28"/>
        <v>0</v>
      </c>
    </row>
    <row r="302" spans="2:14" x14ac:dyDescent="0.15">
      <c r="B302" s="15">
        <f>'RAOB Used for Calcs'!C302</f>
        <v>0</v>
      </c>
      <c r="D302" s="18">
        <f>IF(B302=0,0,'RAOB Used for Calcs'!G302/10)</f>
        <v>0</v>
      </c>
      <c r="E302" s="8"/>
      <c r="F302" s="15">
        <f>'RAOB Used for Calcs'!F302</f>
        <v>0</v>
      </c>
      <c r="H302" s="8">
        <f t="shared" si="25"/>
        <v>0</v>
      </c>
      <c r="J302" s="8">
        <f t="shared" si="26"/>
        <v>0</v>
      </c>
      <c r="L302" s="8">
        <f t="shared" si="27"/>
        <v>0</v>
      </c>
      <c r="N302" s="8">
        <f t="shared" si="28"/>
        <v>0</v>
      </c>
    </row>
    <row r="303" spans="2:14" x14ac:dyDescent="0.15">
      <c r="B303" s="15">
        <f>'RAOB Used for Calcs'!C303</f>
        <v>0</v>
      </c>
      <c r="D303" s="18">
        <f>IF(B303=0,0,'RAOB Used for Calcs'!G303/10)</f>
        <v>0</v>
      </c>
      <c r="E303" s="8"/>
      <c r="F303" s="15">
        <f>'RAOB Used for Calcs'!F303</f>
        <v>0</v>
      </c>
      <c r="H303" s="8">
        <f t="shared" si="25"/>
        <v>0</v>
      </c>
      <c r="J303" s="8">
        <f t="shared" si="26"/>
        <v>0</v>
      </c>
      <c r="L303" s="8">
        <f t="shared" si="27"/>
        <v>0</v>
      </c>
      <c r="N303" s="8">
        <f t="shared" si="28"/>
        <v>0</v>
      </c>
    </row>
    <row r="304" spans="2:14" x14ac:dyDescent="0.15">
      <c r="B304" s="15">
        <f>'RAOB Used for Calcs'!C304</f>
        <v>0</v>
      </c>
      <c r="D304" s="18">
        <f>IF(B304=0,0,'RAOB Used for Calcs'!G304/10)</f>
        <v>0</v>
      </c>
      <c r="E304" s="8"/>
      <c r="F304" s="15">
        <f>'RAOB Used for Calcs'!F304</f>
        <v>0</v>
      </c>
      <c r="H304" s="8">
        <f t="shared" si="25"/>
        <v>0</v>
      </c>
      <c r="J304" s="8">
        <f t="shared" si="26"/>
        <v>0</v>
      </c>
      <c r="L304" s="8">
        <f t="shared" si="27"/>
        <v>0</v>
      </c>
      <c r="N304" s="8">
        <f t="shared" si="28"/>
        <v>0</v>
      </c>
    </row>
    <row r="305" spans="2:14" x14ac:dyDescent="0.15">
      <c r="B305" s="15">
        <f>'RAOB Used for Calcs'!C305</f>
        <v>0</v>
      </c>
      <c r="D305" s="18">
        <f>IF(B305=0,0,'RAOB Used for Calcs'!G305/10)</f>
        <v>0</v>
      </c>
      <c r="E305" s="8"/>
      <c r="F305" s="15">
        <f>'RAOB Used for Calcs'!F305</f>
        <v>0</v>
      </c>
      <c r="H305" s="8">
        <f t="shared" si="25"/>
        <v>0</v>
      </c>
      <c r="J305" s="8">
        <f t="shared" si="26"/>
        <v>0</v>
      </c>
      <c r="L305" s="8">
        <f t="shared" si="27"/>
        <v>0</v>
      </c>
      <c r="N305" s="8">
        <f t="shared" si="28"/>
        <v>0</v>
      </c>
    </row>
    <row r="306" spans="2:14" x14ac:dyDescent="0.15">
      <c r="B306" s="15">
        <f>'RAOB Used for Calcs'!C306</f>
        <v>0</v>
      </c>
      <c r="D306" s="18">
        <f>IF(B306=0,0,'RAOB Used for Calcs'!G306/10)</f>
        <v>0</v>
      </c>
      <c r="E306" s="8"/>
      <c r="F306" s="15">
        <f>'RAOB Used for Calcs'!F306</f>
        <v>0</v>
      </c>
      <c r="H306" s="8">
        <f t="shared" si="25"/>
        <v>0</v>
      </c>
      <c r="J306" s="8">
        <f t="shared" si="26"/>
        <v>0</v>
      </c>
      <c r="L306" s="8">
        <f t="shared" si="27"/>
        <v>0</v>
      </c>
      <c r="N306" s="8">
        <f t="shared" si="28"/>
        <v>0</v>
      </c>
    </row>
    <row r="307" spans="2:14" x14ac:dyDescent="0.15">
      <c r="B307" s="15">
        <f>'RAOB Used for Calcs'!C307</f>
        <v>0</v>
      </c>
      <c r="D307" s="18">
        <f>IF(B307=0,0,'RAOB Used for Calcs'!G307/10)</f>
        <v>0</v>
      </c>
      <c r="E307" s="8"/>
      <c r="F307" s="15">
        <f>'RAOB Used for Calcs'!F307</f>
        <v>0</v>
      </c>
      <c r="H307" s="8">
        <f t="shared" si="25"/>
        <v>0</v>
      </c>
      <c r="J307" s="8">
        <f t="shared" si="26"/>
        <v>0</v>
      </c>
      <c r="L307" s="8">
        <f t="shared" si="27"/>
        <v>0</v>
      </c>
      <c r="N307" s="8">
        <f t="shared" si="28"/>
        <v>0</v>
      </c>
    </row>
    <row r="308" spans="2:14" x14ac:dyDescent="0.15">
      <c r="B308" s="15">
        <f>'RAOB Used for Calcs'!C308</f>
        <v>0</v>
      </c>
      <c r="D308" s="18">
        <f>IF(B308=0,0,'RAOB Used for Calcs'!G308/10)</f>
        <v>0</v>
      </c>
      <c r="E308" s="8"/>
      <c r="F308" s="15">
        <f>'RAOB Used for Calcs'!F308</f>
        <v>0</v>
      </c>
      <c r="H308" s="8">
        <f t="shared" si="25"/>
        <v>0</v>
      </c>
      <c r="J308" s="8">
        <f t="shared" si="26"/>
        <v>0</v>
      </c>
      <c r="L308" s="8">
        <f t="shared" si="27"/>
        <v>0</v>
      </c>
      <c r="N308" s="8">
        <f t="shared" si="28"/>
        <v>0</v>
      </c>
    </row>
    <row r="309" spans="2:14" x14ac:dyDescent="0.15">
      <c r="B309" s="15">
        <f>'RAOB Used for Calcs'!C309</f>
        <v>0</v>
      </c>
      <c r="D309" s="18">
        <f>IF(B309=0,0,'RAOB Used for Calcs'!G309/10)</f>
        <v>0</v>
      </c>
      <c r="E309" s="8"/>
      <c r="F309" s="15">
        <f>'RAOB Used for Calcs'!F309</f>
        <v>0</v>
      </c>
      <c r="H309" s="8">
        <f t="shared" si="25"/>
        <v>0</v>
      </c>
      <c r="J309" s="8">
        <f t="shared" si="26"/>
        <v>0</v>
      </c>
      <c r="L309" s="8">
        <f t="shared" si="27"/>
        <v>0</v>
      </c>
      <c r="N309" s="8">
        <f t="shared" si="28"/>
        <v>0</v>
      </c>
    </row>
    <row r="310" spans="2:14" x14ac:dyDescent="0.15">
      <c r="B310" s="15">
        <f>'RAOB Used for Calcs'!C310</f>
        <v>0</v>
      </c>
      <c r="D310" s="18">
        <f>IF(B310=0,0,'RAOB Used for Calcs'!G310/10)</f>
        <v>0</v>
      </c>
      <c r="E310" s="8"/>
      <c r="F310" s="15">
        <f>'RAOB Used for Calcs'!F310</f>
        <v>0</v>
      </c>
      <c r="H310" s="8">
        <f t="shared" si="25"/>
        <v>0</v>
      </c>
      <c r="J310" s="8">
        <f t="shared" si="26"/>
        <v>0</v>
      </c>
      <c r="L310" s="8">
        <f t="shared" si="27"/>
        <v>0</v>
      </c>
      <c r="N310" s="8">
        <f t="shared" si="28"/>
        <v>0</v>
      </c>
    </row>
    <row r="311" spans="2:14" x14ac:dyDescent="0.15">
      <c r="B311" s="15">
        <f>'RAOB Used for Calcs'!C311</f>
        <v>0</v>
      </c>
      <c r="D311" s="18">
        <f>IF(B311=0,0,'RAOB Used for Calcs'!G311/10)</f>
        <v>0</v>
      </c>
      <c r="E311" s="8"/>
      <c r="F311" s="15">
        <f>'RAOB Used for Calcs'!F311</f>
        <v>0</v>
      </c>
      <c r="H311" s="8">
        <f t="shared" si="25"/>
        <v>0</v>
      </c>
      <c r="J311" s="8">
        <f t="shared" si="26"/>
        <v>0</v>
      </c>
      <c r="L311" s="8">
        <f t="shared" si="27"/>
        <v>0</v>
      </c>
      <c r="N311" s="8">
        <f t="shared" si="28"/>
        <v>0</v>
      </c>
    </row>
    <row r="312" spans="2:14" x14ac:dyDescent="0.15">
      <c r="B312" s="15">
        <f>'RAOB Used for Calcs'!C312</f>
        <v>0</v>
      </c>
      <c r="D312" s="18">
        <f>IF(B312=0,0,'RAOB Used for Calcs'!G312/10)</f>
        <v>0</v>
      </c>
      <c r="E312" s="8"/>
      <c r="F312" s="15">
        <f>'RAOB Used for Calcs'!F312</f>
        <v>0</v>
      </c>
      <c r="H312" s="8">
        <f t="shared" si="25"/>
        <v>0</v>
      </c>
      <c r="J312" s="8">
        <f t="shared" si="26"/>
        <v>0</v>
      </c>
      <c r="L312" s="8">
        <f t="shared" si="27"/>
        <v>0</v>
      </c>
      <c r="N312" s="8">
        <f t="shared" si="28"/>
        <v>0</v>
      </c>
    </row>
    <row r="313" spans="2:14" x14ac:dyDescent="0.15">
      <c r="B313" s="15">
        <f>'RAOB Used for Calcs'!C313</f>
        <v>0</v>
      </c>
      <c r="D313" s="18">
        <f>IF(B313=0,0,'RAOB Used for Calcs'!G313/10)</f>
        <v>0</v>
      </c>
      <c r="E313" s="8"/>
      <c r="F313" s="15">
        <f>'RAOB Used for Calcs'!F313</f>
        <v>0</v>
      </c>
      <c r="H313" s="8">
        <f t="shared" si="25"/>
        <v>0</v>
      </c>
      <c r="J313" s="8">
        <f t="shared" si="26"/>
        <v>0</v>
      </c>
      <c r="L313" s="8">
        <f t="shared" si="27"/>
        <v>0</v>
      </c>
      <c r="N313" s="8">
        <f t="shared" si="28"/>
        <v>0</v>
      </c>
    </row>
    <row r="314" spans="2:14" x14ac:dyDescent="0.15">
      <c r="B314" s="15">
        <f>'RAOB Used for Calcs'!C314</f>
        <v>0</v>
      </c>
      <c r="D314" s="18">
        <f>IF(B314=0,0,'RAOB Used for Calcs'!G314/10)</f>
        <v>0</v>
      </c>
      <c r="E314" s="8"/>
      <c r="F314" s="15">
        <f>'RAOB Used for Calcs'!F314</f>
        <v>0</v>
      </c>
      <c r="H314" s="8">
        <f t="shared" si="25"/>
        <v>0</v>
      </c>
      <c r="J314" s="8">
        <f t="shared" si="26"/>
        <v>0</v>
      </c>
      <c r="L314" s="8">
        <f t="shared" si="27"/>
        <v>0</v>
      </c>
      <c r="N314" s="8">
        <f t="shared" si="28"/>
        <v>0</v>
      </c>
    </row>
    <row r="315" spans="2:14" x14ac:dyDescent="0.15">
      <c r="B315" s="15">
        <f>'RAOB Used for Calcs'!C315</f>
        <v>0</v>
      </c>
      <c r="D315" s="18">
        <f>IF(B315=0,0,'RAOB Used for Calcs'!G315/10)</f>
        <v>0</v>
      </c>
      <c r="E315" s="8"/>
      <c r="F315" s="15">
        <f>'RAOB Used for Calcs'!F315</f>
        <v>0</v>
      </c>
      <c r="H315" s="8">
        <f t="shared" si="25"/>
        <v>0</v>
      </c>
      <c r="J315" s="8">
        <f t="shared" si="26"/>
        <v>0</v>
      </c>
      <c r="L315" s="8">
        <f t="shared" si="27"/>
        <v>0</v>
      </c>
      <c r="N315" s="8">
        <f t="shared" si="28"/>
        <v>0</v>
      </c>
    </row>
    <row r="316" spans="2:14" x14ac:dyDescent="0.15">
      <c r="B316" s="15">
        <f>'RAOB Used for Calcs'!C316</f>
        <v>0</v>
      </c>
      <c r="D316" s="18">
        <f>IF(B316=0,0,'RAOB Used for Calcs'!G316/10)</f>
        <v>0</v>
      </c>
      <c r="E316" s="8"/>
      <c r="F316" s="15">
        <f>'RAOB Used for Calcs'!F316</f>
        <v>0</v>
      </c>
      <c r="H316" s="8">
        <f t="shared" si="25"/>
        <v>0</v>
      </c>
      <c r="J316" s="8">
        <f t="shared" si="26"/>
        <v>0</v>
      </c>
      <c r="L316" s="8">
        <f t="shared" si="27"/>
        <v>0</v>
      </c>
      <c r="N316" s="8">
        <f t="shared" si="28"/>
        <v>0</v>
      </c>
    </row>
    <row r="317" spans="2:14" x14ac:dyDescent="0.15">
      <c r="B317" s="15">
        <f>'RAOB Used for Calcs'!C317</f>
        <v>0</v>
      </c>
      <c r="D317" s="18">
        <f>IF(B317=0,0,'RAOB Used for Calcs'!G317/10)</f>
        <v>0</v>
      </c>
      <c r="E317" s="8"/>
      <c r="F317" s="15">
        <f>'RAOB Used for Calcs'!F317</f>
        <v>0</v>
      </c>
      <c r="H317" s="8">
        <f t="shared" si="25"/>
        <v>0</v>
      </c>
      <c r="J317" s="8">
        <f t="shared" si="26"/>
        <v>0</v>
      </c>
      <c r="L317" s="8">
        <f t="shared" si="27"/>
        <v>0</v>
      </c>
      <c r="N317" s="8">
        <f t="shared" si="28"/>
        <v>0</v>
      </c>
    </row>
    <row r="318" spans="2:14" x14ac:dyDescent="0.15">
      <c r="B318" s="15">
        <f>'RAOB Used for Calcs'!C318</f>
        <v>0</v>
      </c>
      <c r="D318" s="18">
        <f>IF(B318=0,0,'RAOB Used for Calcs'!G318/10)</f>
        <v>0</v>
      </c>
      <c r="E318" s="8"/>
      <c r="F318" s="15">
        <f>'RAOB Used for Calcs'!F318</f>
        <v>0</v>
      </c>
      <c r="H318" s="8">
        <f t="shared" si="25"/>
        <v>0</v>
      </c>
      <c r="J318" s="8">
        <f t="shared" si="26"/>
        <v>0</v>
      </c>
      <c r="L318" s="8">
        <f t="shared" si="27"/>
        <v>0</v>
      </c>
      <c r="N318" s="8">
        <f t="shared" si="28"/>
        <v>0</v>
      </c>
    </row>
    <row r="319" spans="2:14" x14ac:dyDescent="0.15">
      <c r="B319" s="15">
        <f>'RAOB Used for Calcs'!C319</f>
        <v>0</v>
      </c>
      <c r="D319" s="18">
        <f>IF(B319=0,0,'RAOB Used for Calcs'!G319/10)</f>
        <v>0</v>
      </c>
      <c r="E319" s="8"/>
      <c r="F319" s="15">
        <f>'RAOB Used for Calcs'!F319</f>
        <v>0</v>
      </c>
      <c r="H319" s="8">
        <f t="shared" si="25"/>
        <v>0</v>
      </c>
      <c r="J319" s="8">
        <f t="shared" si="26"/>
        <v>0</v>
      </c>
      <c r="L319" s="8">
        <f t="shared" si="27"/>
        <v>0</v>
      </c>
      <c r="N319" s="8">
        <f t="shared" si="28"/>
        <v>0</v>
      </c>
    </row>
    <row r="320" spans="2:14" x14ac:dyDescent="0.15">
      <c r="B320" s="15">
        <f>'RAOB Used for Calcs'!C320</f>
        <v>0</v>
      </c>
      <c r="D320" s="18">
        <f>IF(B320=0,0,'RAOB Used for Calcs'!G320/10)</f>
        <v>0</v>
      </c>
      <c r="E320" s="8"/>
      <c r="F320" s="15">
        <f>'RAOB Used for Calcs'!F320</f>
        <v>0</v>
      </c>
      <c r="H320" s="8">
        <f t="shared" si="25"/>
        <v>0</v>
      </c>
      <c r="J320" s="8">
        <f t="shared" si="26"/>
        <v>0</v>
      </c>
      <c r="L320" s="8">
        <f t="shared" si="27"/>
        <v>0</v>
      </c>
      <c r="N320" s="8">
        <f t="shared" si="28"/>
        <v>0</v>
      </c>
    </row>
    <row r="321" spans="2:14" x14ac:dyDescent="0.15">
      <c r="B321" s="15">
        <f>'RAOB Used for Calcs'!C321</f>
        <v>0</v>
      </c>
      <c r="D321" s="18">
        <f>IF(B321=0,0,'RAOB Used for Calcs'!G321/10)</f>
        <v>0</v>
      </c>
      <c r="E321" s="8"/>
      <c r="F321" s="15">
        <f>'RAOB Used for Calcs'!F321</f>
        <v>0</v>
      </c>
      <c r="H321" s="8">
        <f t="shared" si="25"/>
        <v>0</v>
      </c>
      <c r="J321" s="8">
        <f t="shared" si="26"/>
        <v>0</v>
      </c>
      <c r="L321" s="8">
        <f t="shared" si="27"/>
        <v>0</v>
      </c>
      <c r="N321" s="8">
        <f t="shared" si="28"/>
        <v>0</v>
      </c>
    </row>
    <row r="322" spans="2:14" x14ac:dyDescent="0.15">
      <c r="B322" s="15">
        <f>'RAOB Used for Calcs'!C322</f>
        <v>0</v>
      </c>
      <c r="D322" s="18">
        <f>IF(B322=0,0,'RAOB Used for Calcs'!G322/10)</f>
        <v>0</v>
      </c>
      <c r="E322" s="8"/>
      <c r="F322" s="15">
        <f>'RAOB Used for Calcs'!F322</f>
        <v>0</v>
      </c>
      <c r="H322" s="8">
        <f t="shared" si="25"/>
        <v>0</v>
      </c>
      <c r="J322" s="8">
        <f t="shared" si="26"/>
        <v>0</v>
      </c>
      <c r="L322" s="8">
        <f t="shared" si="27"/>
        <v>0</v>
      </c>
      <c r="N322" s="8">
        <f t="shared" si="28"/>
        <v>0</v>
      </c>
    </row>
    <row r="323" spans="2:14" x14ac:dyDescent="0.15">
      <c r="B323" s="15">
        <f>'RAOB Used for Calcs'!C323</f>
        <v>0</v>
      </c>
      <c r="D323" s="18">
        <f>IF(B323=0,0,'RAOB Used for Calcs'!G323/10)</f>
        <v>0</v>
      </c>
      <c r="E323" s="8"/>
      <c r="F323" s="15">
        <f>'RAOB Used for Calcs'!F323</f>
        <v>0</v>
      </c>
      <c r="H323" s="8">
        <f t="shared" si="25"/>
        <v>0</v>
      </c>
      <c r="J323" s="8">
        <f t="shared" si="26"/>
        <v>0</v>
      </c>
      <c r="L323" s="8">
        <f t="shared" si="27"/>
        <v>0</v>
      </c>
      <c r="N323" s="8">
        <f t="shared" si="28"/>
        <v>0</v>
      </c>
    </row>
    <row r="324" spans="2:14" x14ac:dyDescent="0.15">
      <c r="B324" s="15">
        <f>'RAOB Used for Calcs'!C324</f>
        <v>0</v>
      </c>
      <c r="D324" s="18">
        <f>IF(B324=0,0,'RAOB Used for Calcs'!G324/10)</f>
        <v>0</v>
      </c>
      <c r="E324" s="8"/>
      <c r="F324" s="15">
        <f>'RAOB Used for Calcs'!F324</f>
        <v>0</v>
      </c>
      <c r="H324" s="8">
        <f t="shared" si="25"/>
        <v>0</v>
      </c>
      <c r="J324" s="8">
        <f t="shared" si="26"/>
        <v>0</v>
      </c>
      <c r="L324" s="8">
        <f t="shared" si="27"/>
        <v>0</v>
      </c>
      <c r="N324" s="8">
        <f t="shared" si="28"/>
        <v>0</v>
      </c>
    </row>
    <row r="325" spans="2:14" x14ac:dyDescent="0.15">
      <c r="B325" s="15">
        <f>'RAOB Used for Calcs'!C325</f>
        <v>0</v>
      </c>
      <c r="D325" s="18">
        <f>IF(B325=0,0,'RAOB Used for Calcs'!G325/10)</f>
        <v>0</v>
      </c>
      <c r="E325" s="8"/>
      <c r="F325" s="15">
        <f>'RAOB Used for Calcs'!F325</f>
        <v>0</v>
      </c>
      <c r="H325" s="8">
        <f t="shared" si="25"/>
        <v>0</v>
      </c>
      <c r="J325" s="8">
        <f t="shared" si="26"/>
        <v>0</v>
      </c>
      <c r="L325" s="8">
        <f t="shared" si="27"/>
        <v>0</v>
      </c>
      <c r="N325" s="8">
        <f t="shared" si="28"/>
        <v>0</v>
      </c>
    </row>
    <row r="326" spans="2:14" x14ac:dyDescent="0.15">
      <c r="B326" s="15">
        <f>'RAOB Used for Calcs'!C326</f>
        <v>0</v>
      </c>
      <c r="D326" s="18">
        <f>IF(B326=0,0,'RAOB Used for Calcs'!G326/10)</f>
        <v>0</v>
      </c>
      <c r="E326" s="8"/>
      <c r="F326" s="15">
        <f>'RAOB Used for Calcs'!F326</f>
        <v>0</v>
      </c>
      <c r="H326" s="8">
        <f t="shared" si="25"/>
        <v>0</v>
      </c>
      <c r="J326" s="8">
        <f t="shared" si="26"/>
        <v>0</v>
      </c>
      <c r="L326" s="8">
        <f t="shared" si="27"/>
        <v>0</v>
      </c>
      <c r="N326" s="8">
        <f t="shared" si="28"/>
        <v>0</v>
      </c>
    </row>
    <row r="327" spans="2:14" x14ac:dyDescent="0.15">
      <c r="B327" s="15">
        <f>'RAOB Used for Calcs'!C327</f>
        <v>0</v>
      </c>
      <c r="D327" s="18">
        <f>IF(B327=0,0,'RAOB Used for Calcs'!G327/10)</f>
        <v>0</v>
      </c>
      <c r="E327" s="8"/>
      <c r="F327" s="15">
        <f>'RAOB Used for Calcs'!F327</f>
        <v>0</v>
      </c>
      <c r="H327" s="8">
        <f t="shared" si="25"/>
        <v>0</v>
      </c>
      <c r="J327" s="8">
        <f t="shared" si="26"/>
        <v>0</v>
      </c>
      <c r="L327" s="8">
        <f t="shared" si="27"/>
        <v>0</v>
      </c>
      <c r="N327" s="8">
        <f t="shared" si="28"/>
        <v>0</v>
      </c>
    </row>
    <row r="328" spans="2:14" x14ac:dyDescent="0.15">
      <c r="B328" s="15">
        <f>'RAOB Used for Calcs'!C328</f>
        <v>0</v>
      </c>
      <c r="D328" s="18">
        <f>IF(B328=0,0,'RAOB Used for Calcs'!G328/10)</f>
        <v>0</v>
      </c>
      <c r="E328" s="8"/>
      <c r="F328" s="15">
        <f>'RAOB Used for Calcs'!F328</f>
        <v>0</v>
      </c>
      <c r="H328" s="8">
        <f t="shared" si="25"/>
        <v>0</v>
      </c>
      <c r="J328" s="8">
        <f t="shared" si="26"/>
        <v>0</v>
      </c>
      <c r="L328" s="8">
        <f t="shared" si="27"/>
        <v>0</v>
      </c>
      <c r="N328" s="8">
        <f t="shared" si="28"/>
        <v>0</v>
      </c>
    </row>
    <row r="329" spans="2:14" x14ac:dyDescent="0.15">
      <c r="B329" s="15">
        <f>'RAOB Used for Calcs'!C329</f>
        <v>0</v>
      </c>
      <c r="D329" s="18">
        <f>IF(B329=0,0,'RAOB Used for Calcs'!G329/10)</f>
        <v>0</v>
      </c>
      <c r="E329" s="8"/>
      <c r="F329" s="15">
        <f>'RAOB Used for Calcs'!F329</f>
        <v>0</v>
      </c>
      <c r="H329" s="8">
        <f t="shared" ref="H329:H392" si="29">COS(RADIANS(F329+90))*(D329)</f>
        <v>0</v>
      </c>
      <c r="J329" s="8">
        <f t="shared" ref="J329:J392" si="30">AVERAGE(H328:H329)</f>
        <v>0</v>
      </c>
      <c r="L329" s="8">
        <f t="shared" ref="L329:L392" si="31">SIN(RADIANS(F329-90))*(D329)</f>
        <v>0</v>
      </c>
      <c r="N329" s="8">
        <f t="shared" ref="N329:N392" si="32">AVERAGE(L328:L329)</f>
        <v>0</v>
      </c>
    </row>
    <row r="330" spans="2:14" x14ac:dyDescent="0.15">
      <c r="B330" s="15">
        <f>'RAOB Used for Calcs'!C330</f>
        <v>0</v>
      </c>
      <c r="D330" s="18">
        <f>IF(B330=0,0,'RAOB Used for Calcs'!G330/10)</f>
        <v>0</v>
      </c>
      <c r="E330" s="8"/>
      <c r="F330" s="15">
        <f>'RAOB Used for Calcs'!F330</f>
        <v>0</v>
      </c>
      <c r="H330" s="8">
        <f t="shared" si="29"/>
        <v>0</v>
      </c>
      <c r="J330" s="8">
        <f t="shared" si="30"/>
        <v>0</v>
      </c>
      <c r="L330" s="8">
        <f t="shared" si="31"/>
        <v>0</v>
      </c>
      <c r="N330" s="8">
        <f t="shared" si="32"/>
        <v>0</v>
      </c>
    </row>
    <row r="331" spans="2:14" x14ac:dyDescent="0.15">
      <c r="B331" s="15">
        <f>'RAOB Used for Calcs'!C331</f>
        <v>0</v>
      </c>
      <c r="D331" s="18">
        <f>IF(B331=0,0,'RAOB Used for Calcs'!G331/10)</f>
        <v>0</v>
      </c>
      <c r="E331" s="8"/>
      <c r="F331" s="15">
        <f>'RAOB Used for Calcs'!F331</f>
        <v>0</v>
      </c>
      <c r="H331" s="8">
        <f t="shared" si="29"/>
        <v>0</v>
      </c>
      <c r="J331" s="8">
        <f t="shared" si="30"/>
        <v>0</v>
      </c>
      <c r="L331" s="8">
        <f t="shared" si="31"/>
        <v>0</v>
      </c>
      <c r="N331" s="8">
        <f t="shared" si="32"/>
        <v>0</v>
      </c>
    </row>
    <row r="332" spans="2:14" x14ac:dyDescent="0.15">
      <c r="B332" s="15">
        <f>'RAOB Used for Calcs'!C332</f>
        <v>0</v>
      </c>
      <c r="D332" s="18">
        <f>IF(B332=0,0,'RAOB Used for Calcs'!G332/10)</f>
        <v>0</v>
      </c>
      <c r="E332" s="8"/>
      <c r="F332" s="15">
        <f>'RAOB Used for Calcs'!F332</f>
        <v>0</v>
      </c>
      <c r="H332" s="8">
        <f t="shared" si="29"/>
        <v>0</v>
      </c>
      <c r="J332" s="8">
        <f t="shared" si="30"/>
        <v>0</v>
      </c>
      <c r="L332" s="8">
        <f t="shared" si="31"/>
        <v>0</v>
      </c>
      <c r="N332" s="8">
        <f t="shared" si="32"/>
        <v>0</v>
      </c>
    </row>
    <row r="333" spans="2:14" x14ac:dyDescent="0.15">
      <c r="B333" s="15">
        <f>'RAOB Used for Calcs'!C333</f>
        <v>0</v>
      </c>
      <c r="D333" s="18">
        <f>IF(B333=0,0,'RAOB Used for Calcs'!G333/10)</f>
        <v>0</v>
      </c>
      <c r="E333" s="8"/>
      <c r="F333" s="15">
        <f>'RAOB Used for Calcs'!F333</f>
        <v>0</v>
      </c>
      <c r="H333" s="8">
        <f t="shared" si="29"/>
        <v>0</v>
      </c>
      <c r="J333" s="8">
        <f t="shared" si="30"/>
        <v>0</v>
      </c>
      <c r="L333" s="8">
        <f t="shared" si="31"/>
        <v>0</v>
      </c>
      <c r="N333" s="8">
        <f t="shared" si="32"/>
        <v>0</v>
      </c>
    </row>
    <row r="334" spans="2:14" x14ac:dyDescent="0.15">
      <c r="B334" s="15">
        <f>'RAOB Used for Calcs'!C334</f>
        <v>0</v>
      </c>
      <c r="D334" s="18">
        <f>IF(B334=0,0,'RAOB Used for Calcs'!G334/10)</f>
        <v>0</v>
      </c>
      <c r="E334" s="8"/>
      <c r="F334" s="15">
        <f>'RAOB Used for Calcs'!F334</f>
        <v>0</v>
      </c>
      <c r="H334" s="8">
        <f t="shared" si="29"/>
        <v>0</v>
      </c>
      <c r="J334" s="8">
        <f t="shared" si="30"/>
        <v>0</v>
      </c>
      <c r="L334" s="8">
        <f t="shared" si="31"/>
        <v>0</v>
      </c>
      <c r="N334" s="8">
        <f t="shared" si="32"/>
        <v>0</v>
      </c>
    </row>
    <row r="335" spans="2:14" x14ac:dyDescent="0.15">
      <c r="B335" s="15">
        <f>'RAOB Used for Calcs'!C335</f>
        <v>0</v>
      </c>
      <c r="D335" s="18">
        <f>IF(B335=0,0,'RAOB Used for Calcs'!G335/10)</f>
        <v>0</v>
      </c>
      <c r="E335" s="8"/>
      <c r="F335" s="15">
        <f>'RAOB Used for Calcs'!F335</f>
        <v>0</v>
      </c>
      <c r="H335" s="8">
        <f t="shared" si="29"/>
        <v>0</v>
      </c>
      <c r="J335" s="8">
        <f t="shared" si="30"/>
        <v>0</v>
      </c>
      <c r="L335" s="8">
        <f t="shared" si="31"/>
        <v>0</v>
      </c>
      <c r="N335" s="8">
        <f t="shared" si="32"/>
        <v>0</v>
      </c>
    </row>
    <row r="336" spans="2:14" x14ac:dyDescent="0.15">
      <c r="B336" s="15">
        <f>'RAOB Used for Calcs'!C336</f>
        <v>0</v>
      </c>
      <c r="D336" s="18">
        <f>IF(B336=0,0,'RAOB Used for Calcs'!G336/10)</f>
        <v>0</v>
      </c>
      <c r="E336" s="8"/>
      <c r="F336" s="15">
        <f>'RAOB Used for Calcs'!F336</f>
        <v>0</v>
      </c>
      <c r="H336" s="8">
        <f t="shared" si="29"/>
        <v>0</v>
      </c>
      <c r="J336" s="8">
        <f t="shared" si="30"/>
        <v>0</v>
      </c>
      <c r="L336" s="8">
        <f t="shared" si="31"/>
        <v>0</v>
      </c>
      <c r="N336" s="8">
        <f t="shared" si="32"/>
        <v>0</v>
      </c>
    </row>
    <row r="337" spans="2:14" x14ac:dyDescent="0.15">
      <c r="B337" s="15">
        <f>'RAOB Used for Calcs'!C337</f>
        <v>0</v>
      </c>
      <c r="D337" s="18">
        <f>IF(B337=0,0,'RAOB Used for Calcs'!G337/10)</f>
        <v>0</v>
      </c>
      <c r="E337" s="8"/>
      <c r="F337" s="15">
        <f>'RAOB Used for Calcs'!F337</f>
        <v>0</v>
      </c>
      <c r="H337" s="8">
        <f t="shared" si="29"/>
        <v>0</v>
      </c>
      <c r="J337" s="8">
        <f t="shared" si="30"/>
        <v>0</v>
      </c>
      <c r="L337" s="8">
        <f t="shared" si="31"/>
        <v>0</v>
      </c>
      <c r="N337" s="8">
        <f t="shared" si="32"/>
        <v>0</v>
      </c>
    </row>
    <row r="338" spans="2:14" x14ac:dyDescent="0.15">
      <c r="B338" s="15">
        <f>'RAOB Used for Calcs'!C338</f>
        <v>0</v>
      </c>
      <c r="D338" s="18">
        <f>IF(B338=0,0,'RAOB Used for Calcs'!G338/10)</f>
        <v>0</v>
      </c>
      <c r="E338" s="8"/>
      <c r="F338" s="15">
        <f>'RAOB Used for Calcs'!F338</f>
        <v>0</v>
      </c>
      <c r="H338" s="8">
        <f t="shared" si="29"/>
        <v>0</v>
      </c>
      <c r="J338" s="8">
        <f t="shared" si="30"/>
        <v>0</v>
      </c>
      <c r="L338" s="8">
        <f t="shared" si="31"/>
        <v>0</v>
      </c>
      <c r="N338" s="8">
        <f t="shared" si="32"/>
        <v>0</v>
      </c>
    </row>
    <row r="339" spans="2:14" x14ac:dyDescent="0.15">
      <c r="B339" s="15">
        <f>'RAOB Used for Calcs'!C339</f>
        <v>0</v>
      </c>
      <c r="D339" s="18">
        <f>IF(B339=0,0,'RAOB Used for Calcs'!G339/10)</f>
        <v>0</v>
      </c>
      <c r="E339" s="8"/>
      <c r="F339" s="15">
        <f>'RAOB Used for Calcs'!F339</f>
        <v>0</v>
      </c>
      <c r="H339" s="8">
        <f t="shared" si="29"/>
        <v>0</v>
      </c>
      <c r="J339" s="8">
        <f t="shared" si="30"/>
        <v>0</v>
      </c>
      <c r="L339" s="8">
        <f t="shared" si="31"/>
        <v>0</v>
      </c>
      <c r="N339" s="8">
        <f t="shared" si="32"/>
        <v>0</v>
      </c>
    </row>
    <row r="340" spans="2:14" x14ac:dyDescent="0.15">
      <c r="B340" s="15">
        <f>'RAOB Used for Calcs'!C340</f>
        <v>0</v>
      </c>
      <c r="D340" s="18">
        <f>IF(B340=0,0,'RAOB Used for Calcs'!G340/10)</f>
        <v>0</v>
      </c>
      <c r="E340" s="8"/>
      <c r="F340" s="15">
        <f>'RAOB Used for Calcs'!F340</f>
        <v>0</v>
      </c>
      <c r="H340" s="8">
        <f t="shared" si="29"/>
        <v>0</v>
      </c>
      <c r="J340" s="8">
        <f t="shared" si="30"/>
        <v>0</v>
      </c>
      <c r="L340" s="8">
        <f t="shared" si="31"/>
        <v>0</v>
      </c>
      <c r="N340" s="8">
        <f t="shared" si="32"/>
        <v>0</v>
      </c>
    </row>
    <row r="341" spans="2:14" x14ac:dyDescent="0.15">
      <c r="B341" s="15">
        <f>'RAOB Used for Calcs'!C341</f>
        <v>0</v>
      </c>
      <c r="D341" s="18">
        <f>IF(B341=0,0,'RAOB Used for Calcs'!G341/10)</f>
        <v>0</v>
      </c>
      <c r="E341" s="8"/>
      <c r="F341" s="15">
        <f>'RAOB Used for Calcs'!F341</f>
        <v>0</v>
      </c>
      <c r="H341" s="8">
        <f t="shared" si="29"/>
        <v>0</v>
      </c>
      <c r="J341" s="8">
        <f t="shared" si="30"/>
        <v>0</v>
      </c>
      <c r="L341" s="8">
        <f t="shared" si="31"/>
        <v>0</v>
      </c>
      <c r="N341" s="8">
        <f t="shared" si="32"/>
        <v>0</v>
      </c>
    </row>
    <row r="342" spans="2:14" x14ac:dyDescent="0.15">
      <c r="B342" s="15">
        <f>'RAOB Used for Calcs'!C342</f>
        <v>0</v>
      </c>
      <c r="D342" s="18">
        <f>IF(B342=0,0,'RAOB Used for Calcs'!G342/10)</f>
        <v>0</v>
      </c>
      <c r="E342" s="8"/>
      <c r="F342" s="15">
        <f>'RAOB Used for Calcs'!F342</f>
        <v>0</v>
      </c>
      <c r="H342" s="8">
        <f t="shared" si="29"/>
        <v>0</v>
      </c>
      <c r="J342" s="8">
        <f t="shared" si="30"/>
        <v>0</v>
      </c>
      <c r="L342" s="8">
        <f t="shared" si="31"/>
        <v>0</v>
      </c>
      <c r="N342" s="8">
        <f t="shared" si="32"/>
        <v>0</v>
      </c>
    </row>
    <row r="343" spans="2:14" x14ac:dyDescent="0.15">
      <c r="B343" s="15">
        <f>'RAOB Used for Calcs'!C343</f>
        <v>0</v>
      </c>
      <c r="D343" s="18">
        <f>IF(B343=0,0,'RAOB Used for Calcs'!G343/10)</f>
        <v>0</v>
      </c>
      <c r="E343" s="8"/>
      <c r="F343" s="15">
        <f>'RAOB Used for Calcs'!F343</f>
        <v>0</v>
      </c>
      <c r="H343" s="8">
        <f t="shared" si="29"/>
        <v>0</v>
      </c>
      <c r="J343" s="8">
        <f t="shared" si="30"/>
        <v>0</v>
      </c>
      <c r="L343" s="8">
        <f t="shared" si="31"/>
        <v>0</v>
      </c>
      <c r="N343" s="8">
        <f t="shared" si="32"/>
        <v>0</v>
      </c>
    </row>
    <row r="344" spans="2:14" x14ac:dyDescent="0.15">
      <c r="B344" s="15">
        <f>'RAOB Used for Calcs'!C344</f>
        <v>0</v>
      </c>
      <c r="D344" s="18">
        <f>IF(B344=0,0,'RAOB Used for Calcs'!G344/10)</f>
        <v>0</v>
      </c>
      <c r="E344" s="8"/>
      <c r="F344" s="15">
        <f>'RAOB Used for Calcs'!F344</f>
        <v>0</v>
      </c>
      <c r="H344" s="8">
        <f t="shared" si="29"/>
        <v>0</v>
      </c>
      <c r="J344" s="8">
        <f t="shared" si="30"/>
        <v>0</v>
      </c>
      <c r="L344" s="8">
        <f t="shared" si="31"/>
        <v>0</v>
      </c>
      <c r="N344" s="8">
        <f t="shared" si="32"/>
        <v>0</v>
      </c>
    </row>
    <row r="345" spans="2:14" x14ac:dyDescent="0.15">
      <c r="B345" s="15">
        <f>'RAOB Used for Calcs'!C345</f>
        <v>0</v>
      </c>
      <c r="D345" s="18">
        <f>IF(B345=0,0,'RAOB Used for Calcs'!G345/10)</f>
        <v>0</v>
      </c>
      <c r="E345" s="8"/>
      <c r="F345" s="15">
        <f>'RAOB Used for Calcs'!F345</f>
        <v>0</v>
      </c>
      <c r="H345" s="8">
        <f t="shared" si="29"/>
        <v>0</v>
      </c>
      <c r="J345" s="8">
        <f t="shared" si="30"/>
        <v>0</v>
      </c>
      <c r="L345" s="8">
        <f t="shared" si="31"/>
        <v>0</v>
      </c>
      <c r="N345" s="8">
        <f t="shared" si="32"/>
        <v>0</v>
      </c>
    </row>
    <row r="346" spans="2:14" x14ac:dyDescent="0.15">
      <c r="B346" s="15">
        <f>'RAOB Used for Calcs'!C346</f>
        <v>0</v>
      </c>
      <c r="D346" s="18">
        <f>IF(B346=0,0,'RAOB Used for Calcs'!G346/10)</f>
        <v>0</v>
      </c>
      <c r="E346" s="8"/>
      <c r="F346" s="15">
        <f>'RAOB Used for Calcs'!F346</f>
        <v>0</v>
      </c>
      <c r="H346" s="8">
        <f t="shared" si="29"/>
        <v>0</v>
      </c>
      <c r="J346" s="8">
        <f t="shared" si="30"/>
        <v>0</v>
      </c>
      <c r="L346" s="8">
        <f t="shared" si="31"/>
        <v>0</v>
      </c>
      <c r="N346" s="8">
        <f t="shared" si="32"/>
        <v>0</v>
      </c>
    </row>
    <row r="347" spans="2:14" x14ac:dyDescent="0.15">
      <c r="B347" s="15">
        <f>'RAOB Used for Calcs'!C347</f>
        <v>0</v>
      </c>
      <c r="D347" s="18">
        <f>IF(B347=0,0,'RAOB Used for Calcs'!G347/10)</f>
        <v>0</v>
      </c>
      <c r="E347" s="8"/>
      <c r="F347" s="15">
        <f>'RAOB Used for Calcs'!F347</f>
        <v>0</v>
      </c>
      <c r="H347" s="8">
        <f t="shared" si="29"/>
        <v>0</v>
      </c>
      <c r="J347" s="8">
        <f t="shared" si="30"/>
        <v>0</v>
      </c>
      <c r="L347" s="8">
        <f t="shared" si="31"/>
        <v>0</v>
      </c>
      <c r="N347" s="8">
        <f t="shared" si="32"/>
        <v>0</v>
      </c>
    </row>
    <row r="348" spans="2:14" x14ac:dyDescent="0.15">
      <c r="B348" s="15">
        <f>'RAOB Used for Calcs'!C348</f>
        <v>0</v>
      </c>
      <c r="D348" s="18">
        <f>IF(B348=0,0,'RAOB Used for Calcs'!G348/10)</f>
        <v>0</v>
      </c>
      <c r="E348" s="8"/>
      <c r="F348" s="15">
        <f>'RAOB Used for Calcs'!F348</f>
        <v>0</v>
      </c>
      <c r="H348" s="8">
        <f t="shared" si="29"/>
        <v>0</v>
      </c>
      <c r="J348" s="8">
        <f t="shared" si="30"/>
        <v>0</v>
      </c>
      <c r="L348" s="8">
        <f t="shared" si="31"/>
        <v>0</v>
      </c>
      <c r="N348" s="8">
        <f t="shared" si="32"/>
        <v>0</v>
      </c>
    </row>
    <row r="349" spans="2:14" x14ac:dyDescent="0.15">
      <c r="B349" s="15">
        <f>'RAOB Used for Calcs'!C349</f>
        <v>0</v>
      </c>
      <c r="D349" s="18">
        <f>IF(B349=0,0,'RAOB Used for Calcs'!G349/10)</f>
        <v>0</v>
      </c>
      <c r="E349" s="8"/>
      <c r="F349" s="15">
        <f>'RAOB Used for Calcs'!F349</f>
        <v>0</v>
      </c>
      <c r="H349" s="8">
        <f t="shared" si="29"/>
        <v>0</v>
      </c>
      <c r="J349" s="8">
        <f t="shared" si="30"/>
        <v>0</v>
      </c>
      <c r="L349" s="8">
        <f t="shared" si="31"/>
        <v>0</v>
      </c>
      <c r="N349" s="8">
        <f t="shared" si="32"/>
        <v>0</v>
      </c>
    </row>
    <row r="350" spans="2:14" x14ac:dyDescent="0.15">
      <c r="B350" s="15">
        <f>'RAOB Used for Calcs'!C350</f>
        <v>0</v>
      </c>
      <c r="D350" s="18">
        <f>IF(B350=0,0,'RAOB Used for Calcs'!G350/10)</f>
        <v>0</v>
      </c>
      <c r="E350" s="8"/>
      <c r="F350" s="15">
        <f>'RAOB Used for Calcs'!F350</f>
        <v>0</v>
      </c>
      <c r="H350" s="8">
        <f t="shared" si="29"/>
        <v>0</v>
      </c>
      <c r="J350" s="8">
        <f t="shared" si="30"/>
        <v>0</v>
      </c>
      <c r="L350" s="8">
        <f t="shared" si="31"/>
        <v>0</v>
      </c>
      <c r="N350" s="8">
        <f t="shared" si="32"/>
        <v>0</v>
      </c>
    </row>
    <row r="351" spans="2:14" x14ac:dyDescent="0.15">
      <c r="B351" s="15">
        <f>'RAOB Used for Calcs'!C351</f>
        <v>0</v>
      </c>
      <c r="D351" s="18">
        <f>IF(B351=0,0,'RAOB Used for Calcs'!G351/10)</f>
        <v>0</v>
      </c>
      <c r="E351" s="8"/>
      <c r="F351" s="15">
        <f>'RAOB Used for Calcs'!F351</f>
        <v>0</v>
      </c>
      <c r="H351" s="8">
        <f t="shared" si="29"/>
        <v>0</v>
      </c>
      <c r="J351" s="8">
        <f t="shared" si="30"/>
        <v>0</v>
      </c>
      <c r="L351" s="8">
        <f t="shared" si="31"/>
        <v>0</v>
      </c>
      <c r="N351" s="8">
        <f t="shared" si="32"/>
        <v>0</v>
      </c>
    </row>
    <row r="352" spans="2:14" x14ac:dyDescent="0.15">
      <c r="B352" s="15">
        <f>'RAOB Used for Calcs'!C352</f>
        <v>0</v>
      </c>
      <c r="D352" s="18">
        <f>IF(B352=0,0,'RAOB Used for Calcs'!G352/10)</f>
        <v>0</v>
      </c>
      <c r="E352" s="8"/>
      <c r="F352" s="15">
        <f>'RAOB Used for Calcs'!F352</f>
        <v>0</v>
      </c>
      <c r="H352" s="8">
        <f t="shared" si="29"/>
        <v>0</v>
      </c>
      <c r="J352" s="8">
        <f t="shared" si="30"/>
        <v>0</v>
      </c>
      <c r="L352" s="8">
        <f t="shared" si="31"/>
        <v>0</v>
      </c>
      <c r="N352" s="8">
        <f t="shared" si="32"/>
        <v>0</v>
      </c>
    </row>
    <row r="353" spans="2:14" x14ac:dyDescent="0.15">
      <c r="B353" s="15">
        <f>'RAOB Used for Calcs'!C353</f>
        <v>0</v>
      </c>
      <c r="D353" s="18">
        <f>IF(B353=0,0,'RAOB Used for Calcs'!G353/10)</f>
        <v>0</v>
      </c>
      <c r="E353" s="8"/>
      <c r="F353" s="15">
        <f>'RAOB Used for Calcs'!F353</f>
        <v>0</v>
      </c>
      <c r="H353" s="8">
        <f t="shared" si="29"/>
        <v>0</v>
      </c>
      <c r="J353" s="8">
        <f t="shared" si="30"/>
        <v>0</v>
      </c>
      <c r="L353" s="8">
        <f t="shared" si="31"/>
        <v>0</v>
      </c>
      <c r="N353" s="8">
        <f t="shared" si="32"/>
        <v>0</v>
      </c>
    </row>
    <row r="354" spans="2:14" x14ac:dyDescent="0.15">
      <c r="B354" s="15">
        <f>'RAOB Used for Calcs'!C354</f>
        <v>0</v>
      </c>
      <c r="D354" s="18">
        <f>IF(B354=0,0,'RAOB Used for Calcs'!G354/10)</f>
        <v>0</v>
      </c>
      <c r="E354" s="8"/>
      <c r="F354" s="15">
        <f>'RAOB Used for Calcs'!F354</f>
        <v>0</v>
      </c>
      <c r="H354" s="8">
        <f t="shared" si="29"/>
        <v>0</v>
      </c>
      <c r="J354" s="8">
        <f t="shared" si="30"/>
        <v>0</v>
      </c>
      <c r="L354" s="8">
        <f t="shared" si="31"/>
        <v>0</v>
      </c>
      <c r="N354" s="8">
        <f t="shared" si="32"/>
        <v>0</v>
      </c>
    </row>
    <row r="355" spans="2:14" x14ac:dyDescent="0.15">
      <c r="B355" s="15">
        <f>'RAOB Used for Calcs'!C355</f>
        <v>0</v>
      </c>
      <c r="D355" s="18">
        <f>IF(B355=0,0,'RAOB Used for Calcs'!G355/10)</f>
        <v>0</v>
      </c>
      <c r="E355" s="8"/>
      <c r="F355" s="15">
        <f>'RAOB Used for Calcs'!F355</f>
        <v>0</v>
      </c>
      <c r="H355" s="8">
        <f t="shared" si="29"/>
        <v>0</v>
      </c>
      <c r="J355" s="8">
        <f t="shared" si="30"/>
        <v>0</v>
      </c>
      <c r="L355" s="8">
        <f t="shared" si="31"/>
        <v>0</v>
      </c>
      <c r="N355" s="8">
        <f t="shared" si="32"/>
        <v>0</v>
      </c>
    </row>
    <row r="356" spans="2:14" x14ac:dyDescent="0.15">
      <c r="B356" s="15">
        <f>'RAOB Used for Calcs'!C356</f>
        <v>0</v>
      </c>
      <c r="D356" s="18">
        <f>IF(B356=0,0,'RAOB Used for Calcs'!G356/10)</f>
        <v>0</v>
      </c>
      <c r="E356" s="8"/>
      <c r="F356" s="15">
        <f>'RAOB Used for Calcs'!F356</f>
        <v>0</v>
      </c>
      <c r="H356" s="8">
        <f t="shared" si="29"/>
        <v>0</v>
      </c>
      <c r="J356" s="8">
        <f t="shared" si="30"/>
        <v>0</v>
      </c>
      <c r="L356" s="8">
        <f t="shared" si="31"/>
        <v>0</v>
      </c>
      <c r="N356" s="8">
        <f t="shared" si="32"/>
        <v>0</v>
      </c>
    </row>
    <row r="357" spans="2:14" x14ac:dyDescent="0.15">
      <c r="B357" s="15">
        <f>'RAOB Used for Calcs'!C357</f>
        <v>0</v>
      </c>
      <c r="D357" s="18">
        <f>IF(B357=0,0,'RAOB Used for Calcs'!G357/10)</f>
        <v>0</v>
      </c>
      <c r="E357" s="8"/>
      <c r="F357" s="15">
        <f>'RAOB Used for Calcs'!F357</f>
        <v>0</v>
      </c>
      <c r="H357" s="8">
        <f t="shared" si="29"/>
        <v>0</v>
      </c>
      <c r="J357" s="8">
        <f t="shared" si="30"/>
        <v>0</v>
      </c>
      <c r="L357" s="8">
        <f t="shared" si="31"/>
        <v>0</v>
      </c>
      <c r="N357" s="8">
        <f t="shared" si="32"/>
        <v>0</v>
      </c>
    </row>
    <row r="358" spans="2:14" x14ac:dyDescent="0.15">
      <c r="B358" s="15">
        <f>'RAOB Used for Calcs'!C358</f>
        <v>0</v>
      </c>
      <c r="D358" s="18">
        <f>IF(B358=0,0,'RAOB Used for Calcs'!G358/10)</f>
        <v>0</v>
      </c>
      <c r="E358" s="8"/>
      <c r="F358" s="15">
        <f>'RAOB Used for Calcs'!F358</f>
        <v>0</v>
      </c>
      <c r="H358" s="8">
        <f t="shared" si="29"/>
        <v>0</v>
      </c>
      <c r="J358" s="8">
        <f t="shared" si="30"/>
        <v>0</v>
      </c>
      <c r="L358" s="8">
        <f t="shared" si="31"/>
        <v>0</v>
      </c>
      <c r="N358" s="8">
        <f t="shared" si="32"/>
        <v>0</v>
      </c>
    </row>
    <row r="359" spans="2:14" x14ac:dyDescent="0.15">
      <c r="B359" s="15">
        <f>'RAOB Used for Calcs'!C359</f>
        <v>0</v>
      </c>
      <c r="D359" s="18">
        <f>IF(B359=0,0,'RAOB Used for Calcs'!G359/10)</f>
        <v>0</v>
      </c>
      <c r="E359" s="8"/>
      <c r="F359" s="15">
        <f>'RAOB Used for Calcs'!F359</f>
        <v>0</v>
      </c>
      <c r="H359" s="8">
        <f t="shared" si="29"/>
        <v>0</v>
      </c>
      <c r="J359" s="8">
        <f t="shared" si="30"/>
        <v>0</v>
      </c>
      <c r="L359" s="8">
        <f t="shared" si="31"/>
        <v>0</v>
      </c>
      <c r="N359" s="8">
        <f t="shared" si="32"/>
        <v>0</v>
      </c>
    </row>
    <row r="360" spans="2:14" x14ac:dyDescent="0.15">
      <c r="B360" s="15">
        <f>'RAOB Used for Calcs'!C360</f>
        <v>0</v>
      </c>
      <c r="D360" s="18">
        <f>IF(B360=0,0,'RAOB Used for Calcs'!G360/10)</f>
        <v>0</v>
      </c>
      <c r="E360" s="8"/>
      <c r="F360" s="15">
        <f>'RAOB Used for Calcs'!F360</f>
        <v>0</v>
      </c>
      <c r="H360" s="8">
        <f t="shared" si="29"/>
        <v>0</v>
      </c>
      <c r="J360" s="8">
        <f t="shared" si="30"/>
        <v>0</v>
      </c>
      <c r="L360" s="8">
        <f t="shared" si="31"/>
        <v>0</v>
      </c>
      <c r="N360" s="8">
        <f t="shared" si="32"/>
        <v>0</v>
      </c>
    </row>
    <row r="361" spans="2:14" x14ac:dyDescent="0.15">
      <c r="B361" s="15">
        <f>'RAOB Used for Calcs'!C361</f>
        <v>0</v>
      </c>
      <c r="D361" s="18">
        <f>IF(B361=0,0,'RAOB Used for Calcs'!G361/10)</f>
        <v>0</v>
      </c>
      <c r="E361" s="8"/>
      <c r="F361" s="15">
        <f>'RAOB Used for Calcs'!F361</f>
        <v>0</v>
      </c>
      <c r="H361" s="8">
        <f t="shared" si="29"/>
        <v>0</v>
      </c>
      <c r="J361" s="8">
        <f t="shared" si="30"/>
        <v>0</v>
      </c>
      <c r="L361" s="8">
        <f t="shared" si="31"/>
        <v>0</v>
      </c>
      <c r="N361" s="8">
        <f t="shared" si="32"/>
        <v>0</v>
      </c>
    </row>
    <row r="362" spans="2:14" x14ac:dyDescent="0.15">
      <c r="B362" s="15">
        <f>'RAOB Used for Calcs'!C362</f>
        <v>0</v>
      </c>
      <c r="D362" s="18">
        <f>IF(B362=0,0,'RAOB Used for Calcs'!G362/10)</f>
        <v>0</v>
      </c>
      <c r="E362" s="8"/>
      <c r="F362" s="15">
        <f>'RAOB Used for Calcs'!F362</f>
        <v>0</v>
      </c>
      <c r="H362" s="8">
        <f t="shared" si="29"/>
        <v>0</v>
      </c>
      <c r="J362" s="8">
        <f t="shared" si="30"/>
        <v>0</v>
      </c>
      <c r="L362" s="8">
        <f t="shared" si="31"/>
        <v>0</v>
      </c>
      <c r="N362" s="8">
        <f t="shared" si="32"/>
        <v>0</v>
      </c>
    </row>
    <row r="363" spans="2:14" x14ac:dyDescent="0.15">
      <c r="B363" s="15">
        <f>'RAOB Used for Calcs'!C363</f>
        <v>0</v>
      </c>
      <c r="D363" s="18">
        <f>IF(B363=0,0,'RAOB Used for Calcs'!G363/10)</f>
        <v>0</v>
      </c>
      <c r="E363" s="8"/>
      <c r="F363" s="15">
        <f>'RAOB Used for Calcs'!F363</f>
        <v>0</v>
      </c>
      <c r="H363" s="8">
        <f t="shared" si="29"/>
        <v>0</v>
      </c>
      <c r="J363" s="8">
        <f t="shared" si="30"/>
        <v>0</v>
      </c>
      <c r="L363" s="8">
        <f t="shared" si="31"/>
        <v>0</v>
      </c>
      <c r="N363" s="8">
        <f t="shared" si="32"/>
        <v>0</v>
      </c>
    </row>
    <row r="364" spans="2:14" x14ac:dyDescent="0.15">
      <c r="B364" s="15">
        <f>'RAOB Used for Calcs'!C364</f>
        <v>0</v>
      </c>
      <c r="D364" s="18">
        <f>IF(B364=0,0,'RAOB Used for Calcs'!G364/10)</f>
        <v>0</v>
      </c>
      <c r="E364" s="8"/>
      <c r="F364" s="15">
        <f>'RAOB Used for Calcs'!F364</f>
        <v>0</v>
      </c>
      <c r="H364" s="8">
        <f t="shared" si="29"/>
        <v>0</v>
      </c>
      <c r="J364" s="8">
        <f t="shared" si="30"/>
        <v>0</v>
      </c>
      <c r="L364" s="8">
        <f t="shared" si="31"/>
        <v>0</v>
      </c>
      <c r="N364" s="8">
        <f t="shared" si="32"/>
        <v>0</v>
      </c>
    </row>
    <row r="365" spans="2:14" x14ac:dyDescent="0.15">
      <c r="B365" s="15">
        <f>'RAOB Used for Calcs'!C365</f>
        <v>0</v>
      </c>
      <c r="D365" s="18">
        <f>IF(B365=0,0,'RAOB Used for Calcs'!G365/10)</f>
        <v>0</v>
      </c>
      <c r="E365" s="8"/>
      <c r="F365" s="15">
        <f>'RAOB Used for Calcs'!F365</f>
        <v>0</v>
      </c>
      <c r="H365" s="8">
        <f t="shared" si="29"/>
        <v>0</v>
      </c>
      <c r="J365" s="8">
        <f t="shared" si="30"/>
        <v>0</v>
      </c>
      <c r="L365" s="8">
        <f t="shared" si="31"/>
        <v>0</v>
      </c>
      <c r="N365" s="8">
        <f t="shared" si="32"/>
        <v>0</v>
      </c>
    </row>
    <row r="366" spans="2:14" x14ac:dyDescent="0.15">
      <c r="B366" s="15">
        <f>'RAOB Used for Calcs'!C366</f>
        <v>0</v>
      </c>
      <c r="D366" s="18">
        <f>IF(B366=0,0,'RAOB Used for Calcs'!G366/10)</f>
        <v>0</v>
      </c>
      <c r="E366" s="8"/>
      <c r="F366" s="15">
        <f>'RAOB Used for Calcs'!F366</f>
        <v>0</v>
      </c>
      <c r="H366" s="8">
        <f t="shared" si="29"/>
        <v>0</v>
      </c>
      <c r="J366" s="8">
        <f t="shared" si="30"/>
        <v>0</v>
      </c>
      <c r="L366" s="8">
        <f t="shared" si="31"/>
        <v>0</v>
      </c>
      <c r="N366" s="8">
        <f t="shared" si="32"/>
        <v>0</v>
      </c>
    </row>
    <row r="367" spans="2:14" x14ac:dyDescent="0.15">
      <c r="B367" s="15">
        <f>'RAOB Used for Calcs'!C367</f>
        <v>0</v>
      </c>
      <c r="D367" s="18">
        <f>IF(B367=0,0,'RAOB Used for Calcs'!G367/10)</f>
        <v>0</v>
      </c>
      <c r="E367" s="8"/>
      <c r="F367" s="15">
        <f>'RAOB Used for Calcs'!F367</f>
        <v>0</v>
      </c>
      <c r="H367" s="8">
        <f t="shared" si="29"/>
        <v>0</v>
      </c>
      <c r="J367" s="8">
        <f t="shared" si="30"/>
        <v>0</v>
      </c>
      <c r="L367" s="8">
        <f t="shared" si="31"/>
        <v>0</v>
      </c>
      <c r="N367" s="8">
        <f t="shared" si="32"/>
        <v>0</v>
      </c>
    </row>
    <row r="368" spans="2:14" x14ac:dyDescent="0.15">
      <c r="B368" s="15">
        <f>'RAOB Used for Calcs'!C368</f>
        <v>0</v>
      </c>
      <c r="D368" s="18">
        <f>IF(B368=0,0,'RAOB Used for Calcs'!G368/10)</f>
        <v>0</v>
      </c>
      <c r="E368" s="8"/>
      <c r="F368" s="15">
        <f>'RAOB Used for Calcs'!F368</f>
        <v>0</v>
      </c>
      <c r="H368" s="8">
        <f t="shared" si="29"/>
        <v>0</v>
      </c>
      <c r="J368" s="8">
        <f t="shared" si="30"/>
        <v>0</v>
      </c>
      <c r="L368" s="8">
        <f t="shared" si="31"/>
        <v>0</v>
      </c>
      <c r="N368" s="8">
        <f t="shared" si="32"/>
        <v>0</v>
      </c>
    </row>
    <row r="369" spans="2:14" x14ac:dyDescent="0.15">
      <c r="B369" s="15">
        <f>'RAOB Used for Calcs'!C369</f>
        <v>0</v>
      </c>
      <c r="D369" s="18">
        <f>IF(B369=0,0,'RAOB Used for Calcs'!G369/10)</f>
        <v>0</v>
      </c>
      <c r="E369" s="8"/>
      <c r="F369" s="15">
        <f>'RAOB Used for Calcs'!F369</f>
        <v>0</v>
      </c>
      <c r="H369" s="8">
        <f t="shared" si="29"/>
        <v>0</v>
      </c>
      <c r="J369" s="8">
        <f t="shared" si="30"/>
        <v>0</v>
      </c>
      <c r="L369" s="8">
        <f t="shared" si="31"/>
        <v>0</v>
      </c>
      <c r="N369" s="8">
        <f t="shared" si="32"/>
        <v>0</v>
      </c>
    </row>
    <row r="370" spans="2:14" x14ac:dyDescent="0.15">
      <c r="B370" s="15">
        <f>'RAOB Used for Calcs'!C370</f>
        <v>0</v>
      </c>
      <c r="D370" s="18">
        <f>IF(B370=0,0,'RAOB Used for Calcs'!G370/10)</f>
        <v>0</v>
      </c>
      <c r="E370" s="8"/>
      <c r="F370" s="15">
        <f>'RAOB Used for Calcs'!F370</f>
        <v>0</v>
      </c>
      <c r="H370" s="8">
        <f t="shared" si="29"/>
        <v>0</v>
      </c>
      <c r="J370" s="8">
        <f t="shared" si="30"/>
        <v>0</v>
      </c>
      <c r="L370" s="8">
        <f t="shared" si="31"/>
        <v>0</v>
      </c>
      <c r="N370" s="8">
        <f t="shared" si="32"/>
        <v>0</v>
      </c>
    </row>
    <row r="371" spans="2:14" x14ac:dyDescent="0.15">
      <c r="B371" s="15">
        <f>'RAOB Used for Calcs'!C371</f>
        <v>0</v>
      </c>
      <c r="D371" s="18">
        <f>IF(B371=0,0,'RAOB Used for Calcs'!G371/10)</f>
        <v>0</v>
      </c>
      <c r="E371" s="8"/>
      <c r="F371" s="15">
        <f>'RAOB Used for Calcs'!F371</f>
        <v>0</v>
      </c>
      <c r="H371" s="8">
        <f t="shared" si="29"/>
        <v>0</v>
      </c>
      <c r="J371" s="8">
        <f t="shared" si="30"/>
        <v>0</v>
      </c>
      <c r="L371" s="8">
        <f t="shared" si="31"/>
        <v>0</v>
      </c>
      <c r="N371" s="8">
        <f t="shared" si="32"/>
        <v>0</v>
      </c>
    </row>
    <row r="372" spans="2:14" x14ac:dyDescent="0.15">
      <c r="B372" s="15">
        <f>'RAOB Used for Calcs'!C372</f>
        <v>0</v>
      </c>
      <c r="D372" s="18">
        <f>IF(B372=0,0,'RAOB Used for Calcs'!G372/10)</f>
        <v>0</v>
      </c>
      <c r="E372" s="8"/>
      <c r="F372" s="15">
        <f>'RAOB Used for Calcs'!F372</f>
        <v>0</v>
      </c>
      <c r="H372" s="8">
        <f t="shared" si="29"/>
        <v>0</v>
      </c>
      <c r="J372" s="8">
        <f t="shared" si="30"/>
        <v>0</v>
      </c>
      <c r="L372" s="8">
        <f t="shared" si="31"/>
        <v>0</v>
      </c>
      <c r="N372" s="8">
        <f t="shared" si="32"/>
        <v>0</v>
      </c>
    </row>
    <row r="373" spans="2:14" x14ac:dyDescent="0.15">
      <c r="B373" s="15">
        <f>'RAOB Used for Calcs'!C373</f>
        <v>0</v>
      </c>
      <c r="D373" s="18">
        <f>IF(B373=0,0,'RAOB Used for Calcs'!G373/10)</f>
        <v>0</v>
      </c>
      <c r="E373" s="8"/>
      <c r="F373" s="15">
        <f>'RAOB Used for Calcs'!F373</f>
        <v>0</v>
      </c>
      <c r="H373" s="8">
        <f t="shared" si="29"/>
        <v>0</v>
      </c>
      <c r="J373" s="8">
        <f t="shared" si="30"/>
        <v>0</v>
      </c>
      <c r="L373" s="8">
        <f t="shared" si="31"/>
        <v>0</v>
      </c>
      <c r="N373" s="8">
        <f t="shared" si="32"/>
        <v>0</v>
      </c>
    </row>
    <row r="374" spans="2:14" x14ac:dyDescent="0.15">
      <c r="B374" s="15">
        <f>'RAOB Used for Calcs'!C374</f>
        <v>0</v>
      </c>
      <c r="D374" s="18">
        <f>IF(B374=0,0,'RAOB Used for Calcs'!G374/10)</f>
        <v>0</v>
      </c>
      <c r="E374" s="8"/>
      <c r="F374" s="15">
        <f>'RAOB Used for Calcs'!F374</f>
        <v>0</v>
      </c>
      <c r="H374" s="8">
        <f t="shared" si="29"/>
        <v>0</v>
      </c>
      <c r="J374" s="8">
        <f t="shared" si="30"/>
        <v>0</v>
      </c>
      <c r="L374" s="8">
        <f t="shared" si="31"/>
        <v>0</v>
      </c>
      <c r="N374" s="8">
        <f t="shared" si="32"/>
        <v>0</v>
      </c>
    </row>
    <row r="375" spans="2:14" x14ac:dyDescent="0.15">
      <c r="B375" s="15">
        <f>'RAOB Used for Calcs'!C375</f>
        <v>0</v>
      </c>
      <c r="D375" s="18">
        <f>IF(B375=0,0,'RAOB Used for Calcs'!G375/10)</f>
        <v>0</v>
      </c>
      <c r="E375" s="8"/>
      <c r="F375" s="15">
        <f>'RAOB Used for Calcs'!F375</f>
        <v>0</v>
      </c>
      <c r="H375" s="8">
        <f t="shared" si="29"/>
        <v>0</v>
      </c>
      <c r="J375" s="8">
        <f t="shared" si="30"/>
        <v>0</v>
      </c>
      <c r="L375" s="8">
        <f t="shared" si="31"/>
        <v>0</v>
      </c>
      <c r="N375" s="8">
        <f t="shared" si="32"/>
        <v>0</v>
      </c>
    </row>
    <row r="376" spans="2:14" x14ac:dyDescent="0.15">
      <c r="B376" s="15">
        <f>'RAOB Used for Calcs'!C376</f>
        <v>0</v>
      </c>
      <c r="D376" s="18">
        <f>IF(B376=0,0,'RAOB Used for Calcs'!G376/10)</f>
        <v>0</v>
      </c>
      <c r="E376" s="8"/>
      <c r="F376" s="15">
        <f>'RAOB Used for Calcs'!F376</f>
        <v>0</v>
      </c>
      <c r="H376" s="8">
        <f t="shared" si="29"/>
        <v>0</v>
      </c>
      <c r="J376" s="8">
        <f t="shared" si="30"/>
        <v>0</v>
      </c>
      <c r="L376" s="8">
        <f t="shared" si="31"/>
        <v>0</v>
      </c>
      <c r="N376" s="8">
        <f t="shared" si="32"/>
        <v>0</v>
      </c>
    </row>
    <row r="377" spans="2:14" x14ac:dyDescent="0.15">
      <c r="B377" s="15">
        <f>'RAOB Used for Calcs'!C377</f>
        <v>0</v>
      </c>
      <c r="D377" s="18">
        <f>IF(B377=0,0,'RAOB Used for Calcs'!G377/10)</f>
        <v>0</v>
      </c>
      <c r="E377" s="8"/>
      <c r="F377" s="15">
        <f>'RAOB Used for Calcs'!F377</f>
        <v>0</v>
      </c>
      <c r="H377" s="8">
        <f t="shared" si="29"/>
        <v>0</v>
      </c>
      <c r="J377" s="8">
        <f t="shared" si="30"/>
        <v>0</v>
      </c>
      <c r="L377" s="8">
        <f t="shared" si="31"/>
        <v>0</v>
      </c>
      <c r="N377" s="8">
        <f t="shared" si="32"/>
        <v>0</v>
      </c>
    </row>
    <row r="378" spans="2:14" x14ac:dyDescent="0.15">
      <c r="B378" s="15">
        <f>'RAOB Used for Calcs'!C378</f>
        <v>0</v>
      </c>
      <c r="D378" s="18">
        <f>IF(B378=0,0,'RAOB Used for Calcs'!G378/10)</f>
        <v>0</v>
      </c>
      <c r="E378" s="8"/>
      <c r="F378" s="15">
        <f>'RAOB Used for Calcs'!F378</f>
        <v>0</v>
      </c>
      <c r="H378" s="8">
        <f t="shared" si="29"/>
        <v>0</v>
      </c>
      <c r="J378" s="8">
        <f t="shared" si="30"/>
        <v>0</v>
      </c>
      <c r="L378" s="8">
        <f t="shared" si="31"/>
        <v>0</v>
      </c>
      <c r="N378" s="8">
        <f t="shared" si="32"/>
        <v>0</v>
      </c>
    </row>
    <row r="379" spans="2:14" x14ac:dyDescent="0.15">
      <c r="B379" s="15">
        <f>'RAOB Used for Calcs'!C379</f>
        <v>0</v>
      </c>
      <c r="D379" s="18">
        <f>IF(B379=0,0,'RAOB Used for Calcs'!G379/10)</f>
        <v>0</v>
      </c>
      <c r="E379" s="8"/>
      <c r="F379" s="15">
        <f>'RAOB Used for Calcs'!F379</f>
        <v>0</v>
      </c>
      <c r="H379" s="8">
        <f t="shared" si="29"/>
        <v>0</v>
      </c>
      <c r="J379" s="8">
        <f t="shared" si="30"/>
        <v>0</v>
      </c>
      <c r="L379" s="8">
        <f t="shared" si="31"/>
        <v>0</v>
      </c>
      <c r="N379" s="8">
        <f t="shared" si="32"/>
        <v>0</v>
      </c>
    </row>
    <row r="380" spans="2:14" x14ac:dyDescent="0.15">
      <c r="B380" s="15">
        <f>'RAOB Used for Calcs'!C380</f>
        <v>0</v>
      </c>
      <c r="D380" s="18">
        <f>IF(B380=0,0,'RAOB Used for Calcs'!G380/10)</f>
        <v>0</v>
      </c>
      <c r="E380" s="8"/>
      <c r="F380" s="15">
        <f>'RAOB Used for Calcs'!F380</f>
        <v>0</v>
      </c>
      <c r="H380" s="8">
        <f t="shared" si="29"/>
        <v>0</v>
      </c>
      <c r="J380" s="8">
        <f t="shared" si="30"/>
        <v>0</v>
      </c>
      <c r="L380" s="8">
        <f t="shared" si="31"/>
        <v>0</v>
      </c>
      <c r="N380" s="8">
        <f t="shared" si="32"/>
        <v>0</v>
      </c>
    </row>
    <row r="381" spans="2:14" x14ac:dyDescent="0.15">
      <c r="B381" s="15">
        <f>'RAOB Used for Calcs'!C381</f>
        <v>0</v>
      </c>
      <c r="D381" s="18">
        <f>IF(B381=0,0,'RAOB Used for Calcs'!G381/10)</f>
        <v>0</v>
      </c>
      <c r="E381" s="8"/>
      <c r="F381" s="15">
        <f>'RAOB Used for Calcs'!F381</f>
        <v>0</v>
      </c>
      <c r="H381" s="8">
        <f t="shared" si="29"/>
        <v>0</v>
      </c>
      <c r="J381" s="8">
        <f t="shared" si="30"/>
        <v>0</v>
      </c>
      <c r="L381" s="8">
        <f t="shared" si="31"/>
        <v>0</v>
      </c>
      <c r="N381" s="8">
        <f t="shared" si="32"/>
        <v>0</v>
      </c>
    </row>
    <row r="382" spans="2:14" x14ac:dyDescent="0.15">
      <c r="B382" s="15">
        <f>'RAOB Used for Calcs'!C382</f>
        <v>0</v>
      </c>
      <c r="D382" s="18">
        <f>IF(B382=0,0,'RAOB Used for Calcs'!G382/10)</f>
        <v>0</v>
      </c>
      <c r="E382" s="8"/>
      <c r="F382" s="15">
        <f>'RAOB Used for Calcs'!F382</f>
        <v>0</v>
      </c>
      <c r="H382" s="8">
        <f t="shared" si="29"/>
        <v>0</v>
      </c>
      <c r="J382" s="8">
        <f t="shared" si="30"/>
        <v>0</v>
      </c>
      <c r="L382" s="8">
        <f t="shared" si="31"/>
        <v>0</v>
      </c>
      <c r="N382" s="8">
        <f t="shared" si="32"/>
        <v>0</v>
      </c>
    </row>
    <row r="383" spans="2:14" x14ac:dyDescent="0.15">
      <c r="B383" s="15">
        <f>'RAOB Used for Calcs'!C383</f>
        <v>0</v>
      </c>
      <c r="D383" s="18">
        <f>IF(B383=0,0,'RAOB Used for Calcs'!G383/10)</f>
        <v>0</v>
      </c>
      <c r="E383" s="8"/>
      <c r="F383" s="15">
        <f>'RAOB Used for Calcs'!F383</f>
        <v>0</v>
      </c>
      <c r="H383" s="8">
        <f t="shared" si="29"/>
        <v>0</v>
      </c>
      <c r="J383" s="8">
        <f t="shared" si="30"/>
        <v>0</v>
      </c>
      <c r="L383" s="8">
        <f t="shared" si="31"/>
        <v>0</v>
      </c>
      <c r="N383" s="8">
        <f t="shared" si="32"/>
        <v>0</v>
      </c>
    </row>
    <row r="384" spans="2:14" x14ac:dyDescent="0.15">
      <c r="B384" s="15">
        <f>'RAOB Used for Calcs'!C384</f>
        <v>0</v>
      </c>
      <c r="D384" s="18">
        <f>IF(B384=0,0,'RAOB Used for Calcs'!G384/10)</f>
        <v>0</v>
      </c>
      <c r="E384" s="8"/>
      <c r="F384" s="15">
        <f>'RAOB Used for Calcs'!F384</f>
        <v>0</v>
      </c>
      <c r="H384" s="8">
        <f t="shared" si="29"/>
        <v>0</v>
      </c>
      <c r="J384" s="8">
        <f t="shared" si="30"/>
        <v>0</v>
      </c>
      <c r="L384" s="8">
        <f t="shared" si="31"/>
        <v>0</v>
      </c>
      <c r="N384" s="8">
        <f t="shared" si="32"/>
        <v>0</v>
      </c>
    </row>
    <row r="385" spans="2:14" x14ac:dyDescent="0.15">
      <c r="B385" s="15">
        <f>'RAOB Used for Calcs'!C385</f>
        <v>0</v>
      </c>
      <c r="D385" s="18">
        <f>IF(B385=0,0,'RAOB Used for Calcs'!G385/10)</f>
        <v>0</v>
      </c>
      <c r="E385" s="8"/>
      <c r="F385" s="15">
        <f>'RAOB Used for Calcs'!F385</f>
        <v>0</v>
      </c>
      <c r="H385" s="8">
        <f t="shared" si="29"/>
        <v>0</v>
      </c>
      <c r="J385" s="8">
        <f t="shared" si="30"/>
        <v>0</v>
      </c>
      <c r="L385" s="8">
        <f t="shared" si="31"/>
        <v>0</v>
      </c>
      <c r="N385" s="8">
        <f t="shared" si="32"/>
        <v>0</v>
      </c>
    </row>
    <row r="386" spans="2:14" x14ac:dyDescent="0.15">
      <c r="B386" s="15">
        <f>'RAOB Used for Calcs'!C386</f>
        <v>0</v>
      </c>
      <c r="D386" s="18">
        <f>IF(B386=0,0,'RAOB Used for Calcs'!G386/10)</f>
        <v>0</v>
      </c>
      <c r="E386" s="8"/>
      <c r="F386" s="15">
        <f>'RAOB Used for Calcs'!F386</f>
        <v>0</v>
      </c>
      <c r="H386" s="8">
        <f t="shared" si="29"/>
        <v>0</v>
      </c>
      <c r="J386" s="8">
        <f t="shared" si="30"/>
        <v>0</v>
      </c>
      <c r="L386" s="8">
        <f t="shared" si="31"/>
        <v>0</v>
      </c>
      <c r="N386" s="8">
        <f t="shared" si="32"/>
        <v>0</v>
      </c>
    </row>
    <row r="387" spans="2:14" x14ac:dyDescent="0.15">
      <c r="B387" s="15">
        <f>'RAOB Used for Calcs'!C387</f>
        <v>0</v>
      </c>
      <c r="D387" s="18">
        <f>IF(B387=0,0,'RAOB Used for Calcs'!G387/10)</f>
        <v>0</v>
      </c>
      <c r="E387" s="8"/>
      <c r="F387" s="15">
        <f>'RAOB Used for Calcs'!F387</f>
        <v>0</v>
      </c>
      <c r="H387" s="8">
        <f t="shared" si="29"/>
        <v>0</v>
      </c>
      <c r="J387" s="8">
        <f t="shared" si="30"/>
        <v>0</v>
      </c>
      <c r="L387" s="8">
        <f t="shared" si="31"/>
        <v>0</v>
      </c>
      <c r="N387" s="8">
        <f t="shared" si="32"/>
        <v>0</v>
      </c>
    </row>
    <row r="388" spans="2:14" x14ac:dyDescent="0.15">
      <c r="B388" s="15">
        <f>'RAOB Used for Calcs'!C388</f>
        <v>0</v>
      </c>
      <c r="D388" s="18">
        <f>IF(B388=0,0,'RAOB Used for Calcs'!G388/10)</f>
        <v>0</v>
      </c>
      <c r="E388" s="8"/>
      <c r="F388" s="15">
        <f>'RAOB Used for Calcs'!F388</f>
        <v>0</v>
      </c>
      <c r="H388" s="8">
        <f t="shared" si="29"/>
        <v>0</v>
      </c>
      <c r="J388" s="8">
        <f t="shared" si="30"/>
        <v>0</v>
      </c>
      <c r="L388" s="8">
        <f t="shared" si="31"/>
        <v>0</v>
      </c>
      <c r="N388" s="8">
        <f t="shared" si="32"/>
        <v>0</v>
      </c>
    </row>
    <row r="389" spans="2:14" x14ac:dyDescent="0.15">
      <c r="B389" s="15">
        <f>'RAOB Used for Calcs'!C389</f>
        <v>0</v>
      </c>
      <c r="D389" s="18">
        <f>IF(B389=0,0,'RAOB Used for Calcs'!G389/10)</f>
        <v>0</v>
      </c>
      <c r="E389" s="8"/>
      <c r="F389" s="15">
        <f>'RAOB Used for Calcs'!F389</f>
        <v>0</v>
      </c>
      <c r="H389" s="8">
        <f t="shared" si="29"/>
        <v>0</v>
      </c>
      <c r="J389" s="8">
        <f t="shared" si="30"/>
        <v>0</v>
      </c>
      <c r="L389" s="8">
        <f t="shared" si="31"/>
        <v>0</v>
      </c>
      <c r="N389" s="8">
        <f t="shared" si="32"/>
        <v>0</v>
      </c>
    </row>
    <row r="390" spans="2:14" x14ac:dyDescent="0.15">
      <c r="B390" s="15">
        <f>'RAOB Used for Calcs'!C390</f>
        <v>0</v>
      </c>
      <c r="D390" s="18">
        <f>IF(B390=0,0,'RAOB Used for Calcs'!G390/10)</f>
        <v>0</v>
      </c>
      <c r="E390" s="8"/>
      <c r="F390" s="15">
        <f>'RAOB Used for Calcs'!F390</f>
        <v>0</v>
      </c>
      <c r="H390" s="8">
        <f t="shared" si="29"/>
        <v>0</v>
      </c>
      <c r="J390" s="8">
        <f t="shared" si="30"/>
        <v>0</v>
      </c>
      <c r="L390" s="8">
        <f t="shared" si="31"/>
        <v>0</v>
      </c>
      <c r="N390" s="8">
        <f t="shared" si="32"/>
        <v>0</v>
      </c>
    </row>
    <row r="391" spans="2:14" x14ac:dyDescent="0.15">
      <c r="B391" s="15">
        <f>'RAOB Used for Calcs'!C391</f>
        <v>0</v>
      </c>
      <c r="D391" s="18">
        <f>IF(B391=0,0,'RAOB Used for Calcs'!G391/10)</f>
        <v>0</v>
      </c>
      <c r="E391" s="8"/>
      <c r="F391" s="15">
        <f>'RAOB Used for Calcs'!F391</f>
        <v>0</v>
      </c>
      <c r="H391" s="8">
        <f t="shared" si="29"/>
        <v>0</v>
      </c>
      <c r="J391" s="8">
        <f t="shared" si="30"/>
        <v>0</v>
      </c>
      <c r="L391" s="8">
        <f t="shared" si="31"/>
        <v>0</v>
      </c>
      <c r="N391" s="8">
        <f t="shared" si="32"/>
        <v>0</v>
      </c>
    </row>
    <row r="392" spans="2:14" x14ac:dyDescent="0.15">
      <c r="B392" s="15">
        <f>'RAOB Used for Calcs'!C392</f>
        <v>0</v>
      </c>
      <c r="D392" s="18">
        <f>IF(B392=0,0,'RAOB Used for Calcs'!G392/10)</f>
        <v>0</v>
      </c>
      <c r="E392" s="8"/>
      <c r="F392" s="15">
        <f>'RAOB Used for Calcs'!F392</f>
        <v>0</v>
      </c>
      <c r="H392" s="8">
        <f t="shared" si="29"/>
        <v>0</v>
      </c>
      <c r="J392" s="8">
        <f t="shared" si="30"/>
        <v>0</v>
      </c>
      <c r="L392" s="8">
        <f t="shared" si="31"/>
        <v>0</v>
      </c>
      <c r="N392" s="8">
        <f t="shared" si="32"/>
        <v>0</v>
      </c>
    </row>
    <row r="393" spans="2:14" x14ac:dyDescent="0.15">
      <c r="B393" s="15">
        <f>'RAOB Used for Calcs'!C393</f>
        <v>0</v>
      </c>
      <c r="D393" s="18">
        <f>IF(B393=0,0,'RAOB Used for Calcs'!G393/10)</f>
        <v>0</v>
      </c>
      <c r="E393" s="8"/>
      <c r="F393" s="15">
        <f>'RAOB Used for Calcs'!F393</f>
        <v>0</v>
      </c>
      <c r="H393" s="8">
        <f t="shared" ref="H393:H456" si="33">COS(RADIANS(F393+90))*(D393)</f>
        <v>0</v>
      </c>
      <c r="J393" s="8">
        <f t="shared" ref="J393:J456" si="34">AVERAGE(H392:H393)</f>
        <v>0</v>
      </c>
      <c r="L393" s="8">
        <f t="shared" ref="L393:L456" si="35">SIN(RADIANS(F393-90))*(D393)</f>
        <v>0</v>
      </c>
      <c r="N393" s="8">
        <f t="shared" ref="N393:N456" si="36">AVERAGE(L392:L393)</f>
        <v>0</v>
      </c>
    </row>
    <row r="394" spans="2:14" x14ac:dyDescent="0.15">
      <c r="B394" s="15">
        <f>'RAOB Used for Calcs'!C394</f>
        <v>0</v>
      </c>
      <c r="D394" s="18">
        <f>IF(B394=0,0,'RAOB Used for Calcs'!G394/10)</f>
        <v>0</v>
      </c>
      <c r="E394" s="8"/>
      <c r="F394" s="15">
        <f>'RAOB Used for Calcs'!F394</f>
        <v>0</v>
      </c>
      <c r="H394" s="8">
        <f t="shared" si="33"/>
        <v>0</v>
      </c>
      <c r="J394" s="8">
        <f t="shared" si="34"/>
        <v>0</v>
      </c>
      <c r="L394" s="8">
        <f t="shared" si="35"/>
        <v>0</v>
      </c>
      <c r="N394" s="8">
        <f t="shared" si="36"/>
        <v>0</v>
      </c>
    </row>
    <row r="395" spans="2:14" x14ac:dyDescent="0.15">
      <c r="B395" s="15">
        <f>'RAOB Used for Calcs'!C395</f>
        <v>0</v>
      </c>
      <c r="D395" s="18">
        <f>IF(B395=0,0,'RAOB Used for Calcs'!G395/10)</f>
        <v>0</v>
      </c>
      <c r="E395" s="8"/>
      <c r="F395" s="15">
        <f>'RAOB Used for Calcs'!F395</f>
        <v>0</v>
      </c>
      <c r="H395" s="8">
        <f t="shared" si="33"/>
        <v>0</v>
      </c>
      <c r="J395" s="8">
        <f t="shared" si="34"/>
        <v>0</v>
      </c>
      <c r="L395" s="8">
        <f t="shared" si="35"/>
        <v>0</v>
      </c>
      <c r="N395" s="8">
        <f t="shared" si="36"/>
        <v>0</v>
      </c>
    </row>
    <row r="396" spans="2:14" x14ac:dyDescent="0.15">
      <c r="B396" s="15">
        <f>'RAOB Used for Calcs'!C396</f>
        <v>0</v>
      </c>
      <c r="D396" s="18">
        <f>IF(B396=0,0,'RAOB Used for Calcs'!G396/10)</f>
        <v>0</v>
      </c>
      <c r="E396" s="8"/>
      <c r="F396" s="15">
        <f>'RAOB Used for Calcs'!F396</f>
        <v>0</v>
      </c>
      <c r="H396" s="8">
        <f t="shared" si="33"/>
        <v>0</v>
      </c>
      <c r="J396" s="8">
        <f t="shared" si="34"/>
        <v>0</v>
      </c>
      <c r="L396" s="8">
        <f t="shared" si="35"/>
        <v>0</v>
      </c>
      <c r="N396" s="8">
        <f t="shared" si="36"/>
        <v>0</v>
      </c>
    </row>
    <row r="397" spans="2:14" x14ac:dyDescent="0.15">
      <c r="B397" s="15">
        <f>'RAOB Used for Calcs'!C397</f>
        <v>0</v>
      </c>
      <c r="D397" s="18">
        <f>IF(B397=0,0,'RAOB Used for Calcs'!G397/10)</f>
        <v>0</v>
      </c>
      <c r="E397" s="8"/>
      <c r="F397" s="15">
        <f>'RAOB Used for Calcs'!F397</f>
        <v>0</v>
      </c>
      <c r="H397" s="8">
        <f t="shared" si="33"/>
        <v>0</v>
      </c>
      <c r="J397" s="8">
        <f t="shared" si="34"/>
        <v>0</v>
      </c>
      <c r="L397" s="8">
        <f t="shared" si="35"/>
        <v>0</v>
      </c>
      <c r="N397" s="8">
        <f t="shared" si="36"/>
        <v>0</v>
      </c>
    </row>
    <row r="398" spans="2:14" x14ac:dyDescent="0.15">
      <c r="B398" s="15">
        <f>'RAOB Used for Calcs'!C398</f>
        <v>0</v>
      </c>
      <c r="D398" s="18">
        <f>IF(B398=0,0,'RAOB Used for Calcs'!G398/10)</f>
        <v>0</v>
      </c>
      <c r="E398" s="8"/>
      <c r="F398" s="15">
        <f>'RAOB Used for Calcs'!F398</f>
        <v>0</v>
      </c>
      <c r="H398" s="8">
        <f t="shared" si="33"/>
        <v>0</v>
      </c>
      <c r="J398" s="8">
        <f t="shared" si="34"/>
        <v>0</v>
      </c>
      <c r="L398" s="8">
        <f t="shared" si="35"/>
        <v>0</v>
      </c>
      <c r="N398" s="8">
        <f t="shared" si="36"/>
        <v>0</v>
      </c>
    </row>
    <row r="399" spans="2:14" x14ac:dyDescent="0.15">
      <c r="B399" s="15">
        <f>'RAOB Used for Calcs'!C399</f>
        <v>0</v>
      </c>
      <c r="D399" s="18">
        <f>IF(B399=0,0,'RAOB Used for Calcs'!G399/10)</f>
        <v>0</v>
      </c>
      <c r="E399" s="8"/>
      <c r="F399" s="15">
        <f>'RAOB Used for Calcs'!F399</f>
        <v>0</v>
      </c>
      <c r="H399" s="8">
        <f t="shared" si="33"/>
        <v>0</v>
      </c>
      <c r="J399" s="8">
        <f t="shared" si="34"/>
        <v>0</v>
      </c>
      <c r="L399" s="8">
        <f t="shared" si="35"/>
        <v>0</v>
      </c>
      <c r="N399" s="8">
        <f t="shared" si="36"/>
        <v>0</v>
      </c>
    </row>
    <row r="400" spans="2:14" x14ac:dyDescent="0.15">
      <c r="B400" s="15">
        <f>'RAOB Used for Calcs'!C400</f>
        <v>0</v>
      </c>
      <c r="D400" s="18">
        <f>IF(B400=0,0,'RAOB Used for Calcs'!G400/10)</f>
        <v>0</v>
      </c>
      <c r="E400" s="8"/>
      <c r="F400" s="15">
        <f>'RAOB Used for Calcs'!F400</f>
        <v>0</v>
      </c>
      <c r="H400" s="8">
        <f t="shared" si="33"/>
        <v>0</v>
      </c>
      <c r="J400" s="8">
        <f t="shared" si="34"/>
        <v>0</v>
      </c>
      <c r="L400" s="8">
        <f t="shared" si="35"/>
        <v>0</v>
      </c>
      <c r="N400" s="8">
        <f t="shared" si="36"/>
        <v>0</v>
      </c>
    </row>
    <row r="401" spans="2:14" x14ac:dyDescent="0.15">
      <c r="B401" s="15">
        <f>'RAOB Used for Calcs'!C401</f>
        <v>0</v>
      </c>
      <c r="D401" s="18">
        <f>IF(B401=0,0,'RAOB Used for Calcs'!G401/10)</f>
        <v>0</v>
      </c>
      <c r="E401" s="8"/>
      <c r="F401" s="15">
        <f>'RAOB Used for Calcs'!F401</f>
        <v>0</v>
      </c>
      <c r="H401" s="8">
        <f t="shared" si="33"/>
        <v>0</v>
      </c>
      <c r="J401" s="8">
        <f t="shared" si="34"/>
        <v>0</v>
      </c>
      <c r="L401" s="8">
        <f t="shared" si="35"/>
        <v>0</v>
      </c>
      <c r="N401" s="8">
        <f t="shared" si="36"/>
        <v>0</v>
      </c>
    </row>
    <row r="402" spans="2:14" x14ac:dyDescent="0.15">
      <c r="B402" s="15">
        <f>'RAOB Used for Calcs'!C402</f>
        <v>0</v>
      </c>
      <c r="D402" s="18">
        <f>IF(B402=0,0,'RAOB Used for Calcs'!G402/10)</f>
        <v>0</v>
      </c>
      <c r="E402" s="8"/>
      <c r="F402" s="15">
        <f>'RAOB Used for Calcs'!F402</f>
        <v>0</v>
      </c>
      <c r="H402" s="8">
        <f t="shared" si="33"/>
        <v>0</v>
      </c>
      <c r="J402" s="8">
        <f t="shared" si="34"/>
        <v>0</v>
      </c>
      <c r="L402" s="8">
        <f t="shared" si="35"/>
        <v>0</v>
      </c>
      <c r="N402" s="8">
        <f t="shared" si="36"/>
        <v>0</v>
      </c>
    </row>
    <row r="403" spans="2:14" x14ac:dyDescent="0.15">
      <c r="B403" s="15">
        <f>'RAOB Used for Calcs'!C403</f>
        <v>0</v>
      </c>
      <c r="D403" s="18">
        <f>IF(B403=0,0,'RAOB Used for Calcs'!G403/10)</f>
        <v>0</v>
      </c>
      <c r="E403" s="8"/>
      <c r="F403" s="15">
        <f>'RAOB Used for Calcs'!F403</f>
        <v>0</v>
      </c>
      <c r="H403" s="8">
        <f t="shared" si="33"/>
        <v>0</v>
      </c>
      <c r="J403" s="8">
        <f t="shared" si="34"/>
        <v>0</v>
      </c>
      <c r="L403" s="8">
        <f t="shared" si="35"/>
        <v>0</v>
      </c>
      <c r="N403" s="8">
        <f t="shared" si="36"/>
        <v>0</v>
      </c>
    </row>
    <row r="404" spans="2:14" x14ac:dyDescent="0.15">
      <c r="B404" s="15">
        <f>'RAOB Used for Calcs'!C404</f>
        <v>0</v>
      </c>
      <c r="D404" s="18">
        <f>IF(B404=0,0,'RAOB Used for Calcs'!G404/10)</f>
        <v>0</v>
      </c>
      <c r="E404" s="8"/>
      <c r="F404" s="15">
        <f>'RAOB Used for Calcs'!F404</f>
        <v>0</v>
      </c>
      <c r="H404" s="8">
        <f t="shared" si="33"/>
        <v>0</v>
      </c>
      <c r="J404" s="8">
        <f t="shared" si="34"/>
        <v>0</v>
      </c>
      <c r="L404" s="8">
        <f t="shared" si="35"/>
        <v>0</v>
      </c>
      <c r="N404" s="8">
        <f t="shared" si="36"/>
        <v>0</v>
      </c>
    </row>
    <row r="405" spans="2:14" x14ac:dyDescent="0.15">
      <c r="B405" s="15">
        <f>'RAOB Used for Calcs'!C405</f>
        <v>0</v>
      </c>
      <c r="D405" s="18">
        <f>IF(B405=0,0,'RAOB Used for Calcs'!G405/10)</f>
        <v>0</v>
      </c>
      <c r="E405" s="8"/>
      <c r="F405" s="15">
        <f>'RAOB Used for Calcs'!F405</f>
        <v>0</v>
      </c>
      <c r="H405" s="8">
        <f t="shared" si="33"/>
        <v>0</v>
      </c>
      <c r="J405" s="8">
        <f t="shared" si="34"/>
        <v>0</v>
      </c>
      <c r="L405" s="8">
        <f t="shared" si="35"/>
        <v>0</v>
      </c>
      <c r="N405" s="8">
        <f t="shared" si="36"/>
        <v>0</v>
      </c>
    </row>
    <row r="406" spans="2:14" x14ac:dyDescent="0.15">
      <c r="B406" s="15">
        <f>'RAOB Used for Calcs'!C406</f>
        <v>0</v>
      </c>
      <c r="D406" s="18">
        <f>IF(B406=0,0,'RAOB Used for Calcs'!G406/10)</f>
        <v>0</v>
      </c>
      <c r="E406" s="8"/>
      <c r="F406" s="15">
        <f>'RAOB Used for Calcs'!F406</f>
        <v>0</v>
      </c>
      <c r="H406" s="8">
        <f t="shared" si="33"/>
        <v>0</v>
      </c>
      <c r="J406" s="8">
        <f t="shared" si="34"/>
        <v>0</v>
      </c>
      <c r="L406" s="8">
        <f t="shared" si="35"/>
        <v>0</v>
      </c>
      <c r="N406" s="8">
        <f t="shared" si="36"/>
        <v>0</v>
      </c>
    </row>
    <row r="407" spans="2:14" x14ac:dyDescent="0.15">
      <c r="B407" s="15">
        <f>'RAOB Used for Calcs'!C407</f>
        <v>0</v>
      </c>
      <c r="D407" s="18">
        <f>IF(B407=0,0,'RAOB Used for Calcs'!G407/10)</f>
        <v>0</v>
      </c>
      <c r="E407" s="8"/>
      <c r="F407" s="15">
        <f>'RAOB Used for Calcs'!F407</f>
        <v>0</v>
      </c>
      <c r="H407" s="8">
        <f t="shared" si="33"/>
        <v>0</v>
      </c>
      <c r="J407" s="8">
        <f t="shared" si="34"/>
        <v>0</v>
      </c>
      <c r="L407" s="8">
        <f t="shared" si="35"/>
        <v>0</v>
      </c>
      <c r="N407" s="8">
        <f t="shared" si="36"/>
        <v>0</v>
      </c>
    </row>
    <row r="408" spans="2:14" x14ac:dyDescent="0.15">
      <c r="B408" s="15">
        <f>'RAOB Used for Calcs'!C408</f>
        <v>0</v>
      </c>
      <c r="D408" s="18">
        <f>IF(B408=0,0,'RAOB Used for Calcs'!G408/10)</f>
        <v>0</v>
      </c>
      <c r="E408" s="8"/>
      <c r="F408" s="15">
        <f>'RAOB Used for Calcs'!F408</f>
        <v>0</v>
      </c>
      <c r="H408" s="8">
        <f t="shared" si="33"/>
        <v>0</v>
      </c>
      <c r="J408" s="8">
        <f t="shared" si="34"/>
        <v>0</v>
      </c>
      <c r="L408" s="8">
        <f t="shared" si="35"/>
        <v>0</v>
      </c>
      <c r="N408" s="8">
        <f t="shared" si="36"/>
        <v>0</v>
      </c>
    </row>
    <row r="409" spans="2:14" x14ac:dyDescent="0.15">
      <c r="B409" s="15">
        <f>'RAOB Used for Calcs'!C409</f>
        <v>0</v>
      </c>
      <c r="D409" s="18">
        <f>IF(B409=0,0,'RAOB Used for Calcs'!G409/10)</f>
        <v>0</v>
      </c>
      <c r="E409" s="8"/>
      <c r="F409" s="15">
        <f>'RAOB Used for Calcs'!F409</f>
        <v>0</v>
      </c>
      <c r="H409" s="8">
        <f t="shared" si="33"/>
        <v>0</v>
      </c>
      <c r="J409" s="8">
        <f t="shared" si="34"/>
        <v>0</v>
      </c>
      <c r="L409" s="8">
        <f t="shared" si="35"/>
        <v>0</v>
      </c>
      <c r="N409" s="8">
        <f t="shared" si="36"/>
        <v>0</v>
      </c>
    </row>
    <row r="410" spans="2:14" x14ac:dyDescent="0.15">
      <c r="B410" s="15">
        <f>'RAOB Used for Calcs'!C410</f>
        <v>0</v>
      </c>
      <c r="D410" s="18">
        <f>IF(B410=0,0,'RAOB Used for Calcs'!G410/10)</f>
        <v>0</v>
      </c>
      <c r="E410" s="8"/>
      <c r="F410" s="15">
        <f>'RAOB Used for Calcs'!F410</f>
        <v>0</v>
      </c>
      <c r="H410" s="8">
        <f t="shared" si="33"/>
        <v>0</v>
      </c>
      <c r="J410" s="8">
        <f t="shared" si="34"/>
        <v>0</v>
      </c>
      <c r="L410" s="8">
        <f t="shared" si="35"/>
        <v>0</v>
      </c>
      <c r="N410" s="8">
        <f t="shared" si="36"/>
        <v>0</v>
      </c>
    </row>
    <row r="411" spans="2:14" x14ac:dyDescent="0.15">
      <c r="B411" s="15">
        <f>'RAOB Used for Calcs'!C411</f>
        <v>0</v>
      </c>
      <c r="D411" s="18">
        <f>IF(B411=0,0,'RAOB Used for Calcs'!G411/10)</f>
        <v>0</v>
      </c>
      <c r="E411" s="8"/>
      <c r="F411" s="15">
        <f>'RAOB Used for Calcs'!F411</f>
        <v>0</v>
      </c>
      <c r="H411" s="8">
        <f t="shared" si="33"/>
        <v>0</v>
      </c>
      <c r="J411" s="8">
        <f t="shared" si="34"/>
        <v>0</v>
      </c>
      <c r="L411" s="8">
        <f t="shared" si="35"/>
        <v>0</v>
      </c>
      <c r="N411" s="8">
        <f t="shared" si="36"/>
        <v>0</v>
      </c>
    </row>
    <row r="412" spans="2:14" x14ac:dyDescent="0.15">
      <c r="B412" s="15">
        <f>'RAOB Used for Calcs'!C412</f>
        <v>0</v>
      </c>
      <c r="D412" s="18">
        <f>IF(B412=0,0,'RAOB Used for Calcs'!G412/10)</f>
        <v>0</v>
      </c>
      <c r="E412" s="8"/>
      <c r="F412" s="15">
        <f>'RAOB Used for Calcs'!F412</f>
        <v>0</v>
      </c>
      <c r="H412" s="8">
        <f t="shared" si="33"/>
        <v>0</v>
      </c>
      <c r="J412" s="8">
        <f t="shared" si="34"/>
        <v>0</v>
      </c>
      <c r="L412" s="8">
        <f t="shared" si="35"/>
        <v>0</v>
      </c>
      <c r="N412" s="8">
        <f t="shared" si="36"/>
        <v>0</v>
      </c>
    </row>
    <row r="413" spans="2:14" x14ac:dyDescent="0.15">
      <c r="B413" s="15">
        <f>'RAOB Used for Calcs'!C413</f>
        <v>0</v>
      </c>
      <c r="D413" s="18">
        <f>IF(B413=0,0,'RAOB Used for Calcs'!G413/10)</f>
        <v>0</v>
      </c>
      <c r="E413" s="8"/>
      <c r="F413" s="15">
        <f>'RAOB Used for Calcs'!F413</f>
        <v>0</v>
      </c>
      <c r="H413" s="8">
        <f t="shared" si="33"/>
        <v>0</v>
      </c>
      <c r="J413" s="8">
        <f t="shared" si="34"/>
        <v>0</v>
      </c>
      <c r="L413" s="8">
        <f t="shared" si="35"/>
        <v>0</v>
      </c>
      <c r="N413" s="8">
        <f t="shared" si="36"/>
        <v>0</v>
      </c>
    </row>
    <row r="414" spans="2:14" x14ac:dyDescent="0.15">
      <c r="B414" s="15">
        <f>'RAOB Used for Calcs'!C414</f>
        <v>0</v>
      </c>
      <c r="D414" s="18">
        <f>IF(B414=0,0,'RAOB Used for Calcs'!G414/10)</f>
        <v>0</v>
      </c>
      <c r="E414" s="8"/>
      <c r="F414" s="15">
        <f>'RAOB Used for Calcs'!F414</f>
        <v>0</v>
      </c>
      <c r="H414" s="8">
        <f t="shared" si="33"/>
        <v>0</v>
      </c>
      <c r="J414" s="8">
        <f t="shared" si="34"/>
        <v>0</v>
      </c>
      <c r="L414" s="8">
        <f t="shared" si="35"/>
        <v>0</v>
      </c>
      <c r="N414" s="8">
        <f t="shared" si="36"/>
        <v>0</v>
      </c>
    </row>
    <row r="415" spans="2:14" x14ac:dyDescent="0.15">
      <c r="B415" s="15">
        <f>'RAOB Used for Calcs'!C415</f>
        <v>0</v>
      </c>
      <c r="D415" s="18">
        <f>IF(B415=0,0,'RAOB Used for Calcs'!G415/10)</f>
        <v>0</v>
      </c>
      <c r="E415" s="8"/>
      <c r="F415" s="15">
        <f>'RAOB Used for Calcs'!F415</f>
        <v>0</v>
      </c>
      <c r="H415" s="8">
        <f t="shared" si="33"/>
        <v>0</v>
      </c>
      <c r="J415" s="8">
        <f t="shared" si="34"/>
        <v>0</v>
      </c>
      <c r="L415" s="8">
        <f t="shared" si="35"/>
        <v>0</v>
      </c>
      <c r="N415" s="8">
        <f t="shared" si="36"/>
        <v>0</v>
      </c>
    </row>
    <row r="416" spans="2:14" x14ac:dyDescent="0.15">
      <c r="B416" s="15">
        <f>'RAOB Used for Calcs'!C416</f>
        <v>0</v>
      </c>
      <c r="D416" s="18">
        <f>IF(B416=0,0,'RAOB Used for Calcs'!G416/10)</f>
        <v>0</v>
      </c>
      <c r="E416" s="8"/>
      <c r="F416" s="15">
        <f>'RAOB Used for Calcs'!F416</f>
        <v>0</v>
      </c>
      <c r="H416" s="8">
        <f t="shared" si="33"/>
        <v>0</v>
      </c>
      <c r="J416" s="8">
        <f t="shared" si="34"/>
        <v>0</v>
      </c>
      <c r="L416" s="8">
        <f t="shared" si="35"/>
        <v>0</v>
      </c>
      <c r="N416" s="8">
        <f t="shared" si="36"/>
        <v>0</v>
      </c>
    </row>
    <row r="417" spans="2:14" x14ac:dyDescent="0.15">
      <c r="B417" s="15">
        <f>'RAOB Used for Calcs'!C417</f>
        <v>0</v>
      </c>
      <c r="D417" s="18">
        <f>IF(B417=0,0,'RAOB Used for Calcs'!G417/10)</f>
        <v>0</v>
      </c>
      <c r="E417" s="8"/>
      <c r="F417" s="15">
        <f>'RAOB Used for Calcs'!F417</f>
        <v>0</v>
      </c>
      <c r="H417" s="8">
        <f t="shared" si="33"/>
        <v>0</v>
      </c>
      <c r="J417" s="8">
        <f t="shared" si="34"/>
        <v>0</v>
      </c>
      <c r="L417" s="8">
        <f t="shared" si="35"/>
        <v>0</v>
      </c>
      <c r="N417" s="8">
        <f t="shared" si="36"/>
        <v>0</v>
      </c>
    </row>
    <row r="418" spans="2:14" x14ac:dyDescent="0.15">
      <c r="B418" s="15">
        <f>'RAOB Used for Calcs'!C418</f>
        <v>0</v>
      </c>
      <c r="D418" s="18">
        <f>IF(B418=0,0,'RAOB Used for Calcs'!G418/10)</f>
        <v>0</v>
      </c>
      <c r="E418" s="8"/>
      <c r="F418" s="15">
        <f>'RAOB Used for Calcs'!F418</f>
        <v>0</v>
      </c>
      <c r="H418" s="8">
        <f t="shared" si="33"/>
        <v>0</v>
      </c>
      <c r="J418" s="8">
        <f t="shared" si="34"/>
        <v>0</v>
      </c>
      <c r="L418" s="8">
        <f t="shared" si="35"/>
        <v>0</v>
      </c>
      <c r="N418" s="8">
        <f t="shared" si="36"/>
        <v>0</v>
      </c>
    </row>
    <row r="419" spans="2:14" x14ac:dyDescent="0.15">
      <c r="B419" s="15">
        <f>'RAOB Used for Calcs'!C419</f>
        <v>0</v>
      </c>
      <c r="D419" s="18">
        <f>IF(B419=0,0,'RAOB Used for Calcs'!G419/10)</f>
        <v>0</v>
      </c>
      <c r="E419" s="8"/>
      <c r="F419" s="15">
        <f>'RAOB Used for Calcs'!F419</f>
        <v>0</v>
      </c>
      <c r="H419" s="8">
        <f t="shared" si="33"/>
        <v>0</v>
      </c>
      <c r="J419" s="8">
        <f t="shared" si="34"/>
        <v>0</v>
      </c>
      <c r="L419" s="8">
        <f t="shared" si="35"/>
        <v>0</v>
      </c>
      <c r="N419" s="8">
        <f t="shared" si="36"/>
        <v>0</v>
      </c>
    </row>
    <row r="420" spans="2:14" x14ac:dyDescent="0.15">
      <c r="B420" s="15">
        <f>'RAOB Used for Calcs'!C420</f>
        <v>0</v>
      </c>
      <c r="D420" s="18">
        <f>IF(B420=0,0,'RAOB Used for Calcs'!G420/10)</f>
        <v>0</v>
      </c>
      <c r="E420" s="8"/>
      <c r="F420" s="15">
        <f>'RAOB Used for Calcs'!F420</f>
        <v>0</v>
      </c>
      <c r="H420" s="8">
        <f t="shared" si="33"/>
        <v>0</v>
      </c>
      <c r="J420" s="8">
        <f t="shared" si="34"/>
        <v>0</v>
      </c>
      <c r="L420" s="8">
        <f t="shared" si="35"/>
        <v>0</v>
      </c>
      <c r="N420" s="8">
        <f t="shared" si="36"/>
        <v>0</v>
      </c>
    </row>
    <row r="421" spans="2:14" x14ac:dyDescent="0.15">
      <c r="B421" s="15">
        <f>'RAOB Used for Calcs'!C421</f>
        <v>0</v>
      </c>
      <c r="D421" s="18">
        <f>IF(B421=0,0,'RAOB Used for Calcs'!G421/10)</f>
        <v>0</v>
      </c>
      <c r="E421" s="8"/>
      <c r="F421" s="15">
        <f>'RAOB Used for Calcs'!F421</f>
        <v>0</v>
      </c>
      <c r="H421" s="8">
        <f t="shared" si="33"/>
        <v>0</v>
      </c>
      <c r="J421" s="8">
        <f t="shared" si="34"/>
        <v>0</v>
      </c>
      <c r="L421" s="8">
        <f t="shared" si="35"/>
        <v>0</v>
      </c>
      <c r="N421" s="8">
        <f t="shared" si="36"/>
        <v>0</v>
      </c>
    </row>
    <row r="422" spans="2:14" x14ac:dyDescent="0.15">
      <c r="B422" s="15">
        <f>'RAOB Used for Calcs'!C422</f>
        <v>0</v>
      </c>
      <c r="D422" s="18">
        <f>IF(B422=0,0,'RAOB Used for Calcs'!G422/10)</f>
        <v>0</v>
      </c>
      <c r="E422" s="8"/>
      <c r="F422" s="15">
        <f>'RAOB Used for Calcs'!F422</f>
        <v>0</v>
      </c>
      <c r="H422" s="8">
        <f t="shared" si="33"/>
        <v>0</v>
      </c>
      <c r="J422" s="8">
        <f t="shared" si="34"/>
        <v>0</v>
      </c>
      <c r="L422" s="8">
        <f t="shared" si="35"/>
        <v>0</v>
      </c>
      <c r="N422" s="8">
        <f t="shared" si="36"/>
        <v>0</v>
      </c>
    </row>
    <row r="423" spans="2:14" x14ac:dyDescent="0.15">
      <c r="B423" s="15">
        <f>'RAOB Used for Calcs'!C423</f>
        <v>0</v>
      </c>
      <c r="D423" s="18">
        <f>IF(B423=0,0,'RAOB Used for Calcs'!G423/10)</f>
        <v>0</v>
      </c>
      <c r="E423" s="8"/>
      <c r="F423" s="15">
        <f>'RAOB Used for Calcs'!F423</f>
        <v>0</v>
      </c>
      <c r="H423" s="8">
        <f t="shared" si="33"/>
        <v>0</v>
      </c>
      <c r="J423" s="8">
        <f t="shared" si="34"/>
        <v>0</v>
      </c>
      <c r="L423" s="8">
        <f t="shared" si="35"/>
        <v>0</v>
      </c>
      <c r="N423" s="8">
        <f t="shared" si="36"/>
        <v>0</v>
      </c>
    </row>
    <row r="424" spans="2:14" x14ac:dyDescent="0.15">
      <c r="B424" s="15">
        <f>'RAOB Used for Calcs'!C424</f>
        <v>0</v>
      </c>
      <c r="D424" s="18">
        <f>IF(B424=0,0,'RAOB Used for Calcs'!G424/10)</f>
        <v>0</v>
      </c>
      <c r="E424" s="8"/>
      <c r="F424" s="15">
        <f>'RAOB Used for Calcs'!F424</f>
        <v>0</v>
      </c>
      <c r="H424" s="8">
        <f t="shared" si="33"/>
        <v>0</v>
      </c>
      <c r="J424" s="8">
        <f t="shared" si="34"/>
        <v>0</v>
      </c>
      <c r="L424" s="8">
        <f t="shared" si="35"/>
        <v>0</v>
      </c>
      <c r="N424" s="8">
        <f t="shared" si="36"/>
        <v>0</v>
      </c>
    </row>
    <row r="425" spans="2:14" x14ac:dyDescent="0.15">
      <c r="B425" s="15">
        <f>'RAOB Used for Calcs'!C425</f>
        <v>0</v>
      </c>
      <c r="D425" s="18">
        <f>IF(B425=0,0,'RAOB Used for Calcs'!G425/10)</f>
        <v>0</v>
      </c>
      <c r="E425" s="8"/>
      <c r="F425" s="15">
        <f>'RAOB Used for Calcs'!F425</f>
        <v>0</v>
      </c>
      <c r="H425" s="8">
        <f t="shared" si="33"/>
        <v>0</v>
      </c>
      <c r="J425" s="8">
        <f t="shared" si="34"/>
        <v>0</v>
      </c>
      <c r="L425" s="8">
        <f t="shared" si="35"/>
        <v>0</v>
      </c>
      <c r="N425" s="8">
        <f t="shared" si="36"/>
        <v>0</v>
      </c>
    </row>
    <row r="426" spans="2:14" x14ac:dyDescent="0.15">
      <c r="B426" s="15">
        <f>'RAOB Used for Calcs'!C426</f>
        <v>0</v>
      </c>
      <c r="D426" s="18">
        <f>IF(B426=0,0,'RAOB Used for Calcs'!G426/10)</f>
        <v>0</v>
      </c>
      <c r="E426" s="8"/>
      <c r="F426" s="15">
        <f>'RAOB Used for Calcs'!F426</f>
        <v>0</v>
      </c>
      <c r="H426" s="8">
        <f t="shared" si="33"/>
        <v>0</v>
      </c>
      <c r="J426" s="8">
        <f t="shared" si="34"/>
        <v>0</v>
      </c>
      <c r="L426" s="8">
        <f t="shared" si="35"/>
        <v>0</v>
      </c>
      <c r="N426" s="8">
        <f t="shared" si="36"/>
        <v>0</v>
      </c>
    </row>
    <row r="427" spans="2:14" x14ac:dyDescent="0.15">
      <c r="B427" s="15">
        <f>'RAOB Used for Calcs'!C427</f>
        <v>0</v>
      </c>
      <c r="D427" s="18">
        <f>IF(B427=0,0,'RAOB Used for Calcs'!G427/10)</f>
        <v>0</v>
      </c>
      <c r="E427" s="8"/>
      <c r="F427" s="15">
        <f>'RAOB Used for Calcs'!F427</f>
        <v>0</v>
      </c>
      <c r="H427" s="8">
        <f t="shared" si="33"/>
        <v>0</v>
      </c>
      <c r="J427" s="8">
        <f t="shared" si="34"/>
        <v>0</v>
      </c>
      <c r="L427" s="8">
        <f t="shared" si="35"/>
        <v>0</v>
      </c>
      <c r="N427" s="8">
        <f t="shared" si="36"/>
        <v>0</v>
      </c>
    </row>
    <row r="428" spans="2:14" x14ac:dyDescent="0.15">
      <c r="B428" s="15">
        <f>'RAOB Used for Calcs'!C428</f>
        <v>0</v>
      </c>
      <c r="D428" s="18">
        <f>IF(B428=0,0,'RAOB Used for Calcs'!G428/10)</f>
        <v>0</v>
      </c>
      <c r="E428" s="8"/>
      <c r="F428" s="15">
        <f>'RAOB Used for Calcs'!F428</f>
        <v>0</v>
      </c>
      <c r="H428" s="8">
        <f t="shared" si="33"/>
        <v>0</v>
      </c>
      <c r="J428" s="8">
        <f t="shared" si="34"/>
        <v>0</v>
      </c>
      <c r="L428" s="8">
        <f t="shared" si="35"/>
        <v>0</v>
      </c>
      <c r="N428" s="8">
        <f t="shared" si="36"/>
        <v>0</v>
      </c>
    </row>
    <row r="429" spans="2:14" x14ac:dyDescent="0.15">
      <c r="B429" s="15">
        <f>'RAOB Used for Calcs'!C429</f>
        <v>0</v>
      </c>
      <c r="D429" s="18">
        <f>IF(B429=0,0,'RAOB Used for Calcs'!G429/10)</f>
        <v>0</v>
      </c>
      <c r="E429" s="8"/>
      <c r="F429" s="15">
        <f>'RAOB Used for Calcs'!F429</f>
        <v>0</v>
      </c>
      <c r="H429" s="8">
        <f t="shared" si="33"/>
        <v>0</v>
      </c>
      <c r="J429" s="8">
        <f t="shared" si="34"/>
        <v>0</v>
      </c>
      <c r="L429" s="8">
        <f t="shared" si="35"/>
        <v>0</v>
      </c>
      <c r="N429" s="8">
        <f t="shared" si="36"/>
        <v>0</v>
      </c>
    </row>
    <row r="430" spans="2:14" x14ac:dyDescent="0.15">
      <c r="B430" s="15">
        <f>'RAOB Used for Calcs'!C430</f>
        <v>0</v>
      </c>
      <c r="D430" s="18">
        <f>IF(B430=0,0,'RAOB Used for Calcs'!G430/10)</f>
        <v>0</v>
      </c>
      <c r="E430" s="8"/>
      <c r="F430" s="15">
        <f>'RAOB Used for Calcs'!F430</f>
        <v>0</v>
      </c>
      <c r="H430" s="8">
        <f t="shared" si="33"/>
        <v>0</v>
      </c>
      <c r="J430" s="8">
        <f t="shared" si="34"/>
        <v>0</v>
      </c>
      <c r="L430" s="8">
        <f t="shared" si="35"/>
        <v>0</v>
      </c>
      <c r="N430" s="8">
        <f t="shared" si="36"/>
        <v>0</v>
      </c>
    </row>
    <row r="431" spans="2:14" x14ac:dyDescent="0.15">
      <c r="B431" s="15">
        <f>'RAOB Used for Calcs'!C431</f>
        <v>0</v>
      </c>
      <c r="D431" s="18">
        <f>IF(B431=0,0,'RAOB Used for Calcs'!G431/10)</f>
        <v>0</v>
      </c>
      <c r="E431" s="8"/>
      <c r="F431" s="15">
        <f>'RAOB Used for Calcs'!F431</f>
        <v>0</v>
      </c>
      <c r="H431" s="8">
        <f t="shared" si="33"/>
        <v>0</v>
      </c>
      <c r="J431" s="8">
        <f t="shared" si="34"/>
        <v>0</v>
      </c>
      <c r="L431" s="8">
        <f t="shared" si="35"/>
        <v>0</v>
      </c>
      <c r="N431" s="8">
        <f t="shared" si="36"/>
        <v>0</v>
      </c>
    </row>
    <row r="432" spans="2:14" x14ac:dyDescent="0.15">
      <c r="B432" s="15">
        <f>'RAOB Used for Calcs'!C432</f>
        <v>0</v>
      </c>
      <c r="D432" s="18">
        <f>IF(B432=0,0,'RAOB Used for Calcs'!G432/10)</f>
        <v>0</v>
      </c>
      <c r="E432" s="8"/>
      <c r="F432" s="15">
        <f>'RAOB Used for Calcs'!F432</f>
        <v>0</v>
      </c>
      <c r="H432" s="8">
        <f t="shared" si="33"/>
        <v>0</v>
      </c>
      <c r="J432" s="8">
        <f t="shared" si="34"/>
        <v>0</v>
      </c>
      <c r="L432" s="8">
        <f t="shared" si="35"/>
        <v>0</v>
      </c>
      <c r="N432" s="8">
        <f t="shared" si="36"/>
        <v>0</v>
      </c>
    </row>
    <row r="433" spans="2:14" x14ac:dyDescent="0.15">
      <c r="B433" s="15">
        <f>'RAOB Used for Calcs'!C433</f>
        <v>0</v>
      </c>
      <c r="D433" s="18">
        <f>IF(B433=0,0,'RAOB Used for Calcs'!G433/10)</f>
        <v>0</v>
      </c>
      <c r="E433" s="8"/>
      <c r="F433" s="15">
        <f>'RAOB Used for Calcs'!F433</f>
        <v>0</v>
      </c>
      <c r="H433" s="8">
        <f t="shared" si="33"/>
        <v>0</v>
      </c>
      <c r="J433" s="8">
        <f t="shared" si="34"/>
        <v>0</v>
      </c>
      <c r="L433" s="8">
        <f t="shared" si="35"/>
        <v>0</v>
      </c>
      <c r="N433" s="8">
        <f t="shared" si="36"/>
        <v>0</v>
      </c>
    </row>
    <row r="434" spans="2:14" x14ac:dyDescent="0.15">
      <c r="B434" s="15">
        <f>'RAOB Used for Calcs'!C434</f>
        <v>0</v>
      </c>
      <c r="D434" s="18">
        <f>IF(B434=0,0,'RAOB Used for Calcs'!G434/10)</f>
        <v>0</v>
      </c>
      <c r="E434" s="8"/>
      <c r="F434" s="15">
        <f>'RAOB Used for Calcs'!F434</f>
        <v>0</v>
      </c>
      <c r="H434" s="8">
        <f t="shared" si="33"/>
        <v>0</v>
      </c>
      <c r="J434" s="8">
        <f t="shared" si="34"/>
        <v>0</v>
      </c>
      <c r="L434" s="8">
        <f t="shared" si="35"/>
        <v>0</v>
      </c>
      <c r="N434" s="8">
        <f t="shared" si="36"/>
        <v>0</v>
      </c>
    </row>
    <row r="435" spans="2:14" x14ac:dyDescent="0.15">
      <c r="B435" s="15">
        <f>'RAOB Used for Calcs'!C435</f>
        <v>0</v>
      </c>
      <c r="D435" s="18">
        <f>IF(B435=0,0,'RAOB Used for Calcs'!G435/10)</f>
        <v>0</v>
      </c>
      <c r="E435" s="8"/>
      <c r="F435" s="15">
        <f>'RAOB Used for Calcs'!F435</f>
        <v>0</v>
      </c>
      <c r="H435" s="8">
        <f t="shared" si="33"/>
        <v>0</v>
      </c>
      <c r="J435" s="8">
        <f t="shared" si="34"/>
        <v>0</v>
      </c>
      <c r="L435" s="8">
        <f t="shared" si="35"/>
        <v>0</v>
      </c>
      <c r="N435" s="8">
        <f t="shared" si="36"/>
        <v>0</v>
      </c>
    </row>
    <row r="436" spans="2:14" x14ac:dyDescent="0.15">
      <c r="B436" s="15">
        <f>'RAOB Used for Calcs'!C436</f>
        <v>0</v>
      </c>
      <c r="D436" s="18">
        <f>IF(B436=0,0,'RAOB Used for Calcs'!G436/10)</f>
        <v>0</v>
      </c>
      <c r="E436" s="8"/>
      <c r="F436" s="15">
        <f>'RAOB Used for Calcs'!F436</f>
        <v>0</v>
      </c>
      <c r="H436" s="8">
        <f t="shared" si="33"/>
        <v>0</v>
      </c>
      <c r="J436" s="8">
        <f t="shared" si="34"/>
        <v>0</v>
      </c>
      <c r="L436" s="8">
        <f t="shared" si="35"/>
        <v>0</v>
      </c>
      <c r="N436" s="8">
        <f t="shared" si="36"/>
        <v>0</v>
      </c>
    </row>
    <row r="437" spans="2:14" x14ac:dyDescent="0.15">
      <c r="B437" s="15">
        <f>'RAOB Used for Calcs'!C437</f>
        <v>0</v>
      </c>
      <c r="D437" s="18">
        <f>IF(B437=0,0,'RAOB Used for Calcs'!G437/10)</f>
        <v>0</v>
      </c>
      <c r="E437" s="8"/>
      <c r="F437" s="15">
        <f>'RAOB Used for Calcs'!F437</f>
        <v>0</v>
      </c>
      <c r="H437" s="8">
        <f t="shared" si="33"/>
        <v>0</v>
      </c>
      <c r="J437" s="8">
        <f t="shared" si="34"/>
        <v>0</v>
      </c>
      <c r="L437" s="8">
        <f t="shared" si="35"/>
        <v>0</v>
      </c>
      <c r="N437" s="8">
        <f t="shared" si="36"/>
        <v>0</v>
      </c>
    </row>
    <row r="438" spans="2:14" x14ac:dyDescent="0.15">
      <c r="B438" s="15">
        <f>'RAOB Used for Calcs'!C438</f>
        <v>0</v>
      </c>
      <c r="D438" s="18">
        <f>IF(B438=0,0,'RAOB Used for Calcs'!G438/10)</f>
        <v>0</v>
      </c>
      <c r="E438" s="8"/>
      <c r="F438" s="15">
        <f>'RAOB Used for Calcs'!F438</f>
        <v>0</v>
      </c>
      <c r="H438" s="8">
        <f t="shared" si="33"/>
        <v>0</v>
      </c>
      <c r="J438" s="8">
        <f t="shared" si="34"/>
        <v>0</v>
      </c>
      <c r="L438" s="8">
        <f t="shared" si="35"/>
        <v>0</v>
      </c>
      <c r="N438" s="8">
        <f t="shared" si="36"/>
        <v>0</v>
      </c>
    </row>
    <row r="439" spans="2:14" x14ac:dyDescent="0.15">
      <c r="B439" s="15">
        <f>'RAOB Used for Calcs'!C439</f>
        <v>0</v>
      </c>
      <c r="D439" s="18">
        <f>IF(B439=0,0,'RAOB Used for Calcs'!G439/10)</f>
        <v>0</v>
      </c>
      <c r="E439" s="8"/>
      <c r="F439" s="15">
        <f>'RAOB Used for Calcs'!F439</f>
        <v>0</v>
      </c>
      <c r="H439" s="8">
        <f t="shared" si="33"/>
        <v>0</v>
      </c>
      <c r="J439" s="8">
        <f t="shared" si="34"/>
        <v>0</v>
      </c>
      <c r="L439" s="8">
        <f t="shared" si="35"/>
        <v>0</v>
      </c>
      <c r="N439" s="8">
        <f t="shared" si="36"/>
        <v>0</v>
      </c>
    </row>
    <row r="440" spans="2:14" x14ac:dyDescent="0.15">
      <c r="B440" s="15">
        <f>'RAOB Used for Calcs'!C440</f>
        <v>0</v>
      </c>
      <c r="D440" s="18">
        <f>IF(B440=0,0,'RAOB Used for Calcs'!G440/10)</f>
        <v>0</v>
      </c>
      <c r="E440" s="8"/>
      <c r="F440" s="15">
        <f>'RAOB Used for Calcs'!F440</f>
        <v>0</v>
      </c>
      <c r="H440" s="8">
        <f t="shared" si="33"/>
        <v>0</v>
      </c>
      <c r="J440" s="8">
        <f t="shared" si="34"/>
        <v>0</v>
      </c>
      <c r="L440" s="8">
        <f t="shared" si="35"/>
        <v>0</v>
      </c>
      <c r="N440" s="8">
        <f t="shared" si="36"/>
        <v>0</v>
      </c>
    </row>
    <row r="441" spans="2:14" x14ac:dyDescent="0.15">
      <c r="B441" s="15">
        <f>'RAOB Used for Calcs'!C441</f>
        <v>0</v>
      </c>
      <c r="D441" s="18">
        <f>IF(B441=0,0,'RAOB Used for Calcs'!G441/10)</f>
        <v>0</v>
      </c>
      <c r="E441" s="8"/>
      <c r="F441" s="15">
        <f>'RAOB Used for Calcs'!F441</f>
        <v>0</v>
      </c>
      <c r="H441" s="8">
        <f t="shared" si="33"/>
        <v>0</v>
      </c>
      <c r="J441" s="8">
        <f t="shared" si="34"/>
        <v>0</v>
      </c>
      <c r="L441" s="8">
        <f t="shared" si="35"/>
        <v>0</v>
      </c>
      <c r="N441" s="8">
        <f t="shared" si="36"/>
        <v>0</v>
      </c>
    </row>
    <row r="442" spans="2:14" x14ac:dyDescent="0.15">
      <c r="B442" s="15">
        <f>'RAOB Used for Calcs'!C442</f>
        <v>0</v>
      </c>
      <c r="D442" s="18">
        <f>IF(B442=0,0,'RAOB Used for Calcs'!G442/10)</f>
        <v>0</v>
      </c>
      <c r="E442" s="8"/>
      <c r="F442" s="15">
        <f>'RAOB Used for Calcs'!F442</f>
        <v>0</v>
      </c>
      <c r="H442" s="8">
        <f t="shared" si="33"/>
        <v>0</v>
      </c>
      <c r="J442" s="8">
        <f t="shared" si="34"/>
        <v>0</v>
      </c>
      <c r="L442" s="8">
        <f t="shared" si="35"/>
        <v>0</v>
      </c>
      <c r="N442" s="8">
        <f t="shared" si="36"/>
        <v>0</v>
      </c>
    </row>
    <row r="443" spans="2:14" x14ac:dyDescent="0.15">
      <c r="B443" s="15">
        <f>'RAOB Used for Calcs'!C443</f>
        <v>0</v>
      </c>
      <c r="D443" s="18">
        <f>IF(B443=0,0,'RAOB Used for Calcs'!G443/10)</f>
        <v>0</v>
      </c>
      <c r="E443" s="8"/>
      <c r="F443" s="15">
        <f>'RAOB Used for Calcs'!F443</f>
        <v>0</v>
      </c>
      <c r="H443" s="8">
        <f t="shared" si="33"/>
        <v>0</v>
      </c>
      <c r="J443" s="8">
        <f t="shared" si="34"/>
        <v>0</v>
      </c>
      <c r="L443" s="8">
        <f t="shared" si="35"/>
        <v>0</v>
      </c>
      <c r="N443" s="8">
        <f t="shared" si="36"/>
        <v>0</v>
      </c>
    </row>
    <row r="444" spans="2:14" x14ac:dyDescent="0.15">
      <c r="B444" s="15">
        <f>'RAOB Used for Calcs'!C444</f>
        <v>0</v>
      </c>
      <c r="D444" s="18">
        <f>IF(B444=0,0,'RAOB Used for Calcs'!G444/10)</f>
        <v>0</v>
      </c>
      <c r="E444" s="8"/>
      <c r="F444" s="15">
        <f>'RAOB Used for Calcs'!F444</f>
        <v>0</v>
      </c>
      <c r="H444" s="8">
        <f t="shared" si="33"/>
        <v>0</v>
      </c>
      <c r="J444" s="8">
        <f t="shared" si="34"/>
        <v>0</v>
      </c>
      <c r="L444" s="8">
        <f t="shared" si="35"/>
        <v>0</v>
      </c>
      <c r="N444" s="8">
        <f t="shared" si="36"/>
        <v>0</v>
      </c>
    </row>
    <row r="445" spans="2:14" x14ac:dyDescent="0.15">
      <c r="B445" s="15">
        <f>'RAOB Used for Calcs'!C445</f>
        <v>0</v>
      </c>
      <c r="D445" s="18">
        <f>IF(B445=0,0,'RAOB Used for Calcs'!G445/10)</f>
        <v>0</v>
      </c>
      <c r="E445" s="8"/>
      <c r="F445" s="15">
        <f>'RAOB Used for Calcs'!F445</f>
        <v>0</v>
      </c>
      <c r="H445" s="8">
        <f t="shared" si="33"/>
        <v>0</v>
      </c>
      <c r="J445" s="8">
        <f t="shared" si="34"/>
        <v>0</v>
      </c>
      <c r="L445" s="8">
        <f t="shared" si="35"/>
        <v>0</v>
      </c>
      <c r="N445" s="8">
        <f t="shared" si="36"/>
        <v>0</v>
      </c>
    </row>
    <row r="446" spans="2:14" x14ac:dyDescent="0.15">
      <c r="B446" s="15">
        <f>'RAOB Used for Calcs'!C446</f>
        <v>0</v>
      </c>
      <c r="D446" s="18">
        <f>IF(B446=0,0,'RAOB Used for Calcs'!G446/10)</f>
        <v>0</v>
      </c>
      <c r="E446" s="8"/>
      <c r="F446" s="15">
        <f>'RAOB Used for Calcs'!F446</f>
        <v>0</v>
      </c>
      <c r="H446" s="8">
        <f t="shared" si="33"/>
        <v>0</v>
      </c>
      <c r="J446" s="8">
        <f t="shared" si="34"/>
        <v>0</v>
      </c>
      <c r="L446" s="8">
        <f t="shared" si="35"/>
        <v>0</v>
      </c>
      <c r="N446" s="8">
        <f t="shared" si="36"/>
        <v>0</v>
      </c>
    </row>
    <row r="447" spans="2:14" x14ac:dyDescent="0.15">
      <c r="B447" s="15">
        <f>'RAOB Used for Calcs'!C447</f>
        <v>0</v>
      </c>
      <c r="D447" s="18">
        <f>IF(B447=0,0,'RAOB Used for Calcs'!G447/10)</f>
        <v>0</v>
      </c>
      <c r="E447" s="8"/>
      <c r="F447" s="15">
        <f>'RAOB Used for Calcs'!F447</f>
        <v>0</v>
      </c>
      <c r="H447" s="8">
        <f t="shared" si="33"/>
        <v>0</v>
      </c>
      <c r="J447" s="8">
        <f t="shared" si="34"/>
        <v>0</v>
      </c>
      <c r="L447" s="8">
        <f t="shared" si="35"/>
        <v>0</v>
      </c>
      <c r="N447" s="8">
        <f t="shared" si="36"/>
        <v>0</v>
      </c>
    </row>
    <row r="448" spans="2:14" x14ac:dyDescent="0.15">
      <c r="B448" s="15">
        <f>'RAOB Used for Calcs'!C448</f>
        <v>0</v>
      </c>
      <c r="D448" s="18">
        <f>IF(B448=0,0,'RAOB Used for Calcs'!G448/10)</f>
        <v>0</v>
      </c>
      <c r="E448" s="8"/>
      <c r="F448" s="15">
        <f>'RAOB Used for Calcs'!F448</f>
        <v>0</v>
      </c>
      <c r="H448" s="8">
        <f t="shared" si="33"/>
        <v>0</v>
      </c>
      <c r="J448" s="8">
        <f t="shared" si="34"/>
        <v>0</v>
      </c>
      <c r="L448" s="8">
        <f t="shared" si="35"/>
        <v>0</v>
      </c>
      <c r="N448" s="8">
        <f t="shared" si="36"/>
        <v>0</v>
      </c>
    </row>
    <row r="449" spans="2:14" x14ac:dyDescent="0.15">
      <c r="B449" s="15">
        <f>'RAOB Used for Calcs'!C449</f>
        <v>0</v>
      </c>
      <c r="D449" s="18">
        <f>IF(B449=0,0,'RAOB Used for Calcs'!G449/10)</f>
        <v>0</v>
      </c>
      <c r="E449" s="8"/>
      <c r="F449" s="15">
        <f>'RAOB Used for Calcs'!F449</f>
        <v>0</v>
      </c>
      <c r="H449" s="8">
        <f t="shared" si="33"/>
        <v>0</v>
      </c>
      <c r="J449" s="8">
        <f t="shared" si="34"/>
        <v>0</v>
      </c>
      <c r="L449" s="8">
        <f t="shared" si="35"/>
        <v>0</v>
      </c>
      <c r="N449" s="8">
        <f t="shared" si="36"/>
        <v>0</v>
      </c>
    </row>
    <row r="450" spans="2:14" x14ac:dyDescent="0.15">
      <c r="B450" s="15">
        <f>'RAOB Used for Calcs'!C450</f>
        <v>0</v>
      </c>
      <c r="D450" s="18">
        <f>IF(B450=0,0,'RAOB Used for Calcs'!G450/10)</f>
        <v>0</v>
      </c>
      <c r="E450" s="8"/>
      <c r="F450" s="15">
        <f>'RAOB Used for Calcs'!F450</f>
        <v>0</v>
      </c>
      <c r="H450" s="8">
        <f t="shared" si="33"/>
        <v>0</v>
      </c>
      <c r="J450" s="8">
        <f t="shared" si="34"/>
        <v>0</v>
      </c>
      <c r="L450" s="8">
        <f t="shared" si="35"/>
        <v>0</v>
      </c>
      <c r="N450" s="8">
        <f t="shared" si="36"/>
        <v>0</v>
      </c>
    </row>
    <row r="451" spans="2:14" x14ac:dyDescent="0.15">
      <c r="B451" s="15">
        <f>'RAOB Used for Calcs'!C451</f>
        <v>0</v>
      </c>
      <c r="D451" s="18">
        <f>IF(B451=0,0,'RAOB Used for Calcs'!G451/10)</f>
        <v>0</v>
      </c>
      <c r="E451" s="8"/>
      <c r="F451" s="15">
        <f>'RAOB Used for Calcs'!F451</f>
        <v>0</v>
      </c>
      <c r="H451" s="8">
        <f t="shared" si="33"/>
        <v>0</v>
      </c>
      <c r="J451" s="8">
        <f t="shared" si="34"/>
        <v>0</v>
      </c>
      <c r="L451" s="8">
        <f t="shared" si="35"/>
        <v>0</v>
      </c>
      <c r="N451" s="8">
        <f t="shared" si="36"/>
        <v>0</v>
      </c>
    </row>
    <row r="452" spans="2:14" x14ac:dyDescent="0.15">
      <c r="B452" s="15">
        <f>'RAOB Used for Calcs'!C452</f>
        <v>0</v>
      </c>
      <c r="D452" s="18">
        <f>IF(B452=0,0,'RAOB Used for Calcs'!G452/10)</f>
        <v>0</v>
      </c>
      <c r="E452" s="8"/>
      <c r="F452" s="15">
        <f>'RAOB Used for Calcs'!F452</f>
        <v>0</v>
      </c>
      <c r="H452" s="8">
        <f t="shared" si="33"/>
        <v>0</v>
      </c>
      <c r="J452" s="8">
        <f t="shared" si="34"/>
        <v>0</v>
      </c>
      <c r="L452" s="8">
        <f t="shared" si="35"/>
        <v>0</v>
      </c>
      <c r="N452" s="8">
        <f t="shared" si="36"/>
        <v>0</v>
      </c>
    </row>
    <row r="453" spans="2:14" x14ac:dyDescent="0.15">
      <c r="B453" s="15">
        <f>'RAOB Used for Calcs'!C453</f>
        <v>0</v>
      </c>
      <c r="D453" s="18">
        <f>IF(B453=0,0,'RAOB Used for Calcs'!G453/10)</f>
        <v>0</v>
      </c>
      <c r="E453" s="8"/>
      <c r="F453" s="15">
        <f>'RAOB Used for Calcs'!F453</f>
        <v>0</v>
      </c>
      <c r="H453" s="8">
        <f t="shared" si="33"/>
        <v>0</v>
      </c>
      <c r="J453" s="8">
        <f t="shared" si="34"/>
        <v>0</v>
      </c>
      <c r="L453" s="8">
        <f t="shared" si="35"/>
        <v>0</v>
      </c>
      <c r="N453" s="8">
        <f t="shared" si="36"/>
        <v>0</v>
      </c>
    </row>
    <row r="454" spans="2:14" x14ac:dyDescent="0.15">
      <c r="B454" s="15">
        <f>'RAOB Used for Calcs'!C454</f>
        <v>0</v>
      </c>
      <c r="D454" s="18">
        <f>IF(B454=0,0,'RAOB Used for Calcs'!G454/10)</f>
        <v>0</v>
      </c>
      <c r="E454" s="8"/>
      <c r="F454" s="15">
        <f>'RAOB Used for Calcs'!F454</f>
        <v>0</v>
      </c>
      <c r="H454" s="8">
        <f t="shared" si="33"/>
        <v>0</v>
      </c>
      <c r="J454" s="8">
        <f t="shared" si="34"/>
        <v>0</v>
      </c>
      <c r="L454" s="8">
        <f t="shared" si="35"/>
        <v>0</v>
      </c>
      <c r="N454" s="8">
        <f t="shared" si="36"/>
        <v>0</v>
      </c>
    </row>
    <row r="455" spans="2:14" x14ac:dyDescent="0.15">
      <c r="B455" s="15">
        <f>'RAOB Used for Calcs'!C455</f>
        <v>0</v>
      </c>
      <c r="D455" s="18">
        <f>IF(B455=0,0,'RAOB Used for Calcs'!G455/10)</f>
        <v>0</v>
      </c>
      <c r="E455" s="8"/>
      <c r="F455" s="15">
        <f>'RAOB Used for Calcs'!F455</f>
        <v>0</v>
      </c>
      <c r="H455" s="8">
        <f t="shared" si="33"/>
        <v>0</v>
      </c>
      <c r="J455" s="8">
        <f t="shared" si="34"/>
        <v>0</v>
      </c>
      <c r="L455" s="8">
        <f t="shared" si="35"/>
        <v>0</v>
      </c>
      <c r="N455" s="8">
        <f t="shared" si="36"/>
        <v>0</v>
      </c>
    </row>
    <row r="456" spans="2:14" x14ac:dyDescent="0.15">
      <c r="B456" s="15">
        <f>'RAOB Used for Calcs'!C456</f>
        <v>0</v>
      </c>
      <c r="D456" s="18">
        <f>IF(B456=0,0,'RAOB Used for Calcs'!G456/10)</f>
        <v>0</v>
      </c>
      <c r="E456" s="8"/>
      <c r="F456" s="15">
        <f>'RAOB Used for Calcs'!F456</f>
        <v>0</v>
      </c>
      <c r="H456" s="8">
        <f t="shared" si="33"/>
        <v>0</v>
      </c>
      <c r="J456" s="8">
        <f t="shared" si="34"/>
        <v>0</v>
      </c>
      <c r="L456" s="8">
        <f t="shared" si="35"/>
        <v>0</v>
      </c>
      <c r="N456" s="8">
        <f t="shared" si="36"/>
        <v>0</v>
      </c>
    </row>
    <row r="457" spans="2:14" x14ac:dyDescent="0.15">
      <c r="B457" s="15">
        <f>'RAOB Used for Calcs'!C457</f>
        <v>0</v>
      </c>
      <c r="D457" s="18">
        <f>IF(B457=0,0,'RAOB Used for Calcs'!G457/10)</f>
        <v>0</v>
      </c>
      <c r="E457" s="8"/>
      <c r="F457" s="15">
        <f>'RAOB Used for Calcs'!F457</f>
        <v>0</v>
      </c>
      <c r="H457" s="8">
        <f t="shared" ref="H457:H520" si="37">COS(RADIANS(F457+90))*(D457)</f>
        <v>0</v>
      </c>
      <c r="J457" s="8">
        <f t="shared" ref="J457:J520" si="38">AVERAGE(H456:H457)</f>
        <v>0</v>
      </c>
      <c r="L457" s="8">
        <f t="shared" ref="L457:L520" si="39">SIN(RADIANS(F457-90))*(D457)</f>
        <v>0</v>
      </c>
      <c r="N457" s="8">
        <f t="shared" ref="N457:N520" si="40">AVERAGE(L456:L457)</f>
        <v>0</v>
      </c>
    </row>
    <row r="458" spans="2:14" x14ac:dyDescent="0.15">
      <c r="B458" s="15">
        <f>'RAOB Used for Calcs'!C458</f>
        <v>0</v>
      </c>
      <c r="D458" s="18">
        <f>IF(B458=0,0,'RAOB Used for Calcs'!G458/10)</f>
        <v>0</v>
      </c>
      <c r="E458" s="8"/>
      <c r="F458" s="15">
        <f>'RAOB Used for Calcs'!F458</f>
        <v>0</v>
      </c>
      <c r="H458" s="8">
        <f t="shared" si="37"/>
        <v>0</v>
      </c>
      <c r="J458" s="8">
        <f t="shared" si="38"/>
        <v>0</v>
      </c>
      <c r="L458" s="8">
        <f t="shared" si="39"/>
        <v>0</v>
      </c>
      <c r="N458" s="8">
        <f t="shared" si="40"/>
        <v>0</v>
      </c>
    </row>
    <row r="459" spans="2:14" x14ac:dyDescent="0.15">
      <c r="B459" s="15">
        <f>'RAOB Used for Calcs'!C459</f>
        <v>0</v>
      </c>
      <c r="D459" s="18">
        <f>IF(B459=0,0,'RAOB Used for Calcs'!G459/10)</f>
        <v>0</v>
      </c>
      <c r="E459" s="8"/>
      <c r="F459" s="15">
        <f>'RAOB Used for Calcs'!F459</f>
        <v>0</v>
      </c>
      <c r="H459" s="8">
        <f t="shared" si="37"/>
        <v>0</v>
      </c>
      <c r="J459" s="8">
        <f t="shared" si="38"/>
        <v>0</v>
      </c>
      <c r="L459" s="8">
        <f t="shared" si="39"/>
        <v>0</v>
      </c>
      <c r="N459" s="8">
        <f t="shared" si="40"/>
        <v>0</v>
      </c>
    </row>
    <row r="460" spans="2:14" x14ac:dyDescent="0.15">
      <c r="B460" s="15">
        <f>'RAOB Used for Calcs'!C460</f>
        <v>0</v>
      </c>
      <c r="D460" s="18">
        <f>IF(B460=0,0,'RAOB Used for Calcs'!G460/10)</f>
        <v>0</v>
      </c>
      <c r="E460" s="8"/>
      <c r="F460" s="15">
        <f>'RAOB Used for Calcs'!F460</f>
        <v>0</v>
      </c>
      <c r="H460" s="8">
        <f t="shared" si="37"/>
        <v>0</v>
      </c>
      <c r="J460" s="8">
        <f t="shared" si="38"/>
        <v>0</v>
      </c>
      <c r="L460" s="8">
        <f t="shared" si="39"/>
        <v>0</v>
      </c>
      <c r="N460" s="8">
        <f t="shared" si="40"/>
        <v>0</v>
      </c>
    </row>
    <row r="461" spans="2:14" x14ac:dyDescent="0.15">
      <c r="B461" s="15">
        <f>'RAOB Used for Calcs'!C461</f>
        <v>0</v>
      </c>
      <c r="D461" s="18">
        <f>IF(B461=0,0,'RAOB Used for Calcs'!G461/10)</f>
        <v>0</v>
      </c>
      <c r="E461" s="8"/>
      <c r="F461" s="15">
        <f>'RAOB Used for Calcs'!F461</f>
        <v>0</v>
      </c>
      <c r="H461" s="8">
        <f t="shared" si="37"/>
        <v>0</v>
      </c>
      <c r="J461" s="8">
        <f t="shared" si="38"/>
        <v>0</v>
      </c>
      <c r="L461" s="8">
        <f t="shared" si="39"/>
        <v>0</v>
      </c>
      <c r="N461" s="8">
        <f t="shared" si="40"/>
        <v>0</v>
      </c>
    </row>
    <row r="462" spans="2:14" x14ac:dyDescent="0.15">
      <c r="B462" s="15">
        <f>'RAOB Used for Calcs'!C462</f>
        <v>0</v>
      </c>
      <c r="D462" s="18">
        <f>IF(B462=0,0,'RAOB Used for Calcs'!G462/10)</f>
        <v>0</v>
      </c>
      <c r="E462" s="8"/>
      <c r="F462" s="15">
        <f>'RAOB Used for Calcs'!F462</f>
        <v>0</v>
      </c>
      <c r="H462" s="8">
        <f t="shared" si="37"/>
        <v>0</v>
      </c>
      <c r="J462" s="8">
        <f t="shared" si="38"/>
        <v>0</v>
      </c>
      <c r="L462" s="8">
        <f t="shared" si="39"/>
        <v>0</v>
      </c>
      <c r="N462" s="8">
        <f t="shared" si="40"/>
        <v>0</v>
      </c>
    </row>
    <row r="463" spans="2:14" x14ac:dyDescent="0.15">
      <c r="B463" s="15">
        <f>'RAOB Used for Calcs'!C463</f>
        <v>0</v>
      </c>
      <c r="D463" s="18">
        <f>IF(B463=0,0,'RAOB Used for Calcs'!G463/10)</f>
        <v>0</v>
      </c>
      <c r="E463" s="8"/>
      <c r="F463" s="15">
        <f>'RAOB Used for Calcs'!F463</f>
        <v>0</v>
      </c>
      <c r="H463" s="8">
        <f t="shared" si="37"/>
        <v>0</v>
      </c>
      <c r="J463" s="8">
        <f t="shared" si="38"/>
        <v>0</v>
      </c>
      <c r="L463" s="8">
        <f t="shared" si="39"/>
        <v>0</v>
      </c>
      <c r="N463" s="8">
        <f t="shared" si="40"/>
        <v>0</v>
      </c>
    </row>
    <row r="464" spans="2:14" x14ac:dyDescent="0.15">
      <c r="B464" s="15">
        <f>'RAOB Used for Calcs'!C464</f>
        <v>0</v>
      </c>
      <c r="D464" s="18">
        <f>IF(B464=0,0,'RAOB Used for Calcs'!G464/10)</f>
        <v>0</v>
      </c>
      <c r="E464" s="8"/>
      <c r="F464" s="15">
        <f>'RAOB Used for Calcs'!F464</f>
        <v>0</v>
      </c>
      <c r="H464" s="8">
        <f t="shared" si="37"/>
        <v>0</v>
      </c>
      <c r="J464" s="8">
        <f t="shared" si="38"/>
        <v>0</v>
      </c>
      <c r="L464" s="8">
        <f t="shared" si="39"/>
        <v>0</v>
      </c>
      <c r="N464" s="8">
        <f t="shared" si="40"/>
        <v>0</v>
      </c>
    </row>
    <row r="465" spans="2:14" x14ac:dyDescent="0.15">
      <c r="B465" s="15">
        <f>'RAOB Used for Calcs'!C465</f>
        <v>0</v>
      </c>
      <c r="D465" s="18">
        <f>IF(B465=0,0,'RAOB Used for Calcs'!G465/10)</f>
        <v>0</v>
      </c>
      <c r="E465" s="8"/>
      <c r="F465" s="15">
        <f>'RAOB Used for Calcs'!F465</f>
        <v>0</v>
      </c>
      <c r="H465" s="8">
        <f t="shared" si="37"/>
        <v>0</v>
      </c>
      <c r="J465" s="8">
        <f t="shared" si="38"/>
        <v>0</v>
      </c>
      <c r="L465" s="8">
        <f t="shared" si="39"/>
        <v>0</v>
      </c>
      <c r="N465" s="8">
        <f t="shared" si="40"/>
        <v>0</v>
      </c>
    </row>
    <row r="466" spans="2:14" x14ac:dyDescent="0.15">
      <c r="B466" s="15">
        <f>'RAOB Used for Calcs'!C466</f>
        <v>0</v>
      </c>
      <c r="D466" s="18">
        <f>IF(B466=0,0,'RAOB Used for Calcs'!G466/10)</f>
        <v>0</v>
      </c>
      <c r="E466" s="8"/>
      <c r="F466" s="15">
        <f>'RAOB Used for Calcs'!F466</f>
        <v>0</v>
      </c>
      <c r="H466" s="8">
        <f t="shared" si="37"/>
        <v>0</v>
      </c>
      <c r="J466" s="8">
        <f t="shared" si="38"/>
        <v>0</v>
      </c>
      <c r="L466" s="8">
        <f t="shared" si="39"/>
        <v>0</v>
      </c>
      <c r="N466" s="8">
        <f t="shared" si="40"/>
        <v>0</v>
      </c>
    </row>
    <row r="467" spans="2:14" x14ac:dyDescent="0.15">
      <c r="B467" s="15">
        <f>'RAOB Used for Calcs'!C467</f>
        <v>0</v>
      </c>
      <c r="D467" s="18">
        <f>IF(B467=0,0,'RAOB Used for Calcs'!G467/10)</f>
        <v>0</v>
      </c>
      <c r="E467" s="8"/>
      <c r="F467" s="15">
        <f>'RAOB Used for Calcs'!F467</f>
        <v>0</v>
      </c>
      <c r="H467" s="8">
        <f t="shared" si="37"/>
        <v>0</v>
      </c>
      <c r="J467" s="8">
        <f t="shared" si="38"/>
        <v>0</v>
      </c>
      <c r="L467" s="8">
        <f t="shared" si="39"/>
        <v>0</v>
      </c>
      <c r="N467" s="8">
        <f t="shared" si="40"/>
        <v>0</v>
      </c>
    </row>
    <row r="468" spans="2:14" x14ac:dyDescent="0.15">
      <c r="B468" s="15">
        <f>'RAOB Used for Calcs'!C468</f>
        <v>0</v>
      </c>
      <c r="D468" s="18">
        <f>IF(B468=0,0,'RAOB Used for Calcs'!G468/10)</f>
        <v>0</v>
      </c>
      <c r="E468" s="8"/>
      <c r="F468" s="15">
        <f>'RAOB Used for Calcs'!F468</f>
        <v>0</v>
      </c>
      <c r="H468" s="8">
        <f t="shared" si="37"/>
        <v>0</v>
      </c>
      <c r="J468" s="8">
        <f t="shared" si="38"/>
        <v>0</v>
      </c>
      <c r="L468" s="8">
        <f t="shared" si="39"/>
        <v>0</v>
      </c>
      <c r="N468" s="8">
        <f t="shared" si="40"/>
        <v>0</v>
      </c>
    </row>
    <row r="469" spans="2:14" x14ac:dyDescent="0.15">
      <c r="B469" s="15">
        <f>'RAOB Used for Calcs'!C469</f>
        <v>0</v>
      </c>
      <c r="D469" s="18">
        <f>IF(B469=0,0,'RAOB Used for Calcs'!G469/10)</f>
        <v>0</v>
      </c>
      <c r="E469" s="8"/>
      <c r="F469" s="15">
        <f>'RAOB Used for Calcs'!F469</f>
        <v>0</v>
      </c>
      <c r="H469" s="8">
        <f t="shared" si="37"/>
        <v>0</v>
      </c>
      <c r="J469" s="8">
        <f t="shared" si="38"/>
        <v>0</v>
      </c>
      <c r="L469" s="8">
        <f t="shared" si="39"/>
        <v>0</v>
      </c>
      <c r="N469" s="8">
        <f t="shared" si="40"/>
        <v>0</v>
      </c>
    </row>
    <row r="470" spans="2:14" x14ac:dyDescent="0.15">
      <c r="B470" s="15">
        <f>'RAOB Used for Calcs'!C470</f>
        <v>0</v>
      </c>
      <c r="D470" s="18">
        <f>IF(B470=0,0,'RAOB Used for Calcs'!G470/10)</f>
        <v>0</v>
      </c>
      <c r="E470" s="8"/>
      <c r="F470" s="15">
        <f>'RAOB Used for Calcs'!F470</f>
        <v>0</v>
      </c>
      <c r="H470" s="8">
        <f t="shared" si="37"/>
        <v>0</v>
      </c>
      <c r="J470" s="8">
        <f t="shared" si="38"/>
        <v>0</v>
      </c>
      <c r="L470" s="8">
        <f t="shared" si="39"/>
        <v>0</v>
      </c>
      <c r="N470" s="8">
        <f t="shared" si="40"/>
        <v>0</v>
      </c>
    </row>
    <row r="471" spans="2:14" x14ac:dyDescent="0.15">
      <c r="B471" s="15">
        <f>'RAOB Used for Calcs'!C471</f>
        <v>0</v>
      </c>
      <c r="D471" s="18">
        <f>IF(B471=0,0,'RAOB Used for Calcs'!G471/10)</f>
        <v>0</v>
      </c>
      <c r="E471" s="8"/>
      <c r="F471" s="15">
        <f>'RAOB Used for Calcs'!F471</f>
        <v>0</v>
      </c>
      <c r="H471" s="8">
        <f t="shared" si="37"/>
        <v>0</v>
      </c>
      <c r="J471" s="8">
        <f t="shared" si="38"/>
        <v>0</v>
      </c>
      <c r="L471" s="8">
        <f t="shared" si="39"/>
        <v>0</v>
      </c>
      <c r="N471" s="8">
        <f t="shared" si="40"/>
        <v>0</v>
      </c>
    </row>
    <row r="472" spans="2:14" x14ac:dyDescent="0.15">
      <c r="B472" s="15">
        <f>'RAOB Used for Calcs'!C472</f>
        <v>0</v>
      </c>
      <c r="D472" s="18">
        <f>IF(B472=0,0,'RAOB Used for Calcs'!G472/10)</f>
        <v>0</v>
      </c>
      <c r="E472" s="8"/>
      <c r="F472" s="15">
        <f>'RAOB Used for Calcs'!F472</f>
        <v>0</v>
      </c>
      <c r="H472" s="8">
        <f t="shared" si="37"/>
        <v>0</v>
      </c>
      <c r="J472" s="8">
        <f t="shared" si="38"/>
        <v>0</v>
      </c>
      <c r="L472" s="8">
        <f t="shared" si="39"/>
        <v>0</v>
      </c>
      <c r="N472" s="8">
        <f t="shared" si="40"/>
        <v>0</v>
      </c>
    </row>
    <row r="473" spans="2:14" x14ac:dyDescent="0.15">
      <c r="B473" s="15">
        <f>'RAOB Used for Calcs'!C473</f>
        <v>0</v>
      </c>
      <c r="D473" s="18">
        <f>IF(B473=0,0,'RAOB Used for Calcs'!G473/10)</f>
        <v>0</v>
      </c>
      <c r="E473" s="8"/>
      <c r="F473" s="15">
        <f>'RAOB Used for Calcs'!F473</f>
        <v>0</v>
      </c>
      <c r="H473" s="8">
        <f t="shared" si="37"/>
        <v>0</v>
      </c>
      <c r="J473" s="8">
        <f t="shared" si="38"/>
        <v>0</v>
      </c>
      <c r="L473" s="8">
        <f t="shared" si="39"/>
        <v>0</v>
      </c>
      <c r="N473" s="8">
        <f t="shared" si="40"/>
        <v>0</v>
      </c>
    </row>
    <row r="474" spans="2:14" x14ac:dyDescent="0.15">
      <c r="B474" s="15">
        <f>'RAOB Used for Calcs'!C474</f>
        <v>0</v>
      </c>
      <c r="D474" s="18">
        <f>IF(B474=0,0,'RAOB Used for Calcs'!G474/10)</f>
        <v>0</v>
      </c>
      <c r="E474" s="8"/>
      <c r="F474" s="15">
        <f>'RAOB Used for Calcs'!F474</f>
        <v>0</v>
      </c>
      <c r="H474" s="8">
        <f t="shared" si="37"/>
        <v>0</v>
      </c>
      <c r="J474" s="8">
        <f t="shared" si="38"/>
        <v>0</v>
      </c>
      <c r="L474" s="8">
        <f t="shared" si="39"/>
        <v>0</v>
      </c>
      <c r="N474" s="8">
        <f t="shared" si="40"/>
        <v>0</v>
      </c>
    </row>
    <row r="475" spans="2:14" x14ac:dyDescent="0.15">
      <c r="B475" s="15">
        <f>'RAOB Used for Calcs'!C475</f>
        <v>0</v>
      </c>
      <c r="D475" s="18">
        <f>IF(B475=0,0,'RAOB Used for Calcs'!G475/10)</f>
        <v>0</v>
      </c>
      <c r="E475" s="8"/>
      <c r="F475" s="15">
        <f>'RAOB Used for Calcs'!F475</f>
        <v>0</v>
      </c>
      <c r="H475" s="8">
        <f t="shared" si="37"/>
        <v>0</v>
      </c>
      <c r="J475" s="8">
        <f t="shared" si="38"/>
        <v>0</v>
      </c>
      <c r="L475" s="8">
        <f t="shared" si="39"/>
        <v>0</v>
      </c>
      <c r="N475" s="8">
        <f t="shared" si="40"/>
        <v>0</v>
      </c>
    </row>
    <row r="476" spans="2:14" x14ac:dyDescent="0.15">
      <c r="B476" s="15">
        <f>'RAOB Used for Calcs'!C476</f>
        <v>0</v>
      </c>
      <c r="D476" s="18">
        <f>IF(B476=0,0,'RAOB Used for Calcs'!G476/10)</f>
        <v>0</v>
      </c>
      <c r="E476" s="8"/>
      <c r="F476" s="15">
        <f>'RAOB Used for Calcs'!F476</f>
        <v>0</v>
      </c>
      <c r="H476" s="8">
        <f t="shared" si="37"/>
        <v>0</v>
      </c>
      <c r="J476" s="8">
        <f t="shared" si="38"/>
        <v>0</v>
      </c>
      <c r="L476" s="8">
        <f t="shared" si="39"/>
        <v>0</v>
      </c>
      <c r="N476" s="8">
        <f t="shared" si="40"/>
        <v>0</v>
      </c>
    </row>
    <row r="477" spans="2:14" x14ac:dyDescent="0.15">
      <c r="B477" s="15">
        <f>'RAOB Used for Calcs'!C477</f>
        <v>0</v>
      </c>
      <c r="D477" s="18">
        <f>IF(B477=0,0,'RAOB Used for Calcs'!G477/10)</f>
        <v>0</v>
      </c>
      <c r="E477" s="8"/>
      <c r="F477" s="15">
        <f>'RAOB Used for Calcs'!F477</f>
        <v>0</v>
      </c>
      <c r="H477" s="8">
        <f t="shared" si="37"/>
        <v>0</v>
      </c>
      <c r="J477" s="8">
        <f t="shared" si="38"/>
        <v>0</v>
      </c>
      <c r="L477" s="8">
        <f t="shared" si="39"/>
        <v>0</v>
      </c>
      <c r="N477" s="8">
        <f t="shared" si="40"/>
        <v>0</v>
      </c>
    </row>
    <row r="478" spans="2:14" x14ac:dyDescent="0.15">
      <c r="B478" s="15">
        <f>'RAOB Used for Calcs'!C478</f>
        <v>0</v>
      </c>
      <c r="D478" s="18">
        <f>IF(B478=0,0,'RAOB Used for Calcs'!G478/10)</f>
        <v>0</v>
      </c>
      <c r="E478" s="8"/>
      <c r="F478" s="15">
        <f>'RAOB Used for Calcs'!F478</f>
        <v>0</v>
      </c>
      <c r="H478" s="8">
        <f t="shared" si="37"/>
        <v>0</v>
      </c>
      <c r="J478" s="8">
        <f t="shared" si="38"/>
        <v>0</v>
      </c>
      <c r="L478" s="8">
        <f t="shared" si="39"/>
        <v>0</v>
      </c>
      <c r="N478" s="8">
        <f t="shared" si="40"/>
        <v>0</v>
      </c>
    </row>
    <row r="479" spans="2:14" x14ac:dyDescent="0.15">
      <c r="B479" s="15">
        <f>'RAOB Used for Calcs'!C479</f>
        <v>0</v>
      </c>
      <c r="D479" s="18">
        <f>IF(B479=0,0,'RAOB Used for Calcs'!G479/10)</f>
        <v>0</v>
      </c>
      <c r="E479" s="8"/>
      <c r="F479" s="15">
        <f>'RAOB Used for Calcs'!F479</f>
        <v>0</v>
      </c>
      <c r="H479" s="8">
        <f t="shared" si="37"/>
        <v>0</v>
      </c>
      <c r="J479" s="8">
        <f t="shared" si="38"/>
        <v>0</v>
      </c>
      <c r="L479" s="8">
        <f t="shared" si="39"/>
        <v>0</v>
      </c>
      <c r="N479" s="8">
        <f t="shared" si="40"/>
        <v>0</v>
      </c>
    </row>
    <row r="480" spans="2:14" x14ac:dyDescent="0.15">
      <c r="B480" s="15">
        <f>'RAOB Used for Calcs'!C480</f>
        <v>0</v>
      </c>
      <c r="D480" s="18">
        <f>IF(B480=0,0,'RAOB Used for Calcs'!G480/10)</f>
        <v>0</v>
      </c>
      <c r="E480" s="8"/>
      <c r="F480" s="15">
        <f>'RAOB Used for Calcs'!F480</f>
        <v>0</v>
      </c>
      <c r="H480" s="8">
        <f t="shared" si="37"/>
        <v>0</v>
      </c>
      <c r="J480" s="8">
        <f t="shared" si="38"/>
        <v>0</v>
      </c>
      <c r="L480" s="8">
        <f t="shared" si="39"/>
        <v>0</v>
      </c>
      <c r="N480" s="8">
        <f t="shared" si="40"/>
        <v>0</v>
      </c>
    </row>
    <row r="481" spans="2:14" x14ac:dyDescent="0.15">
      <c r="B481" s="15">
        <f>'RAOB Used for Calcs'!C481</f>
        <v>0</v>
      </c>
      <c r="D481" s="18">
        <f>IF(B481=0,0,'RAOB Used for Calcs'!G481/10)</f>
        <v>0</v>
      </c>
      <c r="E481" s="8"/>
      <c r="F481" s="15">
        <f>'RAOB Used for Calcs'!F481</f>
        <v>0</v>
      </c>
      <c r="H481" s="8">
        <f t="shared" si="37"/>
        <v>0</v>
      </c>
      <c r="J481" s="8">
        <f t="shared" si="38"/>
        <v>0</v>
      </c>
      <c r="L481" s="8">
        <f t="shared" si="39"/>
        <v>0</v>
      </c>
      <c r="N481" s="8">
        <f t="shared" si="40"/>
        <v>0</v>
      </c>
    </row>
    <row r="482" spans="2:14" x14ac:dyDescent="0.15">
      <c r="B482" s="15">
        <f>'RAOB Used for Calcs'!C482</f>
        <v>0</v>
      </c>
      <c r="D482" s="18">
        <f>IF(B482=0,0,'RAOB Used for Calcs'!G482/10)</f>
        <v>0</v>
      </c>
      <c r="E482" s="8"/>
      <c r="F482" s="15">
        <f>'RAOB Used for Calcs'!F482</f>
        <v>0</v>
      </c>
      <c r="H482" s="8">
        <f t="shared" si="37"/>
        <v>0</v>
      </c>
      <c r="J482" s="8">
        <f t="shared" si="38"/>
        <v>0</v>
      </c>
      <c r="L482" s="8">
        <f t="shared" si="39"/>
        <v>0</v>
      </c>
      <c r="N482" s="8">
        <f t="shared" si="40"/>
        <v>0</v>
      </c>
    </row>
    <row r="483" spans="2:14" x14ac:dyDescent="0.15">
      <c r="B483" s="15">
        <f>'RAOB Used for Calcs'!C483</f>
        <v>0</v>
      </c>
      <c r="D483" s="18">
        <f>IF(B483=0,0,'RAOB Used for Calcs'!G483/10)</f>
        <v>0</v>
      </c>
      <c r="E483" s="8"/>
      <c r="F483" s="15">
        <f>'RAOB Used for Calcs'!F483</f>
        <v>0</v>
      </c>
      <c r="H483" s="8">
        <f t="shared" si="37"/>
        <v>0</v>
      </c>
      <c r="J483" s="8">
        <f t="shared" si="38"/>
        <v>0</v>
      </c>
      <c r="L483" s="8">
        <f t="shared" si="39"/>
        <v>0</v>
      </c>
      <c r="N483" s="8">
        <f t="shared" si="40"/>
        <v>0</v>
      </c>
    </row>
    <row r="484" spans="2:14" x14ac:dyDescent="0.15">
      <c r="B484" s="15">
        <f>'RAOB Used for Calcs'!C484</f>
        <v>0</v>
      </c>
      <c r="D484" s="18">
        <f>IF(B484=0,0,'RAOB Used for Calcs'!G484/10)</f>
        <v>0</v>
      </c>
      <c r="E484" s="8"/>
      <c r="F484" s="15">
        <f>'RAOB Used for Calcs'!F484</f>
        <v>0</v>
      </c>
      <c r="H484" s="8">
        <f t="shared" si="37"/>
        <v>0</v>
      </c>
      <c r="J484" s="8">
        <f t="shared" si="38"/>
        <v>0</v>
      </c>
      <c r="L484" s="8">
        <f t="shared" si="39"/>
        <v>0</v>
      </c>
      <c r="N484" s="8">
        <f t="shared" si="40"/>
        <v>0</v>
      </c>
    </row>
    <row r="485" spans="2:14" x14ac:dyDescent="0.15">
      <c r="B485" s="15">
        <f>'RAOB Used for Calcs'!C485</f>
        <v>0</v>
      </c>
      <c r="D485" s="18">
        <f>IF(B485=0,0,'RAOB Used for Calcs'!G485/10)</f>
        <v>0</v>
      </c>
      <c r="E485" s="8"/>
      <c r="F485" s="15">
        <f>'RAOB Used for Calcs'!F485</f>
        <v>0</v>
      </c>
      <c r="H485" s="8">
        <f t="shared" si="37"/>
        <v>0</v>
      </c>
      <c r="J485" s="8">
        <f t="shared" si="38"/>
        <v>0</v>
      </c>
      <c r="L485" s="8">
        <f t="shared" si="39"/>
        <v>0</v>
      </c>
      <c r="N485" s="8">
        <f t="shared" si="40"/>
        <v>0</v>
      </c>
    </row>
    <row r="486" spans="2:14" x14ac:dyDescent="0.15">
      <c r="B486" s="15">
        <f>'RAOB Used for Calcs'!C486</f>
        <v>0</v>
      </c>
      <c r="D486" s="18">
        <f>IF(B486=0,0,'RAOB Used for Calcs'!G486/10)</f>
        <v>0</v>
      </c>
      <c r="E486" s="8"/>
      <c r="F486" s="15">
        <f>'RAOB Used for Calcs'!F486</f>
        <v>0</v>
      </c>
      <c r="H486" s="8">
        <f t="shared" si="37"/>
        <v>0</v>
      </c>
      <c r="J486" s="8">
        <f t="shared" si="38"/>
        <v>0</v>
      </c>
      <c r="L486" s="8">
        <f t="shared" si="39"/>
        <v>0</v>
      </c>
      <c r="N486" s="8">
        <f t="shared" si="40"/>
        <v>0</v>
      </c>
    </row>
    <row r="487" spans="2:14" x14ac:dyDescent="0.15">
      <c r="B487" s="15">
        <f>'RAOB Used for Calcs'!C487</f>
        <v>0</v>
      </c>
      <c r="D487" s="18">
        <f>IF(B487=0,0,'RAOB Used for Calcs'!G487/10)</f>
        <v>0</v>
      </c>
      <c r="E487" s="8"/>
      <c r="F487" s="15">
        <f>'RAOB Used for Calcs'!F487</f>
        <v>0</v>
      </c>
      <c r="H487" s="8">
        <f t="shared" si="37"/>
        <v>0</v>
      </c>
      <c r="J487" s="8">
        <f t="shared" si="38"/>
        <v>0</v>
      </c>
      <c r="L487" s="8">
        <f t="shared" si="39"/>
        <v>0</v>
      </c>
      <c r="N487" s="8">
        <f t="shared" si="40"/>
        <v>0</v>
      </c>
    </row>
    <row r="488" spans="2:14" x14ac:dyDescent="0.15">
      <c r="B488" s="15">
        <f>'RAOB Used for Calcs'!C488</f>
        <v>0</v>
      </c>
      <c r="D488" s="18">
        <f>IF(B488=0,0,'RAOB Used for Calcs'!G488/10)</f>
        <v>0</v>
      </c>
      <c r="E488" s="8"/>
      <c r="F488" s="15">
        <f>'RAOB Used for Calcs'!F488</f>
        <v>0</v>
      </c>
      <c r="H488" s="8">
        <f t="shared" si="37"/>
        <v>0</v>
      </c>
      <c r="J488" s="8">
        <f t="shared" si="38"/>
        <v>0</v>
      </c>
      <c r="L488" s="8">
        <f t="shared" si="39"/>
        <v>0</v>
      </c>
      <c r="N488" s="8">
        <f t="shared" si="40"/>
        <v>0</v>
      </c>
    </row>
    <row r="489" spans="2:14" x14ac:dyDescent="0.15">
      <c r="B489" s="15">
        <f>'RAOB Used for Calcs'!C489</f>
        <v>0</v>
      </c>
      <c r="D489" s="18">
        <f>IF(B489=0,0,'RAOB Used for Calcs'!G489/10)</f>
        <v>0</v>
      </c>
      <c r="E489" s="8"/>
      <c r="F489" s="15">
        <f>'RAOB Used for Calcs'!F489</f>
        <v>0</v>
      </c>
      <c r="H489" s="8">
        <f t="shared" si="37"/>
        <v>0</v>
      </c>
      <c r="J489" s="8">
        <f t="shared" si="38"/>
        <v>0</v>
      </c>
      <c r="L489" s="8">
        <f t="shared" si="39"/>
        <v>0</v>
      </c>
      <c r="N489" s="8">
        <f t="shared" si="40"/>
        <v>0</v>
      </c>
    </row>
    <row r="490" spans="2:14" x14ac:dyDescent="0.15">
      <c r="B490" s="15">
        <f>'RAOB Used for Calcs'!C490</f>
        <v>0</v>
      </c>
      <c r="D490" s="18">
        <f>IF(B490=0,0,'RAOB Used for Calcs'!G490/10)</f>
        <v>0</v>
      </c>
      <c r="E490" s="8"/>
      <c r="F490" s="15">
        <f>'RAOB Used for Calcs'!F490</f>
        <v>0</v>
      </c>
      <c r="H490" s="8">
        <f t="shared" si="37"/>
        <v>0</v>
      </c>
      <c r="J490" s="8">
        <f t="shared" si="38"/>
        <v>0</v>
      </c>
      <c r="L490" s="8">
        <f t="shared" si="39"/>
        <v>0</v>
      </c>
      <c r="N490" s="8">
        <f t="shared" si="40"/>
        <v>0</v>
      </c>
    </row>
    <row r="491" spans="2:14" x14ac:dyDescent="0.15">
      <c r="B491" s="15">
        <f>'RAOB Used for Calcs'!C491</f>
        <v>0</v>
      </c>
      <c r="D491" s="18">
        <f>IF(B491=0,0,'RAOB Used for Calcs'!G491/10)</f>
        <v>0</v>
      </c>
      <c r="E491" s="8"/>
      <c r="F491" s="15">
        <f>'RAOB Used for Calcs'!F491</f>
        <v>0</v>
      </c>
      <c r="H491" s="8">
        <f t="shared" si="37"/>
        <v>0</v>
      </c>
      <c r="J491" s="8">
        <f t="shared" si="38"/>
        <v>0</v>
      </c>
      <c r="L491" s="8">
        <f t="shared" si="39"/>
        <v>0</v>
      </c>
      <c r="N491" s="8">
        <f t="shared" si="40"/>
        <v>0</v>
      </c>
    </row>
    <row r="492" spans="2:14" x14ac:dyDescent="0.15">
      <c r="B492" s="15">
        <f>'RAOB Used for Calcs'!C492</f>
        <v>0</v>
      </c>
      <c r="D492" s="18">
        <f>IF(B492=0,0,'RAOB Used for Calcs'!G492/10)</f>
        <v>0</v>
      </c>
      <c r="E492" s="8"/>
      <c r="F492" s="15">
        <f>'RAOB Used for Calcs'!F492</f>
        <v>0</v>
      </c>
      <c r="H492" s="8">
        <f t="shared" si="37"/>
        <v>0</v>
      </c>
      <c r="J492" s="8">
        <f t="shared" si="38"/>
        <v>0</v>
      </c>
      <c r="L492" s="8">
        <f t="shared" si="39"/>
        <v>0</v>
      </c>
      <c r="N492" s="8">
        <f t="shared" si="40"/>
        <v>0</v>
      </c>
    </row>
    <row r="493" spans="2:14" x14ac:dyDescent="0.15">
      <c r="B493" s="15">
        <f>'RAOB Used for Calcs'!C493</f>
        <v>0</v>
      </c>
      <c r="D493" s="18">
        <f>IF(B493=0,0,'RAOB Used for Calcs'!G493/10)</f>
        <v>0</v>
      </c>
      <c r="E493" s="8"/>
      <c r="F493" s="15">
        <f>'RAOB Used for Calcs'!F493</f>
        <v>0</v>
      </c>
      <c r="H493" s="8">
        <f t="shared" si="37"/>
        <v>0</v>
      </c>
      <c r="J493" s="8">
        <f t="shared" si="38"/>
        <v>0</v>
      </c>
      <c r="L493" s="8">
        <f t="shared" si="39"/>
        <v>0</v>
      </c>
      <c r="N493" s="8">
        <f t="shared" si="40"/>
        <v>0</v>
      </c>
    </row>
    <row r="494" spans="2:14" x14ac:dyDescent="0.15">
      <c r="B494" s="15">
        <f>'RAOB Used for Calcs'!C494</f>
        <v>0</v>
      </c>
      <c r="D494" s="18">
        <f>IF(B494=0,0,'RAOB Used for Calcs'!G494/10)</f>
        <v>0</v>
      </c>
      <c r="E494" s="8"/>
      <c r="F494" s="15">
        <f>'RAOB Used for Calcs'!F494</f>
        <v>0</v>
      </c>
      <c r="H494" s="8">
        <f t="shared" si="37"/>
        <v>0</v>
      </c>
      <c r="J494" s="8">
        <f t="shared" si="38"/>
        <v>0</v>
      </c>
      <c r="L494" s="8">
        <f t="shared" si="39"/>
        <v>0</v>
      </c>
      <c r="N494" s="8">
        <f t="shared" si="40"/>
        <v>0</v>
      </c>
    </row>
    <row r="495" spans="2:14" x14ac:dyDescent="0.15">
      <c r="B495" s="15">
        <f>'RAOB Used for Calcs'!C495</f>
        <v>0</v>
      </c>
      <c r="D495" s="18">
        <f>IF(B495=0,0,'RAOB Used for Calcs'!G495/10)</f>
        <v>0</v>
      </c>
      <c r="E495" s="8"/>
      <c r="F495" s="15">
        <f>'RAOB Used for Calcs'!F495</f>
        <v>0</v>
      </c>
      <c r="H495" s="8">
        <f t="shared" si="37"/>
        <v>0</v>
      </c>
      <c r="J495" s="8">
        <f t="shared" si="38"/>
        <v>0</v>
      </c>
      <c r="L495" s="8">
        <f t="shared" si="39"/>
        <v>0</v>
      </c>
      <c r="N495" s="8">
        <f t="shared" si="40"/>
        <v>0</v>
      </c>
    </row>
    <row r="496" spans="2:14" x14ac:dyDescent="0.15">
      <c r="B496" s="15">
        <f>'RAOB Used for Calcs'!C496</f>
        <v>0</v>
      </c>
      <c r="D496" s="18">
        <f>IF(B496=0,0,'RAOB Used for Calcs'!G496/10)</f>
        <v>0</v>
      </c>
      <c r="E496" s="8"/>
      <c r="F496" s="15">
        <f>'RAOB Used for Calcs'!F496</f>
        <v>0</v>
      </c>
      <c r="H496" s="8">
        <f t="shared" si="37"/>
        <v>0</v>
      </c>
      <c r="J496" s="8">
        <f t="shared" si="38"/>
        <v>0</v>
      </c>
      <c r="L496" s="8">
        <f t="shared" si="39"/>
        <v>0</v>
      </c>
      <c r="N496" s="8">
        <f t="shared" si="40"/>
        <v>0</v>
      </c>
    </row>
    <row r="497" spans="2:14" x14ac:dyDescent="0.15">
      <c r="B497" s="15">
        <f>'RAOB Used for Calcs'!C497</f>
        <v>0</v>
      </c>
      <c r="D497" s="18">
        <f>IF(B497=0,0,'RAOB Used for Calcs'!G497/10)</f>
        <v>0</v>
      </c>
      <c r="E497" s="8"/>
      <c r="F497" s="15">
        <f>'RAOB Used for Calcs'!F497</f>
        <v>0</v>
      </c>
      <c r="H497" s="8">
        <f t="shared" si="37"/>
        <v>0</v>
      </c>
      <c r="J497" s="8">
        <f t="shared" si="38"/>
        <v>0</v>
      </c>
      <c r="L497" s="8">
        <f t="shared" si="39"/>
        <v>0</v>
      </c>
      <c r="N497" s="8">
        <f t="shared" si="40"/>
        <v>0</v>
      </c>
    </row>
    <row r="498" spans="2:14" x14ac:dyDescent="0.15">
      <c r="B498" s="15">
        <f>'RAOB Used for Calcs'!C498</f>
        <v>0</v>
      </c>
      <c r="D498" s="18">
        <f>IF(B498=0,0,'RAOB Used for Calcs'!G498/10)</f>
        <v>0</v>
      </c>
      <c r="E498" s="8"/>
      <c r="F498" s="15">
        <f>'RAOB Used for Calcs'!F498</f>
        <v>0</v>
      </c>
      <c r="H498" s="8">
        <f t="shared" si="37"/>
        <v>0</v>
      </c>
      <c r="J498" s="8">
        <f t="shared" si="38"/>
        <v>0</v>
      </c>
      <c r="L498" s="8">
        <f t="shared" si="39"/>
        <v>0</v>
      </c>
      <c r="N498" s="8">
        <f t="shared" si="40"/>
        <v>0</v>
      </c>
    </row>
    <row r="499" spans="2:14" x14ac:dyDescent="0.15">
      <c r="B499" s="15">
        <f>'RAOB Used for Calcs'!C499</f>
        <v>0</v>
      </c>
      <c r="D499" s="18">
        <f>IF(B499=0,0,'RAOB Used for Calcs'!G499/10)</f>
        <v>0</v>
      </c>
      <c r="E499" s="8"/>
      <c r="F499" s="15">
        <f>'RAOB Used for Calcs'!F499</f>
        <v>0</v>
      </c>
      <c r="H499" s="8">
        <f t="shared" si="37"/>
        <v>0</v>
      </c>
      <c r="J499" s="8">
        <f t="shared" si="38"/>
        <v>0</v>
      </c>
      <c r="L499" s="8">
        <f t="shared" si="39"/>
        <v>0</v>
      </c>
      <c r="N499" s="8">
        <f t="shared" si="40"/>
        <v>0</v>
      </c>
    </row>
    <row r="500" spans="2:14" x14ac:dyDescent="0.15">
      <c r="B500" s="15">
        <f>'RAOB Used for Calcs'!C500</f>
        <v>0</v>
      </c>
      <c r="D500" s="18">
        <f>IF(B500=0,0,'RAOB Used for Calcs'!G500/10)</f>
        <v>0</v>
      </c>
      <c r="E500" s="8"/>
      <c r="F500" s="15">
        <f>'RAOB Used for Calcs'!F500</f>
        <v>0</v>
      </c>
      <c r="H500" s="8">
        <f t="shared" si="37"/>
        <v>0</v>
      </c>
      <c r="J500" s="8">
        <f t="shared" si="38"/>
        <v>0</v>
      </c>
      <c r="L500" s="8">
        <f t="shared" si="39"/>
        <v>0</v>
      </c>
      <c r="N500" s="8">
        <f t="shared" si="40"/>
        <v>0</v>
      </c>
    </row>
    <row r="501" spans="2:14" x14ac:dyDescent="0.15">
      <c r="B501" s="15">
        <f>'RAOB Used for Calcs'!C501</f>
        <v>0</v>
      </c>
      <c r="D501" s="18">
        <f>IF(B501=0,0,'RAOB Used for Calcs'!G501/10)</f>
        <v>0</v>
      </c>
      <c r="E501" s="8"/>
      <c r="F501" s="15">
        <f>'RAOB Used for Calcs'!F501</f>
        <v>0</v>
      </c>
      <c r="H501" s="8">
        <f t="shared" si="37"/>
        <v>0</v>
      </c>
      <c r="J501" s="8">
        <f t="shared" si="38"/>
        <v>0</v>
      </c>
      <c r="L501" s="8">
        <f t="shared" si="39"/>
        <v>0</v>
      </c>
      <c r="N501" s="8">
        <f t="shared" si="40"/>
        <v>0</v>
      </c>
    </row>
    <row r="502" spans="2:14" x14ac:dyDescent="0.15">
      <c r="B502" s="15">
        <f>'RAOB Used for Calcs'!C502</f>
        <v>0</v>
      </c>
      <c r="D502" s="18">
        <f>IF(B502=0,0,'RAOB Used for Calcs'!G502/10)</f>
        <v>0</v>
      </c>
      <c r="E502" s="8"/>
      <c r="F502" s="15">
        <f>'RAOB Used for Calcs'!F502</f>
        <v>0</v>
      </c>
      <c r="H502" s="8">
        <f t="shared" si="37"/>
        <v>0</v>
      </c>
      <c r="J502" s="8">
        <f t="shared" si="38"/>
        <v>0</v>
      </c>
      <c r="L502" s="8">
        <f t="shared" si="39"/>
        <v>0</v>
      </c>
      <c r="N502" s="8">
        <f t="shared" si="40"/>
        <v>0</v>
      </c>
    </row>
    <row r="503" spans="2:14" x14ac:dyDescent="0.15">
      <c r="B503" s="15">
        <f>'RAOB Used for Calcs'!C503</f>
        <v>0</v>
      </c>
      <c r="D503" s="18">
        <f>IF(B503=0,0,'RAOB Used for Calcs'!G503/10)</f>
        <v>0</v>
      </c>
      <c r="E503" s="8"/>
      <c r="F503" s="15">
        <f>'RAOB Used for Calcs'!F503</f>
        <v>0</v>
      </c>
      <c r="H503" s="8">
        <f t="shared" si="37"/>
        <v>0</v>
      </c>
      <c r="J503" s="8">
        <f t="shared" si="38"/>
        <v>0</v>
      </c>
      <c r="L503" s="8">
        <f t="shared" si="39"/>
        <v>0</v>
      </c>
      <c r="N503" s="8">
        <f t="shared" si="40"/>
        <v>0</v>
      </c>
    </row>
    <row r="504" spans="2:14" x14ac:dyDescent="0.15">
      <c r="B504" s="15">
        <f>'RAOB Used for Calcs'!C504</f>
        <v>0</v>
      </c>
      <c r="D504" s="18">
        <f>IF(B504=0,0,'RAOB Used for Calcs'!G504/10)</f>
        <v>0</v>
      </c>
      <c r="E504" s="8"/>
      <c r="F504" s="15">
        <f>'RAOB Used for Calcs'!F504</f>
        <v>0</v>
      </c>
      <c r="H504" s="8">
        <f t="shared" si="37"/>
        <v>0</v>
      </c>
      <c r="J504" s="8">
        <f t="shared" si="38"/>
        <v>0</v>
      </c>
      <c r="L504" s="8">
        <f t="shared" si="39"/>
        <v>0</v>
      </c>
      <c r="N504" s="8">
        <f t="shared" si="40"/>
        <v>0</v>
      </c>
    </row>
    <row r="505" spans="2:14" x14ac:dyDescent="0.15">
      <c r="B505" s="15">
        <f>'RAOB Used for Calcs'!C505</f>
        <v>0</v>
      </c>
      <c r="D505" s="18">
        <f>IF(B505=0,0,'RAOB Used for Calcs'!G505/10)</f>
        <v>0</v>
      </c>
      <c r="E505" s="8"/>
      <c r="F505" s="15">
        <f>'RAOB Used for Calcs'!F505</f>
        <v>0</v>
      </c>
      <c r="H505" s="8">
        <f t="shared" si="37"/>
        <v>0</v>
      </c>
      <c r="J505" s="8">
        <f t="shared" si="38"/>
        <v>0</v>
      </c>
      <c r="L505" s="8">
        <f t="shared" si="39"/>
        <v>0</v>
      </c>
      <c r="N505" s="8">
        <f t="shared" si="40"/>
        <v>0</v>
      </c>
    </row>
    <row r="506" spans="2:14" x14ac:dyDescent="0.15">
      <c r="B506" s="15">
        <f>'RAOB Used for Calcs'!C506</f>
        <v>0</v>
      </c>
      <c r="D506" s="18">
        <f>IF(B506=0,0,'RAOB Used for Calcs'!G506/10)</f>
        <v>0</v>
      </c>
      <c r="E506" s="8"/>
      <c r="F506" s="15">
        <f>'RAOB Used for Calcs'!F506</f>
        <v>0</v>
      </c>
      <c r="H506" s="8">
        <f t="shared" si="37"/>
        <v>0</v>
      </c>
      <c r="J506" s="8">
        <f t="shared" si="38"/>
        <v>0</v>
      </c>
      <c r="L506" s="8">
        <f t="shared" si="39"/>
        <v>0</v>
      </c>
      <c r="N506" s="8">
        <f t="shared" si="40"/>
        <v>0</v>
      </c>
    </row>
    <row r="507" spans="2:14" x14ac:dyDescent="0.15">
      <c r="B507" s="15">
        <f>'RAOB Used for Calcs'!C507</f>
        <v>0</v>
      </c>
      <c r="D507" s="18">
        <f>IF(B507=0,0,'RAOB Used for Calcs'!G507/10)</f>
        <v>0</v>
      </c>
      <c r="E507" s="8"/>
      <c r="F507" s="15">
        <f>'RAOB Used for Calcs'!F507</f>
        <v>0</v>
      </c>
      <c r="H507" s="8">
        <f t="shared" si="37"/>
        <v>0</v>
      </c>
      <c r="J507" s="8">
        <f t="shared" si="38"/>
        <v>0</v>
      </c>
      <c r="L507" s="8">
        <f t="shared" si="39"/>
        <v>0</v>
      </c>
      <c r="N507" s="8">
        <f t="shared" si="40"/>
        <v>0</v>
      </c>
    </row>
    <row r="508" spans="2:14" x14ac:dyDescent="0.15">
      <c r="B508" s="15">
        <f>'RAOB Used for Calcs'!C508</f>
        <v>0</v>
      </c>
      <c r="D508" s="18">
        <f>IF(B508=0,0,'RAOB Used for Calcs'!G508/10)</f>
        <v>0</v>
      </c>
      <c r="E508" s="8"/>
      <c r="F508" s="15">
        <f>'RAOB Used for Calcs'!F508</f>
        <v>0</v>
      </c>
      <c r="H508" s="8">
        <f t="shared" si="37"/>
        <v>0</v>
      </c>
      <c r="J508" s="8">
        <f t="shared" si="38"/>
        <v>0</v>
      </c>
      <c r="L508" s="8">
        <f t="shared" si="39"/>
        <v>0</v>
      </c>
      <c r="N508" s="8">
        <f t="shared" si="40"/>
        <v>0</v>
      </c>
    </row>
    <row r="509" spans="2:14" x14ac:dyDescent="0.15">
      <c r="B509" s="15">
        <f>'RAOB Used for Calcs'!C509</f>
        <v>0</v>
      </c>
      <c r="D509" s="18">
        <f>IF(B509=0,0,'RAOB Used for Calcs'!G509/10)</f>
        <v>0</v>
      </c>
      <c r="E509" s="8"/>
      <c r="F509" s="15">
        <f>'RAOB Used for Calcs'!F509</f>
        <v>0</v>
      </c>
      <c r="H509" s="8">
        <f t="shared" si="37"/>
        <v>0</v>
      </c>
      <c r="J509" s="8">
        <f t="shared" si="38"/>
        <v>0</v>
      </c>
      <c r="L509" s="8">
        <f t="shared" si="39"/>
        <v>0</v>
      </c>
      <c r="N509" s="8">
        <f t="shared" si="40"/>
        <v>0</v>
      </c>
    </row>
    <row r="510" spans="2:14" x14ac:dyDescent="0.15">
      <c r="B510" s="15">
        <f>'RAOB Used for Calcs'!C510</f>
        <v>0</v>
      </c>
      <c r="D510" s="18">
        <f>IF(B510=0,0,'RAOB Used for Calcs'!G510/10)</f>
        <v>0</v>
      </c>
      <c r="E510" s="8"/>
      <c r="F510" s="15">
        <f>'RAOB Used for Calcs'!F510</f>
        <v>0</v>
      </c>
      <c r="H510" s="8">
        <f t="shared" si="37"/>
        <v>0</v>
      </c>
      <c r="J510" s="8">
        <f t="shared" si="38"/>
        <v>0</v>
      </c>
      <c r="L510" s="8">
        <f t="shared" si="39"/>
        <v>0</v>
      </c>
      <c r="N510" s="8">
        <f t="shared" si="40"/>
        <v>0</v>
      </c>
    </row>
    <row r="511" spans="2:14" x14ac:dyDescent="0.15">
      <c r="B511" s="15">
        <f>'RAOB Used for Calcs'!C511</f>
        <v>0</v>
      </c>
      <c r="D511" s="18">
        <f>IF(B511=0,0,'RAOB Used for Calcs'!G511/10)</f>
        <v>0</v>
      </c>
      <c r="E511" s="8"/>
      <c r="F511" s="15">
        <f>'RAOB Used for Calcs'!F511</f>
        <v>0</v>
      </c>
      <c r="H511" s="8">
        <f t="shared" si="37"/>
        <v>0</v>
      </c>
      <c r="J511" s="8">
        <f t="shared" si="38"/>
        <v>0</v>
      </c>
      <c r="L511" s="8">
        <f t="shared" si="39"/>
        <v>0</v>
      </c>
      <c r="N511" s="8">
        <f t="shared" si="40"/>
        <v>0</v>
      </c>
    </row>
    <row r="512" spans="2:14" x14ac:dyDescent="0.15">
      <c r="B512" s="15">
        <f>'RAOB Used for Calcs'!C512</f>
        <v>0</v>
      </c>
      <c r="D512" s="18">
        <f>IF(B512=0,0,'RAOB Used for Calcs'!G512/10)</f>
        <v>0</v>
      </c>
      <c r="E512" s="8"/>
      <c r="F512" s="15">
        <f>'RAOB Used for Calcs'!F512</f>
        <v>0</v>
      </c>
      <c r="H512" s="8">
        <f t="shared" si="37"/>
        <v>0</v>
      </c>
      <c r="J512" s="8">
        <f t="shared" si="38"/>
        <v>0</v>
      </c>
      <c r="L512" s="8">
        <f t="shared" si="39"/>
        <v>0</v>
      </c>
      <c r="N512" s="8">
        <f t="shared" si="40"/>
        <v>0</v>
      </c>
    </row>
    <row r="513" spans="2:14" x14ac:dyDescent="0.15">
      <c r="B513" s="15">
        <f>'RAOB Used for Calcs'!C513</f>
        <v>0</v>
      </c>
      <c r="D513" s="18">
        <f>IF(B513=0,0,'RAOB Used for Calcs'!G513/10)</f>
        <v>0</v>
      </c>
      <c r="E513" s="8"/>
      <c r="F513" s="15">
        <f>'RAOB Used for Calcs'!F513</f>
        <v>0</v>
      </c>
      <c r="H513" s="8">
        <f t="shared" si="37"/>
        <v>0</v>
      </c>
      <c r="J513" s="8">
        <f t="shared" si="38"/>
        <v>0</v>
      </c>
      <c r="L513" s="8">
        <f t="shared" si="39"/>
        <v>0</v>
      </c>
      <c r="N513" s="8">
        <f t="shared" si="40"/>
        <v>0</v>
      </c>
    </row>
    <row r="514" spans="2:14" x14ac:dyDescent="0.15">
      <c r="B514" s="15">
        <f>'RAOB Used for Calcs'!C514</f>
        <v>0</v>
      </c>
      <c r="D514" s="18">
        <f>IF(B514=0,0,'RAOB Used for Calcs'!G514/10)</f>
        <v>0</v>
      </c>
      <c r="E514" s="8"/>
      <c r="F514" s="15">
        <f>'RAOB Used for Calcs'!F514</f>
        <v>0</v>
      </c>
      <c r="H514" s="8">
        <f t="shared" si="37"/>
        <v>0</v>
      </c>
      <c r="J514" s="8">
        <f t="shared" si="38"/>
        <v>0</v>
      </c>
      <c r="L514" s="8">
        <f t="shared" si="39"/>
        <v>0</v>
      </c>
      <c r="N514" s="8">
        <f t="shared" si="40"/>
        <v>0</v>
      </c>
    </row>
    <row r="515" spans="2:14" x14ac:dyDescent="0.15">
      <c r="B515" s="15">
        <f>'RAOB Used for Calcs'!C515</f>
        <v>0</v>
      </c>
      <c r="D515" s="18">
        <f>IF(B515=0,0,'RAOB Used for Calcs'!G515/10)</f>
        <v>0</v>
      </c>
      <c r="E515" s="8"/>
      <c r="F515" s="15">
        <f>'RAOB Used for Calcs'!F515</f>
        <v>0</v>
      </c>
      <c r="H515" s="8">
        <f t="shared" si="37"/>
        <v>0</v>
      </c>
      <c r="J515" s="8">
        <f t="shared" si="38"/>
        <v>0</v>
      </c>
      <c r="L515" s="8">
        <f t="shared" si="39"/>
        <v>0</v>
      </c>
      <c r="N515" s="8">
        <f t="shared" si="40"/>
        <v>0</v>
      </c>
    </row>
    <row r="516" spans="2:14" x14ac:dyDescent="0.15">
      <c r="B516" s="15">
        <f>'RAOB Used for Calcs'!C516</f>
        <v>0</v>
      </c>
      <c r="D516" s="18">
        <f>IF(B516=0,0,'RAOB Used for Calcs'!G516/10)</f>
        <v>0</v>
      </c>
      <c r="E516" s="8"/>
      <c r="F516" s="15">
        <f>'RAOB Used for Calcs'!F516</f>
        <v>0</v>
      </c>
      <c r="H516" s="8">
        <f t="shared" si="37"/>
        <v>0</v>
      </c>
      <c r="J516" s="8">
        <f t="shared" si="38"/>
        <v>0</v>
      </c>
      <c r="L516" s="8">
        <f t="shared" si="39"/>
        <v>0</v>
      </c>
      <c r="N516" s="8">
        <f t="shared" si="40"/>
        <v>0</v>
      </c>
    </row>
    <row r="517" spans="2:14" x14ac:dyDescent="0.15">
      <c r="B517" s="15">
        <f>'RAOB Used for Calcs'!C517</f>
        <v>0</v>
      </c>
      <c r="D517" s="18">
        <f>IF(B517=0,0,'RAOB Used for Calcs'!G517/10)</f>
        <v>0</v>
      </c>
      <c r="E517" s="8"/>
      <c r="F517" s="15">
        <f>'RAOB Used for Calcs'!F517</f>
        <v>0</v>
      </c>
      <c r="H517" s="8">
        <f t="shared" si="37"/>
        <v>0</v>
      </c>
      <c r="J517" s="8">
        <f t="shared" si="38"/>
        <v>0</v>
      </c>
      <c r="L517" s="8">
        <f t="shared" si="39"/>
        <v>0</v>
      </c>
      <c r="N517" s="8">
        <f t="shared" si="40"/>
        <v>0</v>
      </c>
    </row>
    <row r="518" spans="2:14" x14ac:dyDescent="0.15">
      <c r="B518" s="15">
        <f>'RAOB Used for Calcs'!C518</f>
        <v>0</v>
      </c>
      <c r="D518" s="18">
        <f>IF(B518=0,0,'RAOB Used for Calcs'!G518/10)</f>
        <v>0</v>
      </c>
      <c r="E518" s="8"/>
      <c r="F518" s="15">
        <f>'RAOB Used for Calcs'!F518</f>
        <v>0</v>
      </c>
      <c r="H518" s="8">
        <f t="shared" si="37"/>
        <v>0</v>
      </c>
      <c r="J518" s="8">
        <f t="shared" si="38"/>
        <v>0</v>
      </c>
      <c r="L518" s="8">
        <f t="shared" si="39"/>
        <v>0</v>
      </c>
      <c r="N518" s="8">
        <f t="shared" si="40"/>
        <v>0</v>
      </c>
    </row>
    <row r="519" spans="2:14" x14ac:dyDescent="0.15">
      <c r="B519" s="15">
        <f>'RAOB Used for Calcs'!C519</f>
        <v>0</v>
      </c>
      <c r="D519" s="18">
        <f>IF(B519=0,0,'RAOB Used for Calcs'!G519/10)</f>
        <v>0</v>
      </c>
      <c r="E519" s="8"/>
      <c r="F519" s="15">
        <f>'RAOB Used for Calcs'!F519</f>
        <v>0</v>
      </c>
      <c r="H519" s="8">
        <f t="shared" si="37"/>
        <v>0</v>
      </c>
      <c r="J519" s="8">
        <f t="shared" si="38"/>
        <v>0</v>
      </c>
      <c r="L519" s="8">
        <f t="shared" si="39"/>
        <v>0</v>
      </c>
      <c r="N519" s="8">
        <f t="shared" si="40"/>
        <v>0</v>
      </c>
    </row>
    <row r="520" spans="2:14" x14ac:dyDescent="0.15">
      <c r="B520" s="15">
        <f>'RAOB Used for Calcs'!C520</f>
        <v>0</v>
      </c>
      <c r="D520" s="18">
        <f>IF(B520=0,0,'RAOB Used for Calcs'!G520/10)</f>
        <v>0</v>
      </c>
      <c r="E520" s="8"/>
      <c r="F520" s="15">
        <f>'RAOB Used for Calcs'!F520</f>
        <v>0</v>
      </c>
      <c r="H520" s="8">
        <f t="shared" si="37"/>
        <v>0</v>
      </c>
      <c r="J520" s="8">
        <f t="shared" si="38"/>
        <v>0</v>
      </c>
      <c r="L520" s="8">
        <f t="shared" si="39"/>
        <v>0</v>
      </c>
      <c r="N520" s="8">
        <f t="shared" si="40"/>
        <v>0</v>
      </c>
    </row>
    <row r="521" spans="2:14" x14ac:dyDescent="0.15">
      <c r="B521" s="15">
        <f>'RAOB Used for Calcs'!C521</f>
        <v>0</v>
      </c>
      <c r="D521" s="18">
        <f>IF(B521=0,0,'RAOB Used for Calcs'!G521/10)</f>
        <v>0</v>
      </c>
      <c r="E521" s="8"/>
      <c r="F521" s="15">
        <f>'RAOB Used for Calcs'!F521</f>
        <v>0</v>
      </c>
      <c r="H521" s="8">
        <f t="shared" ref="H521:H584" si="41">COS(RADIANS(F521+90))*(D521)</f>
        <v>0</v>
      </c>
      <c r="J521" s="8">
        <f t="shared" ref="J521:J584" si="42">AVERAGE(H520:H521)</f>
        <v>0</v>
      </c>
      <c r="L521" s="8">
        <f t="shared" ref="L521:L584" si="43">SIN(RADIANS(F521-90))*(D521)</f>
        <v>0</v>
      </c>
      <c r="N521" s="8">
        <f t="shared" ref="N521:N584" si="44">AVERAGE(L520:L521)</f>
        <v>0</v>
      </c>
    </row>
    <row r="522" spans="2:14" x14ac:dyDescent="0.15">
      <c r="B522" s="15">
        <f>'RAOB Used for Calcs'!C522</f>
        <v>0</v>
      </c>
      <c r="D522" s="18">
        <f>IF(B522=0,0,'RAOB Used for Calcs'!G522/10)</f>
        <v>0</v>
      </c>
      <c r="E522" s="8"/>
      <c r="F522" s="15">
        <f>'RAOB Used for Calcs'!F522</f>
        <v>0</v>
      </c>
      <c r="H522" s="8">
        <f t="shared" si="41"/>
        <v>0</v>
      </c>
      <c r="J522" s="8">
        <f t="shared" si="42"/>
        <v>0</v>
      </c>
      <c r="L522" s="8">
        <f t="shared" si="43"/>
        <v>0</v>
      </c>
      <c r="N522" s="8">
        <f t="shared" si="44"/>
        <v>0</v>
      </c>
    </row>
    <row r="523" spans="2:14" x14ac:dyDescent="0.15">
      <c r="B523" s="15">
        <f>'RAOB Used for Calcs'!C523</f>
        <v>0</v>
      </c>
      <c r="D523" s="18">
        <f>IF(B523=0,0,'RAOB Used for Calcs'!G523/10)</f>
        <v>0</v>
      </c>
      <c r="E523" s="8"/>
      <c r="F523" s="15">
        <f>'RAOB Used for Calcs'!F523</f>
        <v>0</v>
      </c>
      <c r="H523" s="8">
        <f t="shared" si="41"/>
        <v>0</v>
      </c>
      <c r="J523" s="8">
        <f t="shared" si="42"/>
        <v>0</v>
      </c>
      <c r="L523" s="8">
        <f t="shared" si="43"/>
        <v>0</v>
      </c>
      <c r="N523" s="8">
        <f t="shared" si="44"/>
        <v>0</v>
      </c>
    </row>
    <row r="524" spans="2:14" x14ac:dyDescent="0.15">
      <c r="B524" s="15">
        <f>'RAOB Used for Calcs'!C524</f>
        <v>0</v>
      </c>
      <c r="D524" s="18">
        <f>IF(B524=0,0,'RAOB Used for Calcs'!G524/10)</f>
        <v>0</v>
      </c>
      <c r="E524" s="8"/>
      <c r="F524" s="15">
        <f>'RAOB Used for Calcs'!F524</f>
        <v>0</v>
      </c>
      <c r="H524" s="8">
        <f t="shared" si="41"/>
        <v>0</v>
      </c>
      <c r="J524" s="8">
        <f t="shared" si="42"/>
        <v>0</v>
      </c>
      <c r="L524" s="8">
        <f t="shared" si="43"/>
        <v>0</v>
      </c>
      <c r="N524" s="8">
        <f t="shared" si="44"/>
        <v>0</v>
      </c>
    </row>
    <row r="525" spans="2:14" x14ac:dyDescent="0.15">
      <c r="B525" s="15">
        <f>'RAOB Used for Calcs'!C525</f>
        <v>0</v>
      </c>
      <c r="D525" s="18">
        <f>IF(B525=0,0,'RAOB Used for Calcs'!G525/10)</f>
        <v>0</v>
      </c>
      <c r="E525" s="8"/>
      <c r="F525" s="15">
        <f>'RAOB Used for Calcs'!F525</f>
        <v>0</v>
      </c>
      <c r="H525" s="8">
        <f t="shared" si="41"/>
        <v>0</v>
      </c>
      <c r="J525" s="8">
        <f t="shared" si="42"/>
        <v>0</v>
      </c>
      <c r="L525" s="8">
        <f t="shared" si="43"/>
        <v>0</v>
      </c>
      <c r="N525" s="8">
        <f t="shared" si="44"/>
        <v>0</v>
      </c>
    </row>
    <row r="526" spans="2:14" x14ac:dyDescent="0.15">
      <c r="B526" s="15">
        <f>'RAOB Used for Calcs'!C526</f>
        <v>0</v>
      </c>
      <c r="D526" s="18">
        <f>IF(B526=0,0,'RAOB Used for Calcs'!G526/10)</f>
        <v>0</v>
      </c>
      <c r="E526" s="8"/>
      <c r="F526" s="15">
        <f>'RAOB Used for Calcs'!F526</f>
        <v>0</v>
      </c>
      <c r="H526" s="8">
        <f t="shared" si="41"/>
        <v>0</v>
      </c>
      <c r="J526" s="8">
        <f t="shared" si="42"/>
        <v>0</v>
      </c>
      <c r="L526" s="8">
        <f t="shared" si="43"/>
        <v>0</v>
      </c>
      <c r="N526" s="8">
        <f t="shared" si="44"/>
        <v>0</v>
      </c>
    </row>
    <row r="527" spans="2:14" x14ac:dyDescent="0.15">
      <c r="B527" s="15">
        <f>'RAOB Used for Calcs'!C527</f>
        <v>0</v>
      </c>
      <c r="D527" s="18">
        <f>IF(B527=0,0,'RAOB Used for Calcs'!G527/10)</f>
        <v>0</v>
      </c>
      <c r="E527" s="8"/>
      <c r="F527" s="15">
        <f>'RAOB Used for Calcs'!F527</f>
        <v>0</v>
      </c>
      <c r="H527" s="8">
        <f t="shared" si="41"/>
        <v>0</v>
      </c>
      <c r="J527" s="8">
        <f t="shared" si="42"/>
        <v>0</v>
      </c>
      <c r="L527" s="8">
        <f t="shared" si="43"/>
        <v>0</v>
      </c>
      <c r="N527" s="8">
        <f t="shared" si="44"/>
        <v>0</v>
      </c>
    </row>
    <row r="528" spans="2:14" x14ac:dyDescent="0.15">
      <c r="B528" s="15">
        <f>'RAOB Used for Calcs'!C528</f>
        <v>0</v>
      </c>
      <c r="D528" s="18">
        <f>IF(B528=0,0,'RAOB Used for Calcs'!G528/10)</f>
        <v>0</v>
      </c>
      <c r="E528" s="8"/>
      <c r="F528" s="15">
        <f>'RAOB Used for Calcs'!F528</f>
        <v>0</v>
      </c>
      <c r="H528" s="8">
        <f t="shared" si="41"/>
        <v>0</v>
      </c>
      <c r="J528" s="8">
        <f t="shared" si="42"/>
        <v>0</v>
      </c>
      <c r="L528" s="8">
        <f t="shared" si="43"/>
        <v>0</v>
      </c>
      <c r="N528" s="8">
        <f t="shared" si="44"/>
        <v>0</v>
      </c>
    </row>
    <row r="529" spans="2:14" x14ac:dyDescent="0.15">
      <c r="B529" s="15">
        <f>'RAOB Used for Calcs'!C529</f>
        <v>0</v>
      </c>
      <c r="D529" s="18">
        <f>IF(B529=0,0,'RAOB Used for Calcs'!G529/10)</f>
        <v>0</v>
      </c>
      <c r="E529" s="8"/>
      <c r="F529" s="15">
        <f>'RAOB Used for Calcs'!F529</f>
        <v>0</v>
      </c>
      <c r="H529" s="8">
        <f t="shared" si="41"/>
        <v>0</v>
      </c>
      <c r="J529" s="8">
        <f t="shared" si="42"/>
        <v>0</v>
      </c>
      <c r="L529" s="8">
        <f t="shared" si="43"/>
        <v>0</v>
      </c>
      <c r="N529" s="8">
        <f t="shared" si="44"/>
        <v>0</v>
      </c>
    </row>
    <row r="530" spans="2:14" x14ac:dyDescent="0.15">
      <c r="B530" s="15">
        <f>'RAOB Used for Calcs'!C530</f>
        <v>0</v>
      </c>
      <c r="D530" s="18">
        <f>IF(B530=0,0,'RAOB Used for Calcs'!G530/10)</f>
        <v>0</v>
      </c>
      <c r="E530" s="8"/>
      <c r="F530" s="15">
        <f>'RAOB Used for Calcs'!F530</f>
        <v>0</v>
      </c>
      <c r="H530" s="8">
        <f t="shared" si="41"/>
        <v>0</v>
      </c>
      <c r="J530" s="8">
        <f t="shared" si="42"/>
        <v>0</v>
      </c>
      <c r="L530" s="8">
        <f t="shared" si="43"/>
        <v>0</v>
      </c>
      <c r="N530" s="8">
        <f t="shared" si="44"/>
        <v>0</v>
      </c>
    </row>
    <row r="531" spans="2:14" x14ac:dyDescent="0.15">
      <c r="B531" s="15">
        <f>'RAOB Used for Calcs'!C531</f>
        <v>0</v>
      </c>
      <c r="D531" s="18">
        <f>IF(B531=0,0,'RAOB Used for Calcs'!G531/10)</f>
        <v>0</v>
      </c>
      <c r="E531" s="8"/>
      <c r="F531" s="15">
        <f>'RAOB Used for Calcs'!F531</f>
        <v>0</v>
      </c>
      <c r="H531" s="8">
        <f t="shared" si="41"/>
        <v>0</v>
      </c>
      <c r="J531" s="8">
        <f t="shared" si="42"/>
        <v>0</v>
      </c>
      <c r="L531" s="8">
        <f t="shared" si="43"/>
        <v>0</v>
      </c>
      <c r="N531" s="8">
        <f t="shared" si="44"/>
        <v>0</v>
      </c>
    </row>
    <row r="532" spans="2:14" x14ac:dyDescent="0.15">
      <c r="B532" s="15">
        <f>'RAOB Used for Calcs'!C532</f>
        <v>0</v>
      </c>
      <c r="D532" s="18">
        <f>IF(B532=0,0,'RAOB Used for Calcs'!G532/10)</f>
        <v>0</v>
      </c>
      <c r="E532" s="8"/>
      <c r="F532" s="15">
        <f>'RAOB Used for Calcs'!F532</f>
        <v>0</v>
      </c>
      <c r="H532" s="8">
        <f t="shared" si="41"/>
        <v>0</v>
      </c>
      <c r="J532" s="8">
        <f t="shared" si="42"/>
        <v>0</v>
      </c>
      <c r="L532" s="8">
        <f t="shared" si="43"/>
        <v>0</v>
      </c>
      <c r="N532" s="8">
        <f t="shared" si="44"/>
        <v>0</v>
      </c>
    </row>
    <row r="533" spans="2:14" x14ac:dyDescent="0.15">
      <c r="B533" s="15">
        <f>'RAOB Used for Calcs'!C533</f>
        <v>0</v>
      </c>
      <c r="D533" s="18">
        <f>IF(B533=0,0,'RAOB Used for Calcs'!G533/10)</f>
        <v>0</v>
      </c>
      <c r="E533" s="8"/>
      <c r="F533" s="15">
        <f>'RAOB Used for Calcs'!F533</f>
        <v>0</v>
      </c>
      <c r="H533" s="8">
        <f t="shared" si="41"/>
        <v>0</v>
      </c>
      <c r="J533" s="8">
        <f t="shared" si="42"/>
        <v>0</v>
      </c>
      <c r="L533" s="8">
        <f t="shared" si="43"/>
        <v>0</v>
      </c>
      <c r="N533" s="8">
        <f t="shared" si="44"/>
        <v>0</v>
      </c>
    </row>
    <row r="534" spans="2:14" x14ac:dyDescent="0.15">
      <c r="B534" s="15">
        <f>'RAOB Used for Calcs'!C534</f>
        <v>0</v>
      </c>
      <c r="D534" s="18">
        <f>IF(B534=0,0,'RAOB Used for Calcs'!G534/10)</f>
        <v>0</v>
      </c>
      <c r="E534" s="8"/>
      <c r="F534" s="15">
        <f>'RAOB Used for Calcs'!F534</f>
        <v>0</v>
      </c>
      <c r="H534" s="8">
        <f t="shared" si="41"/>
        <v>0</v>
      </c>
      <c r="J534" s="8">
        <f t="shared" si="42"/>
        <v>0</v>
      </c>
      <c r="L534" s="8">
        <f t="shared" si="43"/>
        <v>0</v>
      </c>
      <c r="N534" s="8">
        <f t="shared" si="44"/>
        <v>0</v>
      </c>
    </row>
    <row r="535" spans="2:14" x14ac:dyDescent="0.15">
      <c r="B535" s="15">
        <f>'RAOB Used for Calcs'!C535</f>
        <v>0</v>
      </c>
      <c r="D535" s="18">
        <f>IF(B535=0,0,'RAOB Used for Calcs'!G535/10)</f>
        <v>0</v>
      </c>
      <c r="E535" s="8"/>
      <c r="F535" s="15">
        <f>'RAOB Used for Calcs'!F535</f>
        <v>0</v>
      </c>
      <c r="H535" s="8">
        <f t="shared" si="41"/>
        <v>0</v>
      </c>
      <c r="J535" s="8">
        <f t="shared" si="42"/>
        <v>0</v>
      </c>
      <c r="L535" s="8">
        <f t="shared" si="43"/>
        <v>0</v>
      </c>
      <c r="N535" s="8">
        <f t="shared" si="44"/>
        <v>0</v>
      </c>
    </row>
    <row r="536" spans="2:14" x14ac:dyDescent="0.15">
      <c r="B536" s="15">
        <f>'RAOB Used for Calcs'!C536</f>
        <v>0</v>
      </c>
      <c r="D536" s="18">
        <f>IF(B536=0,0,'RAOB Used for Calcs'!G536/10)</f>
        <v>0</v>
      </c>
      <c r="E536" s="8"/>
      <c r="F536" s="15">
        <f>'RAOB Used for Calcs'!F536</f>
        <v>0</v>
      </c>
      <c r="H536" s="8">
        <f t="shared" si="41"/>
        <v>0</v>
      </c>
      <c r="J536" s="8">
        <f t="shared" si="42"/>
        <v>0</v>
      </c>
      <c r="L536" s="8">
        <f t="shared" si="43"/>
        <v>0</v>
      </c>
      <c r="N536" s="8">
        <f t="shared" si="44"/>
        <v>0</v>
      </c>
    </row>
    <row r="537" spans="2:14" x14ac:dyDescent="0.15">
      <c r="B537" s="15">
        <f>'RAOB Used for Calcs'!C537</f>
        <v>0</v>
      </c>
      <c r="D537" s="18">
        <f>IF(B537=0,0,'RAOB Used for Calcs'!G537/10)</f>
        <v>0</v>
      </c>
      <c r="E537" s="8"/>
      <c r="F537" s="15">
        <f>'RAOB Used for Calcs'!F537</f>
        <v>0</v>
      </c>
      <c r="H537" s="8">
        <f t="shared" si="41"/>
        <v>0</v>
      </c>
      <c r="J537" s="8">
        <f t="shared" si="42"/>
        <v>0</v>
      </c>
      <c r="L537" s="8">
        <f t="shared" si="43"/>
        <v>0</v>
      </c>
      <c r="N537" s="8">
        <f t="shared" si="44"/>
        <v>0</v>
      </c>
    </row>
    <row r="538" spans="2:14" x14ac:dyDescent="0.15">
      <c r="B538" s="15">
        <f>'RAOB Used for Calcs'!C538</f>
        <v>0</v>
      </c>
      <c r="D538" s="18">
        <f>IF(B538=0,0,'RAOB Used for Calcs'!G538/10)</f>
        <v>0</v>
      </c>
      <c r="E538" s="8"/>
      <c r="F538" s="15">
        <f>'RAOB Used for Calcs'!F538</f>
        <v>0</v>
      </c>
      <c r="H538" s="8">
        <f t="shared" si="41"/>
        <v>0</v>
      </c>
      <c r="J538" s="8">
        <f t="shared" si="42"/>
        <v>0</v>
      </c>
      <c r="L538" s="8">
        <f t="shared" si="43"/>
        <v>0</v>
      </c>
      <c r="N538" s="8">
        <f t="shared" si="44"/>
        <v>0</v>
      </c>
    </row>
    <row r="539" spans="2:14" x14ac:dyDescent="0.15">
      <c r="B539" s="15">
        <f>'RAOB Used for Calcs'!C539</f>
        <v>0</v>
      </c>
      <c r="D539" s="18">
        <f>IF(B539=0,0,'RAOB Used for Calcs'!G539/10)</f>
        <v>0</v>
      </c>
      <c r="E539" s="8"/>
      <c r="F539" s="15">
        <f>'RAOB Used for Calcs'!F539</f>
        <v>0</v>
      </c>
      <c r="H539" s="8">
        <f t="shared" si="41"/>
        <v>0</v>
      </c>
      <c r="J539" s="8">
        <f t="shared" si="42"/>
        <v>0</v>
      </c>
      <c r="L539" s="8">
        <f t="shared" si="43"/>
        <v>0</v>
      </c>
      <c r="N539" s="8">
        <f t="shared" si="44"/>
        <v>0</v>
      </c>
    </row>
    <row r="540" spans="2:14" x14ac:dyDescent="0.15">
      <c r="B540" s="15">
        <f>'RAOB Used for Calcs'!C540</f>
        <v>0</v>
      </c>
      <c r="D540" s="18">
        <f>IF(B540=0,0,'RAOB Used for Calcs'!G540/10)</f>
        <v>0</v>
      </c>
      <c r="E540" s="8"/>
      <c r="F540" s="15">
        <f>'RAOB Used for Calcs'!F540</f>
        <v>0</v>
      </c>
      <c r="H540" s="8">
        <f t="shared" si="41"/>
        <v>0</v>
      </c>
      <c r="J540" s="8">
        <f t="shared" si="42"/>
        <v>0</v>
      </c>
      <c r="L540" s="8">
        <f t="shared" si="43"/>
        <v>0</v>
      </c>
      <c r="N540" s="8">
        <f t="shared" si="44"/>
        <v>0</v>
      </c>
    </row>
    <row r="541" spans="2:14" x14ac:dyDescent="0.15">
      <c r="B541" s="15">
        <f>'RAOB Used for Calcs'!C541</f>
        <v>0</v>
      </c>
      <c r="D541" s="18">
        <f>IF(B541=0,0,'RAOB Used for Calcs'!G541/10)</f>
        <v>0</v>
      </c>
      <c r="E541" s="8"/>
      <c r="F541" s="15">
        <f>'RAOB Used for Calcs'!F541</f>
        <v>0</v>
      </c>
      <c r="H541" s="8">
        <f t="shared" si="41"/>
        <v>0</v>
      </c>
      <c r="J541" s="8">
        <f t="shared" si="42"/>
        <v>0</v>
      </c>
      <c r="L541" s="8">
        <f t="shared" si="43"/>
        <v>0</v>
      </c>
      <c r="N541" s="8">
        <f t="shared" si="44"/>
        <v>0</v>
      </c>
    </row>
    <row r="542" spans="2:14" x14ac:dyDescent="0.15">
      <c r="B542" s="15">
        <f>'RAOB Used for Calcs'!C542</f>
        <v>0</v>
      </c>
      <c r="D542" s="18">
        <f>IF(B542=0,0,'RAOB Used for Calcs'!G542/10)</f>
        <v>0</v>
      </c>
      <c r="E542" s="8"/>
      <c r="F542" s="15">
        <f>'RAOB Used for Calcs'!F542</f>
        <v>0</v>
      </c>
      <c r="H542" s="8">
        <f t="shared" si="41"/>
        <v>0</v>
      </c>
      <c r="J542" s="8">
        <f t="shared" si="42"/>
        <v>0</v>
      </c>
      <c r="L542" s="8">
        <f t="shared" si="43"/>
        <v>0</v>
      </c>
      <c r="N542" s="8">
        <f t="shared" si="44"/>
        <v>0</v>
      </c>
    </row>
    <row r="543" spans="2:14" x14ac:dyDescent="0.15">
      <c r="B543" s="15">
        <f>'RAOB Used for Calcs'!C543</f>
        <v>0</v>
      </c>
      <c r="D543" s="18">
        <f>IF(B543=0,0,'RAOB Used for Calcs'!G543/10)</f>
        <v>0</v>
      </c>
      <c r="E543" s="8"/>
      <c r="F543" s="15">
        <f>'RAOB Used for Calcs'!F543</f>
        <v>0</v>
      </c>
      <c r="H543" s="8">
        <f t="shared" si="41"/>
        <v>0</v>
      </c>
      <c r="J543" s="8">
        <f t="shared" si="42"/>
        <v>0</v>
      </c>
      <c r="L543" s="8">
        <f t="shared" si="43"/>
        <v>0</v>
      </c>
      <c r="N543" s="8">
        <f t="shared" si="44"/>
        <v>0</v>
      </c>
    </row>
    <row r="544" spans="2:14" x14ac:dyDescent="0.15">
      <c r="B544" s="15">
        <f>'RAOB Used for Calcs'!C544</f>
        <v>0</v>
      </c>
      <c r="D544" s="18">
        <f>IF(B544=0,0,'RAOB Used for Calcs'!G544/10)</f>
        <v>0</v>
      </c>
      <c r="E544" s="8"/>
      <c r="F544" s="15">
        <f>'RAOB Used for Calcs'!F544</f>
        <v>0</v>
      </c>
      <c r="H544" s="8">
        <f t="shared" si="41"/>
        <v>0</v>
      </c>
      <c r="J544" s="8">
        <f t="shared" si="42"/>
        <v>0</v>
      </c>
      <c r="L544" s="8">
        <f t="shared" si="43"/>
        <v>0</v>
      </c>
      <c r="N544" s="8">
        <f t="shared" si="44"/>
        <v>0</v>
      </c>
    </row>
    <row r="545" spans="2:14" x14ac:dyDescent="0.15">
      <c r="B545" s="15">
        <f>'RAOB Used for Calcs'!C545</f>
        <v>0</v>
      </c>
      <c r="D545" s="18">
        <f>IF(B545=0,0,'RAOB Used for Calcs'!G545/10)</f>
        <v>0</v>
      </c>
      <c r="E545" s="8"/>
      <c r="F545" s="15">
        <f>'RAOB Used for Calcs'!F545</f>
        <v>0</v>
      </c>
      <c r="H545" s="8">
        <f t="shared" si="41"/>
        <v>0</v>
      </c>
      <c r="J545" s="8">
        <f t="shared" si="42"/>
        <v>0</v>
      </c>
      <c r="L545" s="8">
        <f t="shared" si="43"/>
        <v>0</v>
      </c>
      <c r="N545" s="8">
        <f t="shared" si="44"/>
        <v>0</v>
      </c>
    </row>
    <row r="546" spans="2:14" x14ac:dyDescent="0.15">
      <c r="B546" s="15">
        <f>'RAOB Used for Calcs'!C546</f>
        <v>0</v>
      </c>
      <c r="D546" s="18">
        <f>IF(B546=0,0,'RAOB Used for Calcs'!G546/10)</f>
        <v>0</v>
      </c>
      <c r="E546" s="8"/>
      <c r="F546" s="15">
        <f>'RAOB Used for Calcs'!F546</f>
        <v>0</v>
      </c>
      <c r="H546" s="8">
        <f t="shared" si="41"/>
        <v>0</v>
      </c>
      <c r="J546" s="8">
        <f t="shared" si="42"/>
        <v>0</v>
      </c>
      <c r="L546" s="8">
        <f t="shared" si="43"/>
        <v>0</v>
      </c>
      <c r="N546" s="8">
        <f t="shared" si="44"/>
        <v>0</v>
      </c>
    </row>
    <row r="547" spans="2:14" x14ac:dyDescent="0.15">
      <c r="B547" s="15">
        <f>'RAOB Used for Calcs'!C547</f>
        <v>0</v>
      </c>
      <c r="D547" s="18">
        <f>IF(B547=0,0,'RAOB Used for Calcs'!G547/10)</f>
        <v>0</v>
      </c>
      <c r="E547" s="8"/>
      <c r="F547" s="15">
        <f>'RAOB Used for Calcs'!F547</f>
        <v>0</v>
      </c>
      <c r="H547" s="8">
        <f t="shared" si="41"/>
        <v>0</v>
      </c>
      <c r="J547" s="8">
        <f t="shared" si="42"/>
        <v>0</v>
      </c>
      <c r="L547" s="8">
        <f t="shared" si="43"/>
        <v>0</v>
      </c>
      <c r="N547" s="8">
        <f t="shared" si="44"/>
        <v>0</v>
      </c>
    </row>
    <row r="548" spans="2:14" x14ac:dyDescent="0.15">
      <c r="B548" s="15">
        <f>'RAOB Used for Calcs'!C548</f>
        <v>0</v>
      </c>
      <c r="D548" s="18">
        <f>IF(B548=0,0,'RAOB Used for Calcs'!G548/10)</f>
        <v>0</v>
      </c>
      <c r="E548" s="8"/>
      <c r="F548" s="15">
        <f>'RAOB Used for Calcs'!F548</f>
        <v>0</v>
      </c>
      <c r="H548" s="8">
        <f t="shared" si="41"/>
        <v>0</v>
      </c>
      <c r="J548" s="8">
        <f t="shared" si="42"/>
        <v>0</v>
      </c>
      <c r="L548" s="8">
        <f t="shared" si="43"/>
        <v>0</v>
      </c>
      <c r="N548" s="8">
        <f t="shared" si="44"/>
        <v>0</v>
      </c>
    </row>
    <row r="549" spans="2:14" x14ac:dyDescent="0.15">
      <c r="B549" s="15">
        <f>'RAOB Used for Calcs'!C549</f>
        <v>0</v>
      </c>
      <c r="D549" s="18">
        <f>IF(B549=0,0,'RAOB Used for Calcs'!G549/10)</f>
        <v>0</v>
      </c>
      <c r="E549" s="8"/>
      <c r="F549" s="15">
        <f>'RAOB Used for Calcs'!F549</f>
        <v>0</v>
      </c>
      <c r="H549" s="8">
        <f t="shared" si="41"/>
        <v>0</v>
      </c>
      <c r="J549" s="8">
        <f t="shared" si="42"/>
        <v>0</v>
      </c>
      <c r="L549" s="8">
        <f t="shared" si="43"/>
        <v>0</v>
      </c>
      <c r="N549" s="8">
        <f t="shared" si="44"/>
        <v>0</v>
      </c>
    </row>
    <row r="550" spans="2:14" x14ac:dyDescent="0.15">
      <c r="B550" s="15">
        <f>'RAOB Used for Calcs'!C550</f>
        <v>0</v>
      </c>
      <c r="D550" s="18">
        <f>IF(B550=0,0,'RAOB Used for Calcs'!G550/10)</f>
        <v>0</v>
      </c>
      <c r="E550" s="8"/>
      <c r="F550" s="15">
        <f>'RAOB Used for Calcs'!F550</f>
        <v>0</v>
      </c>
      <c r="H550" s="8">
        <f t="shared" si="41"/>
        <v>0</v>
      </c>
      <c r="J550" s="8">
        <f t="shared" si="42"/>
        <v>0</v>
      </c>
      <c r="L550" s="8">
        <f t="shared" si="43"/>
        <v>0</v>
      </c>
      <c r="N550" s="8">
        <f t="shared" si="44"/>
        <v>0</v>
      </c>
    </row>
    <row r="551" spans="2:14" x14ac:dyDescent="0.15">
      <c r="B551" s="15">
        <f>'RAOB Used for Calcs'!C551</f>
        <v>0</v>
      </c>
      <c r="D551" s="18">
        <f>IF(B551=0,0,'RAOB Used for Calcs'!G551/10)</f>
        <v>0</v>
      </c>
      <c r="E551" s="8"/>
      <c r="F551" s="15">
        <f>'RAOB Used for Calcs'!F551</f>
        <v>0</v>
      </c>
      <c r="H551" s="8">
        <f t="shared" si="41"/>
        <v>0</v>
      </c>
      <c r="J551" s="8">
        <f t="shared" si="42"/>
        <v>0</v>
      </c>
      <c r="L551" s="8">
        <f t="shared" si="43"/>
        <v>0</v>
      </c>
      <c r="N551" s="8">
        <f t="shared" si="44"/>
        <v>0</v>
      </c>
    </row>
    <row r="552" spans="2:14" x14ac:dyDescent="0.15">
      <c r="B552" s="15">
        <f>'RAOB Used for Calcs'!C552</f>
        <v>0</v>
      </c>
      <c r="D552" s="18">
        <f>IF(B552=0,0,'RAOB Used for Calcs'!G552/10)</f>
        <v>0</v>
      </c>
      <c r="E552" s="8"/>
      <c r="F552" s="15">
        <f>'RAOB Used for Calcs'!F552</f>
        <v>0</v>
      </c>
      <c r="H552" s="8">
        <f t="shared" si="41"/>
        <v>0</v>
      </c>
      <c r="J552" s="8">
        <f t="shared" si="42"/>
        <v>0</v>
      </c>
      <c r="L552" s="8">
        <f t="shared" si="43"/>
        <v>0</v>
      </c>
      <c r="N552" s="8">
        <f t="shared" si="44"/>
        <v>0</v>
      </c>
    </row>
    <row r="553" spans="2:14" x14ac:dyDescent="0.15">
      <c r="B553" s="15">
        <f>'RAOB Used for Calcs'!C553</f>
        <v>0</v>
      </c>
      <c r="D553" s="18">
        <f>IF(B553=0,0,'RAOB Used for Calcs'!G553/10)</f>
        <v>0</v>
      </c>
      <c r="E553" s="8"/>
      <c r="F553" s="15">
        <f>'RAOB Used for Calcs'!F553</f>
        <v>0</v>
      </c>
      <c r="H553" s="8">
        <f t="shared" si="41"/>
        <v>0</v>
      </c>
      <c r="J553" s="8">
        <f t="shared" si="42"/>
        <v>0</v>
      </c>
      <c r="L553" s="8">
        <f t="shared" si="43"/>
        <v>0</v>
      </c>
      <c r="N553" s="8">
        <f t="shared" si="44"/>
        <v>0</v>
      </c>
    </row>
    <row r="554" spans="2:14" x14ac:dyDescent="0.15">
      <c r="B554" s="15">
        <f>'RAOB Used for Calcs'!C554</f>
        <v>0</v>
      </c>
      <c r="D554" s="18">
        <f>IF(B554=0,0,'RAOB Used for Calcs'!G554/10)</f>
        <v>0</v>
      </c>
      <c r="E554" s="8"/>
      <c r="F554" s="15">
        <f>'RAOB Used for Calcs'!F554</f>
        <v>0</v>
      </c>
      <c r="H554" s="8">
        <f t="shared" si="41"/>
        <v>0</v>
      </c>
      <c r="J554" s="8">
        <f t="shared" si="42"/>
        <v>0</v>
      </c>
      <c r="L554" s="8">
        <f t="shared" si="43"/>
        <v>0</v>
      </c>
      <c r="N554" s="8">
        <f t="shared" si="44"/>
        <v>0</v>
      </c>
    </row>
    <row r="555" spans="2:14" x14ac:dyDescent="0.15">
      <c r="B555" s="15">
        <f>'RAOB Used for Calcs'!C555</f>
        <v>0</v>
      </c>
      <c r="D555" s="18">
        <f>IF(B555=0,0,'RAOB Used for Calcs'!G555/10)</f>
        <v>0</v>
      </c>
      <c r="E555" s="8"/>
      <c r="F555" s="15">
        <f>'RAOB Used for Calcs'!F555</f>
        <v>0</v>
      </c>
      <c r="H555" s="8">
        <f t="shared" si="41"/>
        <v>0</v>
      </c>
      <c r="J555" s="8">
        <f t="shared" si="42"/>
        <v>0</v>
      </c>
      <c r="L555" s="8">
        <f t="shared" si="43"/>
        <v>0</v>
      </c>
      <c r="N555" s="8">
        <f t="shared" si="44"/>
        <v>0</v>
      </c>
    </row>
    <row r="556" spans="2:14" x14ac:dyDescent="0.15">
      <c r="B556" s="15">
        <f>'RAOB Used for Calcs'!C556</f>
        <v>0</v>
      </c>
      <c r="D556" s="18">
        <f>IF(B556=0,0,'RAOB Used for Calcs'!G556/10)</f>
        <v>0</v>
      </c>
      <c r="E556" s="8"/>
      <c r="F556" s="15">
        <f>'RAOB Used for Calcs'!F556</f>
        <v>0</v>
      </c>
      <c r="H556" s="8">
        <f t="shared" si="41"/>
        <v>0</v>
      </c>
      <c r="J556" s="8">
        <f t="shared" si="42"/>
        <v>0</v>
      </c>
      <c r="L556" s="8">
        <f t="shared" si="43"/>
        <v>0</v>
      </c>
      <c r="N556" s="8">
        <f t="shared" si="44"/>
        <v>0</v>
      </c>
    </row>
    <row r="557" spans="2:14" x14ac:dyDescent="0.15">
      <c r="B557" s="15">
        <f>'RAOB Used for Calcs'!C557</f>
        <v>0</v>
      </c>
      <c r="D557" s="18">
        <f>IF(B557=0,0,'RAOB Used for Calcs'!G557/10)</f>
        <v>0</v>
      </c>
      <c r="E557" s="8"/>
      <c r="F557" s="15">
        <f>'RAOB Used for Calcs'!F557</f>
        <v>0</v>
      </c>
      <c r="H557" s="8">
        <f t="shared" si="41"/>
        <v>0</v>
      </c>
      <c r="J557" s="8">
        <f t="shared" si="42"/>
        <v>0</v>
      </c>
      <c r="L557" s="8">
        <f t="shared" si="43"/>
        <v>0</v>
      </c>
      <c r="N557" s="8">
        <f t="shared" si="44"/>
        <v>0</v>
      </c>
    </row>
    <row r="558" spans="2:14" x14ac:dyDescent="0.15">
      <c r="B558" s="15">
        <f>'RAOB Used for Calcs'!C558</f>
        <v>0</v>
      </c>
      <c r="D558" s="18">
        <f>IF(B558=0,0,'RAOB Used for Calcs'!G558/10)</f>
        <v>0</v>
      </c>
      <c r="E558" s="8"/>
      <c r="F558" s="15">
        <f>'RAOB Used for Calcs'!F558</f>
        <v>0</v>
      </c>
      <c r="H558" s="8">
        <f t="shared" si="41"/>
        <v>0</v>
      </c>
      <c r="J558" s="8">
        <f t="shared" si="42"/>
        <v>0</v>
      </c>
      <c r="L558" s="8">
        <f t="shared" si="43"/>
        <v>0</v>
      </c>
      <c r="N558" s="8">
        <f t="shared" si="44"/>
        <v>0</v>
      </c>
    </row>
    <row r="559" spans="2:14" x14ac:dyDescent="0.15">
      <c r="B559" s="15">
        <f>'RAOB Used for Calcs'!C559</f>
        <v>0</v>
      </c>
      <c r="D559" s="18">
        <f>IF(B559=0,0,'RAOB Used for Calcs'!G559/10)</f>
        <v>0</v>
      </c>
      <c r="E559" s="8"/>
      <c r="F559" s="15">
        <f>'RAOB Used for Calcs'!F559</f>
        <v>0</v>
      </c>
      <c r="H559" s="8">
        <f t="shared" si="41"/>
        <v>0</v>
      </c>
      <c r="J559" s="8">
        <f t="shared" si="42"/>
        <v>0</v>
      </c>
      <c r="L559" s="8">
        <f t="shared" si="43"/>
        <v>0</v>
      </c>
      <c r="N559" s="8">
        <f t="shared" si="44"/>
        <v>0</v>
      </c>
    </row>
    <row r="560" spans="2:14" x14ac:dyDescent="0.15">
      <c r="B560" s="15">
        <f>'RAOB Used for Calcs'!C560</f>
        <v>0</v>
      </c>
      <c r="D560" s="18">
        <f>IF(B560=0,0,'RAOB Used for Calcs'!G560/10)</f>
        <v>0</v>
      </c>
      <c r="E560" s="8"/>
      <c r="F560" s="15">
        <f>'RAOB Used for Calcs'!F560</f>
        <v>0</v>
      </c>
      <c r="H560" s="8">
        <f t="shared" si="41"/>
        <v>0</v>
      </c>
      <c r="J560" s="8">
        <f t="shared" si="42"/>
        <v>0</v>
      </c>
      <c r="L560" s="8">
        <f t="shared" si="43"/>
        <v>0</v>
      </c>
      <c r="N560" s="8">
        <f t="shared" si="44"/>
        <v>0</v>
      </c>
    </row>
    <row r="561" spans="2:14" x14ac:dyDescent="0.15">
      <c r="B561" s="15">
        <f>'RAOB Used for Calcs'!C561</f>
        <v>0</v>
      </c>
      <c r="D561" s="18">
        <f>IF(B561=0,0,'RAOB Used for Calcs'!G561/10)</f>
        <v>0</v>
      </c>
      <c r="E561" s="8"/>
      <c r="F561" s="15">
        <f>'RAOB Used for Calcs'!F561</f>
        <v>0</v>
      </c>
      <c r="H561" s="8">
        <f t="shared" si="41"/>
        <v>0</v>
      </c>
      <c r="J561" s="8">
        <f t="shared" si="42"/>
        <v>0</v>
      </c>
      <c r="L561" s="8">
        <f t="shared" si="43"/>
        <v>0</v>
      </c>
      <c r="N561" s="8">
        <f t="shared" si="44"/>
        <v>0</v>
      </c>
    </row>
    <row r="562" spans="2:14" x14ac:dyDescent="0.15">
      <c r="B562" s="15">
        <f>'RAOB Used for Calcs'!C562</f>
        <v>0</v>
      </c>
      <c r="D562" s="18">
        <f>IF(B562=0,0,'RAOB Used for Calcs'!G562/10)</f>
        <v>0</v>
      </c>
      <c r="E562" s="8"/>
      <c r="F562" s="15">
        <f>'RAOB Used for Calcs'!F562</f>
        <v>0</v>
      </c>
      <c r="H562" s="8">
        <f t="shared" si="41"/>
        <v>0</v>
      </c>
      <c r="J562" s="8">
        <f t="shared" si="42"/>
        <v>0</v>
      </c>
      <c r="L562" s="8">
        <f t="shared" si="43"/>
        <v>0</v>
      </c>
      <c r="N562" s="8">
        <f t="shared" si="44"/>
        <v>0</v>
      </c>
    </row>
    <row r="563" spans="2:14" x14ac:dyDescent="0.15">
      <c r="B563" s="15">
        <f>'RAOB Used for Calcs'!C563</f>
        <v>0</v>
      </c>
      <c r="D563" s="18">
        <f>IF(B563=0,0,'RAOB Used for Calcs'!G563/10)</f>
        <v>0</v>
      </c>
      <c r="E563" s="8"/>
      <c r="F563" s="15">
        <f>'RAOB Used for Calcs'!F563</f>
        <v>0</v>
      </c>
      <c r="H563" s="8">
        <f t="shared" si="41"/>
        <v>0</v>
      </c>
      <c r="J563" s="8">
        <f t="shared" si="42"/>
        <v>0</v>
      </c>
      <c r="L563" s="8">
        <f t="shared" si="43"/>
        <v>0</v>
      </c>
      <c r="N563" s="8">
        <f t="shared" si="44"/>
        <v>0</v>
      </c>
    </row>
    <row r="564" spans="2:14" x14ac:dyDescent="0.15">
      <c r="B564" s="15">
        <f>'RAOB Used for Calcs'!C564</f>
        <v>0</v>
      </c>
      <c r="D564" s="18">
        <f>IF(B564=0,0,'RAOB Used for Calcs'!G564/10)</f>
        <v>0</v>
      </c>
      <c r="E564" s="8"/>
      <c r="F564" s="15">
        <f>'RAOB Used for Calcs'!F564</f>
        <v>0</v>
      </c>
      <c r="H564" s="8">
        <f t="shared" si="41"/>
        <v>0</v>
      </c>
      <c r="J564" s="8">
        <f t="shared" si="42"/>
        <v>0</v>
      </c>
      <c r="L564" s="8">
        <f t="shared" si="43"/>
        <v>0</v>
      </c>
      <c r="N564" s="8">
        <f t="shared" si="44"/>
        <v>0</v>
      </c>
    </row>
    <row r="565" spans="2:14" x14ac:dyDescent="0.15">
      <c r="B565" s="15">
        <f>'RAOB Used for Calcs'!C565</f>
        <v>0</v>
      </c>
      <c r="D565" s="18">
        <f>IF(B565=0,0,'RAOB Used for Calcs'!G565/10)</f>
        <v>0</v>
      </c>
      <c r="E565" s="8"/>
      <c r="F565" s="15">
        <f>'RAOB Used for Calcs'!F565</f>
        <v>0</v>
      </c>
      <c r="H565" s="8">
        <f t="shared" si="41"/>
        <v>0</v>
      </c>
      <c r="J565" s="8">
        <f t="shared" si="42"/>
        <v>0</v>
      </c>
      <c r="L565" s="8">
        <f t="shared" si="43"/>
        <v>0</v>
      </c>
      <c r="N565" s="8">
        <f t="shared" si="44"/>
        <v>0</v>
      </c>
    </row>
    <row r="566" spans="2:14" x14ac:dyDescent="0.15">
      <c r="B566" s="15">
        <f>'RAOB Used for Calcs'!C566</f>
        <v>0</v>
      </c>
      <c r="D566" s="18">
        <f>IF(B566=0,0,'RAOB Used for Calcs'!G566/10)</f>
        <v>0</v>
      </c>
      <c r="E566" s="8"/>
      <c r="F566" s="15">
        <f>'RAOB Used for Calcs'!F566</f>
        <v>0</v>
      </c>
      <c r="H566" s="8">
        <f t="shared" si="41"/>
        <v>0</v>
      </c>
      <c r="J566" s="8">
        <f t="shared" si="42"/>
        <v>0</v>
      </c>
      <c r="L566" s="8">
        <f t="shared" si="43"/>
        <v>0</v>
      </c>
      <c r="N566" s="8">
        <f t="shared" si="44"/>
        <v>0</v>
      </c>
    </row>
    <row r="567" spans="2:14" x14ac:dyDescent="0.15">
      <c r="B567" s="15">
        <f>'RAOB Used for Calcs'!C567</f>
        <v>0</v>
      </c>
      <c r="D567" s="18">
        <f>IF(B567=0,0,'RAOB Used for Calcs'!G567/10)</f>
        <v>0</v>
      </c>
      <c r="E567" s="8"/>
      <c r="F567" s="15">
        <f>'RAOB Used for Calcs'!F567</f>
        <v>0</v>
      </c>
      <c r="H567" s="8">
        <f t="shared" si="41"/>
        <v>0</v>
      </c>
      <c r="J567" s="8">
        <f t="shared" si="42"/>
        <v>0</v>
      </c>
      <c r="L567" s="8">
        <f t="shared" si="43"/>
        <v>0</v>
      </c>
      <c r="N567" s="8">
        <f t="shared" si="44"/>
        <v>0</v>
      </c>
    </row>
    <row r="568" spans="2:14" x14ac:dyDescent="0.15">
      <c r="B568" s="15">
        <f>'RAOB Used for Calcs'!C568</f>
        <v>0</v>
      </c>
      <c r="D568" s="18">
        <f>IF(B568=0,0,'RAOB Used for Calcs'!G568/10)</f>
        <v>0</v>
      </c>
      <c r="E568" s="8"/>
      <c r="F568" s="15">
        <f>'RAOB Used for Calcs'!F568</f>
        <v>0</v>
      </c>
      <c r="H568" s="8">
        <f t="shared" si="41"/>
        <v>0</v>
      </c>
      <c r="J568" s="8">
        <f t="shared" si="42"/>
        <v>0</v>
      </c>
      <c r="L568" s="8">
        <f t="shared" si="43"/>
        <v>0</v>
      </c>
      <c r="N568" s="8">
        <f t="shared" si="44"/>
        <v>0</v>
      </c>
    </row>
    <row r="569" spans="2:14" x14ac:dyDescent="0.15">
      <c r="B569" s="15">
        <f>'RAOB Used for Calcs'!C569</f>
        <v>0</v>
      </c>
      <c r="D569" s="18">
        <f>IF(B569=0,0,'RAOB Used for Calcs'!G569/10)</f>
        <v>0</v>
      </c>
      <c r="E569" s="8"/>
      <c r="F569" s="15">
        <f>'RAOB Used for Calcs'!F569</f>
        <v>0</v>
      </c>
      <c r="H569" s="8">
        <f t="shared" si="41"/>
        <v>0</v>
      </c>
      <c r="J569" s="8">
        <f t="shared" si="42"/>
        <v>0</v>
      </c>
      <c r="L569" s="8">
        <f t="shared" si="43"/>
        <v>0</v>
      </c>
      <c r="N569" s="8">
        <f t="shared" si="44"/>
        <v>0</v>
      </c>
    </row>
    <row r="570" spans="2:14" x14ac:dyDescent="0.15">
      <c r="B570" s="15">
        <f>'RAOB Used for Calcs'!C570</f>
        <v>0</v>
      </c>
      <c r="D570" s="18">
        <f>IF(B570=0,0,'RAOB Used for Calcs'!G570/10)</f>
        <v>0</v>
      </c>
      <c r="E570" s="8"/>
      <c r="F570" s="15">
        <f>'RAOB Used for Calcs'!F570</f>
        <v>0</v>
      </c>
      <c r="H570" s="8">
        <f t="shared" si="41"/>
        <v>0</v>
      </c>
      <c r="J570" s="8">
        <f t="shared" si="42"/>
        <v>0</v>
      </c>
      <c r="L570" s="8">
        <f t="shared" si="43"/>
        <v>0</v>
      </c>
      <c r="N570" s="8">
        <f t="shared" si="44"/>
        <v>0</v>
      </c>
    </row>
    <row r="571" spans="2:14" x14ac:dyDescent="0.15">
      <c r="B571" s="15">
        <f>'RAOB Used for Calcs'!C571</f>
        <v>0</v>
      </c>
      <c r="D571" s="18">
        <f>IF(B571=0,0,'RAOB Used for Calcs'!G571/10)</f>
        <v>0</v>
      </c>
      <c r="E571" s="8"/>
      <c r="F571" s="15">
        <f>'RAOB Used for Calcs'!F571</f>
        <v>0</v>
      </c>
      <c r="H571" s="8">
        <f t="shared" si="41"/>
        <v>0</v>
      </c>
      <c r="J571" s="8">
        <f t="shared" si="42"/>
        <v>0</v>
      </c>
      <c r="L571" s="8">
        <f t="shared" si="43"/>
        <v>0</v>
      </c>
      <c r="N571" s="8">
        <f t="shared" si="44"/>
        <v>0</v>
      </c>
    </row>
    <row r="572" spans="2:14" x14ac:dyDescent="0.15">
      <c r="B572" s="15">
        <f>'RAOB Used for Calcs'!C572</f>
        <v>0</v>
      </c>
      <c r="D572" s="18">
        <f>IF(B572=0,0,'RAOB Used for Calcs'!G572/10)</f>
        <v>0</v>
      </c>
      <c r="E572" s="8"/>
      <c r="F572" s="15">
        <f>'RAOB Used for Calcs'!F572</f>
        <v>0</v>
      </c>
      <c r="H572" s="8">
        <f t="shared" si="41"/>
        <v>0</v>
      </c>
      <c r="J572" s="8">
        <f t="shared" si="42"/>
        <v>0</v>
      </c>
      <c r="L572" s="8">
        <f t="shared" si="43"/>
        <v>0</v>
      </c>
      <c r="N572" s="8">
        <f t="shared" si="44"/>
        <v>0</v>
      </c>
    </row>
    <row r="573" spans="2:14" x14ac:dyDescent="0.15">
      <c r="B573" s="15">
        <f>'RAOB Used for Calcs'!C573</f>
        <v>0</v>
      </c>
      <c r="D573" s="18">
        <f>IF(B573=0,0,'RAOB Used for Calcs'!G573/10)</f>
        <v>0</v>
      </c>
      <c r="E573" s="8"/>
      <c r="F573" s="15">
        <f>'RAOB Used for Calcs'!F573</f>
        <v>0</v>
      </c>
      <c r="H573" s="8">
        <f t="shared" si="41"/>
        <v>0</v>
      </c>
      <c r="J573" s="8">
        <f t="shared" si="42"/>
        <v>0</v>
      </c>
      <c r="L573" s="8">
        <f t="shared" si="43"/>
        <v>0</v>
      </c>
      <c r="N573" s="8">
        <f t="shared" si="44"/>
        <v>0</v>
      </c>
    </row>
    <row r="574" spans="2:14" x14ac:dyDescent="0.15">
      <c r="B574" s="15">
        <f>'RAOB Used for Calcs'!C574</f>
        <v>0</v>
      </c>
      <c r="D574" s="18">
        <f>IF(B574=0,0,'RAOB Used for Calcs'!G574/10)</f>
        <v>0</v>
      </c>
      <c r="E574" s="8"/>
      <c r="F574" s="15">
        <f>'RAOB Used for Calcs'!F574</f>
        <v>0</v>
      </c>
      <c r="H574" s="8">
        <f t="shared" si="41"/>
        <v>0</v>
      </c>
      <c r="J574" s="8">
        <f t="shared" si="42"/>
        <v>0</v>
      </c>
      <c r="L574" s="8">
        <f t="shared" si="43"/>
        <v>0</v>
      </c>
      <c r="N574" s="8">
        <f t="shared" si="44"/>
        <v>0</v>
      </c>
    </row>
    <row r="575" spans="2:14" x14ac:dyDescent="0.15">
      <c r="B575" s="15">
        <f>'RAOB Used for Calcs'!C575</f>
        <v>0</v>
      </c>
      <c r="D575" s="18">
        <f>IF(B575=0,0,'RAOB Used for Calcs'!G575/10)</f>
        <v>0</v>
      </c>
      <c r="E575" s="8"/>
      <c r="F575" s="15">
        <f>'RAOB Used for Calcs'!F575</f>
        <v>0</v>
      </c>
      <c r="H575" s="8">
        <f t="shared" si="41"/>
        <v>0</v>
      </c>
      <c r="J575" s="8">
        <f t="shared" si="42"/>
        <v>0</v>
      </c>
      <c r="L575" s="8">
        <f t="shared" si="43"/>
        <v>0</v>
      </c>
      <c r="N575" s="8">
        <f t="shared" si="44"/>
        <v>0</v>
      </c>
    </row>
    <row r="576" spans="2:14" x14ac:dyDescent="0.15">
      <c r="B576" s="15">
        <f>'RAOB Used for Calcs'!C576</f>
        <v>0</v>
      </c>
      <c r="D576" s="18">
        <f>IF(B576=0,0,'RAOB Used for Calcs'!G576/10)</f>
        <v>0</v>
      </c>
      <c r="E576" s="8"/>
      <c r="F576" s="15">
        <f>'RAOB Used for Calcs'!F576</f>
        <v>0</v>
      </c>
      <c r="H576" s="8">
        <f t="shared" si="41"/>
        <v>0</v>
      </c>
      <c r="J576" s="8">
        <f t="shared" si="42"/>
        <v>0</v>
      </c>
      <c r="L576" s="8">
        <f t="shared" si="43"/>
        <v>0</v>
      </c>
      <c r="N576" s="8">
        <f t="shared" si="44"/>
        <v>0</v>
      </c>
    </row>
    <row r="577" spans="2:14" x14ac:dyDescent="0.15">
      <c r="B577" s="15">
        <f>'RAOB Used for Calcs'!C577</f>
        <v>0</v>
      </c>
      <c r="D577" s="18">
        <f>IF(B577=0,0,'RAOB Used for Calcs'!G577/10)</f>
        <v>0</v>
      </c>
      <c r="E577" s="8"/>
      <c r="F577" s="15">
        <f>'RAOB Used for Calcs'!F577</f>
        <v>0</v>
      </c>
      <c r="H577" s="8">
        <f t="shared" si="41"/>
        <v>0</v>
      </c>
      <c r="J577" s="8">
        <f t="shared" si="42"/>
        <v>0</v>
      </c>
      <c r="L577" s="8">
        <f t="shared" si="43"/>
        <v>0</v>
      </c>
      <c r="N577" s="8">
        <f t="shared" si="44"/>
        <v>0</v>
      </c>
    </row>
    <row r="578" spans="2:14" x14ac:dyDescent="0.15">
      <c r="B578" s="15">
        <f>'RAOB Used for Calcs'!C578</f>
        <v>0</v>
      </c>
      <c r="D578" s="18">
        <f>IF(B578=0,0,'RAOB Used for Calcs'!G578/10)</f>
        <v>0</v>
      </c>
      <c r="E578" s="8"/>
      <c r="F578" s="15">
        <f>'RAOB Used for Calcs'!F578</f>
        <v>0</v>
      </c>
      <c r="H578" s="8">
        <f t="shared" si="41"/>
        <v>0</v>
      </c>
      <c r="J578" s="8">
        <f t="shared" si="42"/>
        <v>0</v>
      </c>
      <c r="L578" s="8">
        <f t="shared" si="43"/>
        <v>0</v>
      </c>
      <c r="N578" s="8">
        <f t="shared" si="44"/>
        <v>0</v>
      </c>
    </row>
    <row r="579" spans="2:14" x14ac:dyDescent="0.15">
      <c r="B579" s="15">
        <f>'RAOB Used for Calcs'!C579</f>
        <v>0</v>
      </c>
      <c r="D579" s="18">
        <f>IF(B579=0,0,'RAOB Used for Calcs'!G579/10)</f>
        <v>0</v>
      </c>
      <c r="E579" s="8"/>
      <c r="F579" s="15">
        <f>'RAOB Used for Calcs'!F579</f>
        <v>0</v>
      </c>
      <c r="H579" s="8">
        <f t="shared" si="41"/>
        <v>0</v>
      </c>
      <c r="J579" s="8">
        <f t="shared" si="42"/>
        <v>0</v>
      </c>
      <c r="L579" s="8">
        <f t="shared" si="43"/>
        <v>0</v>
      </c>
      <c r="N579" s="8">
        <f t="shared" si="44"/>
        <v>0</v>
      </c>
    </row>
    <row r="580" spans="2:14" x14ac:dyDescent="0.15">
      <c r="B580" s="15">
        <f>'RAOB Used for Calcs'!C580</f>
        <v>0</v>
      </c>
      <c r="D580" s="18">
        <f>IF(B580=0,0,'RAOB Used for Calcs'!G580/10)</f>
        <v>0</v>
      </c>
      <c r="E580" s="8"/>
      <c r="F580" s="15">
        <f>'RAOB Used for Calcs'!F580</f>
        <v>0</v>
      </c>
      <c r="H580" s="8">
        <f t="shared" si="41"/>
        <v>0</v>
      </c>
      <c r="J580" s="8">
        <f t="shared" si="42"/>
        <v>0</v>
      </c>
      <c r="L580" s="8">
        <f t="shared" si="43"/>
        <v>0</v>
      </c>
      <c r="N580" s="8">
        <f t="shared" si="44"/>
        <v>0</v>
      </c>
    </row>
    <row r="581" spans="2:14" x14ac:dyDescent="0.15">
      <c r="B581" s="15">
        <f>'RAOB Used for Calcs'!C581</f>
        <v>0</v>
      </c>
      <c r="D581" s="18">
        <f>IF(B581=0,0,'RAOB Used for Calcs'!G581/10)</f>
        <v>0</v>
      </c>
      <c r="E581" s="8"/>
      <c r="F581" s="15">
        <f>'RAOB Used for Calcs'!F581</f>
        <v>0</v>
      </c>
      <c r="H581" s="8">
        <f t="shared" si="41"/>
        <v>0</v>
      </c>
      <c r="J581" s="8">
        <f t="shared" si="42"/>
        <v>0</v>
      </c>
      <c r="L581" s="8">
        <f t="shared" si="43"/>
        <v>0</v>
      </c>
      <c r="N581" s="8">
        <f t="shared" si="44"/>
        <v>0</v>
      </c>
    </row>
    <row r="582" spans="2:14" x14ac:dyDescent="0.15">
      <c r="B582" s="15">
        <f>'RAOB Used for Calcs'!C582</f>
        <v>0</v>
      </c>
      <c r="D582" s="18">
        <f>IF(B582=0,0,'RAOB Used for Calcs'!G582/10)</f>
        <v>0</v>
      </c>
      <c r="E582" s="8"/>
      <c r="F582" s="15">
        <f>'RAOB Used for Calcs'!F582</f>
        <v>0</v>
      </c>
      <c r="H582" s="8">
        <f t="shared" si="41"/>
        <v>0</v>
      </c>
      <c r="J582" s="8">
        <f t="shared" si="42"/>
        <v>0</v>
      </c>
      <c r="L582" s="8">
        <f t="shared" si="43"/>
        <v>0</v>
      </c>
      <c r="N582" s="8">
        <f t="shared" si="44"/>
        <v>0</v>
      </c>
    </row>
    <row r="583" spans="2:14" x14ac:dyDescent="0.15">
      <c r="B583" s="15">
        <f>'RAOB Used for Calcs'!C583</f>
        <v>0</v>
      </c>
      <c r="D583" s="18">
        <f>IF(B583=0,0,'RAOB Used for Calcs'!G583/10)</f>
        <v>0</v>
      </c>
      <c r="E583" s="8"/>
      <c r="F583" s="15">
        <f>'RAOB Used for Calcs'!F583</f>
        <v>0</v>
      </c>
      <c r="H583" s="8">
        <f t="shared" si="41"/>
        <v>0</v>
      </c>
      <c r="J583" s="8">
        <f t="shared" si="42"/>
        <v>0</v>
      </c>
      <c r="L583" s="8">
        <f t="shared" si="43"/>
        <v>0</v>
      </c>
      <c r="N583" s="8">
        <f t="shared" si="44"/>
        <v>0</v>
      </c>
    </row>
    <row r="584" spans="2:14" x14ac:dyDescent="0.15">
      <c r="B584" s="15">
        <f>'RAOB Used for Calcs'!C584</f>
        <v>0</v>
      </c>
      <c r="D584" s="18">
        <f>IF(B584=0,0,'RAOB Used for Calcs'!G584/10)</f>
        <v>0</v>
      </c>
      <c r="E584" s="8"/>
      <c r="F584" s="15">
        <f>'RAOB Used for Calcs'!F584</f>
        <v>0</v>
      </c>
      <c r="H584" s="8">
        <f t="shared" si="41"/>
        <v>0</v>
      </c>
      <c r="J584" s="8">
        <f t="shared" si="42"/>
        <v>0</v>
      </c>
      <c r="L584" s="8">
        <f t="shared" si="43"/>
        <v>0</v>
      </c>
      <c r="N584" s="8">
        <f t="shared" si="44"/>
        <v>0</v>
      </c>
    </row>
    <row r="585" spans="2:14" x14ac:dyDescent="0.15">
      <c r="B585" s="15">
        <f>'RAOB Used for Calcs'!C585</f>
        <v>0</v>
      </c>
      <c r="D585" s="18">
        <f>IF(B585=0,0,'RAOB Used for Calcs'!G585/10)</f>
        <v>0</v>
      </c>
      <c r="E585" s="8"/>
      <c r="F585" s="15">
        <f>'RAOB Used for Calcs'!F585</f>
        <v>0</v>
      </c>
      <c r="H585" s="8">
        <f t="shared" ref="H585:H600" si="45">COS(RADIANS(F585+90))*(D585)</f>
        <v>0</v>
      </c>
      <c r="J585" s="8">
        <f t="shared" ref="J585:J600" si="46">AVERAGE(H584:H585)</f>
        <v>0</v>
      </c>
      <c r="L585" s="8">
        <f t="shared" ref="L585:L600" si="47">SIN(RADIANS(F585-90))*(D585)</f>
        <v>0</v>
      </c>
      <c r="N585" s="8">
        <f t="shared" ref="N585:N600" si="48">AVERAGE(L584:L585)</f>
        <v>0</v>
      </c>
    </row>
    <row r="586" spans="2:14" x14ac:dyDescent="0.15">
      <c r="B586" s="15">
        <f>'RAOB Used for Calcs'!C586</f>
        <v>0</v>
      </c>
      <c r="D586" s="18">
        <f>IF(B586=0,0,'RAOB Used for Calcs'!G586/10)</f>
        <v>0</v>
      </c>
      <c r="E586" s="8"/>
      <c r="F586" s="15">
        <f>'RAOB Used for Calcs'!F586</f>
        <v>0</v>
      </c>
      <c r="H586" s="8">
        <f t="shared" si="45"/>
        <v>0</v>
      </c>
      <c r="J586" s="8">
        <f t="shared" si="46"/>
        <v>0</v>
      </c>
      <c r="L586" s="8">
        <f t="shared" si="47"/>
        <v>0</v>
      </c>
      <c r="N586" s="8">
        <f t="shared" si="48"/>
        <v>0</v>
      </c>
    </row>
    <row r="587" spans="2:14" x14ac:dyDescent="0.15">
      <c r="B587" s="15">
        <f>'RAOB Used for Calcs'!C587</f>
        <v>0</v>
      </c>
      <c r="D587" s="18">
        <f>IF(B587=0,0,'RAOB Used for Calcs'!G587/10)</f>
        <v>0</v>
      </c>
      <c r="E587" s="8"/>
      <c r="F587" s="15">
        <f>'RAOB Used for Calcs'!F587</f>
        <v>0</v>
      </c>
      <c r="H587" s="8">
        <f t="shared" si="45"/>
        <v>0</v>
      </c>
      <c r="J587" s="8">
        <f t="shared" si="46"/>
        <v>0</v>
      </c>
      <c r="L587" s="8">
        <f t="shared" si="47"/>
        <v>0</v>
      </c>
      <c r="N587" s="8">
        <f t="shared" si="48"/>
        <v>0</v>
      </c>
    </row>
    <row r="588" spans="2:14" x14ac:dyDescent="0.15">
      <c r="B588" s="15">
        <f>'RAOB Used for Calcs'!C588</f>
        <v>0</v>
      </c>
      <c r="D588" s="18">
        <f>IF(B588=0,0,'RAOB Used for Calcs'!G588/10)</f>
        <v>0</v>
      </c>
      <c r="E588" s="8"/>
      <c r="F588" s="15">
        <f>'RAOB Used for Calcs'!F588</f>
        <v>0</v>
      </c>
      <c r="H588" s="8">
        <f t="shared" si="45"/>
        <v>0</v>
      </c>
      <c r="J588" s="8">
        <f t="shared" si="46"/>
        <v>0</v>
      </c>
      <c r="L588" s="8">
        <f t="shared" si="47"/>
        <v>0</v>
      </c>
      <c r="N588" s="8">
        <f t="shared" si="48"/>
        <v>0</v>
      </c>
    </row>
    <row r="589" spans="2:14" x14ac:dyDescent="0.15">
      <c r="B589" s="15">
        <f>'RAOB Used for Calcs'!C589</f>
        <v>0</v>
      </c>
      <c r="D589" s="18">
        <f>IF(B589=0,0,'RAOB Used for Calcs'!G589/10)</f>
        <v>0</v>
      </c>
      <c r="E589" s="8"/>
      <c r="F589" s="15">
        <f>'RAOB Used for Calcs'!F589</f>
        <v>0</v>
      </c>
      <c r="H589" s="8">
        <f t="shared" si="45"/>
        <v>0</v>
      </c>
      <c r="J589" s="8">
        <f t="shared" si="46"/>
        <v>0</v>
      </c>
      <c r="L589" s="8">
        <f t="shared" si="47"/>
        <v>0</v>
      </c>
      <c r="N589" s="8">
        <f t="shared" si="48"/>
        <v>0</v>
      </c>
    </row>
    <row r="590" spans="2:14" x14ac:dyDescent="0.15">
      <c r="B590" s="15">
        <f>'RAOB Used for Calcs'!C590</f>
        <v>0</v>
      </c>
      <c r="D590" s="18">
        <f>IF(B590=0,0,'RAOB Used for Calcs'!G590/10)</f>
        <v>0</v>
      </c>
      <c r="E590" s="8"/>
      <c r="F590" s="15">
        <f>'RAOB Used for Calcs'!F590</f>
        <v>0</v>
      </c>
      <c r="H590" s="8">
        <f t="shared" si="45"/>
        <v>0</v>
      </c>
      <c r="J590" s="8">
        <f t="shared" si="46"/>
        <v>0</v>
      </c>
      <c r="L590" s="8">
        <f t="shared" si="47"/>
        <v>0</v>
      </c>
      <c r="N590" s="8">
        <f t="shared" si="48"/>
        <v>0</v>
      </c>
    </row>
    <row r="591" spans="2:14" x14ac:dyDescent="0.15">
      <c r="B591" s="15">
        <f>'RAOB Used for Calcs'!C591</f>
        <v>0</v>
      </c>
      <c r="D591" s="18">
        <f>IF(B591=0,0,'RAOB Used for Calcs'!G591/10)</f>
        <v>0</v>
      </c>
      <c r="E591" s="8"/>
      <c r="F591" s="15">
        <f>'RAOB Used for Calcs'!F591</f>
        <v>0</v>
      </c>
      <c r="H591" s="8">
        <f t="shared" si="45"/>
        <v>0</v>
      </c>
      <c r="J591" s="8">
        <f t="shared" si="46"/>
        <v>0</v>
      </c>
      <c r="L591" s="8">
        <f t="shared" si="47"/>
        <v>0</v>
      </c>
      <c r="N591" s="8">
        <f t="shared" si="48"/>
        <v>0</v>
      </c>
    </row>
    <row r="592" spans="2:14" x14ac:dyDescent="0.15">
      <c r="B592" s="15">
        <f>'RAOB Used for Calcs'!C592</f>
        <v>0</v>
      </c>
      <c r="D592" s="18">
        <f>IF(B592=0,0,'RAOB Used for Calcs'!G592/10)</f>
        <v>0</v>
      </c>
      <c r="E592" s="8"/>
      <c r="F592" s="15">
        <f>'RAOB Used for Calcs'!F592</f>
        <v>0</v>
      </c>
      <c r="H592" s="8">
        <f t="shared" si="45"/>
        <v>0</v>
      </c>
      <c r="J592" s="8">
        <f t="shared" si="46"/>
        <v>0</v>
      </c>
      <c r="L592" s="8">
        <f t="shared" si="47"/>
        <v>0</v>
      </c>
      <c r="N592" s="8">
        <f t="shared" si="48"/>
        <v>0</v>
      </c>
    </row>
    <row r="593" spans="2:14" x14ac:dyDescent="0.15">
      <c r="B593" s="15">
        <f>'RAOB Used for Calcs'!C593</f>
        <v>0</v>
      </c>
      <c r="D593" s="18">
        <f>IF(B593=0,0,'RAOB Used for Calcs'!G593/10)</f>
        <v>0</v>
      </c>
      <c r="E593" s="8"/>
      <c r="F593" s="15">
        <f>'RAOB Used for Calcs'!F593</f>
        <v>0</v>
      </c>
      <c r="H593" s="8">
        <f t="shared" si="45"/>
        <v>0</v>
      </c>
      <c r="J593" s="8">
        <f t="shared" si="46"/>
        <v>0</v>
      </c>
      <c r="L593" s="8">
        <f t="shared" si="47"/>
        <v>0</v>
      </c>
      <c r="N593" s="8">
        <f t="shared" si="48"/>
        <v>0</v>
      </c>
    </row>
    <row r="594" spans="2:14" x14ac:dyDescent="0.15">
      <c r="B594" s="15">
        <f>'RAOB Used for Calcs'!C594</f>
        <v>0</v>
      </c>
      <c r="D594" s="18">
        <f>IF(B594=0,0,'RAOB Used for Calcs'!G594/10)</f>
        <v>0</v>
      </c>
      <c r="E594" s="8"/>
      <c r="F594" s="15">
        <f>'RAOB Used for Calcs'!F594</f>
        <v>0</v>
      </c>
      <c r="H594" s="8">
        <f t="shared" si="45"/>
        <v>0</v>
      </c>
      <c r="J594" s="8">
        <f t="shared" si="46"/>
        <v>0</v>
      </c>
      <c r="L594" s="8">
        <f t="shared" si="47"/>
        <v>0</v>
      </c>
      <c r="N594" s="8">
        <f t="shared" si="48"/>
        <v>0</v>
      </c>
    </row>
    <row r="595" spans="2:14" x14ac:dyDescent="0.15">
      <c r="B595" s="15">
        <f>'RAOB Used for Calcs'!C595</f>
        <v>0</v>
      </c>
      <c r="D595" s="18">
        <f>IF(B595=0,0,'RAOB Used for Calcs'!G595/10)</f>
        <v>0</v>
      </c>
      <c r="E595" s="8"/>
      <c r="F595" s="15">
        <f>'RAOB Used for Calcs'!F595</f>
        <v>0</v>
      </c>
      <c r="H595" s="8">
        <f t="shared" si="45"/>
        <v>0</v>
      </c>
      <c r="J595" s="8">
        <f t="shared" si="46"/>
        <v>0</v>
      </c>
      <c r="L595" s="8">
        <f t="shared" si="47"/>
        <v>0</v>
      </c>
      <c r="N595" s="8">
        <f t="shared" si="48"/>
        <v>0</v>
      </c>
    </row>
    <row r="596" spans="2:14" x14ac:dyDescent="0.15">
      <c r="B596" s="15">
        <f>'RAOB Used for Calcs'!C596</f>
        <v>0</v>
      </c>
      <c r="D596" s="18">
        <f>IF(B596=0,0,'RAOB Used for Calcs'!G596/10)</f>
        <v>0</v>
      </c>
      <c r="E596" s="8"/>
      <c r="F596" s="15">
        <f>'RAOB Used for Calcs'!F596</f>
        <v>0</v>
      </c>
      <c r="H596" s="8">
        <f t="shared" si="45"/>
        <v>0</v>
      </c>
      <c r="J596" s="8">
        <f t="shared" si="46"/>
        <v>0</v>
      </c>
      <c r="L596" s="8">
        <f t="shared" si="47"/>
        <v>0</v>
      </c>
      <c r="N596" s="8">
        <f t="shared" si="48"/>
        <v>0</v>
      </c>
    </row>
    <row r="597" spans="2:14" x14ac:dyDescent="0.15">
      <c r="B597" s="15">
        <f>'RAOB Used for Calcs'!C597</f>
        <v>0</v>
      </c>
      <c r="D597" s="18">
        <f>IF(B597=0,0,'RAOB Used for Calcs'!G597/10)</f>
        <v>0</v>
      </c>
      <c r="E597" s="8"/>
      <c r="F597" s="15">
        <f>'RAOB Used for Calcs'!F597</f>
        <v>0</v>
      </c>
      <c r="H597" s="8">
        <f t="shared" si="45"/>
        <v>0</v>
      </c>
      <c r="J597" s="8">
        <f t="shared" si="46"/>
        <v>0</v>
      </c>
      <c r="L597" s="8">
        <f t="shared" si="47"/>
        <v>0</v>
      </c>
      <c r="N597" s="8">
        <f t="shared" si="48"/>
        <v>0</v>
      </c>
    </row>
    <row r="598" spans="2:14" x14ac:dyDescent="0.15">
      <c r="B598" s="15">
        <f>'RAOB Used for Calcs'!C598</f>
        <v>0</v>
      </c>
      <c r="D598" s="18">
        <f>IF(B598=0,0,'RAOB Used for Calcs'!G598/10)</f>
        <v>0</v>
      </c>
      <c r="E598" s="8"/>
      <c r="F598" s="15">
        <f>'RAOB Used for Calcs'!F598</f>
        <v>0</v>
      </c>
      <c r="H598" s="8">
        <f t="shared" si="45"/>
        <v>0</v>
      </c>
      <c r="J598" s="8">
        <f t="shared" si="46"/>
        <v>0</v>
      </c>
      <c r="L598" s="8">
        <f t="shared" si="47"/>
        <v>0</v>
      </c>
      <c r="N598" s="8">
        <f t="shared" si="48"/>
        <v>0</v>
      </c>
    </row>
    <row r="599" spans="2:14" x14ac:dyDescent="0.15">
      <c r="B599" s="15">
        <f>'RAOB Used for Calcs'!C599</f>
        <v>0</v>
      </c>
      <c r="D599" s="18">
        <f>IF(B599=0,0,'RAOB Used for Calcs'!G599/10)</f>
        <v>0</v>
      </c>
      <c r="E599" s="8"/>
      <c r="F599" s="15">
        <f>'RAOB Used for Calcs'!F599</f>
        <v>0</v>
      </c>
      <c r="H599" s="8">
        <f t="shared" si="45"/>
        <v>0</v>
      </c>
      <c r="J599" s="8">
        <f t="shared" si="46"/>
        <v>0</v>
      </c>
      <c r="L599" s="8">
        <f t="shared" si="47"/>
        <v>0</v>
      </c>
      <c r="N599" s="8">
        <f t="shared" si="48"/>
        <v>0</v>
      </c>
    </row>
    <row r="600" spans="2:14" x14ac:dyDescent="0.15">
      <c r="B600" s="15">
        <f>'RAOB Used for Calcs'!C600</f>
        <v>0</v>
      </c>
      <c r="D600" s="18">
        <f>IF(B600=0,0,'RAOB Used for Calcs'!G600/10)</f>
        <v>0</v>
      </c>
      <c r="E600" s="8"/>
      <c r="F600" s="15">
        <f>'RAOB Used for Calcs'!F600</f>
        <v>0</v>
      </c>
      <c r="H600" s="8">
        <f t="shared" si="45"/>
        <v>0</v>
      </c>
      <c r="J600" s="8">
        <f t="shared" si="46"/>
        <v>0</v>
      </c>
      <c r="L600" s="8">
        <f t="shared" si="47"/>
        <v>0</v>
      </c>
      <c r="N600" s="8">
        <f t="shared" si="48"/>
        <v>0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topLeftCell="A9" workbookViewId="0">
      <selection activeCell="L45" sqref="L45"/>
    </sheetView>
  </sheetViews>
  <sheetFormatPr baseColWidth="10" defaultColWidth="9.6640625" defaultRowHeight="13" x14ac:dyDescent="0.15"/>
  <cols>
    <col min="1" max="2" width="62.5" customWidth="1"/>
  </cols>
  <sheetData/>
  <sheetProtection selectLockedCells="1" selectUnlockedCells="1"/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&amp;C&amp;"Arial,Regular"&amp;A</oddHeader>
    <oddFooter>&amp;C&amp;"Arial,Regular"Page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00"/>
  <sheetViews>
    <sheetView topLeftCell="A98" workbookViewId="0">
      <selection activeCell="B23" sqref="B23"/>
    </sheetView>
  </sheetViews>
  <sheetFormatPr baseColWidth="10" defaultColWidth="11" defaultRowHeight="13" x14ac:dyDescent="0.15"/>
  <cols>
    <col min="1" max="1" width="7.1640625" customWidth="1"/>
    <col min="2" max="2" width="7" style="15" customWidth="1"/>
    <col min="3" max="3" width="22.5" style="15" customWidth="1"/>
    <col min="4" max="4" width="9.6640625" style="15" customWidth="1"/>
    <col min="5" max="5" width="22.5" style="15" customWidth="1"/>
    <col min="6" max="6" width="8.6640625" style="18" customWidth="1"/>
    <col min="7" max="7" width="21.33203125" style="15" customWidth="1"/>
    <col min="8" max="8" width="10.33203125" style="8" customWidth="1"/>
    <col min="9" max="9" width="25.83203125" customWidth="1"/>
    <col min="10" max="10" width="11.33203125" style="9" customWidth="1"/>
  </cols>
  <sheetData>
    <row r="1" spans="1:10" x14ac:dyDescent="0.15">
      <c r="A1" t="s">
        <v>54</v>
      </c>
      <c r="B1" s="15">
        <f>'RAOB Used for Calcs'!C1</f>
        <v>229</v>
      </c>
      <c r="C1" s="15" t="s">
        <v>75</v>
      </c>
      <c r="D1" s="18">
        <f>'RAOB Used for Calcs'!D1/10</f>
        <v>13.2</v>
      </c>
      <c r="E1" s="15" t="s">
        <v>76</v>
      </c>
      <c r="F1" s="18">
        <f t="shared" ref="F1:F32" si="0">D1+273.15</f>
        <v>286.34999999999997</v>
      </c>
      <c r="G1" s="15" t="s">
        <v>77</v>
      </c>
      <c r="H1" s="8">
        <f>'RAOB Used for Calcs'!B1/10</f>
        <v>98.8</v>
      </c>
      <c r="I1" t="s">
        <v>74</v>
      </c>
      <c r="J1" s="9">
        <f>IF('RAOB Used for Calcs'!N1=1,((H1*1000)/(287.05*F1)),0)</f>
        <v>1.2019937402039564</v>
      </c>
    </row>
    <row r="2" spans="1:10" x14ac:dyDescent="0.15">
      <c r="A2" t="s">
        <v>60</v>
      </c>
      <c r="B2" s="15">
        <f>'RAOB Used for Calcs'!C2</f>
        <v>254.33333333333334</v>
      </c>
      <c r="D2" s="18">
        <f>'RAOB Used for Calcs'!D2/10</f>
        <v>12.5</v>
      </c>
      <c r="F2" s="18">
        <f t="shared" si="0"/>
        <v>285.64999999999998</v>
      </c>
      <c r="G2" s="15" t="s">
        <v>78</v>
      </c>
      <c r="H2" s="8">
        <f>'RAOB Used for Calcs'!B2/10</f>
        <v>97.9</v>
      </c>
      <c r="J2" s="9">
        <f>IF('RAOB Used for Calcs'!N2=1,((H2*1000)/(287.05*F2)),0)</f>
        <v>1.1939631200158862</v>
      </c>
    </row>
    <row r="3" spans="1:10" x14ac:dyDescent="0.15">
      <c r="B3" s="15">
        <f>'RAOB Used for Calcs'!C3</f>
        <v>279.66666666666669</v>
      </c>
      <c r="D3" s="18">
        <f>'RAOB Used for Calcs'!D3/10</f>
        <v>12.5</v>
      </c>
      <c r="F3" s="18">
        <f t="shared" si="0"/>
        <v>285.64999999999998</v>
      </c>
      <c r="H3" s="8">
        <f>'RAOB Used for Calcs'!B3/10</f>
        <v>97.9</v>
      </c>
      <c r="I3" t="s">
        <v>79</v>
      </c>
      <c r="J3" s="9">
        <f>IF('RAOB Used for Calcs'!N3=1,((H3*1000)/(287.05*F3)),0)</f>
        <v>1.1939631200158862</v>
      </c>
    </row>
    <row r="4" spans="1:10" x14ac:dyDescent="0.15">
      <c r="B4" s="15">
        <f>'RAOB Used for Calcs'!C4</f>
        <v>305</v>
      </c>
      <c r="D4" s="18">
        <f>'RAOB Used for Calcs'!D4/10</f>
        <v>12.5</v>
      </c>
      <c r="F4" s="18">
        <f t="shared" si="0"/>
        <v>285.64999999999998</v>
      </c>
      <c r="H4" s="8">
        <f>'RAOB Used for Calcs'!B4/10</f>
        <v>97.9</v>
      </c>
      <c r="J4" s="9">
        <f>IF('RAOB Used for Calcs'!N4=1,((H4*1000)/(287.05*F4)),0)</f>
        <v>1.1939631200158862</v>
      </c>
    </row>
    <row r="5" spans="1:10" x14ac:dyDescent="0.15">
      <c r="B5" s="15">
        <f>'RAOB Used for Calcs'!C5</f>
        <v>406.66666666666669</v>
      </c>
      <c r="D5" s="18">
        <f>'RAOB Used for Calcs'!D5/10</f>
        <v>9.6999999999999993</v>
      </c>
      <c r="F5" s="18">
        <f t="shared" si="0"/>
        <v>282.84999999999997</v>
      </c>
      <c r="H5" s="8">
        <f>'RAOB Used for Calcs'!B5/10</f>
        <v>94.37</v>
      </c>
      <c r="I5" t="s">
        <v>74</v>
      </c>
      <c r="J5" s="9">
        <f>IF('RAOB Used for Calcs'!N5=1,((H5*1000)/(287.05*F5)),0)</f>
        <v>1.1623053070100393</v>
      </c>
    </row>
    <row r="6" spans="1:10" x14ac:dyDescent="0.15">
      <c r="B6" s="15">
        <f>'RAOB Used for Calcs'!C6</f>
        <v>508.33333333333337</v>
      </c>
      <c r="D6" s="18">
        <f>'RAOB Used for Calcs'!D6/10</f>
        <v>9.6999999999999993</v>
      </c>
      <c r="F6" s="18">
        <f t="shared" si="0"/>
        <v>282.84999999999997</v>
      </c>
      <c r="H6" s="8">
        <f>'RAOB Used for Calcs'!B6/10</f>
        <v>94.37</v>
      </c>
      <c r="I6" t="s">
        <v>80</v>
      </c>
      <c r="J6" s="9">
        <f>IF('RAOB Used for Calcs'!N6=1,((H6*1000)/(287.05*F6)),0)</f>
        <v>1.1623053070100393</v>
      </c>
    </row>
    <row r="7" spans="1:10" x14ac:dyDescent="0.15">
      <c r="B7" s="15">
        <f>'RAOB Used for Calcs'!C7</f>
        <v>610</v>
      </c>
      <c r="D7" s="18">
        <f>'RAOB Used for Calcs'!D7/10</f>
        <v>9.6999999999999993</v>
      </c>
      <c r="F7" s="18">
        <f t="shared" si="0"/>
        <v>282.84999999999997</v>
      </c>
      <c r="H7" s="8">
        <f>'RAOB Used for Calcs'!B7/10</f>
        <v>94.37</v>
      </c>
      <c r="J7" s="9">
        <f>IF('RAOB Used for Calcs'!N7=1,((H7*1000)/(287.05*F7)),0)</f>
        <v>1.1623053070100393</v>
      </c>
    </row>
    <row r="8" spans="1:10" x14ac:dyDescent="0.15">
      <c r="B8" s="15">
        <f>'RAOB Used for Calcs'!C8</f>
        <v>665.33333333333337</v>
      </c>
      <c r="D8" s="18">
        <f>'RAOB Used for Calcs'!D8/10</f>
        <v>8.1999999999999993</v>
      </c>
      <c r="F8" s="18">
        <f t="shared" si="0"/>
        <v>281.34999999999997</v>
      </c>
      <c r="H8" s="8">
        <f>'RAOB Used for Calcs'!B8/10</f>
        <v>92.5</v>
      </c>
      <c r="I8" t="s">
        <v>81</v>
      </c>
      <c r="J8" s="9">
        <f>IF('RAOB Used for Calcs'!N8=1,((H8*1000)/(287.05*F8)),0)</f>
        <v>1.1453474731947677</v>
      </c>
    </row>
    <row r="9" spans="1:10" x14ac:dyDescent="0.15">
      <c r="B9" s="15">
        <f>'RAOB Used for Calcs'!C9</f>
        <v>720.66666666666674</v>
      </c>
      <c r="D9" s="18">
        <f>'RAOB Used for Calcs'!D9/10</f>
        <v>8.1999999999999993</v>
      </c>
      <c r="F9" s="18">
        <f t="shared" si="0"/>
        <v>281.34999999999997</v>
      </c>
      <c r="H9" s="8">
        <f>'RAOB Used for Calcs'!B9/10</f>
        <v>92.5</v>
      </c>
      <c r="I9" t="s">
        <v>82</v>
      </c>
      <c r="J9" s="9">
        <f>IF('RAOB Used for Calcs'!N9=1,((H9*1000)/(287.05*F9)),0)</f>
        <v>1.1453474731947677</v>
      </c>
    </row>
    <row r="10" spans="1:10" x14ac:dyDescent="0.15">
      <c r="B10" s="15">
        <f>'RAOB Used for Calcs'!C10</f>
        <v>776</v>
      </c>
      <c r="D10" s="18">
        <f>'RAOB Used for Calcs'!D10/10</f>
        <v>8.1999999999999993</v>
      </c>
      <c r="F10" s="18">
        <f t="shared" si="0"/>
        <v>281.34999999999997</v>
      </c>
      <c r="H10" s="8">
        <f>'RAOB Used for Calcs'!B10/10</f>
        <v>92.5</v>
      </c>
      <c r="I10" t="s">
        <v>83</v>
      </c>
      <c r="J10" s="9">
        <f>IF('RAOB Used for Calcs'!N10=1,((H10*1000)/(287.05*F10)),0)</f>
        <v>1.1453474731947677</v>
      </c>
    </row>
    <row r="11" spans="1:10" x14ac:dyDescent="0.15">
      <c r="B11" s="15">
        <f>'RAOB Used for Calcs'!C11</f>
        <v>822</v>
      </c>
      <c r="D11" s="18">
        <f>'RAOB Used for Calcs'!D11/10</f>
        <v>6.8</v>
      </c>
      <c r="F11" s="18">
        <f t="shared" si="0"/>
        <v>279.95</v>
      </c>
      <c r="H11" s="8">
        <f>'RAOB Used for Calcs'!B11/10</f>
        <v>90.95</v>
      </c>
      <c r="J11" s="9">
        <f>IF('RAOB Used for Calcs'!N11=1,((H11*1000)/(287.05*F11)),0)</f>
        <v>1.1317869456806664</v>
      </c>
    </row>
    <row r="12" spans="1:10" x14ac:dyDescent="0.15">
      <c r="B12" s="15">
        <f>'RAOB Used for Calcs'!C12</f>
        <v>868</v>
      </c>
      <c r="D12" s="18">
        <f>'RAOB Used for Calcs'!D12/10</f>
        <v>6.8</v>
      </c>
      <c r="F12" s="18">
        <f t="shared" si="0"/>
        <v>279.95</v>
      </c>
      <c r="H12" s="8">
        <f>'RAOB Used for Calcs'!B12/10</f>
        <v>90.95</v>
      </c>
      <c r="J12" s="9">
        <f>IF('RAOB Used for Calcs'!N12=1,((H12*1000)/(287.05*F12)),0)</f>
        <v>1.1317869456806664</v>
      </c>
    </row>
    <row r="13" spans="1:10" x14ac:dyDescent="0.15">
      <c r="B13" s="15">
        <f>'RAOB Used for Calcs'!C13</f>
        <v>914</v>
      </c>
      <c r="D13" s="18">
        <f>'RAOB Used for Calcs'!D13/10</f>
        <v>6.8</v>
      </c>
      <c r="F13" s="18">
        <f t="shared" si="0"/>
        <v>279.95</v>
      </c>
      <c r="H13" s="8">
        <f>'RAOB Used for Calcs'!B13/10</f>
        <v>90.95</v>
      </c>
      <c r="I13" t="s">
        <v>84</v>
      </c>
      <c r="J13" s="9">
        <f>IF('RAOB Used for Calcs'!N13=1,((H13*1000)/(287.05*F13)),0)</f>
        <v>1.1317869456806664</v>
      </c>
    </row>
    <row r="14" spans="1:10" x14ac:dyDescent="0.15">
      <c r="B14" s="15">
        <f>'RAOB Used for Calcs'!C14</f>
        <v>1015.6666666666666</v>
      </c>
      <c r="D14" s="18">
        <f>'RAOB Used for Calcs'!D14/10</f>
        <v>3.7</v>
      </c>
      <c r="F14" s="18">
        <f t="shared" si="0"/>
        <v>276.84999999999997</v>
      </c>
      <c r="H14" s="8">
        <f>'RAOB Used for Calcs'!B14/10</f>
        <v>87.6</v>
      </c>
      <c r="J14" s="9">
        <f>IF('RAOB Used for Calcs'!N14=1,((H14*1000)/(287.05*F14)),0)</f>
        <v>1.1023056339300246</v>
      </c>
    </row>
    <row r="15" spans="1:10" x14ac:dyDescent="0.15">
      <c r="B15" s="15">
        <f>'RAOB Used for Calcs'!C15</f>
        <v>1117.3333333333333</v>
      </c>
      <c r="D15" s="18">
        <f>'RAOB Used for Calcs'!D15/10</f>
        <v>3.7</v>
      </c>
      <c r="F15" s="18">
        <f t="shared" si="0"/>
        <v>276.84999999999997</v>
      </c>
      <c r="H15" s="8">
        <f>'RAOB Used for Calcs'!B15/10</f>
        <v>87.6</v>
      </c>
      <c r="J15" s="9">
        <f>IF('RAOB Used for Calcs'!N15=1,((H15*1000)/(287.05*F15)),0)</f>
        <v>1.1023056339300246</v>
      </c>
    </row>
    <row r="16" spans="1:10" x14ac:dyDescent="0.15">
      <c r="B16" s="15">
        <f>'RAOB Used for Calcs'!C16</f>
        <v>1219</v>
      </c>
      <c r="D16" s="18">
        <f>'RAOB Used for Calcs'!D16/10</f>
        <v>3.7</v>
      </c>
      <c r="F16" s="18">
        <f t="shared" si="0"/>
        <v>276.84999999999997</v>
      </c>
      <c r="H16" s="8">
        <f>'RAOB Used for Calcs'!B16/10</f>
        <v>87.6</v>
      </c>
      <c r="J16" s="9">
        <f>IF('RAOB Used for Calcs'!N16=1,((H16*1000)/(287.05*F16)),0)</f>
        <v>1.1023056339300246</v>
      </c>
    </row>
    <row r="17" spans="2:10" x14ac:dyDescent="0.15">
      <c r="B17" s="15">
        <f>'RAOB Used for Calcs'!C17</f>
        <v>1301</v>
      </c>
      <c r="D17" s="18">
        <f>'RAOB Used for Calcs'!D17/10</f>
        <v>1.2</v>
      </c>
      <c r="F17" s="18">
        <f t="shared" si="0"/>
        <v>274.34999999999997</v>
      </c>
      <c r="H17" s="8">
        <f>'RAOB Used for Calcs'!B17/10</f>
        <v>85</v>
      </c>
      <c r="J17" s="9">
        <f>IF('RAOB Used for Calcs'!N17=1,((H17*1000)/(287.05*F17)),0)</f>
        <v>1.0793353719438896</v>
      </c>
    </row>
    <row r="18" spans="2:10" x14ac:dyDescent="0.15">
      <c r="B18" s="15">
        <f>'RAOB Used for Calcs'!C18</f>
        <v>1383</v>
      </c>
      <c r="D18" s="18">
        <f>'RAOB Used for Calcs'!D18/10</f>
        <v>1.2</v>
      </c>
      <c r="F18" s="18">
        <f t="shared" si="0"/>
        <v>274.34999999999997</v>
      </c>
      <c r="H18" s="8">
        <f>'RAOB Used for Calcs'!B18/10</f>
        <v>85</v>
      </c>
      <c r="J18" s="9">
        <f>IF('RAOB Used for Calcs'!N18=1,((H18*1000)/(287.05*F18)),0)</f>
        <v>1.0793353719438896</v>
      </c>
    </row>
    <row r="19" spans="2:10" x14ac:dyDescent="0.15">
      <c r="B19" s="15">
        <f>'RAOB Used for Calcs'!C19</f>
        <v>1465</v>
      </c>
      <c r="D19" s="18">
        <f>'RAOB Used for Calcs'!D19/10</f>
        <v>1.2</v>
      </c>
      <c r="F19" s="18">
        <f t="shared" si="0"/>
        <v>274.34999999999997</v>
      </c>
      <c r="H19" s="8">
        <f>'RAOB Used for Calcs'!B19/10</f>
        <v>85</v>
      </c>
      <c r="J19" s="9">
        <f>IF('RAOB Used for Calcs'!N19=1,((H19*1000)/(287.05*F19)),0)</f>
        <v>1.0793353719438896</v>
      </c>
    </row>
    <row r="20" spans="2:10" x14ac:dyDescent="0.15">
      <c r="B20" s="15">
        <f>'RAOB Used for Calcs'!C20</f>
        <v>1484.6666666666667</v>
      </c>
      <c r="D20" s="18">
        <f>'RAOB Used for Calcs'!D20/10</f>
        <v>0.8</v>
      </c>
      <c r="F20" s="18">
        <f t="shared" si="0"/>
        <v>273.95</v>
      </c>
      <c r="H20" s="8">
        <f>'RAOB Used for Calcs'!B20/10</f>
        <v>84.38</v>
      </c>
      <c r="J20" s="9">
        <f>IF('RAOB Used for Calcs'!N20=1,((H20*1000)/(287.05*F20)),0)</f>
        <v>1.073027037184844</v>
      </c>
    </row>
    <row r="21" spans="2:10" x14ac:dyDescent="0.15">
      <c r="B21" s="15">
        <f>'RAOB Used for Calcs'!C21</f>
        <v>1504.3333333333335</v>
      </c>
      <c r="D21" s="18">
        <f>'RAOB Used for Calcs'!D21/10</f>
        <v>0.8</v>
      </c>
      <c r="F21" s="18">
        <f t="shared" si="0"/>
        <v>273.95</v>
      </c>
      <c r="H21" s="8">
        <f>'RAOB Used for Calcs'!B21/10</f>
        <v>84.38</v>
      </c>
      <c r="J21" s="9">
        <f>IF('RAOB Used for Calcs'!N21=1,((H21*1000)/(287.05*F21)),0)</f>
        <v>1.073027037184844</v>
      </c>
    </row>
    <row r="22" spans="2:10" x14ac:dyDescent="0.15">
      <c r="B22" s="15">
        <f>'RAOB Used for Calcs'!C22</f>
        <v>1524</v>
      </c>
      <c r="D22" s="18">
        <f>'RAOB Used for Calcs'!D22/10</f>
        <v>0.8</v>
      </c>
      <c r="F22" s="18">
        <f t="shared" si="0"/>
        <v>273.95</v>
      </c>
      <c r="H22" s="8">
        <f>'RAOB Used for Calcs'!B22/10</f>
        <v>84.38</v>
      </c>
      <c r="J22" s="9">
        <f>IF('RAOB Used for Calcs'!N22=1,((H22*1000)/(287.05*F22)),0)</f>
        <v>1.073027037184844</v>
      </c>
    </row>
    <row r="23" spans="2:10" x14ac:dyDescent="0.15">
      <c r="B23" s="15">
        <f>'RAOB Used for Calcs'!C23</f>
        <v>1625.6666666666667</v>
      </c>
      <c r="D23" s="18">
        <f>'RAOB Used for Calcs'!D23/10</f>
        <v>-1.6</v>
      </c>
      <c r="F23" s="18">
        <f t="shared" si="0"/>
        <v>271.54999999999995</v>
      </c>
      <c r="H23" s="8">
        <f>'RAOB Used for Calcs'!B23/10</f>
        <v>81.22</v>
      </c>
      <c r="J23" s="9">
        <f>IF('RAOB Used for Calcs'!N23=1,((H23*1000)/(287.05*F23)),0)</f>
        <v>1.0419709878047252</v>
      </c>
    </row>
    <row r="24" spans="2:10" x14ac:dyDescent="0.15">
      <c r="B24" s="15">
        <f>'RAOB Used for Calcs'!C24</f>
        <v>1727.3333333333335</v>
      </c>
      <c r="D24" s="18">
        <f>'RAOB Used for Calcs'!D24/10</f>
        <v>-1.6</v>
      </c>
      <c r="F24" s="18">
        <f t="shared" si="0"/>
        <v>271.54999999999995</v>
      </c>
      <c r="H24" s="8">
        <f>'RAOB Used for Calcs'!B24/10</f>
        <v>81.22</v>
      </c>
      <c r="J24" s="9">
        <f>IF('RAOB Used for Calcs'!N24=1,((H24*1000)/(287.05*F24)),0)</f>
        <v>1.0419709878047252</v>
      </c>
    </row>
    <row r="25" spans="2:10" x14ac:dyDescent="0.15">
      <c r="B25" s="15">
        <f>'RAOB Used for Calcs'!C25</f>
        <v>1829</v>
      </c>
      <c r="D25" s="18">
        <f>'RAOB Used for Calcs'!D25/10</f>
        <v>-1.6</v>
      </c>
      <c r="F25" s="18">
        <f t="shared" si="0"/>
        <v>271.54999999999995</v>
      </c>
      <c r="H25" s="8">
        <f>'RAOB Used for Calcs'!B25/10</f>
        <v>81.22</v>
      </c>
      <c r="J25" s="9">
        <f>IF('RAOB Used for Calcs'!N25=1,((H25*1000)/(287.05*F25)),0)</f>
        <v>1.0419709878047252</v>
      </c>
    </row>
    <row r="26" spans="2:10" x14ac:dyDescent="0.15">
      <c r="B26" s="15">
        <f>'RAOB Used for Calcs'!C26</f>
        <v>1859.3333333333333</v>
      </c>
      <c r="D26" s="18">
        <f>'RAOB Used for Calcs'!D26/10</f>
        <v>-2.2999999999999998</v>
      </c>
      <c r="F26" s="18">
        <f t="shared" si="0"/>
        <v>270.84999999999997</v>
      </c>
      <c r="H26" s="8">
        <f>'RAOB Used for Calcs'!B26/10</f>
        <v>80.3</v>
      </c>
      <c r="J26" s="9">
        <f>IF('RAOB Used for Calcs'!N26=1,((H26*1000)/(287.05*F26)),0)</f>
        <v>1.03283073727426</v>
      </c>
    </row>
    <row r="27" spans="2:10" x14ac:dyDescent="0.15">
      <c r="B27" s="15">
        <f>'RAOB Used for Calcs'!C27</f>
        <v>1889.6666666666665</v>
      </c>
      <c r="D27" s="18">
        <f>'RAOB Used for Calcs'!D27/10</f>
        <v>-2.2999999999999998</v>
      </c>
      <c r="F27" s="18">
        <f t="shared" si="0"/>
        <v>270.84999999999997</v>
      </c>
      <c r="H27" s="8">
        <f>'RAOB Used for Calcs'!B27/10</f>
        <v>80.3</v>
      </c>
      <c r="J27" s="9">
        <f>IF('RAOB Used for Calcs'!N27=1,((H27*1000)/(287.05*F27)),0)</f>
        <v>1.03283073727426</v>
      </c>
    </row>
    <row r="28" spans="2:10" x14ac:dyDescent="0.15">
      <c r="B28" s="15">
        <f>'RAOB Used for Calcs'!C28</f>
        <v>1920</v>
      </c>
      <c r="D28" s="18">
        <f>'RAOB Used for Calcs'!D28/10</f>
        <v>-2.2999999999999998</v>
      </c>
      <c r="F28" s="18">
        <f t="shared" si="0"/>
        <v>270.84999999999997</v>
      </c>
      <c r="H28" s="8">
        <f>'RAOB Used for Calcs'!B28/10</f>
        <v>80.3</v>
      </c>
      <c r="J28" s="9">
        <f>IF('RAOB Used for Calcs'!N28=1,((H28*1000)/(287.05*F28)),0)</f>
        <v>1.03283073727426</v>
      </c>
    </row>
    <row r="29" spans="2:10" x14ac:dyDescent="0.15">
      <c r="B29" s="15">
        <f>'RAOB Used for Calcs'!C29</f>
        <v>1930</v>
      </c>
      <c r="D29" s="18">
        <f>'RAOB Used for Calcs'!D29/10</f>
        <v>-2.2999999999999998</v>
      </c>
      <c r="F29" s="18">
        <f t="shared" si="0"/>
        <v>270.84999999999997</v>
      </c>
      <c r="H29" s="8">
        <f>'RAOB Used for Calcs'!B29/10</f>
        <v>80</v>
      </c>
      <c r="J29" s="9">
        <f>IF('RAOB Used for Calcs'!N29=1,((H29*1000)/(287.05*F29)),0)</f>
        <v>1.0289720919295244</v>
      </c>
    </row>
    <row r="30" spans="2:10" x14ac:dyDescent="0.15">
      <c r="B30" s="15">
        <f>'RAOB Used for Calcs'!C30</f>
        <v>1940</v>
      </c>
      <c r="D30" s="18">
        <f>'RAOB Used for Calcs'!D30/10</f>
        <v>-2.2999999999999998</v>
      </c>
      <c r="F30" s="18">
        <f t="shared" si="0"/>
        <v>270.84999999999997</v>
      </c>
      <c r="H30" s="8">
        <f>'RAOB Used for Calcs'!B30/10</f>
        <v>80</v>
      </c>
      <c r="J30" s="9">
        <f>IF('RAOB Used for Calcs'!N30=1,((H30*1000)/(287.05*F30)),0)</f>
        <v>1.0289720919295244</v>
      </c>
    </row>
    <row r="31" spans="2:10" x14ac:dyDescent="0.15">
      <c r="B31" s="15">
        <f>'RAOB Used for Calcs'!C31</f>
        <v>1950</v>
      </c>
      <c r="D31" s="18">
        <f>'RAOB Used for Calcs'!D31/10</f>
        <v>-2.2999999999999998</v>
      </c>
      <c r="F31" s="18">
        <f t="shared" si="0"/>
        <v>270.84999999999997</v>
      </c>
      <c r="H31" s="8">
        <f>'RAOB Used for Calcs'!B31/10</f>
        <v>80</v>
      </c>
      <c r="J31" s="9">
        <f>IF('RAOB Used for Calcs'!N31=1,((H31*1000)/(287.05*F31)),0)</f>
        <v>1.0289720919295244</v>
      </c>
    </row>
    <row r="32" spans="2:10" x14ac:dyDescent="0.15">
      <c r="B32" s="15">
        <f>'RAOB Used for Calcs'!C32</f>
        <v>1983</v>
      </c>
      <c r="D32" s="18">
        <f>'RAOB Used for Calcs'!D32/10</f>
        <v>-2.7</v>
      </c>
      <c r="F32" s="18">
        <f t="shared" si="0"/>
        <v>270.45</v>
      </c>
      <c r="H32" s="8">
        <f>'RAOB Used for Calcs'!B32/10</f>
        <v>79</v>
      </c>
      <c r="J32" s="9">
        <f>IF('RAOB Used for Calcs'!N32=1,((H32*1000)/(287.05*F32)),0)</f>
        <v>1.0176127841019513</v>
      </c>
    </row>
    <row r="33" spans="2:10" x14ac:dyDescent="0.15">
      <c r="B33" s="15">
        <f>'RAOB Used for Calcs'!C33</f>
        <v>2016</v>
      </c>
      <c r="D33" s="18">
        <f>'RAOB Used for Calcs'!D33/10</f>
        <v>-2.7</v>
      </c>
      <c r="F33" s="18">
        <f t="shared" ref="F33:F64" si="1">D33+273.15</f>
        <v>270.45</v>
      </c>
      <c r="H33" s="8">
        <f>'RAOB Used for Calcs'!B33/10</f>
        <v>79</v>
      </c>
      <c r="J33" s="9">
        <f>IF('RAOB Used for Calcs'!N33=1,((H33*1000)/(287.05*F33)),0)</f>
        <v>1.0176127841019513</v>
      </c>
    </row>
    <row r="34" spans="2:10" x14ac:dyDescent="0.15">
      <c r="B34" s="15">
        <f>'RAOB Used for Calcs'!C34</f>
        <v>2049</v>
      </c>
      <c r="D34" s="18">
        <f>'RAOB Used for Calcs'!D34/10</f>
        <v>-2.7</v>
      </c>
      <c r="F34" s="18">
        <f t="shared" si="1"/>
        <v>270.45</v>
      </c>
      <c r="H34" s="8">
        <f>'RAOB Used for Calcs'!B34/10</f>
        <v>79</v>
      </c>
      <c r="J34" s="9">
        <f>IF('RAOB Used for Calcs'!N34=1,((H34*1000)/(287.05*F34)),0)</f>
        <v>1.0176127841019513</v>
      </c>
    </row>
    <row r="35" spans="2:10" x14ac:dyDescent="0.15">
      <c r="B35" s="15">
        <f>'RAOB Used for Calcs'!C35</f>
        <v>2077.3333333333335</v>
      </c>
      <c r="D35" s="18">
        <f>'RAOB Used for Calcs'!D35/10</f>
        <v>-3.4</v>
      </c>
      <c r="F35" s="18">
        <f t="shared" si="1"/>
        <v>269.75</v>
      </c>
      <c r="H35" s="8">
        <f>'RAOB Used for Calcs'!B35/10</f>
        <v>78.150000000000006</v>
      </c>
      <c r="J35" s="9">
        <f>IF('RAOB Used for Calcs'!N35=1,((H35*1000)/(287.05*F35)),0)</f>
        <v>1.0092760736513242</v>
      </c>
    </row>
    <row r="36" spans="2:10" x14ac:dyDescent="0.15">
      <c r="B36" s="15">
        <f>'RAOB Used for Calcs'!C36</f>
        <v>2105.666666666667</v>
      </c>
      <c r="D36" s="18">
        <f>'RAOB Used for Calcs'!D36/10</f>
        <v>-3.4</v>
      </c>
      <c r="F36" s="18">
        <f t="shared" si="1"/>
        <v>269.75</v>
      </c>
      <c r="H36" s="8">
        <f>'RAOB Used for Calcs'!B36/10</f>
        <v>78.150000000000006</v>
      </c>
      <c r="J36" s="9">
        <f>IF('RAOB Used for Calcs'!N36=1,((H36*1000)/(287.05*F36)),0)</f>
        <v>1.0092760736513242</v>
      </c>
    </row>
    <row r="37" spans="2:10" x14ac:dyDescent="0.15">
      <c r="B37" s="15">
        <f>'RAOB Used for Calcs'!C37</f>
        <v>2134</v>
      </c>
      <c r="D37" s="18">
        <f>'RAOB Used for Calcs'!D37/10</f>
        <v>-3.4</v>
      </c>
      <c r="F37" s="18">
        <f t="shared" si="1"/>
        <v>269.75</v>
      </c>
      <c r="H37" s="8">
        <f>'RAOB Used for Calcs'!B37/10</f>
        <v>78.150000000000006</v>
      </c>
      <c r="J37" s="9">
        <f>IF('RAOB Used for Calcs'!N37=1,((H37*1000)/(287.05*F37)),0)</f>
        <v>1.0092760736513242</v>
      </c>
    </row>
    <row r="38" spans="2:10" x14ac:dyDescent="0.15">
      <c r="B38" s="15">
        <f>'RAOB Used for Calcs'!C38</f>
        <v>2235.3333333333335</v>
      </c>
      <c r="D38" s="18">
        <f>'RAOB Used for Calcs'!D38/10</f>
        <v>-6</v>
      </c>
      <c r="F38" s="18">
        <f t="shared" si="1"/>
        <v>267.14999999999998</v>
      </c>
      <c r="H38" s="8">
        <f>'RAOB Used for Calcs'!B38/10</f>
        <v>75.16</v>
      </c>
      <c r="J38" s="9">
        <f>IF('RAOB Used for Calcs'!N38=1,((H38*1000)/(287.05*F38)),0)</f>
        <v>0.98010824288832266</v>
      </c>
    </row>
    <row r="39" spans="2:10" x14ac:dyDescent="0.15">
      <c r="B39" s="15">
        <f>'RAOB Used for Calcs'!C39</f>
        <v>2336.666666666667</v>
      </c>
      <c r="D39" s="18">
        <f>'RAOB Used for Calcs'!D39/10</f>
        <v>-6</v>
      </c>
      <c r="F39" s="18">
        <f t="shared" si="1"/>
        <v>267.14999999999998</v>
      </c>
      <c r="H39" s="8">
        <f>'RAOB Used for Calcs'!B39/10</f>
        <v>75.16</v>
      </c>
      <c r="J39" s="9">
        <f>IF('RAOB Used for Calcs'!N39=1,((H39*1000)/(287.05*F39)),0)</f>
        <v>0.98010824288832266</v>
      </c>
    </row>
    <row r="40" spans="2:10" x14ac:dyDescent="0.15">
      <c r="B40" s="15">
        <f>'RAOB Used for Calcs'!C40</f>
        <v>2438</v>
      </c>
      <c r="D40" s="18">
        <f>'RAOB Used for Calcs'!D40/10</f>
        <v>-6</v>
      </c>
      <c r="F40" s="18">
        <f t="shared" si="1"/>
        <v>267.14999999999998</v>
      </c>
      <c r="H40" s="8">
        <f>'RAOB Used for Calcs'!B40/10</f>
        <v>75.16</v>
      </c>
      <c r="J40" s="9">
        <f>IF('RAOB Used for Calcs'!N40=1,((H40*1000)/(287.05*F40)),0)</f>
        <v>0.98010824288832266</v>
      </c>
    </row>
    <row r="41" spans="2:10" x14ac:dyDescent="0.15">
      <c r="B41" s="15">
        <f>'RAOB Used for Calcs'!C41</f>
        <v>2539.6666666666665</v>
      </c>
      <c r="D41" s="18">
        <f>'RAOB Used for Calcs'!D41/10</f>
        <v>-8.6</v>
      </c>
      <c r="F41" s="18">
        <f t="shared" si="1"/>
        <v>264.54999999999995</v>
      </c>
      <c r="H41" s="8">
        <f>'RAOB Used for Calcs'!B41/10</f>
        <v>72.28</v>
      </c>
      <c r="J41" s="9">
        <f>IF('RAOB Used for Calcs'!N41=1,((H41*1000)/(287.05*F41)),0)</f>
        <v>0.95181561825003758</v>
      </c>
    </row>
    <row r="42" spans="2:10" x14ac:dyDescent="0.15">
      <c r="B42" s="15">
        <f>'RAOB Used for Calcs'!C42</f>
        <v>2641.333333333333</v>
      </c>
      <c r="D42" s="18">
        <f>'RAOB Used for Calcs'!D42/10</f>
        <v>-8.6</v>
      </c>
      <c r="F42" s="18">
        <f t="shared" si="1"/>
        <v>264.54999999999995</v>
      </c>
      <c r="H42" s="8">
        <f>'RAOB Used for Calcs'!B42/10</f>
        <v>72.28</v>
      </c>
      <c r="J42" s="9">
        <f>IF('RAOB Used for Calcs'!N42=1,((H42*1000)/(287.05*F42)),0)</f>
        <v>0.95181561825003758</v>
      </c>
    </row>
    <row r="43" spans="2:10" x14ac:dyDescent="0.15">
      <c r="B43" s="15">
        <f>'RAOB Used for Calcs'!C43</f>
        <v>2743</v>
      </c>
      <c r="D43" s="18">
        <f>'RAOB Used for Calcs'!D43/10</f>
        <v>-8.6</v>
      </c>
      <c r="F43" s="18">
        <f t="shared" si="1"/>
        <v>264.54999999999995</v>
      </c>
      <c r="H43" s="8">
        <f>'RAOB Used for Calcs'!B43/10</f>
        <v>72.28</v>
      </c>
      <c r="J43" s="9">
        <f>IF('RAOB Used for Calcs'!N43=1,((H43*1000)/(287.05*F43)),0)</f>
        <v>0.95181561825003758</v>
      </c>
    </row>
    <row r="44" spans="2:10" x14ac:dyDescent="0.15">
      <c r="B44" s="15">
        <f>'RAOB Used for Calcs'!C44</f>
        <v>2826.3333333333335</v>
      </c>
      <c r="D44" s="18">
        <f>'RAOB Used for Calcs'!D44/10</f>
        <v>-10.7</v>
      </c>
      <c r="F44" s="18">
        <f t="shared" si="1"/>
        <v>262.45</v>
      </c>
      <c r="H44" s="8">
        <f>'RAOB Used for Calcs'!B44/10</f>
        <v>70</v>
      </c>
      <c r="J44" s="9">
        <f>IF('RAOB Used for Calcs'!N44=1,((H44*1000)/(287.05*F44)),0)</f>
        <v>0.92916728790902148</v>
      </c>
    </row>
    <row r="45" spans="2:10" x14ac:dyDescent="0.15">
      <c r="B45" s="15">
        <f>'RAOB Used for Calcs'!C45</f>
        <v>2909.666666666667</v>
      </c>
      <c r="D45" s="18">
        <f>'RAOB Used for Calcs'!D45/10</f>
        <v>-10.7</v>
      </c>
      <c r="F45" s="18">
        <f t="shared" si="1"/>
        <v>262.45</v>
      </c>
      <c r="H45" s="8">
        <f>'RAOB Used for Calcs'!B45/10</f>
        <v>70</v>
      </c>
      <c r="J45" s="9">
        <f>IF('RAOB Used for Calcs'!N45=1,((H45*1000)/(287.05*F45)),0)</f>
        <v>0.92916728790902148</v>
      </c>
    </row>
    <row r="46" spans="2:10" x14ac:dyDescent="0.15">
      <c r="B46" s="15">
        <f>'RAOB Used for Calcs'!C46</f>
        <v>2993</v>
      </c>
      <c r="D46" s="18">
        <f>'RAOB Used for Calcs'!D46/10</f>
        <v>-10.7</v>
      </c>
      <c r="F46" s="18">
        <f t="shared" si="1"/>
        <v>262.45</v>
      </c>
      <c r="H46" s="8">
        <f>'RAOB Used for Calcs'!B46/10</f>
        <v>70</v>
      </c>
      <c r="J46" s="9">
        <f>IF('RAOB Used for Calcs'!N46=1,((H46*1000)/(287.05*F46)),0)</f>
        <v>0.92916728790902148</v>
      </c>
    </row>
    <row r="47" spans="2:10" x14ac:dyDescent="0.15">
      <c r="B47" s="15">
        <f>'RAOB Used for Calcs'!C47</f>
        <v>3011.3333333333335</v>
      </c>
      <c r="D47" s="18">
        <f>'RAOB Used for Calcs'!D47/10</f>
        <v>-11.2</v>
      </c>
      <c r="F47" s="18">
        <f t="shared" si="1"/>
        <v>261.95</v>
      </c>
      <c r="H47" s="8">
        <f>'RAOB Used for Calcs'!B47/10</f>
        <v>69.5</v>
      </c>
      <c r="J47" s="9">
        <f>IF('RAOB Used for Calcs'!N47=1,((H47*1000)/(287.05*F47)),0)</f>
        <v>0.92429126891526348</v>
      </c>
    </row>
    <row r="48" spans="2:10" x14ac:dyDescent="0.15">
      <c r="B48" s="15">
        <f>'RAOB Used for Calcs'!C48</f>
        <v>3029.666666666667</v>
      </c>
      <c r="D48" s="18">
        <f>'RAOB Used for Calcs'!D48/10</f>
        <v>-11.2</v>
      </c>
      <c r="F48" s="18">
        <f t="shared" si="1"/>
        <v>261.95</v>
      </c>
      <c r="H48" s="8">
        <f>'RAOB Used for Calcs'!B48/10</f>
        <v>69.5</v>
      </c>
      <c r="J48" s="9">
        <f>IF('RAOB Used for Calcs'!N48=1,((H48*1000)/(287.05*F48)),0)</f>
        <v>0.92429126891526348</v>
      </c>
    </row>
    <row r="49" spans="2:10" x14ac:dyDescent="0.15">
      <c r="B49" s="15">
        <f>'RAOB Used for Calcs'!C49</f>
        <v>3048</v>
      </c>
      <c r="D49" s="18">
        <f>'RAOB Used for Calcs'!D49/10</f>
        <v>-11.2</v>
      </c>
      <c r="F49" s="18">
        <f t="shared" si="1"/>
        <v>261.95</v>
      </c>
      <c r="H49" s="8">
        <f>'RAOB Used for Calcs'!B49/10</f>
        <v>69.5</v>
      </c>
      <c r="J49" s="9">
        <f>IF('RAOB Used for Calcs'!N49=1,((H49*1000)/(287.05*F49)),0)</f>
        <v>0.92429126891526348</v>
      </c>
    </row>
    <row r="50" spans="2:10" x14ac:dyDescent="0.15">
      <c r="B50" s="15">
        <f>'RAOB Used for Calcs'!C50</f>
        <v>3168</v>
      </c>
      <c r="D50" s="18">
        <f>'RAOB Used for Calcs'!D50/10</f>
        <v>-14.3</v>
      </c>
      <c r="F50" s="18">
        <f t="shared" si="1"/>
        <v>258.84999999999997</v>
      </c>
      <c r="H50" s="8">
        <f>'RAOB Used for Calcs'!B50/10</f>
        <v>66.3</v>
      </c>
      <c r="J50" s="9">
        <f>IF('RAOB Used for Calcs'!N50=1,((H50*1000)/(287.05*F50)),0)</f>
        <v>0.89229366138067923</v>
      </c>
    </row>
    <row r="51" spans="2:10" x14ac:dyDescent="0.15">
      <c r="B51" s="15">
        <f>'RAOB Used for Calcs'!C51</f>
        <v>3288</v>
      </c>
      <c r="D51" s="18">
        <f>'RAOB Used for Calcs'!D51/10</f>
        <v>-14.3</v>
      </c>
      <c r="F51" s="18">
        <f t="shared" si="1"/>
        <v>258.84999999999997</v>
      </c>
      <c r="H51" s="8">
        <f>'RAOB Used for Calcs'!B51/10</f>
        <v>66.3</v>
      </c>
      <c r="J51" s="9">
        <f>IF('RAOB Used for Calcs'!N51=1,((H51*1000)/(287.05*F51)),0)</f>
        <v>0.89229366138067923</v>
      </c>
    </row>
    <row r="52" spans="2:10" x14ac:dyDescent="0.15">
      <c r="B52" s="15">
        <f>'RAOB Used for Calcs'!C52</f>
        <v>3408</v>
      </c>
      <c r="D52" s="18">
        <f>'RAOB Used for Calcs'!D52/10</f>
        <v>-14.3</v>
      </c>
      <c r="F52" s="18">
        <f t="shared" si="1"/>
        <v>258.84999999999997</v>
      </c>
      <c r="H52" s="8">
        <f>'RAOB Used for Calcs'!B52/10</f>
        <v>66.3</v>
      </c>
      <c r="J52" s="9">
        <f>IF('RAOB Used for Calcs'!N52=1,((H52*1000)/(287.05*F52)),0)</f>
        <v>0.89229366138067923</v>
      </c>
    </row>
    <row r="53" spans="2:10" x14ac:dyDescent="0.15">
      <c r="B53" s="15">
        <f>'RAOB Used for Calcs'!C53</f>
        <v>3491.3333333333335</v>
      </c>
      <c r="D53" s="18">
        <f>'RAOB Used for Calcs'!D53/10</f>
        <v>-15.5</v>
      </c>
      <c r="F53" s="18">
        <f t="shared" si="1"/>
        <v>257.64999999999998</v>
      </c>
      <c r="H53" s="8">
        <f>'RAOB Used for Calcs'!B53/10</f>
        <v>64.150000000000006</v>
      </c>
      <c r="J53" s="9">
        <f>IF('RAOB Used for Calcs'!N53=1,((H53*1000)/(287.05*F53)),0)</f>
        <v>0.86737911866912554</v>
      </c>
    </row>
    <row r="54" spans="2:10" x14ac:dyDescent="0.15">
      <c r="B54" s="15">
        <f>'RAOB Used for Calcs'!C54</f>
        <v>3574.666666666667</v>
      </c>
      <c r="D54" s="18">
        <f>'RAOB Used for Calcs'!D54/10</f>
        <v>-15.5</v>
      </c>
      <c r="F54" s="18">
        <f t="shared" si="1"/>
        <v>257.64999999999998</v>
      </c>
      <c r="H54" s="8">
        <f>'RAOB Used for Calcs'!B54/10</f>
        <v>64.150000000000006</v>
      </c>
      <c r="J54" s="9">
        <f>IF('RAOB Used for Calcs'!N54=1,((H54*1000)/(287.05*F54)),0)</f>
        <v>0.86737911866912554</v>
      </c>
    </row>
    <row r="55" spans="2:10" x14ac:dyDescent="0.15">
      <c r="B55" s="15">
        <f>'RAOB Used for Calcs'!C55</f>
        <v>3658</v>
      </c>
      <c r="D55" s="18">
        <f>'RAOB Used for Calcs'!D55/10</f>
        <v>-15.5</v>
      </c>
      <c r="F55" s="18">
        <f t="shared" si="1"/>
        <v>257.64999999999998</v>
      </c>
      <c r="H55" s="8">
        <f>'RAOB Used for Calcs'!B55/10</f>
        <v>64.150000000000006</v>
      </c>
      <c r="J55" s="9">
        <f>IF('RAOB Used for Calcs'!N55=1,((H55*1000)/(287.05*F55)),0)</f>
        <v>0.86737911866912554</v>
      </c>
    </row>
    <row r="56" spans="2:10" x14ac:dyDescent="0.15">
      <c r="B56" s="15">
        <f>'RAOB Used for Calcs'!C56</f>
        <v>3660</v>
      </c>
      <c r="D56" s="18">
        <f>'RAOB Used for Calcs'!D56/10</f>
        <v>-15.5</v>
      </c>
      <c r="F56" s="18">
        <f t="shared" si="1"/>
        <v>257.64999999999998</v>
      </c>
      <c r="H56" s="8">
        <f>'RAOB Used for Calcs'!B56/10</f>
        <v>64.099999999999994</v>
      </c>
      <c r="J56" s="9">
        <f>IF('RAOB Used for Calcs'!N56=1,((H56*1000)/(287.05*F56)),0)</f>
        <v>0.86670306323758273</v>
      </c>
    </row>
    <row r="57" spans="2:10" x14ac:dyDescent="0.15">
      <c r="B57" s="15">
        <f>'RAOB Used for Calcs'!C57</f>
        <v>3662</v>
      </c>
      <c r="D57" s="18">
        <f>'RAOB Used for Calcs'!D57/10</f>
        <v>-15.5</v>
      </c>
      <c r="F57" s="18">
        <f t="shared" si="1"/>
        <v>257.64999999999998</v>
      </c>
      <c r="H57" s="8">
        <f>'RAOB Used for Calcs'!B57/10</f>
        <v>64.099999999999994</v>
      </c>
      <c r="J57" s="9">
        <f>IF('RAOB Used for Calcs'!N57=1,((H57*1000)/(287.05*F57)),0)</f>
        <v>0.86670306323758273</v>
      </c>
    </row>
    <row r="58" spans="2:10" x14ac:dyDescent="0.15">
      <c r="B58" s="15">
        <f>'RAOB Used for Calcs'!C58</f>
        <v>3664</v>
      </c>
      <c r="D58" s="18">
        <f>'RAOB Used for Calcs'!D58/10</f>
        <v>-15.5</v>
      </c>
      <c r="F58" s="18">
        <f t="shared" si="1"/>
        <v>257.64999999999998</v>
      </c>
      <c r="H58" s="8">
        <f>'RAOB Used for Calcs'!B58/10</f>
        <v>64.099999999999994</v>
      </c>
      <c r="J58" s="9">
        <f>IF('RAOB Used for Calcs'!N58=1,((H58*1000)/(287.05*F58)),0)</f>
        <v>0.86670306323758273</v>
      </c>
    </row>
    <row r="59" spans="2:10" x14ac:dyDescent="0.15">
      <c r="B59" s="15">
        <f>'RAOB Used for Calcs'!C59</f>
        <v>3723.6666666666665</v>
      </c>
      <c r="D59" s="18">
        <f>'RAOB Used for Calcs'!D59/10</f>
        <v>-13.7</v>
      </c>
      <c r="F59" s="18">
        <f t="shared" si="1"/>
        <v>259.45</v>
      </c>
      <c r="H59" s="8">
        <f>'RAOB Used for Calcs'!B59/10</f>
        <v>62.6</v>
      </c>
      <c r="J59" s="9">
        <f>IF('RAOB Used for Calcs'!N59=1,((H59*1000)/(287.05*F59)),0)</f>
        <v>0.84054913773387885</v>
      </c>
    </row>
    <row r="60" spans="2:10" x14ac:dyDescent="0.15">
      <c r="B60" s="15">
        <f>'RAOB Used for Calcs'!C60</f>
        <v>3783.333333333333</v>
      </c>
      <c r="D60" s="18">
        <f>'RAOB Used for Calcs'!D60/10</f>
        <v>-13.7</v>
      </c>
      <c r="F60" s="18">
        <f t="shared" si="1"/>
        <v>259.45</v>
      </c>
      <c r="H60" s="8">
        <f>'RAOB Used for Calcs'!B60/10</f>
        <v>62.6</v>
      </c>
      <c r="J60" s="9">
        <f>IF('RAOB Used for Calcs'!N60=1,((H60*1000)/(287.05*F60)),0)</f>
        <v>0.84054913773387885</v>
      </c>
    </row>
    <row r="61" spans="2:10" x14ac:dyDescent="0.15">
      <c r="B61" s="15">
        <f>'RAOB Used for Calcs'!C61</f>
        <v>3843</v>
      </c>
      <c r="D61" s="18">
        <f>'RAOB Used for Calcs'!D61/10</f>
        <v>-13.7</v>
      </c>
      <c r="F61" s="18">
        <f t="shared" si="1"/>
        <v>259.45</v>
      </c>
      <c r="H61" s="8">
        <f>'RAOB Used for Calcs'!B61/10</f>
        <v>62.6</v>
      </c>
      <c r="J61" s="9">
        <f>IF('RAOB Used for Calcs'!N61=1,((H61*1000)/(287.05*F61)),0)</f>
        <v>0.84054913773387885</v>
      </c>
    </row>
    <row r="62" spans="2:10" x14ac:dyDescent="0.15">
      <c r="B62" s="15">
        <f>'RAOB Used for Calcs'!C62</f>
        <v>3984.3333333333335</v>
      </c>
      <c r="D62" s="18">
        <f>'RAOB Used for Calcs'!D62/10</f>
        <v>-17.100000000000001</v>
      </c>
      <c r="F62" s="18">
        <f t="shared" si="1"/>
        <v>256.04999999999995</v>
      </c>
      <c r="H62" s="8">
        <f>'RAOB Used for Calcs'!B62/10</f>
        <v>59.15</v>
      </c>
      <c r="J62" s="9">
        <f>IF('RAOB Used for Calcs'!N62=1,((H62*1000)/(287.05*F62)),0)</f>
        <v>0.80477118426637639</v>
      </c>
    </row>
    <row r="63" spans="2:10" x14ac:dyDescent="0.15">
      <c r="B63" s="15">
        <f>'RAOB Used for Calcs'!C63</f>
        <v>4125.666666666667</v>
      </c>
      <c r="D63" s="18">
        <f>'RAOB Used for Calcs'!D63/10</f>
        <v>-17.100000000000001</v>
      </c>
      <c r="F63" s="18">
        <f t="shared" si="1"/>
        <v>256.04999999999995</v>
      </c>
      <c r="H63" s="8">
        <f>'RAOB Used for Calcs'!B63/10</f>
        <v>59.15</v>
      </c>
      <c r="J63" s="9">
        <f>IF('RAOB Used for Calcs'!N63=1,((H63*1000)/(287.05*F63)),0)</f>
        <v>0.80477118426637639</v>
      </c>
    </row>
    <row r="64" spans="2:10" x14ac:dyDescent="0.15">
      <c r="B64" s="15">
        <f>'RAOB Used for Calcs'!C64</f>
        <v>4267</v>
      </c>
      <c r="D64" s="18">
        <f>'RAOB Used for Calcs'!D64/10</f>
        <v>-17.100000000000001</v>
      </c>
      <c r="F64" s="18">
        <f t="shared" si="1"/>
        <v>256.04999999999995</v>
      </c>
      <c r="H64" s="8">
        <f>'RAOB Used for Calcs'!B64/10</f>
        <v>59.15</v>
      </c>
      <c r="J64" s="9">
        <f>IF('RAOB Used for Calcs'!N64=1,((H64*1000)/(287.05*F64)),0)</f>
        <v>0.80477118426637639</v>
      </c>
    </row>
    <row r="65" spans="2:10" x14ac:dyDescent="0.15">
      <c r="B65" s="15">
        <f>'RAOB Used for Calcs'!C65</f>
        <v>4368.666666666667</v>
      </c>
      <c r="D65" s="18">
        <f>'RAOB Used for Calcs'!D65/10</f>
        <v>-19.600000000000001</v>
      </c>
      <c r="F65" s="18">
        <f t="shared" ref="F65:F96" si="2">D65+273.15</f>
        <v>253.54999999999998</v>
      </c>
      <c r="H65" s="8">
        <f>'RAOB Used for Calcs'!B65/10</f>
        <v>56.779999999999994</v>
      </c>
      <c r="J65" s="9">
        <f>IF('RAOB Used for Calcs'!N65=1,((H65*1000)/(287.05*F65)),0)</f>
        <v>0.78014301087593962</v>
      </c>
    </row>
    <row r="66" spans="2:10" x14ac:dyDescent="0.15">
      <c r="B66" s="15">
        <f>'RAOB Used for Calcs'!C66</f>
        <v>4470.3333333333339</v>
      </c>
      <c r="D66" s="18">
        <f>'RAOB Used for Calcs'!D66/10</f>
        <v>-19.600000000000001</v>
      </c>
      <c r="F66" s="18">
        <f t="shared" si="2"/>
        <v>253.54999999999998</v>
      </c>
      <c r="H66" s="8">
        <f>'RAOB Used for Calcs'!B66/10</f>
        <v>56.779999999999994</v>
      </c>
      <c r="J66" s="9">
        <f>IF('RAOB Used for Calcs'!N66=1,((H66*1000)/(287.05*F66)),0)</f>
        <v>0.78014301087593962</v>
      </c>
    </row>
    <row r="67" spans="2:10" x14ac:dyDescent="0.15">
      <c r="B67" s="15">
        <f>'RAOB Used for Calcs'!C67</f>
        <v>4572</v>
      </c>
      <c r="D67" s="18">
        <f>'RAOB Used for Calcs'!D67/10</f>
        <v>-19.600000000000001</v>
      </c>
      <c r="F67" s="18">
        <f t="shared" si="2"/>
        <v>253.54999999999998</v>
      </c>
      <c r="H67" s="8">
        <f>'RAOB Used for Calcs'!B67/10</f>
        <v>56.779999999999994</v>
      </c>
      <c r="J67" s="9">
        <f>IF('RAOB Used for Calcs'!N67=1,((H67*1000)/(287.05*F67)),0)</f>
        <v>0.78014301087593962</v>
      </c>
    </row>
    <row r="68" spans="2:10" x14ac:dyDescent="0.15">
      <c r="B68" s="15">
        <f>'RAOB Used for Calcs'!C68</f>
        <v>4673.666666666667</v>
      </c>
      <c r="D68" s="18">
        <f>'RAOB Used for Calcs'!D68/10</f>
        <v>-22.1</v>
      </c>
      <c r="F68" s="18">
        <f t="shared" si="2"/>
        <v>251.04999999999998</v>
      </c>
      <c r="H68" s="8">
        <f>'RAOB Used for Calcs'!B68/10</f>
        <v>54.510000000000005</v>
      </c>
      <c r="J68" s="9">
        <f>IF('RAOB Used for Calcs'!N68=1,((H68*1000)/(287.05*F68)),0)</f>
        <v>0.75641199142663706</v>
      </c>
    </row>
    <row r="69" spans="2:10" x14ac:dyDescent="0.15">
      <c r="B69" s="15">
        <f>'RAOB Used for Calcs'!C69</f>
        <v>4775.3333333333339</v>
      </c>
      <c r="D69" s="18">
        <f>'RAOB Used for Calcs'!D69/10</f>
        <v>-22.1</v>
      </c>
      <c r="F69" s="18">
        <f t="shared" si="2"/>
        <v>251.04999999999998</v>
      </c>
      <c r="H69" s="8">
        <f>'RAOB Used for Calcs'!B69/10</f>
        <v>54.510000000000005</v>
      </c>
      <c r="J69" s="9">
        <f>IF('RAOB Used for Calcs'!N69=1,((H69*1000)/(287.05*F69)),0)</f>
        <v>0.75641199142663706</v>
      </c>
    </row>
    <row r="70" spans="2:10" x14ac:dyDescent="0.15">
      <c r="B70" s="15">
        <f>'RAOB Used for Calcs'!C70</f>
        <v>4877</v>
      </c>
      <c r="D70" s="18">
        <f>'RAOB Used for Calcs'!D70/10</f>
        <v>-22.1</v>
      </c>
      <c r="F70" s="18">
        <f t="shared" si="2"/>
        <v>251.04999999999998</v>
      </c>
      <c r="H70" s="8">
        <f>'RAOB Used for Calcs'!B70/10</f>
        <v>54.510000000000005</v>
      </c>
      <c r="J70" s="9">
        <f>IF('RAOB Used for Calcs'!N70=1,((H70*1000)/(287.05*F70)),0)</f>
        <v>0.75641199142663706</v>
      </c>
    </row>
    <row r="71" spans="2:10" x14ac:dyDescent="0.15">
      <c r="B71" s="15">
        <f>'RAOB Used for Calcs'!C71</f>
        <v>4900.666666666667</v>
      </c>
      <c r="D71" s="18">
        <f>'RAOB Used for Calcs'!D71/10</f>
        <v>-22.7</v>
      </c>
      <c r="F71" s="18">
        <f t="shared" si="2"/>
        <v>250.45</v>
      </c>
      <c r="H71" s="8">
        <f>'RAOB Used for Calcs'!B71/10</f>
        <v>54</v>
      </c>
      <c r="J71" s="9">
        <f>IF('RAOB Used for Calcs'!N71=1,((H71*1000)/(287.05*F71)),0)</f>
        <v>0.75113011176642186</v>
      </c>
    </row>
    <row r="72" spans="2:10" x14ac:dyDescent="0.15">
      <c r="B72" s="15">
        <f>'RAOB Used for Calcs'!C72</f>
        <v>4924.3333333333339</v>
      </c>
      <c r="D72" s="18">
        <f>'RAOB Used for Calcs'!D72/10</f>
        <v>-22.7</v>
      </c>
      <c r="F72" s="18">
        <f t="shared" si="2"/>
        <v>250.45</v>
      </c>
      <c r="H72" s="8">
        <f>'RAOB Used for Calcs'!B72/10</f>
        <v>54</v>
      </c>
      <c r="J72" s="9">
        <f>IF('RAOB Used for Calcs'!N72=1,((H72*1000)/(287.05*F72)),0)</f>
        <v>0.75113011176642186</v>
      </c>
    </row>
    <row r="73" spans="2:10" x14ac:dyDescent="0.15">
      <c r="B73" s="15">
        <f>'RAOB Used for Calcs'!C73</f>
        <v>4948</v>
      </c>
      <c r="D73" s="18">
        <f>'RAOB Used for Calcs'!D73/10</f>
        <v>-22.7</v>
      </c>
      <c r="F73" s="18">
        <f t="shared" si="2"/>
        <v>250.45</v>
      </c>
      <c r="H73" s="8">
        <f>'RAOB Used for Calcs'!B73/10</f>
        <v>54</v>
      </c>
      <c r="J73" s="9">
        <f>IF('RAOB Used for Calcs'!N73=1,((H73*1000)/(287.05*F73)),0)</f>
        <v>0.75113011176642186</v>
      </c>
    </row>
    <row r="74" spans="2:10" x14ac:dyDescent="0.15">
      <c r="B74" s="15">
        <f>'RAOB Used for Calcs'!C74</f>
        <v>5068.333333333333</v>
      </c>
      <c r="D74" s="18">
        <f>'RAOB Used for Calcs'!D74/10</f>
        <v>-24.3</v>
      </c>
      <c r="F74" s="18">
        <f t="shared" si="2"/>
        <v>248.84999999999997</v>
      </c>
      <c r="H74" s="8">
        <f>'RAOB Used for Calcs'!B74/10</f>
        <v>51.4</v>
      </c>
      <c r="J74" s="9">
        <f>IF('RAOB Used for Calcs'!N74=1,((H74*1000)/(287.05*F74)),0)</f>
        <v>0.71956150705718014</v>
      </c>
    </row>
    <row r="75" spans="2:10" x14ac:dyDescent="0.15">
      <c r="B75" s="15">
        <f>'RAOB Used for Calcs'!C75</f>
        <v>5188.6666666666661</v>
      </c>
      <c r="D75" s="18">
        <f>'RAOB Used for Calcs'!D75/10</f>
        <v>-24.3</v>
      </c>
      <c r="F75" s="18">
        <f t="shared" si="2"/>
        <v>248.84999999999997</v>
      </c>
      <c r="H75" s="8">
        <f>'RAOB Used for Calcs'!B75/10</f>
        <v>51.4</v>
      </c>
      <c r="J75" s="9">
        <f>IF('RAOB Used for Calcs'!N75=1,((H75*1000)/(287.05*F75)),0)</f>
        <v>0.71956150705718014</v>
      </c>
    </row>
    <row r="76" spans="2:10" x14ac:dyDescent="0.15">
      <c r="B76" s="15">
        <f>'RAOB Used for Calcs'!C76</f>
        <v>5309</v>
      </c>
      <c r="D76" s="18">
        <f>'RAOB Used for Calcs'!D76/10</f>
        <v>-24.3</v>
      </c>
      <c r="F76" s="18">
        <f t="shared" si="2"/>
        <v>248.84999999999997</v>
      </c>
      <c r="H76" s="8">
        <f>'RAOB Used for Calcs'!B76/10</f>
        <v>51.4</v>
      </c>
      <c r="J76" s="9">
        <f>IF('RAOB Used for Calcs'!N76=1,((H76*1000)/(287.05*F76)),0)</f>
        <v>0.71956150705718014</v>
      </c>
    </row>
    <row r="77" spans="2:10" x14ac:dyDescent="0.15">
      <c r="B77" s="15">
        <f>'RAOB Used for Calcs'!C77</f>
        <v>5376</v>
      </c>
      <c r="D77" s="18">
        <f>'RAOB Used for Calcs'!D77/10</f>
        <v>-25.3</v>
      </c>
      <c r="F77" s="18">
        <f t="shared" si="2"/>
        <v>247.84999999999997</v>
      </c>
      <c r="H77" s="8">
        <f>'RAOB Used for Calcs'!B77/10</f>
        <v>50</v>
      </c>
      <c r="J77" s="9">
        <f>IF('RAOB Used for Calcs'!N77=1,((H77*1000)/(287.05*F77)),0)</f>
        <v>0.70278669331024723</v>
      </c>
    </row>
    <row r="78" spans="2:10" x14ac:dyDescent="0.15">
      <c r="B78" s="15">
        <f>'RAOB Used for Calcs'!C78</f>
        <v>5443</v>
      </c>
      <c r="D78" s="18">
        <f>'RAOB Used for Calcs'!D78/10</f>
        <v>-25.3</v>
      </c>
      <c r="F78" s="18">
        <f t="shared" si="2"/>
        <v>247.84999999999997</v>
      </c>
      <c r="H78" s="8">
        <f>'RAOB Used for Calcs'!B78/10</f>
        <v>50</v>
      </c>
      <c r="J78" s="9">
        <f>IF('RAOB Used for Calcs'!N78=1,((H78*1000)/(287.05*F78)),0)</f>
        <v>0.70278669331024723</v>
      </c>
    </row>
    <row r="79" spans="2:10" x14ac:dyDescent="0.15">
      <c r="B79" s="15">
        <f>'RAOB Used for Calcs'!C79</f>
        <v>5510</v>
      </c>
      <c r="D79" s="18">
        <f>'RAOB Used for Calcs'!D79/10</f>
        <v>-25.3</v>
      </c>
      <c r="F79" s="18">
        <f t="shared" si="2"/>
        <v>247.84999999999997</v>
      </c>
      <c r="H79" s="8">
        <f>'RAOB Used for Calcs'!B79/10</f>
        <v>50</v>
      </c>
      <c r="J79" s="9">
        <f>IF('RAOB Used for Calcs'!N79=1,((H79*1000)/(287.05*F79)),0)</f>
        <v>0.70278669331024723</v>
      </c>
    </row>
    <row r="80" spans="2:10" x14ac:dyDescent="0.15">
      <c r="B80" s="15">
        <f>'RAOB Used for Calcs'!C80</f>
        <v>5674.666666666667</v>
      </c>
      <c r="D80" s="18">
        <f>'RAOB Used for Calcs'!D80/10</f>
        <v>-27.5</v>
      </c>
      <c r="F80" s="18">
        <f t="shared" si="2"/>
        <v>245.64999999999998</v>
      </c>
      <c r="H80" s="8">
        <f>'RAOB Used for Calcs'!B80/10</f>
        <v>46.7</v>
      </c>
      <c r="J80" s="9">
        <f>IF('RAOB Used for Calcs'!N80=1,((H80*1000)/(287.05*F80)),0)</f>
        <v>0.6622814041486117</v>
      </c>
    </row>
    <row r="81" spans="2:10" x14ac:dyDescent="0.15">
      <c r="B81" s="15">
        <f>'RAOB Used for Calcs'!C81</f>
        <v>5839.3333333333339</v>
      </c>
      <c r="D81" s="18">
        <f>'RAOB Used for Calcs'!D81/10</f>
        <v>-27.5</v>
      </c>
      <c r="F81" s="18">
        <f t="shared" si="2"/>
        <v>245.64999999999998</v>
      </c>
      <c r="H81" s="8">
        <f>'RAOB Used for Calcs'!B81/10</f>
        <v>46.7</v>
      </c>
      <c r="J81" s="9">
        <f>IF('RAOB Used for Calcs'!N81=1,((H81*1000)/(287.05*F81)),0)</f>
        <v>0.6622814041486117</v>
      </c>
    </row>
    <row r="82" spans="2:10" x14ac:dyDescent="0.15">
      <c r="B82" s="15">
        <f>'RAOB Used for Calcs'!C82</f>
        <v>6004</v>
      </c>
      <c r="D82" s="18">
        <f>'RAOB Used for Calcs'!D82/10</f>
        <v>-27.5</v>
      </c>
      <c r="F82" s="18">
        <f t="shared" si="2"/>
        <v>245.64999999999998</v>
      </c>
      <c r="H82" s="8">
        <f>'RAOB Used for Calcs'!B82/10</f>
        <v>46.7</v>
      </c>
      <c r="J82" s="9">
        <f>IF('RAOB Used for Calcs'!N82=1,((H82*1000)/(287.05*F82)),0)</f>
        <v>0.6622814041486117</v>
      </c>
    </row>
    <row r="83" spans="2:10" x14ac:dyDescent="0.15">
      <c r="B83" s="15">
        <f>'RAOB Used for Calcs'!C83</f>
        <v>6034.666666666667</v>
      </c>
      <c r="D83" s="18">
        <f>'RAOB Used for Calcs'!D83/10</f>
        <v>-28.2</v>
      </c>
      <c r="F83" s="18">
        <f t="shared" si="2"/>
        <v>244.95</v>
      </c>
      <c r="H83" s="8">
        <f>'RAOB Used for Calcs'!B83/10</f>
        <v>46.089999999999996</v>
      </c>
      <c r="J83" s="9">
        <f>IF('RAOB Used for Calcs'!N83=1,((H83*1000)/(287.05*F83)),0)</f>
        <v>0.65549851647060897</v>
      </c>
    </row>
    <row r="84" spans="2:10" x14ac:dyDescent="0.15">
      <c r="B84" s="15">
        <f>'RAOB Used for Calcs'!C84</f>
        <v>6065.3333333333339</v>
      </c>
      <c r="D84" s="18">
        <f>'RAOB Used for Calcs'!D84/10</f>
        <v>-28.2</v>
      </c>
      <c r="F84" s="18">
        <f t="shared" si="2"/>
        <v>244.95</v>
      </c>
      <c r="H84" s="8">
        <f>'RAOB Used for Calcs'!B84/10</f>
        <v>46.089999999999996</v>
      </c>
      <c r="J84" s="9">
        <f>IF('RAOB Used for Calcs'!N84=1,((H84*1000)/(287.05*F84)),0)</f>
        <v>0.65549851647060897</v>
      </c>
    </row>
    <row r="85" spans="2:10" x14ac:dyDescent="0.15">
      <c r="B85" s="15">
        <f>'RAOB Used for Calcs'!C85</f>
        <v>6096</v>
      </c>
      <c r="D85" s="18">
        <f>'RAOB Used for Calcs'!D85/10</f>
        <v>-28.2</v>
      </c>
      <c r="F85" s="18">
        <f t="shared" si="2"/>
        <v>244.95</v>
      </c>
      <c r="H85" s="8">
        <f>'RAOB Used for Calcs'!B85/10</f>
        <v>46.089999999999996</v>
      </c>
      <c r="J85" s="9">
        <f>IF('RAOB Used for Calcs'!N85=1,((H85*1000)/(287.05*F85)),0)</f>
        <v>0.65549851647060897</v>
      </c>
    </row>
    <row r="86" spans="2:10" x14ac:dyDescent="0.15">
      <c r="B86" s="15">
        <f>'RAOB Used for Calcs'!C86</f>
        <v>6196</v>
      </c>
      <c r="D86" s="18">
        <f>'RAOB Used for Calcs'!D86/10</f>
        <v>-28.2</v>
      </c>
      <c r="F86" s="18">
        <f t="shared" si="2"/>
        <v>244.95</v>
      </c>
      <c r="H86" s="8">
        <f>'RAOB Used for Calcs'!B86/10</f>
        <v>46.089999999999996</v>
      </c>
      <c r="J86" s="9">
        <f>IF('RAOB Used for Calcs'!N86=1,((H86*1000)/(287.05*F86)),0)</f>
        <v>0.65549851647060897</v>
      </c>
    </row>
    <row r="87" spans="2:10" x14ac:dyDescent="0.15">
      <c r="B87" s="15">
        <f>'RAOB Used for Calcs'!C87</f>
        <v>6296</v>
      </c>
      <c r="D87" s="18">
        <f>'RAOB Used for Calcs'!D87/10</f>
        <v>-28.2</v>
      </c>
      <c r="F87" s="18">
        <f t="shared" si="2"/>
        <v>244.95</v>
      </c>
      <c r="H87" s="8">
        <f>'RAOB Used for Calcs'!B87/10</f>
        <v>46.089999999999996</v>
      </c>
      <c r="J87" s="9">
        <f>IF('RAOB Used for Calcs'!N87=1,((H87*1000)/(287.05*F87)),0)</f>
        <v>0.65549851647060897</v>
      </c>
    </row>
    <row r="88" spans="2:10" x14ac:dyDescent="0.15">
      <c r="B88" s="15">
        <f>'RAOB Used for Calcs'!C88</f>
        <v>6396</v>
      </c>
      <c r="D88" s="18">
        <f>'RAOB Used for Calcs'!D88/10</f>
        <v>-28.2</v>
      </c>
      <c r="F88" s="18">
        <f t="shared" si="2"/>
        <v>244.95</v>
      </c>
      <c r="H88" s="8">
        <f>'RAOB Used for Calcs'!B88/10</f>
        <v>46.089999999999996</v>
      </c>
      <c r="J88" s="9">
        <f>IF('RAOB Used for Calcs'!N88=1,((H88*1000)/(287.05*F88)),0)</f>
        <v>0.65549851647060897</v>
      </c>
    </row>
    <row r="89" spans="2:10" x14ac:dyDescent="0.15">
      <c r="B89" s="15">
        <f>'RAOB Used for Calcs'!C89</f>
        <v>6496</v>
      </c>
      <c r="D89" s="18">
        <f>'RAOB Used for Calcs'!D89/10</f>
        <v>-35.5</v>
      </c>
      <c r="F89" s="18">
        <f t="shared" si="2"/>
        <v>237.64999999999998</v>
      </c>
      <c r="H89" s="8">
        <f>'RAOB Used for Calcs'!B89/10</f>
        <v>40</v>
      </c>
      <c r="J89" s="9">
        <f>IF('RAOB Used for Calcs'!N89=1,((H89*1000)/(287.05*F89)),0)</f>
        <v>0.58636038522851186</v>
      </c>
    </row>
    <row r="90" spans="2:10" x14ac:dyDescent="0.15">
      <c r="B90" s="15">
        <f>'RAOB Used for Calcs'!C90</f>
        <v>6596</v>
      </c>
      <c r="D90" s="18">
        <f>'RAOB Used for Calcs'!D90/10</f>
        <v>-35.5</v>
      </c>
      <c r="F90" s="18">
        <f t="shared" si="2"/>
        <v>237.64999999999998</v>
      </c>
      <c r="H90" s="8">
        <f>'RAOB Used for Calcs'!B90/10</f>
        <v>40</v>
      </c>
      <c r="J90" s="9">
        <f>IF('RAOB Used for Calcs'!N90=1,((H90*1000)/(287.05*F90)),0)</f>
        <v>0.58636038522851186</v>
      </c>
    </row>
    <row r="91" spans="2:10" x14ac:dyDescent="0.15">
      <c r="B91" s="15">
        <f>'RAOB Used for Calcs'!C91</f>
        <v>6696</v>
      </c>
      <c r="D91" s="18">
        <f>'RAOB Used for Calcs'!D91/10</f>
        <v>-35.5</v>
      </c>
      <c r="F91" s="18">
        <f t="shared" si="2"/>
        <v>237.64999999999998</v>
      </c>
      <c r="H91" s="8">
        <f>'RAOB Used for Calcs'!B91/10</f>
        <v>40</v>
      </c>
      <c r="J91" s="9">
        <f>IF('RAOB Used for Calcs'!N91=1,((H91*1000)/(287.05*F91)),0)</f>
        <v>0.58636038522851186</v>
      </c>
    </row>
    <row r="92" spans="2:10" x14ac:dyDescent="0.15">
      <c r="B92" s="15">
        <f>'RAOB Used for Calcs'!C92</f>
        <v>6830.666666666667</v>
      </c>
      <c r="D92" s="18">
        <f>'RAOB Used for Calcs'!D92/10</f>
        <v>-35.5</v>
      </c>
      <c r="F92" s="18">
        <f t="shared" si="2"/>
        <v>237.64999999999998</v>
      </c>
      <c r="H92" s="8">
        <f>'RAOB Used for Calcs'!B92/10</f>
        <v>40</v>
      </c>
      <c r="J92" s="9">
        <f>IF('RAOB Used for Calcs'!N92=1,((H92*1000)/(287.05*F92)),0)</f>
        <v>0.58636038522851186</v>
      </c>
    </row>
    <row r="93" spans="2:10" x14ac:dyDescent="0.15">
      <c r="B93" s="15">
        <f>'RAOB Used for Calcs'!C93</f>
        <v>6965.3333333333339</v>
      </c>
      <c r="D93" s="18">
        <f>'RAOB Used for Calcs'!D93/10</f>
        <v>-35.5</v>
      </c>
      <c r="F93" s="18">
        <f t="shared" si="2"/>
        <v>237.64999999999998</v>
      </c>
      <c r="H93" s="8">
        <f>'RAOB Used for Calcs'!B93/10</f>
        <v>40</v>
      </c>
      <c r="J93" s="9">
        <f>IF('RAOB Used for Calcs'!N93=1,((H93*1000)/(287.05*F93)),0)</f>
        <v>0.58636038522851186</v>
      </c>
    </row>
    <row r="94" spans="2:10" x14ac:dyDescent="0.15">
      <c r="B94" s="15">
        <f>'RAOB Used for Calcs'!C94</f>
        <v>7100</v>
      </c>
      <c r="D94" s="18">
        <f>'RAOB Used for Calcs'!D94/10</f>
        <v>-35.5</v>
      </c>
      <c r="F94" s="18">
        <f t="shared" si="2"/>
        <v>237.64999999999998</v>
      </c>
      <c r="H94" s="8">
        <f>'RAOB Used for Calcs'!B94/10</f>
        <v>40</v>
      </c>
      <c r="J94" s="9">
        <f>IF('RAOB Used for Calcs'!N94=1,((H94*1000)/(287.05*F94)),0)</f>
        <v>0.58636038522851186</v>
      </c>
    </row>
    <row r="95" spans="2:10" x14ac:dyDescent="0.15">
      <c r="B95" s="15">
        <f>'RAOB Used for Calcs'!C95</f>
        <v>7200</v>
      </c>
      <c r="D95" s="18">
        <f>'RAOB Used for Calcs'!D95/10</f>
        <v>-39.200000000000003</v>
      </c>
      <c r="F95" s="18">
        <f t="shared" si="2"/>
        <v>233.95</v>
      </c>
      <c r="H95" s="8">
        <f>'RAOB Used for Calcs'!B95/10</f>
        <v>37.049999999999997</v>
      </c>
      <c r="J95" s="9">
        <f>IF('RAOB Used for Calcs'!N95=1,((H95*1000)/(287.05*F95)),0)</f>
        <v>0.55170587867183618</v>
      </c>
    </row>
    <row r="96" spans="2:10" x14ac:dyDescent="0.15">
      <c r="B96" s="15">
        <f>'RAOB Used for Calcs'!C96</f>
        <v>7300</v>
      </c>
      <c r="D96" s="18">
        <f>'RAOB Used for Calcs'!D96/10</f>
        <v>-39.200000000000003</v>
      </c>
      <c r="F96" s="18">
        <f t="shared" si="2"/>
        <v>233.95</v>
      </c>
      <c r="H96" s="8">
        <f>'RAOB Used for Calcs'!B96/10</f>
        <v>37.049999999999997</v>
      </c>
      <c r="J96" s="9">
        <f>IF('RAOB Used for Calcs'!N96=1,((H96*1000)/(287.05*F96)),0)</f>
        <v>0.55170587867183618</v>
      </c>
    </row>
    <row r="97" spans="2:10" x14ac:dyDescent="0.15">
      <c r="B97" s="15">
        <f>'RAOB Used for Calcs'!C97</f>
        <v>7400</v>
      </c>
      <c r="D97" s="18">
        <f>'RAOB Used for Calcs'!D97/10</f>
        <v>-39.200000000000003</v>
      </c>
      <c r="F97" s="18">
        <f t="shared" ref="F97:F128" si="3">D97+273.15</f>
        <v>233.95</v>
      </c>
      <c r="H97" s="8">
        <f>'RAOB Used for Calcs'!B97/10</f>
        <v>37.049999999999997</v>
      </c>
      <c r="J97" s="9">
        <f>IF('RAOB Used for Calcs'!N97=1,((H97*1000)/(287.05*F97)),0)</f>
        <v>0.55170587867183618</v>
      </c>
    </row>
    <row r="98" spans="2:10" x14ac:dyDescent="0.15">
      <c r="B98" s="15">
        <f>'RAOB Used for Calcs'!C98</f>
        <v>7473.333333333333</v>
      </c>
      <c r="D98" s="18">
        <f>'RAOB Used for Calcs'!D98/10</f>
        <v>-39.200000000000003</v>
      </c>
      <c r="F98" s="18">
        <f t="shared" si="3"/>
        <v>233.95</v>
      </c>
      <c r="H98" s="8">
        <f>'RAOB Used for Calcs'!B98/10</f>
        <v>37.049999999999997</v>
      </c>
      <c r="J98" s="9">
        <f>IF('RAOB Used for Calcs'!N98=1,((H98*1000)/(287.05*F98)),0)</f>
        <v>0.55170587867183618</v>
      </c>
    </row>
    <row r="99" spans="2:10" x14ac:dyDescent="0.15">
      <c r="B99" s="15">
        <f>'RAOB Used for Calcs'!C99</f>
        <v>7546.6666666666661</v>
      </c>
      <c r="D99" s="18">
        <f>'RAOB Used for Calcs'!D99/10</f>
        <v>-39.200000000000003</v>
      </c>
      <c r="F99" s="18">
        <f t="shared" si="3"/>
        <v>233.95</v>
      </c>
      <c r="H99" s="8">
        <f>'RAOB Used for Calcs'!B99/10</f>
        <v>37.049999999999997</v>
      </c>
      <c r="J99" s="9">
        <f>IF('RAOB Used for Calcs'!N99=1,((H99*1000)/(287.05*F99)),0)</f>
        <v>0.55170587867183618</v>
      </c>
    </row>
    <row r="100" spans="2:10" x14ac:dyDescent="0.15">
      <c r="B100" s="15">
        <f>'RAOB Used for Calcs'!C100</f>
        <v>7620</v>
      </c>
      <c r="D100" s="18">
        <f>'RAOB Used for Calcs'!D100/10</f>
        <v>-39.200000000000003</v>
      </c>
      <c r="F100" s="18">
        <f t="shared" si="3"/>
        <v>233.95</v>
      </c>
      <c r="H100" s="8">
        <f>'RAOB Used for Calcs'!B100/10</f>
        <v>37.049999999999997</v>
      </c>
      <c r="J100" s="9">
        <f>IF('RAOB Used for Calcs'!N100=1,((H100*1000)/(287.05*F100)),0)</f>
        <v>0.55170587867183618</v>
      </c>
    </row>
    <row r="101" spans="2:10" x14ac:dyDescent="0.15">
      <c r="B101" s="15">
        <f>'RAOB Used for Calcs'!C101</f>
        <v>7720</v>
      </c>
      <c r="D101" s="18">
        <f>'RAOB Used for Calcs'!D101/10</f>
        <v>-43.5</v>
      </c>
      <c r="F101" s="18">
        <f t="shared" si="3"/>
        <v>229.64999999999998</v>
      </c>
      <c r="H101" s="8">
        <f>'RAOB Used for Calcs'!B101/10</f>
        <v>33.86</v>
      </c>
      <c r="J101" s="9">
        <f>IF('RAOB Used for Calcs'!N101=1,((H101*1000)/(287.05*F101)),0)</f>
        <v>0.51364486744044857</v>
      </c>
    </row>
    <row r="102" spans="2:10" x14ac:dyDescent="0.15">
      <c r="B102" s="15">
        <f>'RAOB Used for Calcs'!C102</f>
        <v>7820</v>
      </c>
      <c r="D102" s="18">
        <f>'RAOB Used for Calcs'!D102/10</f>
        <v>-43.5</v>
      </c>
      <c r="F102" s="18">
        <f t="shared" si="3"/>
        <v>229.64999999999998</v>
      </c>
      <c r="H102" s="8">
        <f>'RAOB Used for Calcs'!B102/10</f>
        <v>33.86</v>
      </c>
      <c r="J102" s="9">
        <f>IF('RAOB Used for Calcs'!N102=1,((H102*1000)/(287.05*F102)),0)</f>
        <v>0.51364486744044857</v>
      </c>
    </row>
    <row r="103" spans="2:10" x14ac:dyDescent="0.15">
      <c r="B103" s="15">
        <f>'RAOB Used for Calcs'!C103</f>
        <v>7920</v>
      </c>
      <c r="D103" s="18">
        <f>'RAOB Used for Calcs'!D103/10</f>
        <v>-43.5</v>
      </c>
      <c r="F103" s="18">
        <f t="shared" si="3"/>
        <v>229.64999999999998</v>
      </c>
      <c r="H103" s="8">
        <f>'RAOB Used for Calcs'!B103/10</f>
        <v>33.86</v>
      </c>
      <c r="J103" s="9">
        <f>IF('RAOB Used for Calcs'!N103=1,((H103*1000)/(287.05*F103)),0)</f>
        <v>0.51364486744044857</v>
      </c>
    </row>
    <row r="104" spans="2:10" x14ac:dyDescent="0.15">
      <c r="B104" s="15">
        <f>'RAOB Used for Calcs'!C104</f>
        <v>8023.333333333333</v>
      </c>
      <c r="D104" s="18">
        <f>'RAOB Used for Calcs'!D104/10</f>
        <v>-43.5</v>
      </c>
      <c r="F104" s="18">
        <f t="shared" si="3"/>
        <v>229.64999999999998</v>
      </c>
      <c r="H104" s="8">
        <f>'RAOB Used for Calcs'!B104/10</f>
        <v>33.86</v>
      </c>
      <c r="J104" s="9">
        <f>IF('RAOB Used for Calcs'!N104=1,((H104*1000)/(287.05*F104)),0)</f>
        <v>0.51364486744044857</v>
      </c>
    </row>
    <row r="105" spans="2:10" x14ac:dyDescent="0.15">
      <c r="B105" s="15">
        <f>'RAOB Used for Calcs'!C105</f>
        <v>8126.6666666666661</v>
      </c>
      <c r="D105" s="18">
        <f>'RAOB Used for Calcs'!D105/10</f>
        <v>-43.5</v>
      </c>
      <c r="F105" s="18">
        <f t="shared" si="3"/>
        <v>229.64999999999998</v>
      </c>
      <c r="H105" s="8">
        <f>'RAOB Used for Calcs'!B105/10</f>
        <v>33.86</v>
      </c>
      <c r="J105" s="9">
        <f>IF('RAOB Used for Calcs'!N105=1,((H105*1000)/(287.05*F105)),0)</f>
        <v>0.51364486744044857</v>
      </c>
    </row>
    <row r="106" spans="2:10" x14ac:dyDescent="0.15">
      <c r="B106" s="15">
        <f>'RAOB Used for Calcs'!C106</f>
        <v>8230</v>
      </c>
      <c r="D106" s="18">
        <f>'RAOB Used for Calcs'!D106/10</f>
        <v>-43.5</v>
      </c>
      <c r="F106" s="18">
        <f t="shared" si="3"/>
        <v>229.64999999999998</v>
      </c>
      <c r="H106" s="8">
        <f>'RAOB Used for Calcs'!B106/10</f>
        <v>33.86</v>
      </c>
      <c r="J106" s="9">
        <f>IF('RAOB Used for Calcs'!N106=1,((H106*1000)/(287.05*F106)),0)</f>
        <v>0.51364486744044857</v>
      </c>
    </row>
    <row r="107" spans="2:10" x14ac:dyDescent="0.15">
      <c r="B107" s="15">
        <f>'RAOB Used for Calcs'!C107</f>
        <v>8393</v>
      </c>
      <c r="D107" s="18">
        <f>'RAOB Used for Calcs'!D107/10</f>
        <v>-46.9</v>
      </c>
      <c r="F107" s="18">
        <f t="shared" si="3"/>
        <v>226.24999999999997</v>
      </c>
      <c r="H107" s="8">
        <f>'RAOB Used for Calcs'!B107/10</f>
        <v>31.5</v>
      </c>
      <c r="J107" s="9">
        <f>IF('RAOB Used for Calcs'!N107=1,((H107*1000)/(287.05*F107)),0)</f>
        <v>0.48502532428850931</v>
      </c>
    </row>
    <row r="108" spans="2:10" x14ac:dyDescent="0.15">
      <c r="B108" s="15">
        <f>'RAOB Used for Calcs'!C108</f>
        <v>8556</v>
      </c>
      <c r="D108" s="18">
        <f>'RAOB Used for Calcs'!D108/10</f>
        <v>-46.9</v>
      </c>
      <c r="F108" s="18">
        <f t="shared" si="3"/>
        <v>226.24999999999997</v>
      </c>
      <c r="H108" s="8">
        <f>'RAOB Used for Calcs'!B108/10</f>
        <v>31.5</v>
      </c>
      <c r="J108" s="9">
        <f>IF('RAOB Used for Calcs'!N108=1,((H108*1000)/(287.05*F108)),0)</f>
        <v>0.48502532428850931</v>
      </c>
    </row>
    <row r="109" spans="2:10" x14ac:dyDescent="0.15">
      <c r="B109" s="15">
        <f>'RAOB Used for Calcs'!C109</f>
        <v>8719</v>
      </c>
      <c r="D109" s="18">
        <f>'RAOB Used for Calcs'!D109/10</f>
        <v>-46.9</v>
      </c>
      <c r="F109" s="18">
        <f t="shared" si="3"/>
        <v>226.24999999999997</v>
      </c>
      <c r="H109" s="8">
        <f>'RAOB Used for Calcs'!B109/10</f>
        <v>31.5</v>
      </c>
      <c r="J109" s="9">
        <f>IF('RAOB Used for Calcs'!N109=1,((H109*1000)/(287.05*F109)),0)</f>
        <v>0.48502532428850931</v>
      </c>
    </row>
    <row r="110" spans="2:10" x14ac:dyDescent="0.15">
      <c r="B110" s="15">
        <f>'RAOB Used for Calcs'!C110</f>
        <v>8759</v>
      </c>
      <c r="D110" s="18">
        <f>'RAOB Used for Calcs'!D110/10</f>
        <v>-47.7</v>
      </c>
      <c r="F110" s="18">
        <f t="shared" si="3"/>
        <v>225.45</v>
      </c>
      <c r="H110" s="8">
        <f>'RAOB Used for Calcs'!B110/10</f>
        <v>30.93</v>
      </c>
      <c r="J110" s="9">
        <f>IF('RAOB Used for Calcs'!N110=1,((H110*1000)/(287.05*F110)),0)</f>
        <v>0.47793862429006007</v>
      </c>
    </row>
    <row r="111" spans="2:10" x14ac:dyDescent="0.15">
      <c r="B111" s="15">
        <f>'RAOB Used for Calcs'!C111</f>
        <v>8799</v>
      </c>
      <c r="D111" s="18">
        <f>'RAOB Used for Calcs'!D111/10</f>
        <v>-47.7</v>
      </c>
      <c r="F111" s="18">
        <f t="shared" si="3"/>
        <v>225.45</v>
      </c>
      <c r="H111" s="8">
        <f>'RAOB Used for Calcs'!B111/10</f>
        <v>30.93</v>
      </c>
      <c r="J111" s="9">
        <f>IF('RAOB Used for Calcs'!N111=1,((H111*1000)/(287.05*F111)),0)</f>
        <v>0.47793862429006007</v>
      </c>
    </row>
    <row r="112" spans="2:10" x14ac:dyDescent="0.15">
      <c r="B112" s="15">
        <f>'RAOB Used for Calcs'!C112</f>
        <v>8839</v>
      </c>
      <c r="D112" s="18">
        <f>'RAOB Used for Calcs'!D112/10</f>
        <v>-47.7</v>
      </c>
      <c r="F112" s="18">
        <f t="shared" si="3"/>
        <v>225.45</v>
      </c>
      <c r="H112" s="8">
        <f>'RAOB Used for Calcs'!B112/10</f>
        <v>30.93</v>
      </c>
      <c r="J112" s="9">
        <f>IF('RAOB Used for Calcs'!N112=1,((H112*1000)/(287.05*F112)),0)</f>
        <v>0.47793862429006007</v>
      </c>
    </row>
    <row r="113" spans="2:10" x14ac:dyDescent="0.15">
      <c r="B113" s="15">
        <f>'RAOB Used for Calcs'!C113</f>
        <v>8906</v>
      </c>
      <c r="D113" s="18">
        <f>'RAOB Used for Calcs'!D113/10</f>
        <v>-49.1</v>
      </c>
      <c r="F113" s="18">
        <f t="shared" si="3"/>
        <v>224.04999999999998</v>
      </c>
      <c r="H113" s="8">
        <f>'RAOB Used for Calcs'!B113/10</f>
        <v>30</v>
      </c>
      <c r="J113" s="9">
        <f>IF('RAOB Used for Calcs'!N113=1,((H113*1000)/(287.05*F113)),0)</f>
        <v>0.46646466932455644</v>
      </c>
    </row>
    <row r="114" spans="2:10" x14ac:dyDescent="0.15">
      <c r="B114" s="15">
        <f>'RAOB Used for Calcs'!C114</f>
        <v>8973</v>
      </c>
      <c r="D114" s="18">
        <f>'RAOB Used for Calcs'!D114/10</f>
        <v>-49.1</v>
      </c>
      <c r="F114" s="18">
        <f t="shared" si="3"/>
        <v>224.04999999999998</v>
      </c>
      <c r="H114" s="8">
        <f>'RAOB Used for Calcs'!B114/10</f>
        <v>30</v>
      </c>
      <c r="J114" s="9">
        <f>IF('RAOB Used for Calcs'!N114=1,((H114*1000)/(287.05*F114)),0)</f>
        <v>0.46646466932455644</v>
      </c>
    </row>
    <row r="115" spans="2:10" x14ac:dyDescent="0.15">
      <c r="B115" s="15">
        <f>'RAOB Used for Calcs'!C115</f>
        <v>9040</v>
      </c>
      <c r="D115" s="18">
        <f>'RAOB Used for Calcs'!D115/10</f>
        <v>-49.1</v>
      </c>
      <c r="F115" s="18">
        <f t="shared" si="3"/>
        <v>224.04999999999998</v>
      </c>
      <c r="H115" s="8">
        <f>'RAOB Used for Calcs'!B115/10</f>
        <v>30</v>
      </c>
      <c r="J115" s="9">
        <f>IF('RAOB Used for Calcs'!N115=1,((H115*1000)/(287.05*F115)),0)</f>
        <v>0.46646466932455644</v>
      </c>
    </row>
    <row r="116" spans="2:10" x14ac:dyDescent="0.15">
      <c r="B116" s="15">
        <f>'RAOB Used for Calcs'!C116</f>
        <v>9074.6666666666661</v>
      </c>
      <c r="D116" s="18">
        <f>'RAOB Used for Calcs'!D116/10</f>
        <v>-49.8</v>
      </c>
      <c r="F116" s="18">
        <f t="shared" si="3"/>
        <v>223.34999999999997</v>
      </c>
      <c r="H116" s="8">
        <f>'RAOB Used for Calcs'!B116/10</f>
        <v>29.52</v>
      </c>
      <c r="J116" s="9">
        <f>IF('RAOB Used for Calcs'!N116=1,((H116*1000)/(287.05*F116)),0)</f>
        <v>0.46043978784675266</v>
      </c>
    </row>
    <row r="117" spans="2:10" x14ac:dyDescent="0.15">
      <c r="B117" s="15">
        <f>'RAOB Used for Calcs'!C117</f>
        <v>9109.3333333333321</v>
      </c>
      <c r="D117" s="18">
        <f>'RAOB Used for Calcs'!D117/10</f>
        <v>-49.8</v>
      </c>
      <c r="F117" s="18">
        <f t="shared" si="3"/>
        <v>223.34999999999997</v>
      </c>
      <c r="H117" s="8">
        <f>'RAOB Used for Calcs'!B117/10</f>
        <v>29.52</v>
      </c>
      <c r="J117" s="9">
        <f>IF('RAOB Used for Calcs'!N117=1,((H117*1000)/(287.05*F117)),0)</f>
        <v>0.46043978784675266</v>
      </c>
    </row>
    <row r="118" spans="2:10" x14ac:dyDescent="0.15">
      <c r="B118" s="15">
        <f>'RAOB Used for Calcs'!C118</f>
        <v>9144</v>
      </c>
      <c r="D118" s="18">
        <f>'RAOB Used for Calcs'!D118/10</f>
        <v>-49.8</v>
      </c>
      <c r="F118" s="18">
        <f t="shared" si="3"/>
        <v>223.34999999999997</v>
      </c>
      <c r="H118" s="8">
        <f>'RAOB Used for Calcs'!B118/10</f>
        <v>29.52</v>
      </c>
      <c r="J118" s="9">
        <f>IF('RAOB Used for Calcs'!N118=1,((H118*1000)/(287.05*F118)),0)</f>
        <v>0.46043978784675266</v>
      </c>
    </row>
    <row r="119" spans="2:10" x14ac:dyDescent="0.15">
      <c r="B119" s="15">
        <f>'RAOB Used for Calcs'!C119</f>
        <v>9244</v>
      </c>
      <c r="D119" s="18">
        <f>'RAOB Used for Calcs'!D119/10</f>
        <v>-55.5</v>
      </c>
      <c r="F119" s="18">
        <f t="shared" si="3"/>
        <v>217.64999999999998</v>
      </c>
      <c r="H119" s="8">
        <f>'RAOB Used for Calcs'!B119/10</f>
        <v>25.630000000000003</v>
      </c>
      <c r="J119" s="9">
        <f>IF('RAOB Used for Calcs'!N119=1,((H119*1000)/(287.05*F119)),0)</f>
        <v>0.41023469129739448</v>
      </c>
    </row>
    <row r="120" spans="2:10" x14ac:dyDescent="0.15">
      <c r="B120" s="15">
        <f>'RAOB Used for Calcs'!C120</f>
        <v>9344</v>
      </c>
      <c r="D120" s="18">
        <f>'RAOB Used for Calcs'!D120/10</f>
        <v>-55.5</v>
      </c>
      <c r="F120" s="18">
        <f t="shared" si="3"/>
        <v>217.64999999999998</v>
      </c>
      <c r="H120" s="8">
        <f>'RAOB Used for Calcs'!B120/10</f>
        <v>25.630000000000003</v>
      </c>
      <c r="J120" s="9">
        <f>IF('RAOB Used for Calcs'!N120=1,((H120*1000)/(287.05*F120)),0)</f>
        <v>0.41023469129739448</v>
      </c>
    </row>
    <row r="121" spans="2:10" x14ac:dyDescent="0.15">
      <c r="B121" s="15">
        <f>'RAOB Used for Calcs'!C121</f>
        <v>9444</v>
      </c>
      <c r="D121" s="18">
        <f>'RAOB Used for Calcs'!D121/10</f>
        <v>-55.5</v>
      </c>
      <c r="F121" s="18">
        <f t="shared" si="3"/>
        <v>217.64999999999998</v>
      </c>
      <c r="H121" s="8">
        <f>'RAOB Used for Calcs'!B121/10</f>
        <v>25.630000000000003</v>
      </c>
      <c r="J121" s="9">
        <f>IF('RAOB Used for Calcs'!N121=1,((H121*1000)/(287.05*F121)),0)</f>
        <v>0.41023469129739448</v>
      </c>
    </row>
    <row r="122" spans="2:10" x14ac:dyDescent="0.15">
      <c r="B122" s="15">
        <f>'RAOB Used for Calcs'!C122</f>
        <v>9544</v>
      </c>
      <c r="D122" s="18">
        <f>'RAOB Used for Calcs'!D122/10</f>
        <v>-55.5</v>
      </c>
      <c r="F122" s="18">
        <f t="shared" si="3"/>
        <v>217.64999999999998</v>
      </c>
      <c r="H122" s="8">
        <f>'RAOB Used for Calcs'!B122/10</f>
        <v>25.630000000000003</v>
      </c>
      <c r="J122" s="9">
        <f>IF('RAOB Used for Calcs'!N122=1,((H122*1000)/(287.05*F122)),0)</f>
        <v>0.41023469129739448</v>
      </c>
    </row>
    <row r="123" spans="2:10" x14ac:dyDescent="0.15">
      <c r="B123" s="15">
        <f>'RAOB Used for Calcs'!C123</f>
        <v>9644</v>
      </c>
      <c r="D123" s="18">
        <f>'RAOB Used for Calcs'!D123/10</f>
        <v>-55.5</v>
      </c>
      <c r="F123" s="18">
        <f t="shared" si="3"/>
        <v>217.64999999999998</v>
      </c>
      <c r="H123" s="8">
        <f>'RAOB Used for Calcs'!B123/10</f>
        <v>25.630000000000003</v>
      </c>
      <c r="J123" s="9">
        <f>IF('RAOB Used for Calcs'!N123=1,((H123*1000)/(287.05*F123)),0)</f>
        <v>0.41023469129739448</v>
      </c>
    </row>
    <row r="124" spans="2:10" x14ac:dyDescent="0.15">
      <c r="B124" s="15">
        <f>'RAOB Used for Calcs'!C124</f>
        <v>9744</v>
      </c>
      <c r="D124" s="18">
        <f>'RAOB Used for Calcs'!D124/10</f>
        <v>-55.5</v>
      </c>
      <c r="F124" s="18">
        <f t="shared" si="3"/>
        <v>217.64999999999998</v>
      </c>
      <c r="H124" s="8">
        <f>'RAOB Used for Calcs'!B124/10</f>
        <v>25.630000000000003</v>
      </c>
      <c r="J124" s="9">
        <f>IF('RAOB Used for Calcs'!N124=1,((H124*1000)/(287.05*F124)),0)</f>
        <v>0.41023469129739448</v>
      </c>
    </row>
    <row r="125" spans="2:10" x14ac:dyDescent="0.15">
      <c r="B125" s="15">
        <f>'RAOB Used for Calcs'!C125</f>
        <v>9848.6666666666661</v>
      </c>
      <c r="D125" s="18">
        <f>'RAOB Used for Calcs'!D125/10</f>
        <v>-55.5</v>
      </c>
      <c r="F125" s="18">
        <f t="shared" si="3"/>
        <v>217.64999999999998</v>
      </c>
      <c r="H125" s="8">
        <f>'RAOB Used for Calcs'!B125/10</f>
        <v>25.630000000000003</v>
      </c>
      <c r="J125" s="9">
        <f>IF('RAOB Used for Calcs'!N125=1,((H125*1000)/(287.05*F125)),0)</f>
        <v>0.41023469129739448</v>
      </c>
    </row>
    <row r="126" spans="2:10" x14ac:dyDescent="0.15">
      <c r="B126" s="15">
        <f>'RAOB Used for Calcs'!C126</f>
        <v>9953.3333333333321</v>
      </c>
      <c r="D126" s="18">
        <f>'RAOB Used for Calcs'!D126/10</f>
        <v>-55.5</v>
      </c>
      <c r="F126" s="18">
        <f t="shared" si="3"/>
        <v>217.64999999999998</v>
      </c>
      <c r="H126" s="8">
        <f>'RAOB Used for Calcs'!B126/10</f>
        <v>25.630000000000003</v>
      </c>
      <c r="J126" s="9">
        <f>IF('RAOB Used for Calcs'!N126=1,((H126*1000)/(287.05*F126)),0)</f>
        <v>0.41023469129739448</v>
      </c>
    </row>
    <row r="127" spans="2:10" x14ac:dyDescent="0.15">
      <c r="B127" s="15">
        <f>'RAOB Used for Calcs'!C127</f>
        <v>10058</v>
      </c>
      <c r="D127" s="18">
        <f>'RAOB Used for Calcs'!D127/10</f>
        <v>-55.5</v>
      </c>
      <c r="F127" s="18">
        <f t="shared" si="3"/>
        <v>217.64999999999998</v>
      </c>
      <c r="H127" s="8">
        <f>'RAOB Used for Calcs'!B127/10</f>
        <v>25.630000000000003</v>
      </c>
      <c r="J127" s="9">
        <f>IF('RAOB Used for Calcs'!N127=1,((H127*1000)/(287.05*F127)),0)</f>
        <v>0.41023469129739448</v>
      </c>
    </row>
    <row r="128" spans="2:10" x14ac:dyDescent="0.15">
      <c r="B128" s="15">
        <f>'RAOB Used for Calcs'!C128</f>
        <v>10112</v>
      </c>
      <c r="D128" s="18">
        <f>'RAOB Used for Calcs'!D128/10</f>
        <v>-56.5</v>
      </c>
      <c r="F128" s="18">
        <f t="shared" si="3"/>
        <v>216.64999999999998</v>
      </c>
      <c r="H128" s="8">
        <f>'RAOB Used for Calcs'!B128/10</f>
        <v>25</v>
      </c>
      <c r="J128" s="9">
        <f>IF('RAOB Used for Calcs'!N128=1,((H128*1000)/(287.05*F128)),0)</f>
        <v>0.40199788122996721</v>
      </c>
    </row>
    <row r="129" spans="2:10" x14ac:dyDescent="0.15">
      <c r="B129" s="15">
        <f>'RAOB Used for Calcs'!C129</f>
        <v>10166</v>
      </c>
      <c r="D129" s="18">
        <f>'RAOB Used for Calcs'!D129/10</f>
        <v>-56.5</v>
      </c>
      <c r="F129" s="18">
        <f t="shared" ref="F129:F160" si="4">D129+273.15</f>
        <v>216.64999999999998</v>
      </c>
      <c r="H129" s="8">
        <f>'RAOB Used for Calcs'!B129/10</f>
        <v>25</v>
      </c>
      <c r="J129" s="9">
        <f>IF('RAOB Used for Calcs'!N129=1,((H129*1000)/(287.05*F129)),0)</f>
        <v>0.40199788122996721</v>
      </c>
    </row>
    <row r="130" spans="2:10" x14ac:dyDescent="0.15">
      <c r="B130" s="15">
        <f>'RAOB Used for Calcs'!C130</f>
        <v>10220</v>
      </c>
      <c r="D130" s="18">
        <f>'RAOB Used for Calcs'!D130/10</f>
        <v>-56.5</v>
      </c>
      <c r="F130" s="18">
        <f t="shared" si="4"/>
        <v>216.64999999999998</v>
      </c>
      <c r="H130" s="8">
        <f>'RAOB Used for Calcs'!B130/10</f>
        <v>25</v>
      </c>
      <c r="J130" s="9">
        <f>IF('RAOB Used for Calcs'!N130=1,((H130*1000)/(287.05*F130)),0)</f>
        <v>0.40199788122996721</v>
      </c>
    </row>
    <row r="131" spans="2:10" x14ac:dyDescent="0.15">
      <c r="B131" s="15">
        <f>'RAOB Used for Calcs'!C131</f>
        <v>10315</v>
      </c>
      <c r="D131" s="18">
        <f>'RAOB Used for Calcs'!D131/10</f>
        <v>-58.3</v>
      </c>
      <c r="F131" s="18">
        <f t="shared" si="4"/>
        <v>214.84999999999997</v>
      </c>
      <c r="H131" s="8">
        <f>'RAOB Used for Calcs'!B131/10</f>
        <v>23.9</v>
      </c>
      <c r="J131" s="9">
        <f>IF('RAOB Used for Calcs'!N131=1,((H131*1000)/(287.05*F131)),0)</f>
        <v>0.38752969963164824</v>
      </c>
    </row>
    <row r="132" spans="2:10" x14ac:dyDescent="0.15">
      <c r="B132" s="15">
        <f>'RAOB Used for Calcs'!C132</f>
        <v>10410</v>
      </c>
      <c r="D132" s="18">
        <f>'RAOB Used for Calcs'!D132/10</f>
        <v>-58.3</v>
      </c>
      <c r="F132" s="18">
        <f t="shared" si="4"/>
        <v>214.84999999999997</v>
      </c>
      <c r="H132" s="8">
        <f>'RAOB Used for Calcs'!B132/10</f>
        <v>23.9</v>
      </c>
      <c r="J132" s="9">
        <f>IF('RAOB Used for Calcs'!N132=1,((H132*1000)/(287.05*F132)),0)</f>
        <v>0.38752969963164824</v>
      </c>
    </row>
    <row r="133" spans="2:10" x14ac:dyDescent="0.15">
      <c r="B133" s="15">
        <f>'RAOB Used for Calcs'!C133</f>
        <v>10505</v>
      </c>
      <c r="D133" s="18">
        <f>'RAOB Used for Calcs'!D133/10</f>
        <v>-58.3</v>
      </c>
      <c r="F133" s="18">
        <f t="shared" si="4"/>
        <v>214.84999999999997</v>
      </c>
      <c r="H133" s="8">
        <f>'RAOB Used for Calcs'!B133/10</f>
        <v>23.9</v>
      </c>
      <c r="J133" s="9">
        <f>IF('RAOB Used for Calcs'!N133=1,((H133*1000)/(287.05*F133)),0)</f>
        <v>0.38752969963164824</v>
      </c>
    </row>
    <row r="134" spans="2:10" x14ac:dyDescent="0.15">
      <c r="B134" s="15">
        <f>'RAOB Used for Calcs'!C134</f>
        <v>10559.333333333334</v>
      </c>
      <c r="D134" s="18">
        <f>'RAOB Used for Calcs'!D134/10</f>
        <v>-57.6</v>
      </c>
      <c r="F134" s="18">
        <f t="shared" si="4"/>
        <v>215.54999999999998</v>
      </c>
      <c r="H134" s="8">
        <f>'RAOB Used for Calcs'!B134/10</f>
        <v>23.3</v>
      </c>
      <c r="J134" s="9">
        <f>IF('RAOB Used for Calcs'!N134=1,((H134*1000)/(287.05*F134)),0)</f>
        <v>0.37657400966187093</v>
      </c>
    </row>
    <row r="135" spans="2:10" x14ac:dyDescent="0.15">
      <c r="B135" s="15">
        <f>'RAOB Used for Calcs'!C135</f>
        <v>10613.666666666668</v>
      </c>
      <c r="D135" s="18">
        <f>'RAOB Used for Calcs'!D135/10</f>
        <v>-57.6</v>
      </c>
      <c r="F135" s="18">
        <f t="shared" si="4"/>
        <v>215.54999999999998</v>
      </c>
      <c r="H135" s="8">
        <f>'RAOB Used for Calcs'!B135/10</f>
        <v>23.3</v>
      </c>
      <c r="J135" s="9">
        <f>IF('RAOB Used for Calcs'!N135=1,((H135*1000)/(287.05*F135)),0)</f>
        <v>0.37657400966187093</v>
      </c>
    </row>
    <row r="136" spans="2:10" x14ac:dyDescent="0.15">
      <c r="B136" s="15">
        <f>'RAOB Used for Calcs'!C136</f>
        <v>10668</v>
      </c>
      <c r="D136" s="18">
        <f>'RAOB Used for Calcs'!D136/10</f>
        <v>-57.6</v>
      </c>
      <c r="F136" s="18">
        <f t="shared" si="4"/>
        <v>215.54999999999998</v>
      </c>
      <c r="H136" s="8">
        <f>'RAOB Used for Calcs'!B136/10</f>
        <v>23.3</v>
      </c>
      <c r="J136" s="9">
        <f>IF('RAOB Used for Calcs'!N136=1,((H136*1000)/(287.05*F136)),0)</f>
        <v>0.37657400966187093</v>
      </c>
    </row>
    <row r="137" spans="2:10" x14ac:dyDescent="0.15">
      <c r="B137" s="15">
        <f>'RAOB Used for Calcs'!C137</f>
        <v>10768</v>
      </c>
      <c r="D137" s="18">
        <f>'RAOB Used for Calcs'!D137/10</f>
        <v>-53.8</v>
      </c>
      <c r="F137" s="18">
        <f t="shared" si="4"/>
        <v>219.34999999999997</v>
      </c>
      <c r="H137" s="8">
        <f>'RAOB Used for Calcs'!B137/10</f>
        <v>20.18</v>
      </c>
      <c r="J137" s="9">
        <f>IF('RAOB Used for Calcs'!N137=1,((H137*1000)/(287.05*F137)),0)</f>
        <v>0.32049847836676965</v>
      </c>
    </row>
    <row r="138" spans="2:10" x14ac:dyDescent="0.15">
      <c r="B138" s="15">
        <f>'RAOB Used for Calcs'!C138</f>
        <v>10868</v>
      </c>
      <c r="D138" s="18">
        <f>'RAOB Used for Calcs'!D138/10</f>
        <v>-53.8</v>
      </c>
      <c r="F138" s="18">
        <f t="shared" si="4"/>
        <v>219.34999999999997</v>
      </c>
      <c r="H138" s="8">
        <f>'RAOB Used for Calcs'!B138/10</f>
        <v>20.18</v>
      </c>
      <c r="J138" s="9">
        <f>IF('RAOB Used for Calcs'!N138=1,((H138*1000)/(287.05*F138)),0)</f>
        <v>0.32049847836676965</v>
      </c>
    </row>
    <row r="139" spans="2:10" x14ac:dyDescent="0.15">
      <c r="B139" s="15">
        <f>'RAOB Used for Calcs'!C139</f>
        <v>10968</v>
      </c>
      <c r="D139" s="18">
        <f>'RAOB Used for Calcs'!D139/10</f>
        <v>-53.8</v>
      </c>
      <c r="F139" s="18">
        <f t="shared" si="4"/>
        <v>219.34999999999997</v>
      </c>
      <c r="H139" s="8">
        <f>'RAOB Used for Calcs'!B139/10</f>
        <v>20.18</v>
      </c>
      <c r="J139" s="9">
        <f>IF('RAOB Used for Calcs'!N139=1,((H139*1000)/(287.05*F139)),0)</f>
        <v>0.32049847836676965</v>
      </c>
    </row>
    <row r="140" spans="2:10" x14ac:dyDescent="0.15">
      <c r="B140" s="15">
        <f>'RAOB Used for Calcs'!C140</f>
        <v>11068</v>
      </c>
      <c r="D140" s="18">
        <f>'RAOB Used for Calcs'!D140/10</f>
        <v>-53.8</v>
      </c>
      <c r="F140" s="18">
        <f t="shared" si="4"/>
        <v>219.34999999999997</v>
      </c>
      <c r="H140" s="8">
        <f>'RAOB Used for Calcs'!B140/10</f>
        <v>20.18</v>
      </c>
      <c r="J140" s="9">
        <f>IF('RAOB Used for Calcs'!N140=1,((H140*1000)/(287.05*F140)),0)</f>
        <v>0.32049847836676965</v>
      </c>
    </row>
    <row r="141" spans="2:10" x14ac:dyDescent="0.15">
      <c r="B141" s="15">
        <f>'RAOB Used for Calcs'!C141</f>
        <v>11168</v>
      </c>
      <c r="D141" s="18">
        <f>'RAOB Used for Calcs'!D141/10</f>
        <v>-53.8</v>
      </c>
      <c r="F141" s="18">
        <f t="shared" si="4"/>
        <v>219.34999999999997</v>
      </c>
      <c r="H141" s="8">
        <f>'RAOB Used for Calcs'!B141/10</f>
        <v>20.18</v>
      </c>
      <c r="J141" s="9">
        <f>IF('RAOB Used for Calcs'!N141=1,((H141*1000)/(287.05*F141)),0)</f>
        <v>0.32049847836676965</v>
      </c>
    </row>
    <row r="142" spans="2:10" x14ac:dyDescent="0.15">
      <c r="B142" s="15">
        <f>'RAOB Used for Calcs'!C142</f>
        <v>11268</v>
      </c>
      <c r="D142" s="18">
        <f>'RAOB Used for Calcs'!D142/10</f>
        <v>-53.8</v>
      </c>
      <c r="F142" s="18">
        <f t="shared" si="4"/>
        <v>219.34999999999997</v>
      </c>
      <c r="H142" s="8">
        <f>'RAOB Used for Calcs'!B142/10</f>
        <v>20.18</v>
      </c>
      <c r="J142" s="9">
        <f>IF('RAOB Used for Calcs'!N142=1,((H142*1000)/(287.05*F142)),0)</f>
        <v>0.32049847836676965</v>
      </c>
    </row>
    <row r="143" spans="2:10" x14ac:dyDescent="0.15">
      <c r="B143" s="15">
        <f>'RAOB Used for Calcs'!C143</f>
        <v>11372.666666666666</v>
      </c>
      <c r="D143" s="18">
        <f>'RAOB Used for Calcs'!D143/10</f>
        <v>-53.8</v>
      </c>
      <c r="F143" s="18">
        <f t="shared" si="4"/>
        <v>219.34999999999997</v>
      </c>
      <c r="H143" s="8">
        <f>'RAOB Used for Calcs'!B143/10</f>
        <v>20.18</v>
      </c>
      <c r="J143" s="9">
        <f>IF('RAOB Used for Calcs'!N143=1,((H143*1000)/(287.05*F143)),0)</f>
        <v>0.32049847836676965</v>
      </c>
    </row>
    <row r="144" spans="2:10" x14ac:dyDescent="0.15">
      <c r="B144" s="15">
        <f>'RAOB Used for Calcs'!C144</f>
        <v>11477.333333333332</v>
      </c>
      <c r="D144" s="18">
        <f>'RAOB Used for Calcs'!D144/10</f>
        <v>-53.8</v>
      </c>
      <c r="F144" s="18">
        <f t="shared" si="4"/>
        <v>219.34999999999997</v>
      </c>
      <c r="H144" s="8">
        <f>'RAOB Used for Calcs'!B144/10</f>
        <v>20.18</v>
      </c>
      <c r="J144" s="9">
        <f>IF('RAOB Used for Calcs'!N144=1,((H144*1000)/(287.05*F144)),0)</f>
        <v>0.32049847836676965</v>
      </c>
    </row>
    <row r="145" spans="2:10" x14ac:dyDescent="0.15">
      <c r="B145" s="15">
        <f>'RAOB Used for Calcs'!C145</f>
        <v>11582</v>
      </c>
      <c r="D145" s="18">
        <f>'RAOB Used for Calcs'!D145/10</f>
        <v>-53.8</v>
      </c>
      <c r="F145" s="18">
        <f t="shared" si="4"/>
        <v>219.34999999999997</v>
      </c>
      <c r="H145" s="8">
        <f>'RAOB Used for Calcs'!B145/10</f>
        <v>20.18</v>
      </c>
      <c r="J145" s="9">
        <f>IF('RAOB Used for Calcs'!N145=1,((H145*1000)/(287.05*F145)),0)</f>
        <v>0.32049847836676965</v>
      </c>
    </row>
    <row r="146" spans="2:10" x14ac:dyDescent="0.15">
      <c r="B146" s="15">
        <f>'RAOB Used for Calcs'!C146</f>
        <v>11601.333333333334</v>
      </c>
      <c r="D146" s="18">
        <f>'RAOB Used for Calcs'!D146/10</f>
        <v>-53.5</v>
      </c>
      <c r="F146" s="18">
        <f t="shared" si="4"/>
        <v>219.64999999999998</v>
      </c>
      <c r="H146" s="8">
        <f>'RAOB Used for Calcs'!B146/10</f>
        <v>20</v>
      </c>
      <c r="J146" s="9">
        <f>IF('RAOB Used for Calcs'!N146=1,((H146*1000)/(287.05*F146)),0)</f>
        <v>0.31720588561246493</v>
      </c>
    </row>
    <row r="147" spans="2:10" x14ac:dyDescent="0.15">
      <c r="B147" s="15">
        <f>'RAOB Used for Calcs'!C147</f>
        <v>11620.666666666668</v>
      </c>
      <c r="D147" s="18">
        <f>'RAOB Used for Calcs'!D147/10</f>
        <v>-53.5</v>
      </c>
      <c r="F147" s="18">
        <f t="shared" si="4"/>
        <v>219.64999999999998</v>
      </c>
      <c r="H147" s="8">
        <f>'RAOB Used for Calcs'!B147/10</f>
        <v>20</v>
      </c>
      <c r="J147" s="9">
        <f>IF('RAOB Used for Calcs'!N147=1,((H147*1000)/(287.05*F147)),0)</f>
        <v>0.31720588561246493</v>
      </c>
    </row>
    <row r="148" spans="2:10" x14ac:dyDescent="0.15">
      <c r="B148" s="15">
        <f>'RAOB Used for Calcs'!C148</f>
        <v>11640</v>
      </c>
      <c r="D148" s="18">
        <f>'RAOB Used for Calcs'!D148/10</f>
        <v>-53.5</v>
      </c>
      <c r="F148" s="18">
        <f t="shared" si="4"/>
        <v>219.64999999999998</v>
      </c>
      <c r="H148" s="8">
        <f>'RAOB Used for Calcs'!B148/10</f>
        <v>20</v>
      </c>
      <c r="J148" s="9">
        <f>IF('RAOB Used for Calcs'!N148=1,((H148*1000)/(287.05*F148)),0)</f>
        <v>0.31720588561246493</v>
      </c>
    </row>
    <row r="149" spans="2:10" x14ac:dyDescent="0.15">
      <c r="B149" s="15">
        <f>'RAOB Used for Calcs'!C149</f>
        <v>11761.333333333334</v>
      </c>
      <c r="D149" s="18">
        <f>'RAOB Used for Calcs'!D149/10</f>
        <v>-51.1</v>
      </c>
      <c r="F149" s="18">
        <f t="shared" si="4"/>
        <v>222.04999999999998</v>
      </c>
      <c r="H149" s="8">
        <f>'RAOB Used for Calcs'!B149/10</f>
        <v>18.899999999999999</v>
      </c>
      <c r="J149" s="9">
        <f>IF('RAOB Used for Calcs'!N149=1,((H149*1000)/(287.05*F149)),0)</f>
        <v>0.29651964770171191</v>
      </c>
    </row>
    <row r="150" spans="2:10" x14ac:dyDescent="0.15">
      <c r="B150" s="15">
        <f>'RAOB Used for Calcs'!C150</f>
        <v>11882.666666666668</v>
      </c>
      <c r="D150" s="18">
        <f>'RAOB Used for Calcs'!D150/10</f>
        <v>-51.1</v>
      </c>
      <c r="F150" s="18">
        <f t="shared" si="4"/>
        <v>222.04999999999998</v>
      </c>
      <c r="H150" s="8">
        <f>'RAOB Used for Calcs'!B150/10</f>
        <v>18.899999999999999</v>
      </c>
      <c r="J150" s="9">
        <f>IF('RAOB Used for Calcs'!N150=1,((H150*1000)/(287.05*F150)),0)</f>
        <v>0.29651964770171191</v>
      </c>
    </row>
    <row r="151" spans="2:10" x14ac:dyDescent="0.15">
      <c r="B151" s="15">
        <f>'RAOB Used for Calcs'!C151</f>
        <v>12004</v>
      </c>
      <c r="D151" s="18">
        <f>'RAOB Used for Calcs'!D151/10</f>
        <v>-51.1</v>
      </c>
      <c r="F151" s="18">
        <f t="shared" si="4"/>
        <v>222.04999999999998</v>
      </c>
      <c r="H151" s="8">
        <f>'RAOB Used for Calcs'!B151/10</f>
        <v>18.899999999999999</v>
      </c>
      <c r="J151" s="9">
        <f>IF('RAOB Used for Calcs'!N151=1,((H151*1000)/(287.05*F151)),0)</f>
        <v>0.29651964770171191</v>
      </c>
    </row>
    <row r="152" spans="2:10" x14ac:dyDescent="0.15">
      <c r="B152" s="15">
        <f>'RAOB Used for Calcs'!C152</f>
        <v>12104</v>
      </c>
      <c r="D152" s="18">
        <f>'RAOB Used for Calcs'!D152/10</f>
        <v>-54.3</v>
      </c>
      <c r="F152" s="18">
        <f t="shared" si="4"/>
        <v>218.84999999999997</v>
      </c>
      <c r="H152" s="8">
        <f>'RAOB Used for Calcs'!B152/10</f>
        <v>15</v>
      </c>
      <c r="J152" s="9">
        <f>IF('RAOB Used for Calcs'!N152=1,((H152*1000)/(287.05*F152)),0)</f>
        <v>0.23877406708285784</v>
      </c>
    </row>
    <row r="153" spans="2:10" x14ac:dyDescent="0.15">
      <c r="B153" s="15">
        <f>'RAOB Used for Calcs'!C153</f>
        <v>12204</v>
      </c>
      <c r="D153" s="18">
        <f>'RAOB Used for Calcs'!D153/10</f>
        <v>-54.3</v>
      </c>
      <c r="F153" s="18">
        <f t="shared" si="4"/>
        <v>218.84999999999997</v>
      </c>
      <c r="H153" s="8">
        <f>'RAOB Used for Calcs'!B153/10</f>
        <v>15</v>
      </c>
      <c r="J153" s="9">
        <f>IF('RAOB Used for Calcs'!N153=1,((H153*1000)/(287.05*F153)),0)</f>
        <v>0.23877406708285784</v>
      </c>
    </row>
    <row r="154" spans="2:10" x14ac:dyDescent="0.15">
      <c r="B154" s="15">
        <f>'RAOB Used for Calcs'!C154</f>
        <v>12304</v>
      </c>
      <c r="D154" s="18">
        <f>'RAOB Used for Calcs'!D154/10</f>
        <v>-54.3</v>
      </c>
      <c r="F154" s="18">
        <f t="shared" si="4"/>
        <v>218.84999999999997</v>
      </c>
      <c r="H154" s="8">
        <f>'RAOB Used for Calcs'!B154/10</f>
        <v>15</v>
      </c>
      <c r="J154" s="9">
        <f>IF('RAOB Used for Calcs'!N154=1,((H154*1000)/(287.05*F154)),0)</f>
        <v>0.23877406708285784</v>
      </c>
    </row>
    <row r="155" spans="2:10" x14ac:dyDescent="0.15">
      <c r="B155" s="15">
        <f>'RAOB Used for Calcs'!C155</f>
        <v>12404</v>
      </c>
      <c r="D155" s="18">
        <f>'RAOB Used for Calcs'!D155/10</f>
        <v>-54.3</v>
      </c>
      <c r="F155" s="18">
        <f t="shared" si="4"/>
        <v>218.84999999999997</v>
      </c>
      <c r="H155" s="8">
        <f>'RAOB Used for Calcs'!B155/10</f>
        <v>15</v>
      </c>
      <c r="J155" s="9">
        <f>IF('RAOB Used for Calcs'!N155=1,((H155*1000)/(287.05*F155)),0)</f>
        <v>0.23877406708285784</v>
      </c>
    </row>
    <row r="156" spans="2:10" x14ac:dyDescent="0.15">
      <c r="B156" s="15">
        <f>'RAOB Used for Calcs'!C156</f>
        <v>12504</v>
      </c>
      <c r="D156" s="18">
        <f>'RAOB Used for Calcs'!D156/10</f>
        <v>-54.3</v>
      </c>
      <c r="F156" s="18">
        <f t="shared" si="4"/>
        <v>218.84999999999997</v>
      </c>
      <c r="H156" s="8">
        <f>'RAOB Used for Calcs'!B156/10</f>
        <v>15</v>
      </c>
      <c r="J156" s="9">
        <f>IF('RAOB Used for Calcs'!N156=1,((H156*1000)/(287.05*F156)),0)</f>
        <v>0.23877406708285784</v>
      </c>
    </row>
    <row r="157" spans="2:10" x14ac:dyDescent="0.15">
      <c r="B157" s="15">
        <f>'RAOB Used for Calcs'!C157</f>
        <v>12604</v>
      </c>
      <c r="D157" s="18">
        <f>'RAOB Used for Calcs'!D157/10</f>
        <v>-54.3</v>
      </c>
      <c r="F157" s="18">
        <f t="shared" si="4"/>
        <v>218.84999999999997</v>
      </c>
      <c r="H157" s="8">
        <f>'RAOB Used for Calcs'!B157/10</f>
        <v>15</v>
      </c>
      <c r="J157" s="9">
        <f>IF('RAOB Used for Calcs'!N157=1,((H157*1000)/(287.05*F157)),0)</f>
        <v>0.23877406708285784</v>
      </c>
    </row>
    <row r="158" spans="2:10" x14ac:dyDescent="0.15">
      <c r="B158" s="15">
        <f>'RAOB Used for Calcs'!C158</f>
        <v>12704</v>
      </c>
      <c r="D158" s="18">
        <f>'RAOB Used for Calcs'!D158/10</f>
        <v>-54.3</v>
      </c>
      <c r="F158" s="18">
        <f t="shared" si="4"/>
        <v>218.84999999999997</v>
      </c>
      <c r="H158" s="8">
        <f>'RAOB Used for Calcs'!B158/10</f>
        <v>15</v>
      </c>
      <c r="J158" s="9">
        <f>IF('RAOB Used for Calcs'!N158=1,((H158*1000)/(287.05*F158)),0)</f>
        <v>0.23877406708285784</v>
      </c>
    </row>
    <row r="159" spans="2:10" x14ac:dyDescent="0.15">
      <c r="B159" s="15">
        <f>'RAOB Used for Calcs'!C159</f>
        <v>12804</v>
      </c>
      <c r="D159" s="18">
        <f>'RAOB Used for Calcs'!D159/10</f>
        <v>-54.3</v>
      </c>
      <c r="F159" s="18">
        <f t="shared" si="4"/>
        <v>218.84999999999997</v>
      </c>
      <c r="H159" s="8">
        <f>'RAOB Used for Calcs'!B159/10</f>
        <v>15</v>
      </c>
      <c r="J159" s="9">
        <f>IF('RAOB Used for Calcs'!N159=1,((H159*1000)/(287.05*F159)),0)</f>
        <v>0.23877406708285784</v>
      </c>
    </row>
    <row r="160" spans="2:10" x14ac:dyDescent="0.15">
      <c r="B160" s="15">
        <f>'RAOB Used for Calcs'!C160</f>
        <v>12904</v>
      </c>
      <c r="D160" s="18">
        <f>'RAOB Used for Calcs'!D160/10</f>
        <v>-54.3</v>
      </c>
      <c r="F160" s="18">
        <f t="shared" si="4"/>
        <v>218.84999999999997</v>
      </c>
      <c r="H160" s="8">
        <f>'RAOB Used for Calcs'!B160/10</f>
        <v>15</v>
      </c>
      <c r="J160" s="9">
        <f>IF('RAOB Used for Calcs'!N160=1,((H160*1000)/(287.05*F160)),0)</f>
        <v>0.23877406708285784</v>
      </c>
    </row>
    <row r="161" spans="2:10" x14ac:dyDescent="0.15">
      <c r="B161" s="15">
        <f>'RAOB Used for Calcs'!C161</f>
        <v>13004</v>
      </c>
      <c r="D161" s="18">
        <f>'RAOB Used for Calcs'!D161/10</f>
        <v>-54.3</v>
      </c>
      <c r="F161" s="18">
        <f t="shared" ref="F161:F192" si="5">D161+273.15</f>
        <v>218.84999999999997</v>
      </c>
      <c r="H161" s="8">
        <f>'RAOB Used for Calcs'!B161/10</f>
        <v>15</v>
      </c>
      <c r="J161" s="9">
        <f>IF('RAOB Used for Calcs'!N161=1,((H161*1000)/(287.05*F161)),0)</f>
        <v>0.23877406708285784</v>
      </c>
    </row>
    <row r="162" spans="2:10" x14ac:dyDescent="0.15">
      <c r="B162" s="15">
        <f>'RAOB Used for Calcs'!C162</f>
        <v>13104</v>
      </c>
      <c r="D162" s="18">
        <f>'RAOB Used for Calcs'!D162/10</f>
        <v>-54.3</v>
      </c>
      <c r="F162" s="18">
        <f t="shared" si="5"/>
        <v>218.84999999999997</v>
      </c>
      <c r="H162" s="8">
        <f>'RAOB Used for Calcs'!B162/10</f>
        <v>15</v>
      </c>
      <c r="J162" s="9">
        <f>IF('RAOB Used for Calcs'!N162=1,((H162*1000)/(287.05*F162)),0)</f>
        <v>0.23877406708285784</v>
      </c>
    </row>
    <row r="163" spans="2:10" x14ac:dyDescent="0.15">
      <c r="B163" s="15">
        <f>'RAOB Used for Calcs'!C163</f>
        <v>13204</v>
      </c>
      <c r="D163" s="18">
        <f>'RAOB Used for Calcs'!D163/10</f>
        <v>-54.3</v>
      </c>
      <c r="F163" s="18">
        <f t="shared" si="5"/>
        <v>218.84999999999997</v>
      </c>
      <c r="H163" s="8">
        <f>'RAOB Used for Calcs'!B163/10</f>
        <v>15</v>
      </c>
      <c r="J163" s="9">
        <f>IF('RAOB Used for Calcs'!N163=1,((H163*1000)/(287.05*F163)),0)</f>
        <v>0.23877406708285784</v>
      </c>
    </row>
    <row r="164" spans="2:10" x14ac:dyDescent="0.15">
      <c r="B164" s="15">
        <f>'RAOB Used for Calcs'!C164</f>
        <v>13299.333333333334</v>
      </c>
      <c r="D164" s="18">
        <f>'RAOB Used for Calcs'!D164/10</f>
        <v>-54.3</v>
      </c>
      <c r="F164" s="18">
        <f t="shared" si="5"/>
        <v>218.84999999999997</v>
      </c>
      <c r="H164" s="8">
        <f>'RAOB Used for Calcs'!B164/10</f>
        <v>15</v>
      </c>
      <c r="J164" s="9">
        <f>IF('RAOB Used for Calcs'!N164=1,((H164*1000)/(287.05*F164)),0)</f>
        <v>0.23877406708285784</v>
      </c>
    </row>
    <row r="165" spans="2:10" x14ac:dyDescent="0.15">
      <c r="B165" s="15">
        <f>'RAOB Used for Calcs'!C165</f>
        <v>13394.666666666668</v>
      </c>
      <c r="D165" s="18">
        <f>'RAOB Used for Calcs'!D165/10</f>
        <v>-54.3</v>
      </c>
      <c r="F165" s="18">
        <f t="shared" si="5"/>
        <v>218.84999999999997</v>
      </c>
      <c r="H165" s="8">
        <f>'RAOB Used for Calcs'!B165/10</f>
        <v>15</v>
      </c>
      <c r="J165" s="9">
        <f>IF('RAOB Used for Calcs'!N165=1,((H165*1000)/(287.05*F165)),0)</f>
        <v>0.23877406708285784</v>
      </c>
    </row>
    <row r="166" spans="2:10" x14ac:dyDescent="0.15">
      <c r="B166" s="15">
        <f>'RAOB Used for Calcs'!C166</f>
        <v>13490</v>
      </c>
      <c r="D166" s="18">
        <f>'RAOB Used for Calcs'!D166/10</f>
        <v>-54.3</v>
      </c>
      <c r="F166" s="18">
        <f t="shared" si="5"/>
        <v>218.84999999999997</v>
      </c>
      <c r="H166" s="8">
        <f>'RAOB Used for Calcs'!B166/10</f>
        <v>15</v>
      </c>
      <c r="J166" s="9">
        <f>IF('RAOB Used for Calcs'!N166=1,((H166*1000)/(287.05*F166)),0)</f>
        <v>0.23877406708285784</v>
      </c>
    </row>
    <row r="167" spans="2:10" x14ac:dyDescent="0.15">
      <c r="B167" s="15">
        <f>'RAOB Used for Calcs'!C167</f>
        <v>13623.333333333334</v>
      </c>
      <c r="D167" s="18">
        <f>'RAOB Used for Calcs'!D167/10</f>
        <v>-55.9</v>
      </c>
      <c r="F167" s="18">
        <f t="shared" si="5"/>
        <v>217.24999999999997</v>
      </c>
      <c r="H167" s="8">
        <f>'RAOB Used for Calcs'!B167/10</f>
        <v>13.16</v>
      </c>
      <c r="J167" s="9">
        <f>IF('RAOB Used for Calcs'!N167=1,((H167*1000)/(287.05*F167)),0)</f>
        <v>0.21102725655145624</v>
      </c>
    </row>
    <row r="168" spans="2:10" x14ac:dyDescent="0.15">
      <c r="B168" s="15">
        <f>'RAOB Used for Calcs'!C168</f>
        <v>13756.666666666668</v>
      </c>
      <c r="D168" s="18">
        <f>'RAOB Used for Calcs'!D168/10</f>
        <v>-55.9</v>
      </c>
      <c r="F168" s="18">
        <f t="shared" si="5"/>
        <v>217.24999999999997</v>
      </c>
      <c r="H168" s="8">
        <f>'RAOB Used for Calcs'!B168/10</f>
        <v>13.16</v>
      </c>
      <c r="J168" s="9">
        <f>IF('RAOB Used for Calcs'!N168=1,((H168*1000)/(287.05*F168)),0)</f>
        <v>0.21102725655145624</v>
      </c>
    </row>
    <row r="169" spans="2:10" x14ac:dyDescent="0.15">
      <c r="B169" s="15">
        <f>'RAOB Used for Calcs'!C169</f>
        <v>13890</v>
      </c>
      <c r="D169" s="18">
        <f>'RAOB Used for Calcs'!D169/10</f>
        <v>-55.9</v>
      </c>
      <c r="F169" s="18">
        <f t="shared" si="5"/>
        <v>217.24999999999997</v>
      </c>
      <c r="H169" s="8">
        <f>'RAOB Used for Calcs'!B169/10</f>
        <v>13.16</v>
      </c>
      <c r="J169" s="9">
        <f>IF('RAOB Used for Calcs'!N169=1,((H169*1000)/(287.05*F169)),0)</f>
        <v>0.21102725655145624</v>
      </c>
    </row>
    <row r="170" spans="2:10" x14ac:dyDescent="0.15">
      <c r="B170" s="15">
        <f>'RAOB Used for Calcs'!C170</f>
        <v>14035.333333333334</v>
      </c>
      <c r="D170" s="18">
        <f>'RAOB Used for Calcs'!D170/10</f>
        <v>-55.9</v>
      </c>
      <c r="F170" s="18">
        <f t="shared" si="5"/>
        <v>217.24999999999997</v>
      </c>
      <c r="H170" s="8">
        <f>'RAOB Used for Calcs'!B170/10</f>
        <v>13.16</v>
      </c>
      <c r="J170" s="9">
        <f>IF('RAOB Used for Calcs'!N170=1,((H170*1000)/(287.05*F170)),0)</f>
        <v>0.21102725655145624</v>
      </c>
    </row>
    <row r="171" spans="2:10" x14ac:dyDescent="0.15">
      <c r="B171" s="15">
        <f>'RAOB Used for Calcs'!C171</f>
        <v>14180.666666666668</v>
      </c>
      <c r="D171" s="18">
        <f>'RAOB Used for Calcs'!D171/10</f>
        <v>-55.9</v>
      </c>
      <c r="F171" s="18">
        <f t="shared" si="5"/>
        <v>217.24999999999997</v>
      </c>
      <c r="H171" s="8">
        <f>'RAOB Used for Calcs'!B171/10</f>
        <v>13.16</v>
      </c>
      <c r="J171" s="9">
        <f>IF('RAOB Used for Calcs'!N171=1,((H171*1000)/(287.05*F171)),0)</f>
        <v>0.21102725655145624</v>
      </c>
    </row>
    <row r="172" spans="2:10" x14ac:dyDescent="0.15">
      <c r="B172" s="15">
        <f>'RAOB Used for Calcs'!C172</f>
        <v>14326</v>
      </c>
      <c r="D172" s="18">
        <f>'RAOB Used for Calcs'!D172/10</f>
        <v>-55.9</v>
      </c>
      <c r="F172" s="18">
        <f t="shared" si="5"/>
        <v>217.24999999999997</v>
      </c>
      <c r="H172" s="8">
        <f>'RAOB Used for Calcs'!B172/10</f>
        <v>13.16</v>
      </c>
      <c r="J172" s="9">
        <f>IF('RAOB Used for Calcs'!N172=1,((H172*1000)/(287.05*F172)),0)</f>
        <v>0.21102725655145624</v>
      </c>
    </row>
    <row r="173" spans="2:10" x14ac:dyDescent="0.15">
      <c r="B173" s="15">
        <f>'RAOB Used for Calcs'!C173</f>
        <v>14352.666666666666</v>
      </c>
      <c r="D173" s="18">
        <f>'RAOB Used for Calcs'!D173/10</f>
        <v>-56.1</v>
      </c>
      <c r="F173" s="18">
        <f t="shared" si="5"/>
        <v>217.04999999999998</v>
      </c>
      <c r="H173" s="8">
        <f>'RAOB Used for Calcs'!B173/10</f>
        <v>13</v>
      </c>
      <c r="J173" s="9">
        <f>IF('RAOB Used for Calcs'!N173=1,((H173*1000)/(287.05*F173)),0)</f>
        <v>0.20865366184568368</v>
      </c>
    </row>
    <row r="174" spans="2:10" x14ac:dyDescent="0.15">
      <c r="B174" s="15">
        <f>'RAOB Used for Calcs'!C174</f>
        <v>14379.333333333332</v>
      </c>
      <c r="D174" s="18">
        <f>'RAOB Used for Calcs'!D174/10</f>
        <v>-56.1</v>
      </c>
      <c r="F174" s="18">
        <f t="shared" si="5"/>
        <v>217.04999999999998</v>
      </c>
      <c r="H174" s="8">
        <f>'RAOB Used for Calcs'!B174/10</f>
        <v>13</v>
      </c>
      <c r="J174" s="9">
        <f>IF('RAOB Used for Calcs'!N174=1,((H174*1000)/(287.05*F174)),0)</f>
        <v>0.20865366184568368</v>
      </c>
    </row>
    <row r="175" spans="2:10" x14ac:dyDescent="0.15">
      <c r="B175" s="15">
        <f>'RAOB Used for Calcs'!C175</f>
        <v>14406</v>
      </c>
      <c r="D175" s="18">
        <f>'RAOB Used for Calcs'!D175/10</f>
        <v>-56.1</v>
      </c>
      <c r="F175" s="18">
        <f t="shared" si="5"/>
        <v>217.04999999999998</v>
      </c>
      <c r="H175" s="8">
        <f>'RAOB Used for Calcs'!B175/10</f>
        <v>13</v>
      </c>
      <c r="J175" s="9">
        <f>IF('RAOB Used for Calcs'!N175=1,((H175*1000)/(287.05*F175)),0)</f>
        <v>0.20865366184568368</v>
      </c>
    </row>
    <row r="176" spans="2:10" x14ac:dyDescent="0.15">
      <c r="B176" s="15">
        <f>'RAOB Used for Calcs'!C176</f>
        <v>14539.333333333334</v>
      </c>
      <c r="D176" s="18">
        <f>'RAOB Used for Calcs'!D176/10</f>
        <v>-53.3</v>
      </c>
      <c r="F176" s="18">
        <f t="shared" si="5"/>
        <v>219.84999999999997</v>
      </c>
      <c r="H176" s="8">
        <f>'RAOB Used for Calcs'!B176/10</f>
        <v>11.5</v>
      </c>
      <c r="J176" s="9">
        <f>IF('RAOB Used for Calcs'!N176=1,((H176*1000)/(287.05*F176)),0)</f>
        <v>0.18222745892880285</v>
      </c>
    </row>
    <row r="177" spans="2:10" x14ac:dyDescent="0.15">
      <c r="B177" s="15">
        <f>'RAOB Used for Calcs'!C177</f>
        <v>14672.666666666668</v>
      </c>
      <c r="D177" s="18">
        <f>'RAOB Used for Calcs'!D177/10</f>
        <v>-53.3</v>
      </c>
      <c r="F177" s="18">
        <f t="shared" si="5"/>
        <v>219.84999999999997</v>
      </c>
      <c r="H177" s="8">
        <f>'RAOB Used for Calcs'!B177/10</f>
        <v>11.5</v>
      </c>
      <c r="J177" s="9">
        <f>IF('RAOB Used for Calcs'!N177=1,((H177*1000)/(287.05*F177)),0)</f>
        <v>0.18222745892880285</v>
      </c>
    </row>
    <row r="178" spans="2:10" x14ac:dyDescent="0.15">
      <c r="B178" s="15">
        <f>'RAOB Used for Calcs'!C178</f>
        <v>14806</v>
      </c>
      <c r="D178" s="18">
        <f>'RAOB Used for Calcs'!D178/10</f>
        <v>-53.3</v>
      </c>
      <c r="F178" s="18">
        <f t="shared" si="5"/>
        <v>219.84999999999997</v>
      </c>
      <c r="H178" s="8">
        <f>'RAOB Used for Calcs'!B178/10</f>
        <v>11.5</v>
      </c>
      <c r="J178" s="9">
        <f>IF('RAOB Used for Calcs'!N178=1,((H178*1000)/(287.05*F178)),0)</f>
        <v>0.18222745892880285</v>
      </c>
    </row>
    <row r="179" spans="2:10" x14ac:dyDescent="0.15">
      <c r="B179" s="15">
        <f>'RAOB Used for Calcs'!C179</f>
        <v>14934.666666666666</v>
      </c>
      <c r="D179" s="18">
        <f>'RAOB Used for Calcs'!D179/10</f>
        <v>-53.3</v>
      </c>
      <c r="F179" s="18">
        <f t="shared" si="5"/>
        <v>219.84999999999997</v>
      </c>
      <c r="H179" s="8">
        <f>'RAOB Used for Calcs'!B179/10</f>
        <v>11.5</v>
      </c>
      <c r="J179" s="9">
        <f>IF('RAOB Used for Calcs'!N179=1,((H179*1000)/(287.05*F179)),0)</f>
        <v>0.18222745892880285</v>
      </c>
    </row>
    <row r="180" spans="2:10" x14ac:dyDescent="0.15">
      <c r="B180" s="15">
        <f>'RAOB Used for Calcs'!C180</f>
        <v>15063.333333333332</v>
      </c>
      <c r="D180" s="18">
        <f>'RAOB Used for Calcs'!D180/10</f>
        <v>-53.3</v>
      </c>
      <c r="F180" s="18">
        <f t="shared" si="5"/>
        <v>219.84999999999997</v>
      </c>
      <c r="H180" s="8">
        <f>'RAOB Used for Calcs'!B180/10</f>
        <v>11.5</v>
      </c>
      <c r="J180" s="9">
        <f>IF('RAOB Used for Calcs'!N180=1,((H180*1000)/(287.05*F180)),0)</f>
        <v>0.18222745892880285</v>
      </c>
    </row>
    <row r="181" spans="2:10" x14ac:dyDescent="0.15">
      <c r="B181" s="15">
        <f>'RAOB Used for Calcs'!C181</f>
        <v>15192</v>
      </c>
      <c r="D181" s="18">
        <f>'RAOB Used for Calcs'!D181/10</f>
        <v>-53.3</v>
      </c>
      <c r="F181" s="18">
        <f t="shared" si="5"/>
        <v>219.84999999999997</v>
      </c>
      <c r="H181" s="8">
        <f>'RAOB Used for Calcs'!B181/10</f>
        <v>11.5</v>
      </c>
      <c r="J181" s="9">
        <f>IF('RAOB Used for Calcs'!N181=1,((H181*1000)/(287.05*F181)),0)</f>
        <v>0.18222745892880285</v>
      </c>
    </row>
    <row r="182" spans="2:10" x14ac:dyDescent="0.15">
      <c r="B182" s="15">
        <f>'RAOB Used for Calcs'!C182</f>
        <v>15208</v>
      </c>
      <c r="D182" s="18">
        <f>'RAOB Used for Calcs'!D182/10</f>
        <v>-53.4</v>
      </c>
      <c r="F182" s="18">
        <f t="shared" si="5"/>
        <v>219.74999999999997</v>
      </c>
      <c r="H182" s="8">
        <f>'RAOB Used for Calcs'!B182/10</f>
        <v>11.41</v>
      </c>
      <c r="J182" s="9">
        <f>IF('RAOB Used for Calcs'!N182=1,((H182*1000)/(287.05*F182)),0)</f>
        <v>0.18088360690789898</v>
      </c>
    </row>
    <row r="183" spans="2:10" x14ac:dyDescent="0.15">
      <c r="B183" s="15">
        <f>'RAOB Used for Calcs'!C183</f>
        <v>15224</v>
      </c>
      <c r="D183" s="18">
        <f>'RAOB Used for Calcs'!D183/10</f>
        <v>-53.4</v>
      </c>
      <c r="F183" s="18">
        <f t="shared" si="5"/>
        <v>219.74999999999997</v>
      </c>
      <c r="H183" s="8">
        <f>'RAOB Used for Calcs'!B183/10</f>
        <v>11.41</v>
      </c>
      <c r="J183" s="9">
        <f>IF('RAOB Used for Calcs'!N183=1,((H183*1000)/(287.05*F183)),0)</f>
        <v>0.18088360690789898</v>
      </c>
    </row>
    <row r="184" spans="2:10" x14ac:dyDescent="0.15">
      <c r="B184" s="15">
        <f>'RAOB Used for Calcs'!C184</f>
        <v>15240</v>
      </c>
      <c r="D184" s="18">
        <f>'RAOB Used for Calcs'!D184/10</f>
        <v>-53.4</v>
      </c>
      <c r="F184" s="18">
        <f t="shared" si="5"/>
        <v>219.74999999999997</v>
      </c>
      <c r="H184" s="8">
        <f>'RAOB Used for Calcs'!B184/10</f>
        <v>11.41</v>
      </c>
      <c r="J184" s="9">
        <f>IF('RAOB Used for Calcs'!N184=1,((H184*1000)/(287.05*F184)),0)</f>
        <v>0.18088360690789898</v>
      </c>
    </row>
    <row r="185" spans="2:10" x14ac:dyDescent="0.15">
      <c r="B185" s="15">
        <f>'RAOB Used for Calcs'!C185</f>
        <v>15340</v>
      </c>
      <c r="D185" s="18">
        <f>'RAOB Used for Calcs'!D185/10</f>
        <v>-54.6</v>
      </c>
      <c r="F185" s="18">
        <f t="shared" si="5"/>
        <v>218.54999999999998</v>
      </c>
      <c r="H185" s="8">
        <f>'RAOB Used for Calcs'!B185/10</f>
        <v>10.379999999999999</v>
      </c>
      <c r="J185" s="9">
        <f>IF('RAOB Used for Calcs'!N185=1,((H185*1000)/(287.05*F185)),0)</f>
        <v>0.16545846520297292</v>
      </c>
    </row>
    <row r="186" spans="2:10" x14ac:dyDescent="0.15">
      <c r="B186" s="15">
        <f>'RAOB Used for Calcs'!C186</f>
        <v>15440</v>
      </c>
      <c r="D186" s="18">
        <f>'RAOB Used for Calcs'!D186/10</f>
        <v>-54.6</v>
      </c>
      <c r="F186" s="18">
        <f t="shared" si="5"/>
        <v>218.54999999999998</v>
      </c>
      <c r="H186" s="8">
        <f>'RAOB Used for Calcs'!B186/10</f>
        <v>10.379999999999999</v>
      </c>
      <c r="J186" s="9">
        <f>IF('RAOB Used for Calcs'!N186=1,((H186*1000)/(287.05*F186)),0)</f>
        <v>0.16545846520297292</v>
      </c>
    </row>
    <row r="187" spans="2:10" x14ac:dyDescent="0.15">
      <c r="B187" s="15">
        <f>'RAOB Used for Calcs'!C187</f>
        <v>15540</v>
      </c>
      <c r="D187" s="18">
        <f>'RAOB Used for Calcs'!D187/10</f>
        <v>-54.6</v>
      </c>
      <c r="F187" s="18">
        <f t="shared" si="5"/>
        <v>218.54999999999998</v>
      </c>
      <c r="H187" s="8">
        <f>'RAOB Used for Calcs'!B187/10</f>
        <v>10.379999999999999</v>
      </c>
      <c r="J187" s="9">
        <f>IF('RAOB Used for Calcs'!N187=1,((H187*1000)/(287.05*F187)),0)</f>
        <v>0.16545846520297292</v>
      </c>
    </row>
    <row r="188" spans="2:10" x14ac:dyDescent="0.15">
      <c r="B188" s="15">
        <f>'RAOB Used for Calcs'!C188</f>
        <v>15643.333333333334</v>
      </c>
      <c r="D188" s="18">
        <f>'RAOB Used for Calcs'!D188/10</f>
        <v>-54.6</v>
      </c>
      <c r="F188" s="18">
        <f t="shared" si="5"/>
        <v>218.54999999999998</v>
      </c>
      <c r="H188" s="8">
        <f>'RAOB Used for Calcs'!B188/10</f>
        <v>10.379999999999999</v>
      </c>
      <c r="J188" s="9">
        <f>IF('RAOB Used for Calcs'!N188=1,((H188*1000)/(287.05*F188)),0)</f>
        <v>0.16545846520297292</v>
      </c>
    </row>
    <row r="189" spans="2:10" x14ac:dyDescent="0.15">
      <c r="B189" s="15">
        <f>'RAOB Used for Calcs'!C189</f>
        <v>15746.666666666668</v>
      </c>
      <c r="D189" s="18">
        <f>'RAOB Used for Calcs'!D189/10</f>
        <v>-54.6</v>
      </c>
      <c r="F189" s="18">
        <f t="shared" si="5"/>
        <v>218.54999999999998</v>
      </c>
      <c r="H189" s="8">
        <f>'RAOB Used for Calcs'!B189/10</f>
        <v>10.379999999999999</v>
      </c>
      <c r="J189" s="9">
        <f>IF('RAOB Used for Calcs'!N189=1,((H189*1000)/(287.05*F189)),0)</f>
        <v>0.16545846520297292</v>
      </c>
    </row>
    <row r="190" spans="2:10" x14ac:dyDescent="0.15">
      <c r="B190" s="15">
        <f>'RAOB Used for Calcs'!C190</f>
        <v>15850</v>
      </c>
      <c r="D190" s="18">
        <f>'RAOB Used for Calcs'!D190/10</f>
        <v>-54.6</v>
      </c>
      <c r="F190" s="18">
        <f t="shared" si="5"/>
        <v>218.54999999999998</v>
      </c>
      <c r="H190" s="8">
        <f>'RAOB Used for Calcs'!B190/10</f>
        <v>10.379999999999999</v>
      </c>
      <c r="J190" s="9">
        <f>IF('RAOB Used for Calcs'!N190=1,((H190*1000)/(287.05*F190)),0)</f>
        <v>0.16545846520297292</v>
      </c>
    </row>
    <row r="191" spans="2:10" x14ac:dyDescent="0.15">
      <c r="B191" s="15">
        <f>'RAOB Used for Calcs'!C191</f>
        <v>15930</v>
      </c>
      <c r="D191" s="18">
        <f>'RAOB Used for Calcs'!D191/10</f>
        <v>-55.1</v>
      </c>
      <c r="F191" s="18">
        <f t="shared" si="5"/>
        <v>218.04999999999998</v>
      </c>
      <c r="H191" s="8">
        <f>'RAOB Used for Calcs'!B191/10</f>
        <v>10</v>
      </c>
      <c r="J191" s="9">
        <f>IF('RAOB Used for Calcs'!N191=1,((H191*1000)/(287.05*F191)),0)</f>
        <v>0.15976673417743159</v>
      </c>
    </row>
    <row r="192" spans="2:10" x14ac:dyDescent="0.15">
      <c r="B192" s="15">
        <f>'RAOB Used for Calcs'!C192</f>
        <v>16010</v>
      </c>
      <c r="D192" s="18">
        <f>'RAOB Used for Calcs'!D192/10</f>
        <v>-55.1</v>
      </c>
      <c r="F192" s="18">
        <f t="shared" si="5"/>
        <v>218.04999999999998</v>
      </c>
      <c r="H192" s="8">
        <f>'RAOB Used for Calcs'!B192/10</f>
        <v>10</v>
      </c>
      <c r="J192" s="9">
        <f>IF('RAOB Used for Calcs'!N192=1,((H192*1000)/(287.05*F192)),0)</f>
        <v>0.15976673417743159</v>
      </c>
    </row>
    <row r="193" spans="2:10" x14ac:dyDescent="0.15">
      <c r="B193" s="15">
        <f>'RAOB Used for Calcs'!C193</f>
        <v>16090</v>
      </c>
      <c r="D193" s="18">
        <f>'RAOB Used for Calcs'!D193/10</f>
        <v>-55.1</v>
      </c>
      <c r="F193" s="18">
        <f t="shared" ref="F193:F200" si="6">D193+273.15</f>
        <v>218.04999999999998</v>
      </c>
      <c r="H193" s="8">
        <f>'RAOB Used for Calcs'!B193/10</f>
        <v>10</v>
      </c>
      <c r="J193" s="9">
        <f>IF('RAOB Used for Calcs'!N193=1,((H193*1000)/(287.05*F193)),0)</f>
        <v>0.15976673417743159</v>
      </c>
    </row>
    <row r="194" spans="2:10" x14ac:dyDescent="0.15">
      <c r="B194" s="15">
        <f>'RAOB Used for Calcs'!C194</f>
        <v>16111.333333333334</v>
      </c>
      <c r="D194" s="18">
        <f>'RAOB Used for Calcs'!D194/10</f>
        <v>-55.2</v>
      </c>
      <c r="F194" s="18">
        <f t="shared" si="6"/>
        <v>217.95</v>
      </c>
      <c r="H194" s="8">
        <f>'RAOB Used for Calcs'!B194/10</f>
        <v>9.9</v>
      </c>
      <c r="J194" s="9">
        <f>IF('RAOB Used for Calcs'!N194=1,((H194*1000)/(287.05*F194)),0)</f>
        <v>0.15824163809825678</v>
      </c>
    </row>
    <row r="195" spans="2:10" x14ac:dyDescent="0.15">
      <c r="B195" s="15">
        <f>'RAOB Used for Calcs'!C195</f>
        <v>16132.666666666668</v>
      </c>
      <c r="D195" s="18">
        <f>'RAOB Used for Calcs'!D195/10</f>
        <v>-55.2</v>
      </c>
      <c r="F195" s="18">
        <f t="shared" si="6"/>
        <v>217.95</v>
      </c>
      <c r="H195" s="8">
        <f>'RAOB Used for Calcs'!B195/10</f>
        <v>9.9</v>
      </c>
      <c r="J195" s="9">
        <f>IF('RAOB Used for Calcs'!N195=1,((H195*1000)/(287.05*F195)),0)</f>
        <v>0.15824163809825678</v>
      </c>
    </row>
    <row r="196" spans="2:10" x14ac:dyDescent="0.15">
      <c r="B196" s="15">
        <f>'RAOB Used for Calcs'!C196</f>
        <v>16154</v>
      </c>
      <c r="D196" s="18">
        <f>'RAOB Used for Calcs'!D196/10</f>
        <v>-55.2</v>
      </c>
      <c r="F196" s="18">
        <f t="shared" si="6"/>
        <v>217.95</v>
      </c>
      <c r="H196" s="8">
        <f>'RAOB Used for Calcs'!B196/10</f>
        <v>9.9</v>
      </c>
      <c r="J196" s="9">
        <f>IF('RAOB Used for Calcs'!N196=1,((H196*1000)/(287.05*F196)),0)</f>
        <v>0.15824163809825678</v>
      </c>
    </row>
    <row r="197" spans="2:10" x14ac:dyDescent="0.15">
      <c r="B197" s="15">
        <f>'RAOB Used for Calcs'!C197</f>
        <v>16280</v>
      </c>
      <c r="D197" s="18">
        <f>'RAOB Used for Calcs'!D197/10</f>
        <v>-56.1</v>
      </c>
      <c r="F197" s="18">
        <f t="shared" si="6"/>
        <v>217.04999999999998</v>
      </c>
      <c r="H197" s="8">
        <f>'RAOB Used for Calcs'!B197/10</f>
        <v>9.33</v>
      </c>
      <c r="J197" s="9">
        <f>IF('RAOB Used for Calcs'!N197=1,((H197*1000)/(287.05*F197)),0)</f>
        <v>0.14974912807847915</v>
      </c>
    </row>
    <row r="198" spans="2:10" x14ac:dyDescent="0.15">
      <c r="B198" s="15">
        <f>'RAOB Used for Calcs'!C198</f>
        <v>16406</v>
      </c>
      <c r="D198" s="18">
        <f>'RAOB Used for Calcs'!D198/10</f>
        <v>-56.1</v>
      </c>
      <c r="F198" s="18">
        <f t="shared" si="6"/>
        <v>217.04999999999998</v>
      </c>
      <c r="H198" s="8">
        <f>'RAOB Used for Calcs'!B198/10</f>
        <v>9.33</v>
      </c>
      <c r="J198" s="9">
        <f>IF('RAOB Used for Calcs'!N198=1,((H198*1000)/(287.05*F198)),0)</f>
        <v>0.14974912807847915</v>
      </c>
    </row>
    <row r="199" spans="2:10" x14ac:dyDescent="0.15">
      <c r="B199" s="15">
        <f>'RAOB Used for Calcs'!C199</f>
        <v>16532</v>
      </c>
      <c r="D199" s="18">
        <f>'RAOB Used for Calcs'!D199/10</f>
        <v>-56.1</v>
      </c>
      <c r="F199" s="18">
        <f t="shared" si="6"/>
        <v>217.04999999999998</v>
      </c>
      <c r="H199" s="8">
        <f>'RAOB Used for Calcs'!B199/10</f>
        <v>9.33</v>
      </c>
      <c r="J199" s="9">
        <f>IF('RAOB Used for Calcs'!N199=1,((H199*1000)/(287.05*F199)),0)</f>
        <v>0.14974912807847915</v>
      </c>
    </row>
    <row r="200" spans="2:10" x14ac:dyDescent="0.15">
      <c r="B200" s="15">
        <f>'RAOB Used for Calcs'!C200</f>
        <v>16665.333333333332</v>
      </c>
      <c r="D200" s="18">
        <f>'RAOB Used for Calcs'!D200/10</f>
        <v>-56.8</v>
      </c>
      <c r="F200" s="18">
        <f t="shared" si="6"/>
        <v>216.34999999999997</v>
      </c>
      <c r="H200" s="8">
        <f>'RAOB Used for Calcs'!B200/10</f>
        <v>8.17</v>
      </c>
      <c r="J200" s="9">
        <f>IF('RAOB Used for Calcs'!N200=1,((H200*1000)/(287.05*F200)),0)</f>
        <v>0.13155507477927794</v>
      </c>
    </row>
    <row r="201" spans="2:10" x14ac:dyDescent="0.15">
      <c r="B201" s="15">
        <f>'RAOB Used for Calcs'!C201</f>
        <v>16798.666666666664</v>
      </c>
      <c r="D201" s="18">
        <f>'RAOB Used for Calcs'!D201/10</f>
        <v>-56.8</v>
      </c>
      <c r="F201" s="18">
        <f t="shared" ref="F201:F264" si="7">D201+273.15</f>
        <v>216.34999999999997</v>
      </c>
      <c r="H201" s="8">
        <f>'RAOB Used for Calcs'!B201/10</f>
        <v>8.17</v>
      </c>
      <c r="J201" s="9">
        <f>IF('RAOB Used for Calcs'!N201=1,((H201*1000)/(287.05*F201)),0)</f>
        <v>0.13155507477927794</v>
      </c>
    </row>
    <row r="202" spans="2:10" x14ac:dyDescent="0.15">
      <c r="B202" s="15">
        <f>'RAOB Used for Calcs'!C202</f>
        <v>16932</v>
      </c>
      <c r="D202" s="18">
        <f>'RAOB Used for Calcs'!D202/10</f>
        <v>-56.8</v>
      </c>
      <c r="F202" s="18">
        <f t="shared" si="7"/>
        <v>216.34999999999997</v>
      </c>
      <c r="H202" s="8">
        <f>'RAOB Used for Calcs'!B202/10</f>
        <v>8.17</v>
      </c>
      <c r="J202" s="9">
        <f>IF('RAOB Used for Calcs'!N202=1,((H202*1000)/(287.05*F202)),0)</f>
        <v>0.13155507477927794</v>
      </c>
    </row>
    <row r="203" spans="2:10" x14ac:dyDescent="0.15">
      <c r="B203" s="15">
        <f>'RAOB Used for Calcs'!C203</f>
        <v>17079.333333333332</v>
      </c>
      <c r="D203" s="18">
        <f>'RAOB Used for Calcs'!D203/10</f>
        <v>-56.8</v>
      </c>
      <c r="F203" s="18">
        <f t="shared" si="7"/>
        <v>216.34999999999997</v>
      </c>
      <c r="H203" s="8">
        <f>'RAOB Used for Calcs'!B203/10</f>
        <v>8.17</v>
      </c>
      <c r="J203" s="9">
        <f>IF('RAOB Used for Calcs'!N203=1,((H203*1000)/(287.05*F203)),0)</f>
        <v>0.13155507477927794</v>
      </c>
    </row>
    <row r="204" spans="2:10" x14ac:dyDescent="0.15">
      <c r="B204" s="15">
        <f>'RAOB Used for Calcs'!C204</f>
        <v>17226.666666666664</v>
      </c>
      <c r="D204" s="18">
        <f>'RAOB Used for Calcs'!D204/10</f>
        <v>-56.8</v>
      </c>
      <c r="F204" s="18">
        <f t="shared" si="7"/>
        <v>216.34999999999997</v>
      </c>
      <c r="H204" s="8">
        <f>'RAOB Used for Calcs'!B204/10</f>
        <v>8.17</v>
      </c>
      <c r="J204" s="9">
        <f>IF('RAOB Used for Calcs'!N204=1,((H204*1000)/(287.05*F204)),0)</f>
        <v>0.13155507477927794</v>
      </c>
    </row>
    <row r="205" spans="2:10" x14ac:dyDescent="0.15">
      <c r="B205" s="15">
        <f>'RAOB Used for Calcs'!C205</f>
        <v>17374</v>
      </c>
      <c r="D205" s="18">
        <f>'RAOB Used for Calcs'!D205/10</f>
        <v>-56.8</v>
      </c>
      <c r="F205" s="18">
        <f t="shared" si="7"/>
        <v>216.34999999999997</v>
      </c>
      <c r="H205" s="8">
        <f>'RAOB Used for Calcs'!B205/10</f>
        <v>8.17</v>
      </c>
      <c r="J205" s="9">
        <f>IF('RAOB Used for Calcs'!N205=1,((H205*1000)/(287.05*F205)),0)</f>
        <v>0.13155507477927794</v>
      </c>
    </row>
    <row r="206" spans="2:10" x14ac:dyDescent="0.15">
      <c r="B206" s="15">
        <f>'RAOB Used for Calcs'!C206</f>
        <v>17537.333333333332</v>
      </c>
      <c r="D206" s="18">
        <f>'RAOB Used for Calcs'!D206/10</f>
        <v>-57.7</v>
      </c>
      <c r="F206" s="18">
        <f t="shared" si="7"/>
        <v>215.45</v>
      </c>
      <c r="H206" s="8">
        <f>'RAOB Used for Calcs'!B206/10</f>
        <v>7</v>
      </c>
      <c r="J206" s="9">
        <f>IF('RAOB Used for Calcs'!N206=1,((H206*1000)/(287.05*F206)),0)</f>
        <v>0.11318633312217345</v>
      </c>
    </row>
    <row r="207" spans="2:10" x14ac:dyDescent="0.15">
      <c r="B207" s="15">
        <f>'RAOB Used for Calcs'!C207</f>
        <v>17700.666666666664</v>
      </c>
      <c r="D207" s="18">
        <f>'RAOB Used for Calcs'!D207/10</f>
        <v>-57.7</v>
      </c>
      <c r="F207" s="18">
        <f t="shared" si="7"/>
        <v>215.45</v>
      </c>
      <c r="H207" s="8">
        <f>'RAOB Used for Calcs'!B207/10</f>
        <v>7</v>
      </c>
      <c r="J207" s="9">
        <f>IF('RAOB Used for Calcs'!N207=1,((H207*1000)/(287.05*F207)),0)</f>
        <v>0.11318633312217345</v>
      </c>
    </row>
    <row r="208" spans="2:10" x14ac:dyDescent="0.15">
      <c r="B208" s="15">
        <f>'RAOB Used for Calcs'!C208</f>
        <v>17864</v>
      </c>
      <c r="D208" s="18">
        <f>'RAOB Used for Calcs'!D208/10</f>
        <v>-57.7</v>
      </c>
      <c r="F208" s="18">
        <f t="shared" si="7"/>
        <v>215.45</v>
      </c>
      <c r="H208" s="8">
        <f>'RAOB Used for Calcs'!B208/10</f>
        <v>7</v>
      </c>
      <c r="J208" s="9">
        <f>IF('RAOB Used for Calcs'!N208=1,((H208*1000)/(287.05*F208)),0)</f>
        <v>0.11318633312217345</v>
      </c>
    </row>
    <row r="209" spans="2:10" x14ac:dyDescent="0.15">
      <c r="B209" s="15">
        <f>'RAOB Used for Calcs'!C209</f>
        <v>18026</v>
      </c>
      <c r="D209" s="18">
        <f>'RAOB Used for Calcs'!D209/10</f>
        <v>-57.7</v>
      </c>
      <c r="F209" s="18">
        <f t="shared" si="7"/>
        <v>215.45</v>
      </c>
      <c r="H209" s="8">
        <f>'RAOB Used for Calcs'!B209/10</f>
        <v>7</v>
      </c>
      <c r="J209" s="9">
        <f>IF('RAOB Used for Calcs'!N209=1,((H209*1000)/(287.05*F209)),0)</f>
        <v>0.11318633312217345</v>
      </c>
    </row>
    <row r="210" spans="2:10" x14ac:dyDescent="0.15">
      <c r="B210" s="15">
        <f>'RAOB Used for Calcs'!C210</f>
        <v>18188</v>
      </c>
      <c r="D210" s="18">
        <f>'RAOB Used for Calcs'!D210/10</f>
        <v>-57.7</v>
      </c>
      <c r="F210" s="18">
        <f t="shared" si="7"/>
        <v>215.45</v>
      </c>
      <c r="H210" s="8">
        <f>'RAOB Used for Calcs'!B210/10</f>
        <v>7</v>
      </c>
      <c r="J210" s="9">
        <f>IF('RAOB Used for Calcs'!N210=1,((H210*1000)/(287.05*F210)),0)</f>
        <v>0.11318633312217345</v>
      </c>
    </row>
    <row r="211" spans="2:10" x14ac:dyDescent="0.15">
      <c r="B211" s="15">
        <f>'RAOB Used for Calcs'!C211</f>
        <v>18350</v>
      </c>
      <c r="D211" s="18">
        <f>'RAOB Used for Calcs'!D211/10</f>
        <v>-57.7</v>
      </c>
      <c r="F211" s="18">
        <f t="shared" si="7"/>
        <v>215.45</v>
      </c>
      <c r="H211" s="8">
        <f>'RAOB Used for Calcs'!B211/10</f>
        <v>7</v>
      </c>
      <c r="J211" s="9">
        <f>IF('RAOB Used for Calcs'!N211=1,((H211*1000)/(287.05*F211)),0)</f>
        <v>0.11318633312217345</v>
      </c>
    </row>
    <row r="212" spans="2:10" x14ac:dyDescent="0.15">
      <c r="B212" s="15">
        <f>'RAOB Used for Calcs'!C212</f>
        <v>18483.333333333332</v>
      </c>
      <c r="D212" s="18">
        <f>'RAOB Used for Calcs'!D212/10</f>
        <v>-58</v>
      </c>
      <c r="F212" s="18">
        <f t="shared" si="7"/>
        <v>215.14999999999998</v>
      </c>
      <c r="H212" s="8">
        <f>'RAOB Used for Calcs'!B212/10</f>
        <v>6.11</v>
      </c>
      <c r="J212" s="9">
        <f>IF('RAOB Used for Calcs'!N212=1,((H212*1000)/(287.05*F212)),0)</f>
        <v>9.8933257414337228E-2</v>
      </c>
    </row>
    <row r="213" spans="2:10" x14ac:dyDescent="0.15">
      <c r="B213" s="15">
        <f>'RAOB Used for Calcs'!C213</f>
        <v>18616.666666666664</v>
      </c>
      <c r="D213" s="18">
        <f>'RAOB Used for Calcs'!D213/10</f>
        <v>-58</v>
      </c>
      <c r="F213" s="18">
        <f t="shared" si="7"/>
        <v>215.14999999999998</v>
      </c>
      <c r="H213" s="8">
        <f>'RAOB Used for Calcs'!B213/10</f>
        <v>6.11</v>
      </c>
      <c r="J213" s="9">
        <f>IF('RAOB Used for Calcs'!N213=1,((H213*1000)/(287.05*F213)),0)</f>
        <v>9.8933257414337228E-2</v>
      </c>
    </row>
    <row r="214" spans="2:10" x14ac:dyDescent="0.15">
      <c r="B214" s="15">
        <f>'RAOB Used for Calcs'!C214</f>
        <v>18750</v>
      </c>
      <c r="D214" s="18">
        <f>'RAOB Used for Calcs'!D214/10</f>
        <v>-58</v>
      </c>
      <c r="F214" s="18">
        <f t="shared" si="7"/>
        <v>215.14999999999998</v>
      </c>
      <c r="H214" s="8">
        <f>'RAOB Used for Calcs'!B214/10</f>
        <v>6.11</v>
      </c>
      <c r="J214" s="9">
        <f>IF('RAOB Used for Calcs'!N214=1,((H214*1000)/(287.05*F214)),0)</f>
        <v>9.8933257414337228E-2</v>
      </c>
    </row>
    <row r="215" spans="2:10" x14ac:dyDescent="0.15">
      <c r="B215" s="15">
        <f>'RAOB Used for Calcs'!C215</f>
        <v>18900.666666666668</v>
      </c>
      <c r="D215" s="18">
        <f>'RAOB Used for Calcs'!D215/10</f>
        <v>-58</v>
      </c>
      <c r="F215" s="18">
        <f t="shared" si="7"/>
        <v>215.14999999999998</v>
      </c>
      <c r="H215" s="8">
        <f>'RAOB Used for Calcs'!B215/10</f>
        <v>6.11</v>
      </c>
      <c r="J215" s="9">
        <f>IF('RAOB Used for Calcs'!N215=1,((H215*1000)/(287.05*F215)),0)</f>
        <v>9.8933257414337228E-2</v>
      </c>
    </row>
    <row r="216" spans="2:10" x14ac:dyDescent="0.15">
      <c r="B216" s="15">
        <f>'RAOB Used for Calcs'!C216</f>
        <v>19051.333333333336</v>
      </c>
      <c r="D216" s="18">
        <f>'RAOB Used for Calcs'!D216/10</f>
        <v>-58</v>
      </c>
      <c r="F216" s="18">
        <f t="shared" si="7"/>
        <v>215.14999999999998</v>
      </c>
      <c r="H216" s="8">
        <f>'RAOB Used for Calcs'!B216/10</f>
        <v>6.11</v>
      </c>
      <c r="J216" s="9">
        <f>IF('RAOB Used for Calcs'!N216=1,((H216*1000)/(287.05*F216)),0)</f>
        <v>9.8933257414337228E-2</v>
      </c>
    </row>
    <row r="217" spans="2:10" x14ac:dyDescent="0.15">
      <c r="B217" s="15">
        <f>'RAOB Used for Calcs'!C217</f>
        <v>19202</v>
      </c>
      <c r="D217" s="18">
        <f>'RAOB Used for Calcs'!D217/10</f>
        <v>-58</v>
      </c>
      <c r="F217" s="18">
        <f t="shared" si="7"/>
        <v>215.14999999999998</v>
      </c>
      <c r="H217" s="8">
        <f>'RAOB Used for Calcs'!B217/10</f>
        <v>6.11</v>
      </c>
      <c r="J217" s="9">
        <f>IF('RAOB Used for Calcs'!N217=1,((H217*1000)/(287.05*F217)),0)</f>
        <v>9.8933257414337228E-2</v>
      </c>
    </row>
    <row r="218" spans="2:10" x14ac:dyDescent="0.15">
      <c r="B218" s="15">
        <f>'RAOB Used for Calcs'!C218</f>
        <v>19335.333333333332</v>
      </c>
      <c r="D218" s="18">
        <f>'RAOB Used for Calcs'!D218/10</f>
        <v>-58.5</v>
      </c>
      <c r="F218" s="18">
        <f t="shared" si="7"/>
        <v>214.64999999999998</v>
      </c>
      <c r="H218" s="8">
        <f>'RAOB Used for Calcs'!B218/10</f>
        <v>5</v>
      </c>
      <c r="J218" s="9">
        <f>IF('RAOB Used for Calcs'!N218=1,((H218*1000)/(287.05*F218)),0)</f>
        <v>8.1148698782643747E-2</v>
      </c>
    </row>
    <row r="219" spans="2:10" x14ac:dyDescent="0.15">
      <c r="B219" s="15">
        <f>'RAOB Used for Calcs'!C219</f>
        <v>19468.666666666664</v>
      </c>
      <c r="D219" s="18">
        <f>'RAOB Used for Calcs'!D219/10</f>
        <v>-58.5</v>
      </c>
      <c r="F219" s="18">
        <f t="shared" si="7"/>
        <v>214.64999999999998</v>
      </c>
      <c r="H219" s="8">
        <f>'RAOB Used for Calcs'!B219/10</f>
        <v>5</v>
      </c>
      <c r="J219" s="9">
        <f>IF('RAOB Used for Calcs'!N219=1,((H219*1000)/(287.05*F219)),0)</f>
        <v>8.1148698782643747E-2</v>
      </c>
    </row>
    <row r="220" spans="2:10" x14ac:dyDescent="0.15">
      <c r="B220" s="15">
        <f>'RAOB Used for Calcs'!C220</f>
        <v>19602</v>
      </c>
      <c r="D220" s="18">
        <f>'RAOB Used for Calcs'!D220/10</f>
        <v>-58.5</v>
      </c>
      <c r="F220" s="18">
        <f t="shared" si="7"/>
        <v>214.64999999999998</v>
      </c>
      <c r="H220" s="8">
        <f>'RAOB Used for Calcs'!B220/10</f>
        <v>5</v>
      </c>
      <c r="J220" s="9">
        <f>IF('RAOB Used for Calcs'!N220=1,((H220*1000)/(287.05*F220)),0)</f>
        <v>8.1148698782643747E-2</v>
      </c>
    </row>
    <row r="221" spans="2:10" x14ac:dyDescent="0.15">
      <c r="B221" s="15">
        <f>'RAOB Used for Calcs'!C221</f>
        <v>19735.333333333332</v>
      </c>
      <c r="D221" s="18">
        <f>'RAOB Used for Calcs'!D221/10</f>
        <v>-58.5</v>
      </c>
      <c r="F221" s="18">
        <f t="shared" si="7"/>
        <v>214.64999999999998</v>
      </c>
      <c r="H221" s="8">
        <f>'RAOB Used for Calcs'!B221/10</f>
        <v>5</v>
      </c>
      <c r="J221" s="9">
        <f>IF('RAOB Used for Calcs'!N221=1,((H221*1000)/(287.05*F221)),0)</f>
        <v>8.1148698782643747E-2</v>
      </c>
    </row>
    <row r="222" spans="2:10" x14ac:dyDescent="0.15">
      <c r="B222" s="15">
        <f>'RAOB Used for Calcs'!C222</f>
        <v>19868.666666666664</v>
      </c>
      <c r="D222" s="18">
        <f>'RAOB Used for Calcs'!D222/10</f>
        <v>-58.5</v>
      </c>
      <c r="F222" s="18">
        <f t="shared" si="7"/>
        <v>214.64999999999998</v>
      </c>
      <c r="H222" s="8">
        <f>'RAOB Used for Calcs'!B222/10</f>
        <v>5</v>
      </c>
      <c r="J222" s="9">
        <f>IF('RAOB Used for Calcs'!N222=1,((H222*1000)/(287.05*F222)),0)</f>
        <v>8.1148698782643747E-2</v>
      </c>
    </row>
    <row r="223" spans="2:10" x14ac:dyDescent="0.15">
      <c r="B223" s="15">
        <f>'RAOB Used for Calcs'!C223</f>
        <v>20002</v>
      </c>
      <c r="D223" s="18">
        <f>'RAOB Used for Calcs'!D223/10</f>
        <v>-58.5</v>
      </c>
      <c r="F223" s="18">
        <f t="shared" si="7"/>
        <v>214.64999999999998</v>
      </c>
      <c r="H223" s="8">
        <f>'RAOB Used for Calcs'!B223/10</f>
        <v>5</v>
      </c>
      <c r="J223" s="9">
        <f>IF('RAOB Used for Calcs'!N223=1,((H223*1000)/(287.05*F223)),0)</f>
        <v>8.1148698782643747E-2</v>
      </c>
    </row>
    <row r="224" spans="2:10" x14ac:dyDescent="0.15">
      <c r="B224" s="15">
        <f>'RAOB Used for Calcs'!C224</f>
        <v>20158</v>
      </c>
      <c r="D224" s="18">
        <f>'RAOB Used for Calcs'!D224/10</f>
        <v>-58.5</v>
      </c>
      <c r="F224" s="18">
        <f t="shared" si="7"/>
        <v>214.64999999999998</v>
      </c>
      <c r="H224" s="8">
        <f>'RAOB Used for Calcs'!B224/10</f>
        <v>5</v>
      </c>
      <c r="J224" s="9">
        <f>IF('RAOB Used for Calcs'!N224=1,((H224*1000)/(287.05*F224)),0)</f>
        <v>8.1148698782643747E-2</v>
      </c>
    </row>
    <row r="225" spans="2:10" x14ac:dyDescent="0.15">
      <c r="B225" s="15">
        <f>'RAOB Used for Calcs'!C225</f>
        <v>20314</v>
      </c>
      <c r="D225" s="18">
        <f>'RAOB Used for Calcs'!D225/10</f>
        <v>-58.5</v>
      </c>
      <c r="F225" s="18">
        <f t="shared" si="7"/>
        <v>214.64999999999998</v>
      </c>
      <c r="H225" s="8">
        <f>'RAOB Used for Calcs'!B225/10</f>
        <v>5</v>
      </c>
      <c r="J225" s="9">
        <f>IF('RAOB Used for Calcs'!N225=1,((H225*1000)/(287.05*F225)),0)</f>
        <v>8.1148698782643747E-2</v>
      </c>
    </row>
    <row r="226" spans="2:10" x14ac:dyDescent="0.15">
      <c r="B226" s="15">
        <f>'RAOB Used for Calcs'!C226</f>
        <v>20470</v>
      </c>
      <c r="D226" s="18">
        <f>'RAOB Used for Calcs'!D226/10</f>
        <v>-58.5</v>
      </c>
      <c r="F226" s="18">
        <f t="shared" si="7"/>
        <v>214.64999999999998</v>
      </c>
      <c r="H226" s="8">
        <f>'RAOB Used for Calcs'!B226/10</f>
        <v>5</v>
      </c>
      <c r="J226" s="9">
        <f>IF('RAOB Used for Calcs'!N226=1,((H226*1000)/(287.05*F226)),0)</f>
        <v>8.1148698782643747E-2</v>
      </c>
    </row>
    <row r="227" spans="2:10" x14ac:dyDescent="0.15">
      <c r="B227" s="15">
        <f>'RAOB Used for Calcs'!C227</f>
        <v>20603.333333333332</v>
      </c>
      <c r="D227" s="18">
        <f>'RAOB Used for Calcs'!D227/10</f>
        <v>-58.4</v>
      </c>
      <c r="F227" s="18">
        <f t="shared" si="7"/>
        <v>214.74999999999997</v>
      </c>
      <c r="H227" s="8">
        <f>'RAOB Used for Calcs'!B227/10</f>
        <v>4.3600000000000003</v>
      </c>
      <c r="J227" s="9">
        <f>IF('RAOB Used for Calcs'!N227=1,((H227*1000)/(287.05*F227)),0)</f>
        <v>7.0728714621194816E-2</v>
      </c>
    </row>
    <row r="228" spans="2:10" x14ac:dyDescent="0.15">
      <c r="B228" s="15">
        <f>'RAOB Used for Calcs'!C228</f>
        <v>20736.666666666664</v>
      </c>
      <c r="D228" s="18">
        <f>'RAOB Used for Calcs'!D228/10</f>
        <v>-58.4</v>
      </c>
      <c r="F228" s="18">
        <f t="shared" si="7"/>
        <v>214.74999999999997</v>
      </c>
      <c r="H228" s="8">
        <f>'RAOB Used for Calcs'!B228/10</f>
        <v>4.3600000000000003</v>
      </c>
      <c r="J228" s="9">
        <f>IF('RAOB Used for Calcs'!N228=1,((H228*1000)/(287.05*F228)),0)</f>
        <v>7.0728714621194816E-2</v>
      </c>
    </row>
    <row r="229" spans="2:10" x14ac:dyDescent="0.15">
      <c r="B229" s="15">
        <f>'RAOB Used for Calcs'!C229</f>
        <v>20870</v>
      </c>
      <c r="D229" s="18">
        <f>'RAOB Used for Calcs'!D229/10</f>
        <v>-58.4</v>
      </c>
      <c r="F229" s="18">
        <f t="shared" si="7"/>
        <v>214.74999999999997</v>
      </c>
      <c r="H229" s="8">
        <f>'RAOB Used for Calcs'!B229/10</f>
        <v>4.3600000000000003</v>
      </c>
      <c r="J229" s="9">
        <f>IF('RAOB Used for Calcs'!N229=1,((H229*1000)/(287.05*F229)),0)</f>
        <v>7.0728714621194816E-2</v>
      </c>
    </row>
    <row r="230" spans="2:10" x14ac:dyDescent="0.15">
      <c r="B230" s="15">
        <f>'RAOB Used for Calcs'!C230</f>
        <v>21025.333333333332</v>
      </c>
      <c r="D230" s="18">
        <f>'RAOB Used for Calcs'!D230/10</f>
        <v>-58.4</v>
      </c>
      <c r="F230" s="18">
        <f t="shared" si="7"/>
        <v>214.74999999999997</v>
      </c>
      <c r="H230" s="8">
        <f>'RAOB Used for Calcs'!B230/10</f>
        <v>4.3600000000000003</v>
      </c>
      <c r="J230" s="9">
        <f>IF('RAOB Used for Calcs'!N230=1,((H230*1000)/(287.05*F230)),0)</f>
        <v>7.0728714621194816E-2</v>
      </c>
    </row>
    <row r="231" spans="2:10" x14ac:dyDescent="0.15">
      <c r="B231" s="15">
        <f>'RAOB Used for Calcs'!C231</f>
        <v>21180.666666666664</v>
      </c>
      <c r="D231" s="18">
        <f>'RAOB Used for Calcs'!D231/10</f>
        <v>-58.4</v>
      </c>
      <c r="F231" s="18">
        <f t="shared" si="7"/>
        <v>214.74999999999997</v>
      </c>
      <c r="H231" s="8">
        <f>'RAOB Used for Calcs'!B231/10</f>
        <v>4.3600000000000003</v>
      </c>
      <c r="J231" s="9">
        <f>IF('RAOB Used for Calcs'!N231=1,((H231*1000)/(287.05*F231)),0)</f>
        <v>7.0728714621194816E-2</v>
      </c>
    </row>
    <row r="232" spans="2:10" x14ac:dyDescent="0.15">
      <c r="B232" s="15">
        <f>'RAOB Used for Calcs'!C232</f>
        <v>21336</v>
      </c>
      <c r="D232" s="18">
        <f>'RAOB Used for Calcs'!D232/10</f>
        <v>-58.4</v>
      </c>
      <c r="F232" s="18">
        <f t="shared" si="7"/>
        <v>214.74999999999997</v>
      </c>
      <c r="H232" s="8">
        <f>'RAOB Used for Calcs'!B232/10</f>
        <v>4.3600000000000003</v>
      </c>
      <c r="J232" s="9">
        <f>IF('RAOB Used for Calcs'!N232=1,((H232*1000)/(287.05*F232)),0)</f>
        <v>7.0728714621194816E-2</v>
      </c>
    </row>
    <row r="233" spans="2:10" x14ac:dyDescent="0.15">
      <c r="B233" s="15">
        <f>'RAOB Used for Calcs'!C233</f>
        <v>21469.333333333332</v>
      </c>
      <c r="D233" s="18">
        <f>'RAOB Used for Calcs'!D233/10</f>
        <v>-58.1</v>
      </c>
      <c r="F233" s="18">
        <f t="shared" si="7"/>
        <v>215.04999999999998</v>
      </c>
      <c r="H233" s="8">
        <f>'RAOB Used for Calcs'!B233/10</f>
        <v>3</v>
      </c>
      <c r="J233" s="9">
        <f>IF('RAOB Used for Calcs'!N233=1,((H233*1000)/(287.05*F233)),0)</f>
        <v>4.859865573688299E-2</v>
      </c>
    </row>
    <row r="234" spans="2:10" x14ac:dyDescent="0.15">
      <c r="B234" s="15">
        <f>'RAOB Used for Calcs'!C234</f>
        <v>21602.666666666664</v>
      </c>
      <c r="D234" s="18">
        <f>'RAOB Used for Calcs'!D234/10</f>
        <v>-58.1</v>
      </c>
      <c r="F234" s="18">
        <f t="shared" si="7"/>
        <v>215.04999999999998</v>
      </c>
      <c r="H234" s="8">
        <f>'RAOB Used for Calcs'!B234/10</f>
        <v>3</v>
      </c>
      <c r="J234" s="9">
        <f>IF('RAOB Used for Calcs'!N234=1,((H234*1000)/(287.05*F234)),0)</f>
        <v>4.859865573688299E-2</v>
      </c>
    </row>
    <row r="235" spans="2:10" x14ac:dyDescent="0.15">
      <c r="B235" s="15">
        <f>'RAOB Used for Calcs'!C235</f>
        <v>21736</v>
      </c>
      <c r="D235" s="18">
        <f>'RAOB Used for Calcs'!D235/10</f>
        <v>-58.1</v>
      </c>
      <c r="F235" s="18">
        <f t="shared" si="7"/>
        <v>215.04999999999998</v>
      </c>
      <c r="H235" s="8">
        <f>'RAOB Used for Calcs'!B235/10</f>
        <v>3</v>
      </c>
      <c r="J235" s="9">
        <f>IF('RAOB Used for Calcs'!N235=1,((H235*1000)/(287.05*F235)),0)</f>
        <v>4.859865573688299E-2</v>
      </c>
    </row>
    <row r="236" spans="2:10" x14ac:dyDescent="0.15">
      <c r="B236" s="15">
        <f>'RAOB Used for Calcs'!C236</f>
        <v>21869.333333333332</v>
      </c>
      <c r="D236" s="18">
        <f>'RAOB Used for Calcs'!D236/10</f>
        <v>-58.1</v>
      </c>
      <c r="F236" s="18">
        <f t="shared" si="7"/>
        <v>215.04999999999998</v>
      </c>
      <c r="H236" s="8">
        <f>'RAOB Used for Calcs'!B236/10</f>
        <v>3</v>
      </c>
      <c r="J236" s="9">
        <f>IF('RAOB Used for Calcs'!N236=1,((H236*1000)/(287.05*F236)),0)</f>
        <v>4.859865573688299E-2</v>
      </c>
    </row>
    <row r="237" spans="2:10" x14ac:dyDescent="0.15">
      <c r="B237" s="15">
        <f>'RAOB Used for Calcs'!C237</f>
        <v>22002.666666666664</v>
      </c>
      <c r="D237" s="18">
        <f>'RAOB Used for Calcs'!D237/10</f>
        <v>-58.1</v>
      </c>
      <c r="F237" s="18">
        <f t="shared" si="7"/>
        <v>215.04999999999998</v>
      </c>
      <c r="H237" s="8">
        <f>'RAOB Used for Calcs'!B237/10</f>
        <v>3</v>
      </c>
      <c r="J237" s="9">
        <f>IF('RAOB Used for Calcs'!N237=1,((H237*1000)/(287.05*F237)),0)</f>
        <v>4.859865573688299E-2</v>
      </c>
    </row>
    <row r="238" spans="2:10" x14ac:dyDescent="0.15">
      <c r="B238" s="15">
        <f>'RAOB Used for Calcs'!C238</f>
        <v>22136</v>
      </c>
      <c r="D238" s="18">
        <f>'RAOB Used for Calcs'!D238/10</f>
        <v>-58.1</v>
      </c>
      <c r="F238" s="18">
        <f t="shared" si="7"/>
        <v>215.04999999999998</v>
      </c>
      <c r="H238" s="8">
        <f>'RAOB Used for Calcs'!B238/10</f>
        <v>3</v>
      </c>
      <c r="J238" s="9">
        <f>IF('RAOB Used for Calcs'!N238=1,((H238*1000)/(287.05*F238)),0)</f>
        <v>4.859865573688299E-2</v>
      </c>
    </row>
    <row r="239" spans="2:10" x14ac:dyDescent="0.15">
      <c r="B239" s="15">
        <f>'RAOB Used for Calcs'!C239</f>
        <v>22269.333333333332</v>
      </c>
      <c r="D239" s="18">
        <f>'RAOB Used for Calcs'!D239/10</f>
        <v>-58.1</v>
      </c>
      <c r="F239" s="18">
        <f t="shared" si="7"/>
        <v>215.04999999999998</v>
      </c>
      <c r="H239" s="8">
        <f>'RAOB Used for Calcs'!B239/10</f>
        <v>3</v>
      </c>
      <c r="J239" s="9">
        <f>IF('RAOB Used for Calcs'!N239=1,((H239*1000)/(287.05*F239)),0)</f>
        <v>4.859865573688299E-2</v>
      </c>
    </row>
    <row r="240" spans="2:10" x14ac:dyDescent="0.15">
      <c r="B240" s="15">
        <f>'RAOB Used for Calcs'!C240</f>
        <v>22402.666666666664</v>
      </c>
      <c r="D240" s="18">
        <f>'RAOB Used for Calcs'!D240/10</f>
        <v>-58.1</v>
      </c>
      <c r="F240" s="18">
        <f t="shared" si="7"/>
        <v>215.04999999999998</v>
      </c>
      <c r="H240" s="8">
        <f>'RAOB Used for Calcs'!B240/10</f>
        <v>3</v>
      </c>
      <c r="J240" s="9">
        <f>IF('RAOB Used for Calcs'!N240=1,((H240*1000)/(287.05*F240)),0)</f>
        <v>4.859865573688299E-2</v>
      </c>
    </row>
    <row r="241" spans="2:10" x14ac:dyDescent="0.15">
      <c r="B241" s="15">
        <f>'RAOB Used for Calcs'!C241</f>
        <v>22536</v>
      </c>
      <c r="D241" s="18">
        <f>'RAOB Used for Calcs'!D241/10</f>
        <v>-58.1</v>
      </c>
      <c r="F241" s="18">
        <f t="shared" si="7"/>
        <v>215.04999999999998</v>
      </c>
      <c r="H241" s="8">
        <f>'RAOB Used for Calcs'!B241/10</f>
        <v>3</v>
      </c>
      <c r="J241" s="9">
        <f>IF('RAOB Used for Calcs'!N241=1,((H241*1000)/(287.05*F241)),0)</f>
        <v>4.859865573688299E-2</v>
      </c>
    </row>
    <row r="242" spans="2:10" x14ac:dyDescent="0.15">
      <c r="B242" s="15">
        <f>'RAOB Used for Calcs'!C242</f>
        <v>22669.333333333332</v>
      </c>
      <c r="D242" s="18">
        <f>'RAOB Used for Calcs'!D242/10</f>
        <v>-58.1</v>
      </c>
      <c r="F242" s="18">
        <f t="shared" si="7"/>
        <v>215.04999999999998</v>
      </c>
      <c r="H242" s="8">
        <f>'RAOB Used for Calcs'!B242/10</f>
        <v>3</v>
      </c>
      <c r="J242" s="9">
        <f>IF('RAOB Used for Calcs'!N242=1,((H242*1000)/(287.05*F242)),0)</f>
        <v>4.859865573688299E-2</v>
      </c>
    </row>
    <row r="243" spans="2:10" x14ac:dyDescent="0.15">
      <c r="B243" s="15">
        <f>'RAOB Used for Calcs'!C243</f>
        <v>22802.666666666664</v>
      </c>
      <c r="D243" s="18">
        <f>'RAOB Used for Calcs'!D243/10</f>
        <v>-58.1</v>
      </c>
      <c r="F243" s="18">
        <f t="shared" si="7"/>
        <v>215.04999999999998</v>
      </c>
      <c r="H243" s="8">
        <f>'RAOB Used for Calcs'!B243/10</f>
        <v>3</v>
      </c>
      <c r="J243" s="9">
        <f>IF('RAOB Used for Calcs'!N243=1,((H243*1000)/(287.05*F243)),0)</f>
        <v>4.859865573688299E-2</v>
      </c>
    </row>
    <row r="244" spans="2:10" x14ac:dyDescent="0.15">
      <c r="B244" s="15">
        <f>'RAOB Used for Calcs'!C244</f>
        <v>22936</v>
      </c>
      <c r="D244" s="18">
        <f>'RAOB Used for Calcs'!D244/10</f>
        <v>-58.1</v>
      </c>
      <c r="F244" s="18">
        <f t="shared" si="7"/>
        <v>215.04999999999998</v>
      </c>
      <c r="H244" s="8">
        <f>'RAOB Used for Calcs'!B244/10</f>
        <v>3</v>
      </c>
      <c r="J244" s="9">
        <f>IF('RAOB Used for Calcs'!N244=1,((H244*1000)/(287.05*F244)),0)</f>
        <v>4.859865573688299E-2</v>
      </c>
    </row>
    <row r="245" spans="2:10" x14ac:dyDescent="0.15">
      <c r="B245" s="15">
        <f>'RAOB Used for Calcs'!C245</f>
        <v>23069.333333333332</v>
      </c>
      <c r="D245" s="18">
        <f>'RAOB Used for Calcs'!D245/10</f>
        <v>-58.1</v>
      </c>
      <c r="F245" s="18">
        <f t="shared" si="7"/>
        <v>215.04999999999998</v>
      </c>
      <c r="H245" s="8">
        <f>'RAOB Used for Calcs'!B245/10</f>
        <v>3</v>
      </c>
      <c r="J245" s="9">
        <f>IF('RAOB Used for Calcs'!N245=1,((H245*1000)/(287.05*F245)),0)</f>
        <v>4.859865573688299E-2</v>
      </c>
    </row>
    <row r="246" spans="2:10" x14ac:dyDescent="0.15">
      <c r="B246" s="15">
        <f>'RAOB Used for Calcs'!C246</f>
        <v>23202.666666666664</v>
      </c>
      <c r="D246" s="18">
        <f>'RAOB Used for Calcs'!D246/10</f>
        <v>-58.1</v>
      </c>
      <c r="F246" s="18">
        <f t="shared" si="7"/>
        <v>215.04999999999998</v>
      </c>
      <c r="H246" s="8">
        <f>'RAOB Used for Calcs'!B246/10</f>
        <v>3</v>
      </c>
      <c r="J246" s="9">
        <f>IF('RAOB Used for Calcs'!N246=1,((H246*1000)/(287.05*F246)),0)</f>
        <v>4.859865573688299E-2</v>
      </c>
    </row>
    <row r="247" spans="2:10" x14ac:dyDescent="0.15">
      <c r="B247" s="15">
        <f>'RAOB Used for Calcs'!C247</f>
        <v>23336</v>
      </c>
      <c r="D247" s="18">
        <f>'RAOB Used for Calcs'!D247/10</f>
        <v>-58.1</v>
      </c>
      <c r="F247" s="18">
        <f t="shared" si="7"/>
        <v>215.04999999999998</v>
      </c>
      <c r="H247" s="8">
        <f>'RAOB Used for Calcs'!B247/10</f>
        <v>3</v>
      </c>
      <c r="J247" s="9">
        <f>IF('RAOB Used for Calcs'!N247=1,((H247*1000)/(287.05*F247)),0)</f>
        <v>4.859865573688299E-2</v>
      </c>
    </row>
    <row r="248" spans="2:10" x14ac:dyDescent="0.15">
      <c r="B248" s="15">
        <f>'RAOB Used for Calcs'!C248</f>
        <v>23457.333333333332</v>
      </c>
      <c r="D248" s="18">
        <f>'RAOB Used for Calcs'!D248/10</f>
        <v>-58.1</v>
      </c>
      <c r="F248" s="18">
        <f t="shared" si="7"/>
        <v>215.04999999999998</v>
      </c>
      <c r="H248" s="8">
        <f>'RAOB Used for Calcs'!B248/10</f>
        <v>3</v>
      </c>
      <c r="J248" s="9">
        <f>IF('RAOB Used for Calcs'!N248=1,((H248*1000)/(287.05*F248)),0)</f>
        <v>4.859865573688299E-2</v>
      </c>
    </row>
    <row r="249" spans="2:10" x14ac:dyDescent="0.15">
      <c r="B249" s="15">
        <f>'RAOB Used for Calcs'!C249</f>
        <v>23578.666666666664</v>
      </c>
      <c r="D249" s="18">
        <f>'RAOB Used for Calcs'!D249/10</f>
        <v>-58.1</v>
      </c>
      <c r="F249" s="18">
        <f t="shared" si="7"/>
        <v>215.04999999999998</v>
      </c>
      <c r="H249" s="8">
        <f>'RAOB Used for Calcs'!B249/10</f>
        <v>3</v>
      </c>
      <c r="J249" s="9">
        <f>IF('RAOB Used for Calcs'!N249=1,((H249*1000)/(287.05*F249)),0)</f>
        <v>4.859865573688299E-2</v>
      </c>
    </row>
    <row r="250" spans="2:10" x14ac:dyDescent="0.15">
      <c r="B250" s="15">
        <f>'RAOB Used for Calcs'!C250</f>
        <v>23700</v>
      </c>
      <c r="D250" s="18">
        <f>'RAOB Used for Calcs'!D250/10</f>
        <v>-58.1</v>
      </c>
      <c r="F250" s="18">
        <f t="shared" si="7"/>
        <v>215.04999999999998</v>
      </c>
      <c r="H250" s="8">
        <f>'RAOB Used for Calcs'!B250/10</f>
        <v>3</v>
      </c>
      <c r="J250" s="9">
        <f>IF('RAOB Used for Calcs'!N250=1,((H250*1000)/(287.05*F250)),0)</f>
        <v>4.859865573688299E-2</v>
      </c>
    </row>
    <row r="251" spans="2:10" x14ac:dyDescent="0.15">
      <c r="B251" s="15">
        <f>'RAOB Used for Calcs'!C251</f>
        <v>23833.333333333332</v>
      </c>
      <c r="D251" s="18">
        <f>'RAOB Used for Calcs'!D251/10</f>
        <v>-59.1</v>
      </c>
      <c r="F251" s="18">
        <f t="shared" si="7"/>
        <v>214.04999999999998</v>
      </c>
      <c r="H251" s="8">
        <f>'RAOB Used for Calcs'!B251/10</f>
        <v>2.29</v>
      </c>
      <c r="J251" s="9">
        <f>IF('RAOB Used for Calcs'!N251=1,((H251*1000)/(287.05*F251)),0)</f>
        <v>3.7270283731427573E-2</v>
      </c>
    </row>
    <row r="252" spans="2:10" x14ac:dyDescent="0.15">
      <c r="B252" s="15">
        <f>'RAOB Used for Calcs'!C252</f>
        <v>23966.666666666664</v>
      </c>
      <c r="D252" s="18">
        <f>'RAOB Used for Calcs'!D252/10</f>
        <v>-59.1</v>
      </c>
      <c r="F252" s="18">
        <f t="shared" si="7"/>
        <v>214.04999999999998</v>
      </c>
      <c r="H252" s="8">
        <f>'RAOB Used for Calcs'!B252/10</f>
        <v>2.29</v>
      </c>
      <c r="J252" s="9">
        <f>IF('RAOB Used for Calcs'!N252=1,((H252*1000)/(287.05*F252)),0)</f>
        <v>3.7270283731427573E-2</v>
      </c>
    </row>
    <row r="253" spans="2:10" x14ac:dyDescent="0.15">
      <c r="B253" s="15">
        <f>'RAOB Used for Calcs'!C253</f>
        <v>24100</v>
      </c>
      <c r="D253" s="18">
        <f>'RAOB Used for Calcs'!D253/10</f>
        <v>-59.1</v>
      </c>
      <c r="F253" s="18">
        <f t="shared" si="7"/>
        <v>214.04999999999998</v>
      </c>
      <c r="H253" s="8">
        <f>'RAOB Used for Calcs'!B253/10</f>
        <v>2.29</v>
      </c>
      <c r="J253" s="9">
        <f>IF('RAOB Used for Calcs'!N253=1,((H253*1000)/(287.05*F253)),0)</f>
        <v>3.7270283731427573E-2</v>
      </c>
    </row>
    <row r="254" spans="2:10" x14ac:dyDescent="0.15">
      <c r="B254" s="15">
        <f>'RAOB Used for Calcs'!C254</f>
        <v>24233.333333333332</v>
      </c>
      <c r="D254" s="18">
        <f>'RAOB Used for Calcs'!D254/10</f>
        <v>-59.1</v>
      </c>
      <c r="F254" s="18">
        <f t="shared" si="7"/>
        <v>214.04999999999998</v>
      </c>
      <c r="H254" s="8">
        <f>'RAOB Used for Calcs'!B254/10</f>
        <v>2.29</v>
      </c>
      <c r="J254" s="9">
        <f>IF('RAOB Used for Calcs'!N254=1,((H254*1000)/(287.05*F254)),0)</f>
        <v>3.7270283731427573E-2</v>
      </c>
    </row>
    <row r="255" spans="2:10" x14ac:dyDescent="0.15">
      <c r="B255" s="15">
        <f>'RAOB Used for Calcs'!C255</f>
        <v>24366.666666666664</v>
      </c>
      <c r="D255" s="18">
        <f>'RAOB Used for Calcs'!D255/10</f>
        <v>-59.1</v>
      </c>
      <c r="F255" s="18">
        <f t="shared" si="7"/>
        <v>214.04999999999998</v>
      </c>
      <c r="H255" s="8">
        <f>'RAOB Used for Calcs'!B255/10</f>
        <v>2.29</v>
      </c>
      <c r="J255" s="9">
        <f>IF('RAOB Used for Calcs'!N255=1,((H255*1000)/(287.05*F255)),0)</f>
        <v>3.7270283731427573E-2</v>
      </c>
    </row>
    <row r="256" spans="2:10" x14ac:dyDescent="0.15">
      <c r="B256" s="15">
        <f>'RAOB Used for Calcs'!C256</f>
        <v>24500</v>
      </c>
      <c r="D256" s="18">
        <f>'RAOB Used for Calcs'!D256/10</f>
        <v>-59.1</v>
      </c>
      <c r="F256" s="18">
        <f t="shared" si="7"/>
        <v>214.04999999999998</v>
      </c>
      <c r="H256" s="8">
        <f>'RAOB Used for Calcs'!B256/10</f>
        <v>2.29</v>
      </c>
      <c r="J256" s="9">
        <f>IF('RAOB Used for Calcs'!N256=1,((H256*1000)/(287.05*F256)),0)</f>
        <v>3.7270283731427573E-2</v>
      </c>
    </row>
    <row r="257" spans="2:10" x14ac:dyDescent="0.15">
      <c r="B257" s="15">
        <f>'RAOB Used for Calcs'!C257</f>
        <v>24640</v>
      </c>
      <c r="D257" s="18">
        <f>'RAOB Used for Calcs'!D257/10</f>
        <v>-59.1</v>
      </c>
      <c r="F257" s="18">
        <f t="shared" si="7"/>
        <v>214.04999999999998</v>
      </c>
      <c r="H257" s="8">
        <f>'RAOB Used for Calcs'!B257/10</f>
        <v>2.29</v>
      </c>
      <c r="J257" s="9">
        <f>IF('RAOB Used for Calcs'!N257=1,((H257*1000)/(287.05*F257)),0)</f>
        <v>3.7270283731427573E-2</v>
      </c>
    </row>
    <row r="258" spans="2:10" x14ac:dyDescent="0.15">
      <c r="B258" s="15">
        <f>'RAOB Used for Calcs'!C258</f>
        <v>24780</v>
      </c>
      <c r="D258" s="18">
        <f>'RAOB Used for Calcs'!D258/10</f>
        <v>-59.1</v>
      </c>
      <c r="F258" s="18">
        <f t="shared" si="7"/>
        <v>214.04999999999998</v>
      </c>
      <c r="H258" s="8">
        <f>'RAOB Used for Calcs'!B258/10</f>
        <v>2.29</v>
      </c>
      <c r="J258" s="9">
        <f>IF('RAOB Used for Calcs'!N258=1,((H258*1000)/(287.05*F258)),0)</f>
        <v>3.7270283731427573E-2</v>
      </c>
    </row>
    <row r="259" spans="2:10" x14ac:dyDescent="0.15">
      <c r="B259" s="15">
        <f>'RAOB Used for Calcs'!C259</f>
        <v>24920</v>
      </c>
      <c r="D259" s="18">
        <f>'RAOB Used for Calcs'!D259/10</f>
        <v>-59.1</v>
      </c>
      <c r="F259" s="18">
        <f t="shared" si="7"/>
        <v>214.04999999999998</v>
      </c>
      <c r="H259" s="8">
        <f>'RAOB Used for Calcs'!B259/10</f>
        <v>2.29</v>
      </c>
      <c r="J259" s="9">
        <f>IF('RAOB Used for Calcs'!N259=1,((H259*1000)/(287.05*F259)),0)</f>
        <v>3.7270283731427573E-2</v>
      </c>
    </row>
    <row r="260" spans="2:10" x14ac:dyDescent="0.15">
      <c r="B260" s="15">
        <f>'RAOB Used for Calcs'!C260</f>
        <v>25081</v>
      </c>
      <c r="D260" s="18">
        <f>'RAOB Used for Calcs'!D260/10</f>
        <v>-59.1</v>
      </c>
      <c r="F260" s="18">
        <f t="shared" si="7"/>
        <v>214.04999999999998</v>
      </c>
      <c r="H260" s="8">
        <f>'RAOB Used for Calcs'!B260/10</f>
        <v>2.29</v>
      </c>
      <c r="J260" s="9">
        <f>IF('RAOB Used for Calcs'!N260=1,((H260*1000)/(287.05*F260)),0)</f>
        <v>3.7270283731427573E-2</v>
      </c>
    </row>
    <row r="261" spans="2:10" x14ac:dyDescent="0.15">
      <c r="B261" s="15">
        <f>'RAOB Used for Calcs'!C261</f>
        <v>25242</v>
      </c>
      <c r="D261" s="18">
        <f>'RAOB Used for Calcs'!D261/10</f>
        <v>-59.1</v>
      </c>
      <c r="F261" s="18">
        <f t="shared" si="7"/>
        <v>214.04999999999998</v>
      </c>
      <c r="H261" s="8">
        <f>'RAOB Used for Calcs'!B261/10</f>
        <v>2.29</v>
      </c>
      <c r="J261" s="9">
        <f>IF('RAOB Used for Calcs'!N261=1,((H261*1000)/(287.05*F261)),0)</f>
        <v>3.7270283731427573E-2</v>
      </c>
    </row>
    <row r="262" spans="2:10" x14ac:dyDescent="0.15">
      <c r="B262" s="15">
        <f>'RAOB Used for Calcs'!C262</f>
        <v>25403</v>
      </c>
      <c r="D262" s="18">
        <f>'RAOB Used for Calcs'!D262/10</f>
        <v>-59.1</v>
      </c>
      <c r="F262" s="18">
        <f t="shared" si="7"/>
        <v>214.04999999999998</v>
      </c>
      <c r="H262" s="8">
        <f>'RAOB Used for Calcs'!B262/10</f>
        <v>2.29</v>
      </c>
      <c r="J262" s="9">
        <f>IF('RAOB Used for Calcs'!N262=1,((H262*1000)/(287.05*F262)),0)</f>
        <v>3.7270283731427573E-2</v>
      </c>
    </row>
    <row r="263" spans="2:10" x14ac:dyDescent="0.15">
      <c r="B263" s="15">
        <f>'RAOB Used for Calcs'!C263</f>
        <v>25536.333333333332</v>
      </c>
      <c r="D263" s="18">
        <f>'RAOB Used for Calcs'!D263/10</f>
        <v>-56.5</v>
      </c>
      <c r="F263" s="18">
        <f t="shared" si="7"/>
        <v>216.64999999999998</v>
      </c>
      <c r="H263" s="8">
        <f>'RAOB Used for Calcs'!B263/10</f>
        <v>2</v>
      </c>
      <c r="J263" s="9">
        <f>IF('RAOB Used for Calcs'!N263=1,((H263*1000)/(287.05*F263)),0)</f>
        <v>3.2159830498397379E-2</v>
      </c>
    </row>
    <row r="264" spans="2:10" x14ac:dyDescent="0.15">
      <c r="B264" s="15">
        <f>'RAOB Used for Calcs'!C264</f>
        <v>25669.666666666664</v>
      </c>
      <c r="D264" s="18">
        <f>'RAOB Used for Calcs'!D264/10</f>
        <v>-56.5</v>
      </c>
      <c r="F264" s="18">
        <f t="shared" si="7"/>
        <v>216.64999999999998</v>
      </c>
      <c r="H264" s="8">
        <f>'RAOB Used for Calcs'!B264/10</f>
        <v>2</v>
      </c>
      <c r="J264" s="9">
        <f>IF('RAOB Used for Calcs'!N264=1,((H264*1000)/(287.05*F264)),0)</f>
        <v>3.2159830498397379E-2</v>
      </c>
    </row>
    <row r="265" spans="2:10" x14ac:dyDescent="0.15">
      <c r="B265" s="15">
        <f>'RAOB Used for Calcs'!C265</f>
        <v>25803</v>
      </c>
      <c r="D265" s="18">
        <f>'RAOB Used for Calcs'!D265/10</f>
        <v>-56.5</v>
      </c>
      <c r="F265" s="18">
        <f t="shared" ref="F265:F328" si="8">D265+273.15</f>
        <v>216.64999999999998</v>
      </c>
      <c r="H265" s="8">
        <f>'RAOB Used for Calcs'!B265/10</f>
        <v>2</v>
      </c>
      <c r="J265" s="9">
        <f>IF('RAOB Used for Calcs'!N265=1,((H265*1000)/(287.05*F265)),0)</f>
        <v>3.2159830498397379E-2</v>
      </c>
    </row>
    <row r="266" spans="2:10" x14ac:dyDescent="0.15">
      <c r="B266" s="15">
        <f>'RAOB Used for Calcs'!C266</f>
        <v>25955.333333333332</v>
      </c>
      <c r="D266" s="18">
        <f>'RAOB Used for Calcs'!D266/10</f>
        <v>-56.5</v>
      </c>
      <c r="F266" s="18">
        <f t="shared" si="8"/>
        <v>216.64999999999998</v>
      </c>
      <c r="H266" s="8">
        <f>'RAOB Used for Calcs'!B266/10</f>
        <v>2</v>
      </c>
      <c r="J266" s="9">
        <f>IF('RAOB Used for Calcs'!N266=1,((H266*1000)/(287.05*F266)),0)</f>
        <v>3.2159830498397379E-2</v>
      </c>
    </row>
    <row r="267" spans="2:10" x14ac:dyDescent="0.15">
      <c r="B267" s="15">
        <f>'RAOB Used for Calcs'!C267</f>
        <v>26107.666666666664</v>
      </c>
      <c r="D267" s="18">
        <f>'RAOB Used for Calcs'!D267/10</f>
        <v>-56.5</v>
      </c>
      <c r="F267" s="18">
        <f t="shared" si="8"/>
        <v>216.64999999999998</v>
      </c>
      <c r="H267" s="8">
        <f>'RAOB Used for Calcs'!B267/10</f>
        <v>2</v>
      </c>
      <c r="J267" s="9">
        <f>IF('RAOB Used for Calcs'!N267=1,((H267*1000)/(287.05*F267)),0)</f>
        <v>3.2159830498397379E-2</v>
      </c>
    </row>
    <row r="268" spans="2:10" x14ac:dyDescent="0.15">
      <c r="B268" s="15">
        <f>'RAOB Used for Calcs'!C268</f>
        <v>26260</v>
      </c>
      <c r="D268" s="18">
        <f>'RAOB Used for Calcs'!D268/10</f>
        <v>-56.5</v>
      </c>
      <c r="F268" s="18">
        <f t="shared" si="8"/>
        <v>216.64999999999998</v>
      </c>
      <c r="H268" s="8">
        <f>'RAOB Used for Calcs'!B268/10</f>
        <v>2</v>
      </c>
      <c r="J268" s="9">
        <f>IF('RAOB Used for Calcs'!N268=1,((H268*1000)/(287.05*F268)),0)</f>
        <v>3.2159830498397379E-2</v>
      </c>
    </row>
    <row r="269" spans="2:10" x14ac:dyDescent="0.15">
      <c r="B269" s="15">
        <f>'RAOB Used for Calcs'!C269</f>
        <v>26393.333333333332</v>
      </c>
      <c r="D269" s="18">
        <f>'RAOB Used for Calcs'!D269/10</f>
        <v>-55</v>
      </c>
      <c r="F269" s="18">
        <f t="shared" si="8"/>
        <v>218.14999999999998</v>
      </c>
      <c r="H269" s="8">
        <f>'RAOB Used for Calcs'!B269/10</f>
        <v>1.6600000000000001</v>
      </c>
      <c r="J269" s="9">
        <f>IF('RAOB Used for Calcs'!N269=1,((H269*1000)/(287.05*F269)),0)</f>
        <v>2.6509120514813512E-2</v>
      </c>
    </row>
    <row r="270" spans="2:10" x14ac:dyDescent="0.15">
      <c r="B270" s="15">
        <f>'RAOB Used for Calcs'!C270</f>
        <v>26526.666666666664</v>
      </c>
      <c r="D270" s="18">
        <f>'RAOB Used for Calcs'!D270/10</f>
        <v>-55</v>
      </c>
      <c r="F270" s="18">
        <f t="shared" si="8"/>
        <v>218.14999999999998</v>
      </c>
      <c r="H270" s="8">
        <f>'RAOB Used for Calcs'!B270/10</f>
        <v>1.6600000000000001</v>
      </c>
      <c r="J270" s="9">
        <f>IF('RAOB Used for Calcs'!N270=1,((H270*1000)/(287.05*F270)),0)</f>
        <v>2.6509120514813512E-2</v>
      </c>
    </row>
    <row r="271" spans="2:10" x14ac:dyDescent="0.15">
      <c r="B271" s="15">
        <f>'RAOB Used for Calcs'!C271</f>
        <v>26660</v>
      </c>
      <c r="D271" s="18">
        <f>'RAOB Used for Calcs'!D271/10</f>
        <v>-55</v>
      </c>
      <c r="F271" s="18">
        <f t="shared" si="8"/>
        <v>218.14999999999998</v>
      </c>
      <c r="H271" s="8">
        <f>'RAOB Used for Calcs'!B271/10</f>
        <v>1.6600000000000001</v>
      </c>
      <c r="J271" s="9">
        <f>IF('RAOB Used for Calcs'!N271=1,((H271*1000)/(287.05*F271)),0)</f>
        <v>2.6509120514813512E-2</v>
      </c>
    </row>
    <row r="272" spans="2:10" x14ac:dyDescent="0.15">
      <c r="B272" s="15">
        <f>'RAOB Used for Calcs'!C272</f>
        <v>26810</v>
      </c>
      <c r="D272" s="18">
        <f>'RAOB Used for Calcs'!D272/10</f>
        <v>-55</v>
      </c>
      <c r="F272" s="18">
        <f t="shared" si="8"/>
        <v>218.14999999999998</v>
      </c>
      <c r="H272" s="8">
        <f>'RAOB Used for Calcs'!B272/10</f>
        <v>1.6600000000000001</v>
      </c>
      <c r="J272" s="9">
        <f>IF('RAOB Used for Calcs'!N272=1,((H272*1000)/(287.05*F272)),0)</f>
        <v>2.6509120514813512E-2</v>
      </c>
    </row>
    <row r="273" spans="2:10" x14ac:dyDescent="0.15">
      <c r="B273" s="15">
        <f>'RAOB Used for Calcs'!C273</f>
        <v>26960</v>
      </c>
      <c r="D273" s="18">
        <f>'RAOB Used for Calcs'!D273/10</f>
        <v>-55</v>
      </c>
      <c r="F273" s="18">
        <f t="shared" si="8"/>
        <v>218.14999999999998</v>
      </c>
      <c r="H273" s="8">
        <f>'RAOB Used for Calcs'!B273/10</f>
        <v>1.6600000000000001</v>
      </c>
      <c r="J273" s="9">
        <f>IF('RAOB Used for Calcs'!N273=1,((H273*1000)/(287.05*F273)),0)</f>
        <v>2.6509120514813512E-2</v>
      </c>
    </row>
    <row r="274" spans="2:10" x14ac:dyDescent="0.15">
      <c r="B274" s="15">
        <f>'RAOB Used for Calcs'!C274</f>
        <v>27110</v>
      </c>
      <c r="D274" s="18">
        <f>'RAOB Used for Calcs'!D274/10</f>
        <v>-55</v>
      </c>
      <c r="F274" s="18">
        <f t="shared" si="8"/>
        <v>218.14999999999998</v>
      </c>
      <c r="H274" s="8">
        <f>'RAOB Used for Calcs'!B274/10</f>
        <v>1.6600000000000001</v>
      </c>
      <c r="J274" s="9">
        <f>IF('RAOB Used for Calcs'!N274=1,((H274*1000)/(287.05*F274)),0)</f>
        <v>2.6509120514813512E-2</v>
      </c>
    </row>
    <row r="275" spans="2:10" x14ac:dyDescent="0.15">
      <c r="B275" s="15">
        <f>'RAOB Used for Calcs'!C275</f>
        <v>27260</v>
      </c>
      <c r="D275" s="18">
        <f>'RAOB Used for Calcs'!D275/10</f>
        <v>-55</v>
      </c>
      <c r="F275" s="18">
        <f t="shared" si="8"/>
        <v>218.14999999999998</v>
      </c>
      <c r="H275" s="8">
        <f>'RAOB Used for Calcs'!B275/10</f>
        <v>1.6600000000000001</v>
      </c>
      <c r="J275" s="9">
        <f>IF('RAOB Used for Calcs'!N275=1,((H275*1000)/(287.05*F275)),0)</f>
        <v>2.6509120514813512E-2</v>
      </c>
    </row>
    <row r="276" spans="2:10" x14ac:dyDescent="0.15">
      <c r="B276" s="15">
        <f>'RAOB Used for Calcs'!C276</f>
        <v>27410</v>
      </c>
      <c r="D276" s="18">
        <f>'RAOB Used for Calcs'!D276/10</f>
        <v>-55</v>
      </c>
      <c r="F276" s="18">
        <f t="shared" si="8"/>
        <v>218.14999999999998</v>
      </c>
      <c r="H276" s="8">
        <f>'RAOB Used for Calcs'!B276/10</f>
        <v>1.6600000000000001</v>
      </c>
      <c r="J276" s="9">
        <f>IF('RAOB Used for Calcs'!N276=1,((H276*1000)/(287.05*F276)),0)</f>
        <v>2.6509120514813512E-2</v>
      </c>
    </row>
    <row r="277" spans="2:10" x14ac:dyDescent="0.15">
      <c r="B277" s="15">
        <f>'RAOB Used for Calcs'!C277</f>
        <v>27560</v>
      </c>
      <c r="D277" s="18">
        <f>'RAOB Used for Calcs'!D277/10</f>
        <v>-55</v>
      </c>
      <c r="F277" s="18">
        <f t="shared" si="8"/>
        <v>218.14999999999998</v>
      </c>
      <c r="H277" s="8">
        <f>'RAOB Used for Calcs'!B277/10</f>
        <v>1.6600000000000001</v>
      </c>
      <c r="J277" s="9">
        <f>IF('RAOB Used for Calcs'!N277=1,((H277*1000)/(287.05*F277)),0)</f>
        <v>2.6509120514813512E-2</v>
      </c>
    </row>
    <row r="278" spans="2:10" x14ac:dyDescent="0.15">
      <c r="B278" s="15">
        <f>'RAOB Used for Calcs'!C278</f>
        <v>27710</v>
      </c>
      <c r="D278" s="18">
        <f>'RAOB Used for Calcs'!D278/10</f>
        <v>-52.8</v>
      </c>
      <c r="F278" s="18">
        <f t="shared" si="8"/>
        <v>220.34999999999997</v>
      </c>
      <c r="H278" s="8">
        <f>'RAOB Used for Calcs'!B278/10</f>
        <v>1.25</v>
      </c>
      <c r="J278" s="9">
        <f>IF('RAOB Used for Calcs'!N278=1,((H278*1000)/(287.05*F278)),0)</f>
        <v>1.9762387331171409E-2</v>
      </c>
    </row>
    <row r="279" spans="2:10" x14ac:dyDescent="0.15">
      <c r="B279" s="15">
        <f>'RAOB Used for Calcs'!C279</f>
        <v>27860</v>
      </c>
      <c r="D279" s="18">
        <f>'RAOB Used for Calcs'!D279/10</f>
        <v>-52.8</v>
      </c>
      <c r="F279" s="18">
        <f t="shared" si="8"/>
        <v>220.34999999999997</v>
      </c>
      <c r="H279" s="8">
        <f>'RAOB Used for Calcs'!B279/10</f>
        <v>1.25</v>
      </c>
      <c r="J279" s="9">
        <f>IF('RAOB Used for Calcs'!N279=1,((H279*1000)/(287.05*F279)),0)</f>
        <v>1.9762387331171409E-2</v>
      </c>
    </row>
    <row r="280" spans="2:10" x14ac:dyDescent="0.15">
      <c r="B280" s="15">
        <f>'RAOB Used for Calcs'!C280</f>
        <v>28010</v>
      </c>
      <c r="D280" s="18">
        <f>'RAOB Used for Calcs'!D280/10</f>
        <v>-52.8</v>
      </c>
      <c r="F280" s="18">
        <f t="shared" si="8"/>
        <v>220.34999999999997</v>
      </c>
      <c r="H280" s="8">
        <f>'RAOB Used for Calcs'!B280/10</f>
        <v>1.25</v>
      </c>
      <c r="J280" s="9">
        <f>IF('RAOB Used for Calcs'!N280=1,((H280*1000)/(287.05*F280)),0)</f>
        <v>1.9762387331171409E-2</v>
      </c>
    </row>
    <row r="281" spans="2:10" x14ac:dyDescent="0.15">
      <c r="B281" s="15">
        <f>'RAOB Used for Calcs'!C281</f>
        <v>28160</v>
      </c>
      <c r="D281" s="18">
        <f>'RAOB Used for Calcs'!D281/10</f>
        <v>-52.8</v>
      </c>
      <c r="F281" s="18">
        <f t="shared" si="8"/>
        <v>220.34999999999997</v>
      </c>
      <c r="H281" s="8">
        <f>'RAOB Used for Calcs'!B281/10</f>
        <v>1.25</v>
      </c>
      <c r="J281" s="9">
        <f>IF('RAOB Used for Calcs'!N281=1,((H281*1000)/(287.05*F281)),0)</f>
        <v>1.9762387331171409E-2</v>
      </c>
    </row>
    <row r="282" spans="2:10" x14ac:dyDescent="0.15">
      <c r="B282" s="15">
        <f>'RAOB Used for Calcs'!C282</f>
        <v>28310</v>
      </c>
      <c r="D282" s="18">
        <f>'RAOB Used for Calcs'!D282/10</f>
        <v>-52.8</v>
      </c>
      <c r="F282" s="18">
        <f t="shared" si="8"/>
        <v>220.34999999999997</v>
      </c>
      <c r="H282" s="8">
        <f>'RAOB Used for Calcs'!B282/10</f>
        <v>1.25</v>
      </c>
      <c r="J282" s="9">
        <f>IF('RAOB Used for Calcs'!N282=1,((H282*1000)/(287.05*F282)),0)</f>
        <v>1.9762387331171409E-2</v>
      </c>
    </row>
    <row r="283" spans="2:10" x14ac:dyDescent="0.15">
      <c r="B283" s="15">
        <f>'RAOB Used for Calcs'!C283</f>
        <v>28460</v>
      </c>
      <c r="D283" s="18">
        <f>'RAOB Used for Calcs'!D283/10</f>
        <v>-52.8</v>
      </c>
      <c r="F283" s="18">
        <f t="shared" si="8"/>
        <v>220.34999999999997</v>
      </c>
      <c r="H283" s="8">
        <f>'RAOB Used for Calcs'!B283/10</f>
        <v>1.25</v>
      </c>
      <c r="J283" s="9">
        <f>IF('RAOB Used for Calcs'!N283=1,((H283*1000)/(287.05*F283)),0)</f>
        <v>1.9762387331171409E-2</v>
      </c>
    </row>
    <row r="284" spans="2:10" x14ac:dyDescent="0.15">
      <c r="B284" s="15">
        <f>'RAOB Used for Calcs'!C284</f>
        <v>28593.333333333332</v>
      </c>
      <c r="D284" s="18">
        <f>'RAOB Used for Calcs'!D284/10</f>
        <v>-52.8</v>
      </c>
      <c r="F284" s="18">
        <f t="shared" si="8"/>
        <v>220.34999999999997</v>
      </c>
      <c r="H284" s="8">
        <f>'RAOB Used for Calcs'!B284/10</f>
        <v>1.25</v>
      </c>
      <c r="J284" s="9">
        <f>IF('RAOB Used for Calcs'!N284=1,((H284*1000)/(287.05*F284)),0)</f>
        <v>1.9762387331171409E-2</v>
      </c>
    </row>
    <row r="285" spans="2:10" x14ac:dyDescent="0.15">
      <c r="B285" s="15">
        <f>'RAOB Used for Calcs'!C285</f>
        <v>28726.666666666664</v>
      </c>
      <c r="D285" s="18">
        <f>'RAOB Used for Calcs'!D285/10</f>
        <v>-52.8</v>
      </c>
      <c r="F285" s="18">
        <f t="shared" si="8"/>
        <v>220.34999999999997</v>
      </c>
      <c r="H285" s="8">
        <f>'RAOB Used for Calcs'!B285/10</f>
        <v>1.25</v>
      </c>
      <c r="J285" s="9">
        <f>IF('RAOB Used for Calcs'!N285=1,((H285*1000)/(287.05*F285)),0)</f>
        <v>1.9762387331171409E-2</v>
      </c>
    </row>
    <row r="286" spans="2:10" x14ac:dyDescent="0.15">
      <c r="B286" s="15">
        <f>'RAOB Used for Calcs'!C286</f>
        <v>28860</v>
      </c>
      <c r="D286" s="18">
        <f>'RAOB Used for Calcs'!D286/10</f>
        <v>-52.8</v>
      </c>
      <c r="F286" s="18">
        <f t="shared" si="8"/>
        <v>220.34999999999997</v>
      </c>
      <c r="H286" s="8">
        <f>'RAOB Used for Calcs'!B286/10</f>
        <v>1.25</v>
      </c>
      <c r="J286" s="9">
        <f>IF('RAOB Used for Calcs'!N286=1,((H286*1000)/(287.05*F286)),0)</f>
        <v>1.9762387331171409E-2</v>
      </c>
    </row>
    <row r="287" spans="2:10" x14ac:dyDescent="0.15">
      <c r="B287" s="15">
        <f>'RAOB Used for Calcs'!C287</f>
        <v>28993.666666666668</v>
      </c>
      <c r="D287" s="18">
        <f>'RAOB Used for Calcs'!D287/10</f>
        <v>-52.8</v>
      </c>
      <c r="F287" s="18">
        <f t="shared" si="8"/>
        <v>220.34999999999997</v>
      </c>
      <c r="H287" s="8">
        <f>'RAOB Used for Calcs'!B287/10</f>
        <v>1.25</v>
      </c>
      <c r="J287" s="9">
        <f>IF('RAOB Used for Calcs'!N287=1,((H287*1000)/(287.05*F287)),0)</f>
        <v>1.9762387331171409E-2</v>
      </c>
    </row>
    <row r="288" spans="2:10" x14ac:dyDescent="0.15">
      <c r="B288" s="15">
        <f>'RAOB Used for Calcs'!C288</f>
        <v>29127.333333333336</v>
      </c>
      <c r="D288" s="18">
        <f>'RAOB Used for Calcs'!D288/10</f>
        <v>-52.8</v>
      </c>
      <c r="F288" s="18">
        <f t="shared" si="8"/>
        <v>220.34999999999997</v>
      </c>
      <c r="H288" s="8">
        <f>'RAOB Used for Calcs'!B288/10</f>
        <v>1.25</v>
      </c>
      <c r="J288" s="9">
        <f>IF('RAOB Used for Calcs'!N288=1,((H288*1000)/(287.05*F288)),0)</f>
        <v>1.9762387331171409E-2</v>
      </c>
    </row>
    <row r="289" spans="2:10" x14ac:dyDescent="0.15">
      <c r="B289" s="15">
        <f>'RAOB Used for Calcs'!C289</f>
        <v>29261</v>
      </c>
      <c r="D289" s="18">
        <f>'RAOB Used for Calcs'!D289/10</f>
        <v>-52.8</v>
      </c>
      <c r="F289" s="18">
        <f t="shared" si="8"/>
        <v>220.34999999999997</v>
      </c>
      <c r="H289" s="8">
        <f>'RAOB Used for Calcs'!B289/10</f>
        <v>1.25</v>
      </c>
      <c r="J289" s="9">
        <f>IF('RAOB Used for Calcs'!N289=1,((H289*1000)/(287.05*F289)),0)</f>
        <v>1.9762387331171409E-2</v>
      </c>
    </row>
    <row r="290" spans="2:10" x14ac:dyDescent="0.15">
      <c r="B290" s="15">
        <f>'RAOB Used for Calcs'!C290</f>
        <v>0</v>
      </c>
      <c r="D290" s="18">
        <f>'RAOB Used for Calcs'!D290/10</f>
        <v>0</v>
      </c>
      <c r="F290" s="18">
        <f t="shared" si="8"/>
        <v>273.14999999999998</v>
      </c>
      <c r="H290" s="8">
        <f>'RAOB Used for Calcs'!B290/10</f>
        <v>0</v>
      </c>
      <c r="J290" s="9">
        <f>IF('RAOB Used for Calcs'!N290=1,((H290*1000)/(287.05*F290)),0)</f>
        <v>0</v>
      </c>
    </row>
    <row r="291" spans="2:10" x14ac:dyDescent="0.15">
      <c r="B291" s="15">
        <f>'RAOB Used for Calcs'!C291</f>
        <v>0</v>
      </c>
      <c r="D291" s="18">
        <f>'RAOB Used for Calcs'!D291/10</f>
        <v>0</v>
      </c>
      <c r="F291" s="18">
        <f t="shared" si="8"/>
        <v>273.14999999999998</v>
      </c>
      <c r="H291" s="8">
        <f>'RAOB Used for Calcs'!B291/10</f>
        <v>0</v>
      </c>
      <c r="J291" s="9">
        <f>IF('RAOB Used for Calcs'!N291=1,((H291*1000)/(287.05*F291)),0)</f>
        <v>0</v>
      </c>
    </row>
    <row r="292" spans="2:10" x14ac:dyDescent="0.15">
      <c r="B292" s="15">
        <f>'RAOB Used for Calcs'!C292</f>
        <v>0</v>
      </c>
      <c r="D292" s="18">
        <f>'RAOB Used for Calcs'!D292/10</f>
        <v>0</v>
      </c>
      <c r="F292" s="18">
        <f t="shared" si="8"/>
        <v>273.14999999999998</v>
      </c>
      <c r="H292" s="8">
        <f>'RAOB Used for Calcs'!B292/10</f>
        <v>0</v>
      </c>
      <c r="J292" s="9">
        <f>IF('RAOB Used for Calcs'!N292=1,((H292*1000)/(287.05*F292)),0)</f>
        <v>0</v>
      </c>
    </row>
    <row r="293" spans="2:10" x14ac:dyDescent="0.15">
      <c r="B293" s="15">
        <f>'RAOB Used for Calcs'!C293</f>
        <v>0</v>
      </c>
      <c r="D293" s="18">
        <f>'RAOB Used for Calcs'!D293/10</f>
        <v>0</v>
      </c>
      <c r="F293" s="18">
        <f t="shared" si="8"/>
        <v>273.14999999999998</v>
      </c>
      <c r="H293" s="8">
        <f>'RAOB Used for Calcs'!B293/10</f>
        <v>0</v>
      </c>
      <c r="J293" s="9">
        <f>IF('RAOB Used for Calcs'!N293=1,((H293*1000)/(287.05*F293)),0)</f>
        <v>0</v>
      </c>
    </row>
    <row r="294" spans="2:10" x14ac:dyDescent="0.15">
      <c r="B294" s="15">
        <f>'RAOB Used for Calcs'!C294</f>
        <v>0</v>
      </c>
      <c r="D294" s="18">
        <f>'RAOB Used for Calcs'!D294/10</f>
        <v>0</v>
      </c>
      <c r="F294" s="18">
        <f t="shared" si="8"/>
        <v>273.14999999999998</v>
      </c>
      <c r="H294" s="8">
        <f>'RAOB Used for Calcs'!B294/10</f>
        <v>0</v>
      </c>
      <c r="J294" s="9">
        <f>IF('RAOB Used for Calcs'!N294=1,((H294*1000)/(287.05*F294)),0)</f>
        <v>0</v>
      </c>
    </row>
    <row r="295" spans="2:10" x14ac:dyDescent="0.15">
      <c r="B295" s="15">
        <f>'RAOB Used for Calcs'!C295</f>
        <v>0</v>
      </c>
      <c r="D295" s="18">
        <f>'RAOB Used for Calcs'!D295/10</f>
        <v>0</v>
      </c>
      <c r="F295" s="18">
        <f t="shared" si="8"/>
        <v>273.14999999999998</v>
      </c>
      <c r="H295" s="8">
        <f>'RAOB Used for Calcs'!B295/10</f>
        <v>0</v>
      </c>
      <c r="J295" s="9">
        <f>IF('RAOB Used for Calcs'!N295=1,((H295*1000)/(287.05*F295)),0)</f>
        <v>0</v>
      </c>
    </row>
    <row r="296" spans="2:10" x14ac:dyDescent="0.15">
      <c r="B296" s="15">
        <f>'RAOB Used for Calcs'!C296</f>
        <v>0</v>
      </c>
      <c r="D296" s="18">
        <f>'RAOB Used for Calcs'!D296/10</f>
        <v>0</v>
      </c>
      <c r="F296" s="18">
        <f t="shared" si="8"/>
        <v>273.14999999999998</v>
      </c>
      <c r="H296" s="8">
        <f>'RAOB Used for Calcs'!B296/10</f>
        <v>0</v>
      </c>
      <c r="J296" s="9">
        <f>IF('RAOB Used for Calcs'!N296=1,((H296*1000)/(287.05*F296)),0)</f>
        <v>0</v>
      </c>
    </row>
    <row r="297" spans="2:10" x14ac:dyDescent="0.15">
      <c r="B297" s="15">
        <f>'RAOB Used for Calcs'!C297</f>
        <v>0</v>
      </c>
      <c r="D297" s="18">
        <f>'RAOB Used for Calcs'!D297/10</f>
        <v>0</v>
      </c>
      <c r="F297" s="18">
        <f t="shared" si="8"/>
        <v>273.14999999999998</v>
      </c>
      <c r="H297" s="8">
        <f>'RAOB Used for Calcs'!B297/10</f>
        <v>0</v>
      </c>
      <c r="J297" s="9">
        <f>IF('RAOB Used for Calcs'!N297=1,((H297*1000)/(287.05*F297)),0)</f>
        <v>0</v>
      </c>
    </row>
    <row r="298" spans="2:10" x14ac:dyDescent="0.15">
      <c r="B298" s="15">
        <f>'RAOB Used for Calcs'!C298</f>
        <v>0</v>
      </c>
      <c r="D298" s="18">
        <f>'RAOB Used for Calcs'!D298/10</f>
        <v>0</v>
      </c>
      <c r="F298" s="18">
        <f t="shared" si="8"/>
        <v>273.14999999999998</v>
      </c>
      <c r="H298" s="8">
        <f>'RAOB Used for Calcs'!B298/10</f>
        <v>0</v>
      </c>
      <c r="J298" s="9">
        <f>IF('RAOB Used for Calcs'!N298=1,((H298*1000)/(287.05*F298)),0)</f>
        <v>0</v>
      </c>
    </row>
    <row r="299" spans="2:10" x14ac:dyDescent="0.15">
      <c r="B299" s="15">
        <f>'RAOB Used for Calcs'!C299</f>
        <v>0</v>
      </c>
      <c r="D299" s="18">
        <f>'RAOB Used for Calcs'!D299/10</f>
        <v>0</v>
      </c>
      <c r="F299" s="18">
        <f t="shared" si="8"/>
        <v>273.14999999999998</v>
      </c>
      <c r="H299" s="8">
        <f>'RAOB Used for Calcs'!B299/10</f>
        <v>0</v>
      </c>
      <c r="J299" s="9">
        <f>IF('RAOB Used for Calcs'!N299=1,((H299*1000)/(287.05*F299)),0)</f>
        <v>0</v>
      </c>
    </row>
    <row r="300" spans="2:10" x14ac:dyDescent="0.15">
      <c r="B300" s="15">
        <f>'RAOB Used for Calcs'!C300</f>
        <v>0</v>
      </c>
      <c r="D300" s="18">
        <f>'RAOB Used for Calcs'!D300/10</f>
        <v>0</v>
      </c>
      <c r="F300" s="18">
        <f t="shared" si="8"/>
        <v>273.14999999999998</v>
      </c>
      <c r="H300" s="8">
        <f>'RAOB Used for Calcs'!B300/10</f>
        <v>0</v>
      </c>
      <c r="J300" s="9">
        <f>IF('RAOB Used for Calcs'!N300=1,((H300*1000)/(287.05*F300)),0)</f>
        <v>0</v>
      </c>
    </row>
    <row r="301" spans="2:10" x14ac:dyDescent="0.15">
      <c r="B301" s="15">
        <f>'RAOB Used for Calcs'!C301</f>
        <v>0</v>
      </c>
      <c r="D301" s="18">
        <f>'RAOB Used for Calcs'!D301/10</f>
        <v>0</v>
      </c>
      <c r="F301" s="18">
        <f t="shared" si="8"/>
        <v>273.14999999999998</v>
      </c>
      <c r="H301" s="8">
        <f>'RAOB Used for Calcs'!B301/10</f>
        <v>0</v>
      </c>
      <c r="J301" s="9">
        <f>IF('RAOB Used for Calcs'!N301=1,((H301*1000)/(287.05*F301)),0)</f>
        <v>0</v>
      </c>
    </row>
    <row r="302" spans="2:10" x14ac:dyDescent="0.15">
      <c r="B302" s="15">
        <f>'RAOB Used for Calcs'!C302</f>
        <v>0</v>
      </c>
      <c r="D302" s="18">
        <f>'RAOB Used for Calcs'!D302/10</f>
        <v>0</v>
      </c>
      <c r="F302" s="18">
        <f t="shared" si="8"/>
        <v>273.14999999999998</v>
      </c>
      <c r="H302" s="8">
        <f>'RAOB Used for Calcs'!B302/10</f>
        <v>0</v>
      </c>
      <c r="J302" s="9">
        <f>IF('RAOB Used for Calcs'!N302=1,((H302*1000)/(287.05*F302)),0)</f>
        <v>0</v>
      </c>
    </row>
    <row r="303" spans="2:10" x14ac:dyDescent="0.15">
      <c r="B303" s="15">
        <f>'RAOB Used for Calcs'!C303</f>
        <v>0</v>
      </c>
      <c r="D303" s="18">
        <f>'RAOB Used for Calcs'!D303/10</f>
        <v>0</v>
      </c>
      <c r="F303" s="18">
        <f t="shared" si="8"/>
        <v>273.14999999999998</v>
      </c>
      <c r="H303" s="8">
        <f>'RAOB Used for Calcs'!B303/10</f>
        <v>0</v>
      </c>
      <c r="J303" s="9">
        <f>IF('RAOB Used for Calcs'!N303=1,((H303*1000)/(287.05*F303)),0)</f>
        <v>0</v>
      </c>
    </row>
    <row r="304" spans="2:10" x14ac:dyDescent="0.15">
      <c r="B304" s="15">
        <f>'RAOB Used for Calcs'!C304</f>
        <v>0</v>
      </c>
      <c r="D304" s="18">
        <f>'RAOB Used for Calcs'!D304/10</f>
        <v>0</v>
      </c>
      <c r="F304" s="18">
        <f t="shared" si="8"/>
        <v>273.14999999999998</v>
      </c>
      <c r="H304" s="8">
        <f>'RAOB Used for Calcs'!B304/10</f>
        <v>0</v>
      </c>
      <c r="J304" s="9">
        <f>IF('RAOB Used for Calcs'!N304=1,((H304*1000)/(287.05*F304)),0)</f>
        <v>0</v>
      </c>
    </row>
    <row r="305" spans="2:10" x14ac:dyDescent="0.15">
      <c r="B305" s="15">
        <f>'RAOB Used for Calcs'!C305</f>
        <v>0</v>
      </c>
      <c r="D305" s="18">
        <f>'RAOB Used for Calcs'!D305/10</f>
        <v>0</v>
      </c>
      <c r="F305" s="18">
        <f t="shared" si="8"/>
        <v>273.14999999999998</v>
      </c>
      <c r="H305" s="8">
        <f>'RAOB Used for Calcs'!B305/10</f>
        <v>0</v>
      </c>
      <c r="J305" s="9">
        <f>IF('RAOB Used for Calcs'!N305=1,((H305*1000)/(287.05*F305)),0)</f>
        <v>0</v>
      </c>
    </row>
    <row r="306" spans="2:10" x14ac:dyDescent="0.15">
      <c r="B306" s="15">
        <f>'RAOB Used for Calcs'!C306</f>
        <v>0</v>
      </c>
      <c r="D306" s="18">
        <f>'RAOB Used for Calcs'!D306/10</f>
        <v>0</v>
      </c>
      <c r="F306" s="18">
        <f t="shared" si="8"/>
        <v>273.14999999999998</v>
      </c>
      <c r="H306" s="8">
        <f>'RAOB Used for Calcs'!B306/10</f>
        <v>0</v>
      </c>
      <c r="J306" s="9">
        <f>IF('RAOB Used for Calcs'!N306=1,((H306*1000)/(287.05*F306)),0)</f>
        <v>0</v>
      </c>
    </row>
    <row r="307" spans="2:10" x14ac:dyDescent="0.15">
      <c r="B307" s="15">
        <f>'RAOB Used for Calcs'!C307</f>
        <v>0</v>
      </c>
      <c r="D307" s="18">
        <f>'RAOB Used for Calcs'!D307/10</f>
        <v>0</v>
      </c>
      <c r="F307" s="18">
        <f t="shared" si="8"/>
        <v>273.14999999999998</v>
      </c>
      <c r="H307" s="8">
        <f>'RAOB Used for Calcs'!B307/10</f>
        <v>0</v>
      </c>
      <c r="J307" s="9">
        <f>IF('RAOB Used for Calcs'!N307=1,((H307*1000)/(287.05*F307)),0)</f>
        <v>0</v>
      </c>
    </row>
    <row r="308" spans="2:10" x14ac:dyDescent="0.15">
      <c r="B308" s="15">
        <f>'RAOB Used for Calcs'!C308</f>
        <v>0</v>
      </c>
      <c r="D308" s="18">
        <f>'RAOB Used for Calcs'!D308/10</f>
        <v>0</v>
      </c>
      <c r="F308" s="18">
        <f t="shared" si="8"/>
        <v>273.14999999999998</v>
      </c>
      <c r="H308" s="8">
        <f>'RAOB Used for Calcs'!B308/10</f>
        <v>0</v>
      </c>
      <c r="J308" s="9">
        <f>IF('RAOB Used for Calcs'!N308=1,((H308*1000)/(287.05*F308)),0)</f>
        <v>0</v>
      </c>
    </row>
    <row r="309" spans="2:10" x14ac:dyDescent="0.15">
      <c r="B309" s="15">
        <f>'RAOB Used for Calcs'!C309</f>
        <v>0</v>
      </c>
      <c r="D309" s="18">
        <f>'RAOB Used for Calcs'!D309/10</f>
        <v>0</v>
      </c>
      <c r="F309" s="18">
        <f t="shared" si="8"/>
        <v>273.14999999999998</v>
      </c>
      <c r="H309" s="8">
        <f>'RAOB Used for Calcs'!B309/10</f>
        <v>0</v>
      </c>
      <c r="J309" s="9">
        <f>IF('RAOB Used for Calcs'!N309=1,((H309*1000)/(287.05*F309)),0)</f>
        <v>0</v>
      </c>
    </row>
    <row r="310" spans="2:10" x14ac:dyDescent="0.15">
      <c r="B310" s="15">
        <f>'RAOB Used for Calcs'!C310</f>
        <v>0</v>
      </c>
      <c r="D310" s="18">
        <f>'RAOB Used for Calcs'!D310/10</f>
        <v>0</v>
      </c>
      <c r="F310" s="18">
        <f t="shared" si="8"/>
        <v>273.14999999999998</v>
      </c>
      <c r="H310" s="8">
        <f>'RAOB Used for Calcs'!B310/10</f>
        <v>0</v>
      </c>
      <c r="J310" s="9">
        <f>IF('RAOB Used for Calcs'!N310=1,((H310*1000)/(287.05*F310)),0)</f>
        <v>0</v>
      </c>
    </row>
    <row r="311" spans="2:10" x14ac:dyDescent="0.15">
      <c r="B311" s="15">
        <f>'RAOB Used for Calcs'!C311</f>
        <v>0</v>
      </c>
      <c r="D311" s="18">
        <f>'RAOB Used for Calcs'!D311/10</f>
        <v>0</v>
      </c>
      <c r="F311" s="18">
        <f t="shared" si="8"/>
        <v>273.14999999999998</v>
      </c>
      <c r="H311" s="8">
        <f>'RAOB Used for Calcs'!B311/10</f>
        <v>0</v>
      </c>
      <c r="J311" s="9">
        <f>IF('RAOB Used for Calcs'!N311=1,((H311*1000)/(287.05*F311)),0)</f>
        <v>0</v>
      </c>
    </row>
    <row r="312" spans="2:10" x14ac:dyDescent="0.15">
      <c r="B312" s="15">
        <f>'RAOB Used for Calcs'!C312</f>
        <v>0</v>
      </c>
      <c r="D312" s="18">
        <f>'RAOB Used for Calcs'!D312/10</f>
        <v>0</v>
      </c>
      <c r="F312" s="18">
        <f t="shared" si="8"/>
        <v>273.14999999999998</v>
      </c>
      <c r="H312" s="8">
        <f>'RAOB Used for Calcs'!B312/10</f>
        <v>0</v>
      </c>
      <c r="J312" s="9">
        <f>IF('RAOB Used for Calcs'!N312=1,((H312*1000)/(287.05*F312)),0)</f>
        <v>0</v>
      </c>
    </row>
    <row r="313" spans="2:10" x14ac:dyDescent="0.15">
      <c r="B313" s="15">
        <f>'RAOB Used for Calcs'!C313</f>
        <v>0</v>
      </c>
      <c r="D313" s="18">
        <f>'RAOB Used for Calcs'!D313/10</f>
        <v>0</v>
      </c>
      <c r="F313" s="18">
        <f t="shared" si="8"/>
        <v>273.14999999999998</v>
      </c>
      <c r="H313" s="8">
        <f>'RAOB Used for Calcs'!B313/10</f>
        <v>0</v>
      </c>
      <c r="J313" s="9">
        <f>IF('RAOB Used for Calcs'!N313=1,((H313*1000)/(287.05*F313)),0)</f>
        <v>0</v>
      </c>
    </row>
    <row r="314" spans="2:10" x14ac:dyDescent="0.15">
      <c r="B314" s="15">
        <f>'RAOB Used for Calcs'!C314</f>
        <v>0</v>
      </c>
      <c r="D314" s="18">
        <f>'RAOB Used for Calcs'!D314/10</f>
        <v>0</v>
      </c>
      <c r="F314" s="18">
        <f t="shared" si="8"/>
        <v>273.14999999999998</v>
      </c>
      <c r="H314" s="8">
        <f>'RAOB Used for Calcs'!B314/10</f>
        <v>0</v>
      </c>
      <c r="J314" s="9">
        <f>IF('RAOB Used for Calcs'!N314=1,((H314*1000)/(287.05*F314)),0)</f>
        <v>0</v>
      </c>
    </row>
    <row r="315" spans="2:10" x14ac:dyDescent="0.15">
      <c r="B315" s="15">
        <f>'RAOB Used for Calcs'!C315</f>
        <v>0</v>
      </c>
      <c r="D315" s="18">
        <f>'RAOB Used for Calcs'!D315/10</f>
        <v>0</v>
      </c>
      <c r="F315" s="18">
        <f t="shared" si="8"/>
        <v>273.14999999999998</v>
      </c>
      <c r="H315" s="8">
        <f>'RAOB Used for Calcs'!B315/10</f>
        <v>0</v>
      </c>
      <c r="J315" s="9">
        <f>IF('RAOB Used for Calcs'!N315=1,((H315*1000)/(287.05*F315)),0)</f>
        <v>0</v>
      </c>
    </row>
    <row r="316" spans="2:10" x14ac:dyDescent="0.15">
      <c r="B316" s="15">
        <f>'RAOB Used for Calcs'!C316</f>
        <v>0</v>
      </c>
      <c r="D316" s="18">
        <f>'RAOB Used for Calcs'!D316/10</f>
        <v>0</v>
      </c>
      <c r="F316" s="18">
        <f t="shared" si="8"/>
        <v>273.14999999999998</v>
      </c>
      <c r="H316" s="8">
        <f>'RAOB Used for Calcs'!B316/10</f>
        <v>0</v>
      </c>
      <c r="J316" s="9">
        <f>IF('RAOB Used for Calcs'!N316=1,((H316*1000)/(287.05*F316)),0)</f>
        <v>0</v>
      </c>
    </row>
    <row r="317" spans="2:10" x14ac:dyDescent="0.15">
      <c r="B317" s="15">
        <f>'RAOB Used for Calcs'!C317</f>
        <v>0</v>
      </c>
      <c r="D317" s="18">
        <f>'RAOB Used for Calcs'!D317/10</f>
        <v>0</v>
      </c>
      <c r="F317" s="18">
        <f t="shared" si="8"/>
        <v>273.14999999999998</v>
      </c>
      <c r="H317" s="8">
        <f>'RAOB Used for Calcs'!B317/10</f>
        <v>0</v>
      </c>
      <c r="J317" s="9">
        <f>IF('RAOB Used for Calcs'!N317=1,((H317*1000)/(287.05*F317)),0)</f>
        <v>0</v>
      </c>
    </row>
    <row r="318" spans="2:10" x14ac:dyDescent="0.15">
      <c r="B318" s="15">
        <f>'RAOB Used for Calcs'!C318</f>
        <v>0</v>
      </c>
      <c r="D318" s="18">
        <f>'RAOB Used for Calcs'!D318/10</f>
        <v>0</v>
      </c>
      <c r="F318" s="18">
        <f t="shared" si="8"/>
        <v>273.14999999999998</v>
      </c>
      <c r="H318" s="8">
        <f>'RAOB Used for Calcs'!B318/10</f>
        <v>0</v>
      </c>
      <c r="J318" s="9">
        <f>IF('RAOB Used for Calcs'!N318=1,((H318*1000)/(287.05*F318)),0)</f>
        <v>0</v>
      </c>
    </row>
    <row r="319" spans="2:10" x14ac:dyDescent="0.15">
      <c r="B319" s="15">
        <f>'RAOB Used for Calcs'!C319</f>
        <v>0</v>
      </c>
      <c r="D319" s="18">
        <f>'RAOB Used for Calcs'!D319/10</f>
        <v>0</v>
      </c>
      <c r="F319" s="18">
        <f t="shared" si="8"/>
        <v>273.14999999999998</v>
      </c>
      <c r="H319" s="8">
        <f>'RAOB Used for Calcs'!B319/10</f>
        <v>0</v>
      </c>
      <c r="J319" s="9">
        <f>IF('RAOB Used for Calcs'!N319=1,((H319*1000)/(287.05*F319)),0)</f>
        <v>0</v>
      </c>
    </row>
    <row r="320" spans="2:10" x14ac:dyDescent="0.15">
      <c r="B320" s="15">
        <f>'RAOB Used for Calcs'!C320</f>
        <v>0</v>
      </c>
      <c r="D320" s="18">
        <f>'RAOB Used for Calcs'!D320/10</f>
        <v>0</v>
      </c>
      <c r="F320" s="18">
        <f t="shared" si="8"/>
        <v>273.14999999999998</v>
      </c>
      <c r="H320" s="8">
        <f>'RAOB Used for Calcs'!B320/10</f>
        <v>0</v>
      </c>
      <c r="J320" s="9">
        <f>IF('RAOB Used for Calcs'!N320=1,((H320*1000)/(287.05*F320)),0)</f>
        <v>0</v>
      </c>
    </row>
    <row r="321" spans="2:10" x14ac:dyDescent="0.15">
      <c r="B321" s="15">
        <f>'RAOB Used for Calcs'!C321</f>
        <v>0</v>
      </c>
      <c r="D321" s="18">
        <f>'RAOB Used for Calcs'!D321/10</f>
        <v>0</v>
      </c>
      <c r="F321" s="18">
        <f t="shared" si="8"/>
        <v>273.14999999999998</v>
      </c>
      <c r="H321" s="8">
        <f>'RAOB Used for Calcs'!B321/10</f>
        <v>0</v>
      </c>
      <c r="J321" s="9">
        <f>IF('RAOB Used for Calcs'!N321=1,((H321*1000)/(287.05*F321)),0)</f>
        <v>0</v>
      </c>
    </row>
    <row r="322" spans="2:10" x14ac:dyDescent="0.15">
      <c r="B322" s="15">
        <f>'RAOB Used for Calcs'!C322</f>
        <v>0</v>
      </c>
      <c r="D322" s="18">
        <f>'RAOB Used for Calcs'!D322/10</f>
        <v>0</v>
      </c>
      <c r="F322" s="18">
        <f t="shared" si="8"/>
        <v>273.14999999999998</v>
      </c>
      <c r="H322" s="8">
        <f>'RAOB Used for Calcs'!B322/10</f>
        <v>0</v>
      </c>
      <c r="J322" s="9">
        <f>IF('RAOB Used for Calcs'!N322=1,((H322*1000)/(287.05*F322)),0)</f>
        <v>0</v>
      </c>
    </row>
    <row r="323" spans="2:10" x14ac:dyDescent="0.15">
      <c r="B323" s="15">
        <f>'RAOB Used for Calcs'!C323</f>
        <v>0</v>
      </c>
      <c r="D323" s="18">
        <f>'RAOB Used for Calcs'!D323/10</f>
        <v>0</v>
      </c>
      <c r="F323" s="18">
        <f t="shared" si="8"/>
        <v>273.14999999999998</v>
      </c>
      <c r="H323" s="8">
        <f>'RAOB Used for Calcs'!B323/10</f>
        <v>0</v>
      </c>
      <c r="J323" s="9">
        <f>IF('RAOB Used for Calcs'!N323=1,((H323*1000)/(287.05*F323)),0)</f>
        <v>0</v>
      </c>
    </row>
    <row r="324" spans="2:10" x14ac:dyDescent="0.15">
      <c r="B324" s="15">
        <f>'RAOB Used for Calcs'!C324</f>
        <v>0</v>
      </c>
      <c r="D324" s="18">
        <f>'RAOB Used for Calcs'!D324/10</f>
        <v>0</v>
      </c>
      <c r="F324" s="18">
        <f t="shared" si="8"/>
        <v>273.14999999999998</v>
      </c>
      <c r="H324" s="8">
        <f>'RAOB Used for Calcs'!B324/10</f>
        <v>0</v>
      </c>
      <c r="J324" s="9">
        <f>IF('RAOB Used for Calcs'!N324=1,((H324*1000)/(287.05*F324)),0)</f>
        <v>0</v>
      </c>
    </row>
    <row r="325" spans="2:10" x14ac:dyDescent="0.15">
      <c r="B325" s="15">
        <f>'RAOB Used for Calcs'!C325</f>
        <v>0</v>
      </c>
      <c r="D325" s="18">
        <f>'RAOB Used for Calcs'!D325/10</f>
        <v>0</v>
      </c>
      <c r="F325" s="18">
        <f t="shared" si="8"/>
        <v>273.14999999999998</v>
      </c>
      <c r="H325" s="8">
        <f>'RAOB Used for Calcs'!B325/10</f>
        <v>0</v>
      </c>
      <c r="J325" s="9">
        <f>IF('RAOB Used for Calcs'!N325=1,((H325*1000)/(287.05*F325)),0)</f>
        <v>0</v>
      </c>
    </row>
    <row r="326" spans="2:10" x14ac:dyDescent="0.15">
      <c r="B326" s="15">
        <f>'RAOB Used for Calcs'!C326</f>
        <v>0</v>
      </c>
      <c r="D326" s="18">
        <f>'RAOB Used for Calcs'!D326/10</f>
        <v>0</v>
      </c>
      <c r="F326" s="18">
        <f t="shared" si="8"/>
        <v>273.14999999999998</v>
      </c>
      <c r="H326" s="8">
        <f>'RAOB Used for Calcs'!B326/10</f>
        <v>0</v>
      </c>
      <c r="J326" s="9">
        <f>IF('RAOB Used for Calcs'!N326=1,((H326*1000)/(287.05*F326)),0)</f>
        <v>0</v>
      </c>
    </row>
    <row r="327" spans="2:10" x14ac:dyDescent="0.15">
      <c r="B327" s="15">
        <f>'RAOB Used for Calcs'!C327</f>
        <v>0</v>
      </c>
      <c r="D327" s="18">
        <f>'RAOB Used for Calcs'!D327/10</f>
        <v>0</v>
      </c>
      <c r="F327" s="18">
        <f t="shared" si="8"/>
        <v>273.14999999999998</v>
      </c>
      <c r="H327" s="8">
        <f>'RAOB Used for Calcs'!B327/10</f>
        <v>0</v>
      </c>
      <c r="J327" s="9">
        <f>IF('RAOB Used for Calcs'!N327=1,((H327*1000)/(287.05*F327)),0)</f>
        <v>0</v>
      </c>
    </row>
    <row r="328" spans="2:10" x14ac:dyDescent="0.15">
      <c r="B328" s="15">
        <f>'RAOB Used for Calcs'!C328</f>
        <v>0</v>
      </c>
      <c r="D328" s="18">
        <f>'RAOB Used for Calcs'!D328/10</f>
        <v>0</v>
      </c>
      <c r="F328" s="18">
        <f t="shared" si="8"/>
        <v>273.14999999999998</v>
      </c>
      <c r="H328" s="8">
        <f>'RAOB Used for Calcs'!B328/10</f>
        <v>0</v>
      </c>
      <c r="J328" s="9">
        <f>IF('RAOB Used for Calcs'!N328=1,((H328*1000)/(287.05*F328)),0)</f>
        <v>0</v>
      </c>
    </row>
    <row r="329" spans="2:10" x14ac:dyDescent="0.15">
      <c r="B329" s="15">
        <f>'RAOB Used for Calcs'!C329</f>
        <v>0</v>
      </c>
      <c r="D329" s="18">
        <f>'RAOB Used for Calcs'!D329/10</f>
        <v>0</v>
      </c>
      <c r="F329" s="18">
        <f t="shared" ref="F329:F392" si="9">D329+273.15</f>
        <v>273.14999999999998</v>
      </c>
      <c r="H329" s="8">
        <f>'RAOB Used for Calcs'!B329/10</f>
        <v>0</v>
      </c>
      <c r="J329" s="9">
        <f>IF('RAOB Used for Calcs'!N329=1,((H329*1000)/(287.05*F329)),0)</f>
        <v>0</v>
      </c>
    </row>
    <row r="330" spans="2:10" x14ac:dyDescent="0.15">
      <c r="B330" s="15">
        <f>'RAOB Used for Calcs'!C330</f>
        <v>0</v>
      </c>
      <c r="D330" s="18">
        <f>'RAOB Used for Calcs'!D330/10</f>
        <v>0</v>
      </c>
      <c r="F330" s="18">
        <f t="shared" si="9"/>
        <v>273.14999999999998</v>
      </c>
      <c r="H330" s="8">
        <f>'RAOB Used for Calcs'!B330/10</f>
        <v>0</v>
      </c>
      <c r="J330" s="9">
        <f>IF('RAOB Used for Calcs'!N330=1,((H330*1000)/(287.05*F330)),0)</f>
        <v>0</v>
      </c>
    </row>
    <row r="331" spans="2:10" x14ac:dyDescent="0.15">
      <c r="B331" s="15">
        <f>'RAOB Used for Calcs'!C331</f>
        <v>0</v>
      </c>
      <c r="D331" s="18">
        <f>'RAOB Used for Calcs'!D331/10</f>
        <v>0</v>
      </c>
      <c r="F331" s="18">
        <f t="shared" si="9"/>
        <v>273.14999999999998</v>
      </c>
      <c r="H331" s="8">
        <f>'RAOB Used for Calcs'!B331/10</f>
        <v>0</v>
      </c>
      <c r="J331" s="9">
        <f>IF('RAOB Used for Calcs'!N331=1,((H331*1000)/(287.05*F331)),0)</f>
        <v>0</v>
      </c>
    </row>
    <row r="332" spans="2:10" x14ac:dyDescent="0.15">
      <c r="B332" s="15">
        <f>'RAOB Used for Calcs'!C332</f>
        <v>0</v>
      </c>
      <c r="D332" s="18">
        <f>'RAOB Used for Calcs'!D332/10</f>
        <v>0</v>
      </c>
      <c r="F332" s="18">
        <f t="shared" si="9"/>
        <v>273.14999999999998</v>
      </c>
      <c r="H332" s="8">
        <f>'RAOB Used for Calcs'!B332/10</f>
        <v>0</v>
      </c>
      <c r="J332" s="9">
        <f>IF('RAOB Used for Calcs'!N332=1,((H332*1000)/(287.05*F332)),0)</f>
        <v>0</v>
      </c>
    </row>
    <row r="333" spans="2:10" x14ac:dyDescent="0.15">
      <c r="B333" s="15">
        <f>'RAOB Used for Calcs'!C333</f>
        <v>0</v>
      </c>
      <c r="D333" s="18">
        <f>'RAOB Used for Calcs'!D333/10</f>
        <v>0</v>
      </c>
      <c r="F333" s="18">
        <f t="shared" si="9"/>
        <v>273.14999999999998</v>
      </c>
      <c r="H333" s="8">
        <f>'RAOB Used for Calcs'!B333/10</f>
        <v>0</v>
      </c>
      <c r="J333" s="9">
        <f>IF('RAOB Used for Calcs'!N333=1,((H333*1000)/(287.05*F333)),0)</f>
        <v>0</v>
      </c>
    </row>
    <row r="334" spans="2:10" x14ac:dyDescent="0.15">
      <c r="B334" s="15">
        <f>'RAOB Used for Calcs'!C334</f>
        <v>0</v>
      </c>
      <c r="D334" s="18">
        <f>'RAOB Used for Calcs'!D334/10</f>
        <v>0</v>
      </c>
      <c r="F334" s="18">
        <f t="shared" si="9"/>
        <v>273.14999999999998</v>
      </c>
      <c r="H334" s="8">
        <f>'RAOB Used for Calcs'!B334/10</f>
        <v>0</v>
      </c>
      <c r="J334" s="9">
        <f>IF('RAOB Used for Calcs'!N334=1,((H334*1000)/(287.05*F334)),0)</f>
        <v>0</v>
      </c>
    </row>
    <row r="335" spans="2:10" x14ac:dyDescent="0.15">
      <c r="B335" s="15">
        <f>'RAOB Used for Calcs'!C335</f>
        <v>0</v>
      </c>
      <c r="D335" s="18">
        <f>'RAOB Used for Calcs'!D335/10</f>
        <v>0</v>
      </c>
      <c r="F335" s="18">
        <f t="shared" si="9"/>
        <v>273.14999999999998</v>
      </c>
      <c r="H335" s="8">
        <f>'RAOB Used for Calcs'!B335/10</f>
        <v>0</v>
      </c>
      <c r="J335" s="9">
        <f>IF('RAOB Used for Calcs'!N335=1,((H335*1000)/(287.05*F335)),0)</f>
        <v>0</v>
      </c>
    </row>
    <row r="336" spans="2:10" x14ac:dyDescent="0.15">
      <c r="B336" s="15">
        <f>'RAOB Used for Calcs'!C336</f>
        <v>0</v>
      </c>
      <c r="D336" s="18">
        <f>'RAOB Used for Calcs'!D336/10</f>
        <v>0</v>
      </c>
      <c r="F336" s="18">
        <f t="shared" si="9"/>
        <v>273.14999999999998</v>
      </c>
      <c r="H336" s="8">
        <f>'RAOB Used for Calcs'!B336/10</f>
        <v>0</v>
      </c>
      <c r="J336" s="9">
        <f>IF('RAOB Used for Calcs'!N336=1,((H336*1000)/(287.05*F336)),0)</f>
        <v>0</v>
      </c>
    </row>
    <row r="337" spans="2:10" x14ac:dyDescent="0.15">
      <c r="B337" s="15">
        <f>'RAOB Used for Calcs'!C337</f>
        <v>0</v>
      </c>
      <c r="D337" s="18">
        <f>'RAOB Used for Calcs'!D337/10</f>
        <v>0</v>
      </c>
      <c r="F337" s="18">
        <f t="shared" si="9"/>
        <v>273.14999999999998</v>
      </c>
      <c r="H337" s="8">
        <f>'RAOB Used for Calcs'!B337/10</f>
        <v>0</v>
      </c>
      <c r="J337" s="9">
        <f>IF('RAOB Used for Calcs'!N337=1,((H337*1000)/(287.05*F337)),0)</f>
        <v>0</v>
      </c>
    </row>
    <row r="338" spans="2:10" x14ac:dyDescent="0.15">
      <c r="B338" s="15">
        <f>'RAOB Used for Calcs'!C338</f>
        <v>0</v>
      </c>
      <c r="D338" s="18">
        <f>'RAOB Used for Calcs'!D338/10</f>
        <v>0</v>
      </c>
      <c r="F338" s="18">
        <f t="shared" si="9"/>
        <v>273.14999999999998</v>
      </c>
      <c r="H338" s="8">
        <f>'RAOB Used for Calcs'!B338/10</f>
        <v>0</v>
      </c>
      <c r="J338" s="9">
        <f>IF('RAOB Used for Calcs'!N338=1,((H338*1000)/(287.05*F338)),0)</f>
        <v>0</v>
      </c>
    </row>
    <row r="339" spans="2:10" x14ac:dyDescent="0.15">
      <c r="B339" s="15">
        <f>'RAOB Used for Calcs'!C339</f>
        <v>0</v>
      </c>
      <c r="D339" s="18">
        <f>'RAOB Used for Calcs'!D339/10</f>
        <v>0</v>
      </c>
      <c r="F339" s="18">
        <f t="shared" si="9"/>
        <v>273.14999999999998</v>
      </c>
      <c r="H339" s="8">
        <f>'RAOB Used for Calcs'!B339/10</f>
        <v>0</v>
      </c>
      <c r="J339" s="9">
        <f>IF('RAOB Used for Calcs'!N339=1,((H339*1000)/(287.05*F339)),0)</f>
        <v>0</v>
      </c>
    </row>
    <row r="340" spans="2:10" x14ac:dyDescent="0.15">
      <c r="B340" s="15">
        <f>'RAOB Used for Calcs'!C340</f>
        <v>0</v>
      </c>
      <c r="D340" s="18">
        <f>'RAOB Used for Calcs'!D340/10</f>
        <v>0</v>
      </c>
      <c r="F340" s="18">
        <f t="shared" si="9"/>
        <v>273.14999999999998</v>
      </c>
      <c r="H340" s="8">
        <f>'RAOB Used for Calcs'!B340/10</f>
        <v>0</v>
      </c>
      <c r="J340" s="9">
        <f>IF('RAOB Used for Calcs'!N340=1,((H340*1000)/(287.05*F340)),0)</f>
        <v>0</v>
      </c>
    </row>
    <row r="341" spans="2:10" x14ac:dyDescent="0.15">
      <c r="B341" s="15">
        <f>'RAOB Used for Calcs'!C341</f>
        <v>0</v>
      </c>
      <c r="D341" s="18">
        <f>'RAOB Used for Calcs'!D341/10</f>
        <v>0</v>
      </c>
      <c r="F341" s="18">
        <f t="shared" si="9"/>
        <v>273.14999999999998</v>
      </c>
      <c r="H341" s="8">
        <f>'RAOB Used for Calcs'!B341/10</f>
        <v>0</v>
      </c>
      <c r="J341" s="9">
        <f>IF('RAOB Used for Calcs'!N341=1,((H341*1000)/(287.05*F341)),0)</f>
        <v>0</v>
      </c>
    </row>
    <row r="342" spans="2:10" x14ac:dyDescent="0.15">
      <c r="B342" s="15">
        <f>'RAOB Used for Calcs'!C342</f>
        <v>0</v>
      </c>
      <c r="D342" s="18">
        <f>'RAOB Used for Calcs'!D342/10</f>
        <v>0</v>
      </c>
      <c r="F342" s="18">
        <f t="shared" si="9"/>
        <v>273.14999999999998</v>
      </c>
      <c r="H342" s="8">
        <f>'RAOB Used for Calcs'!B342/10</f>
        <v>0</v>
      </c>
      <c r="J342" s="9">
        <f>IF('RAOB Used for Calcs'!N342=1,((H342*1000)/(287.05*F342)),0)</f>
        <v>0</v>
      </c>
    </row>
    <row r="343" spans="2:10" x14ac:dyDescent="0.15">
      <c r="B343" s="15">
        <f>'RAOB Used for Calcs'!C343</f>
        <v>0</v>
      </c>
      <c r="D343" s="18">
        <f>'RAOB Used for Calcs'!D343/10</f>
        <v>0</v>
      </c>
      <c r="F343" s="18">
        <f t="shared" si="9"/>
        <v>273.14999999999998</v>
      </c>
      <c r="H343" s="8">
        <f>'RAOB Used for Calcs'!B343/10</f>
        <v>0</v>
      </c>
      <c r="J343" s="9">
        <f>IF('RAOB Used for Calcs'!N343=1,((H343*1000)/(287.05*F343)),0)</f>
        <v>0</v>
      </c>
    </row>
    <row r="344" spans="2:10" x14ac:dyDescent="0.15">
      <c r="B344" s="15">
        <f>'RAOB Used for Calcs'!C344</f>
        <v>0</v>
      </c>
      <c r="D344" s="18">
        <f>'RAOB Used for Calcs'!D344/10</f>
        <v>0</v>
      </c>
      <c r="F344" s="18">
        <f t="shared" si="9"/>
        <v>273.14999999999998</v>
      </c>
      <c r="H344" s="8">
        <f>'RAOB Used for Calcs'!B344/10</f>
        <v>0</v>
      </c>
      <c r="J344" s="9">
        <f>IF('RAOB Used for Calcs'!N344=1,((H344*1000)/(287.05*F344)),0)</f>
        <v>0</v>
      </c>
    </row>
    <row r="345" spans="2:10" x14ac:dyDescent="0.15">
      <c r="B345" s="15">
        <f>'RAOB Used for Calcs'!C345</f>
        <v>0</v>
      </c>
      <c r="D345" s="18">
        <f>'RAOB Used for Calcs'!D345/10</f>
        <v>0</v>
      </c>
      <c r="F345" s="18">
        <f t="shared" si="9"/>
        <v>273.14999999999998</v>
      </c>
      <c r="H345" s="8">
        <f>'RAOB Used for Calcs'!B345/10</f>
        <v>0</v>
      </c>
      <c r="J345" s="9">
        <f>IF('RAOB Used for Calcs'!N345=1,((H345*1000)/(287.05*F345)),0)</f>
        <v>0</v>
      </c>
    </row>
    <row r="346" spans="2:10" x14ac:dyDescent="0.15">
      <c r="B346" s="15">
        <f>'RAOB Used for Calcs'!C346</f>
        <v>0</v>
      </c>
      <c r="D346" s="18">
        <f>'RAOB Used for Calcs'!D346/10</f>
        <v>0</v>
      </c>
      <c r="F346" s="18">
        <f t="shared" si="9"/>
        <v>273.14999999999998</v>
      </c>
      <c r="H346" s="8">
        <f>'RAOB Used for Calcs'!B346/10</f>
        <v>0</v>
      </c>
      <c r="J346" s="9">
        <f>IF('RAOB Used for Calcs'!N346=1,((H346*1000)/(287.05*F346)),0)</f>
        <v>0</v>
      </c>
    </row>
    <row r="347" spans="2:10" x14ac:dyDescent="0.15">
      <c r="B347" s="15">
        <f>'RAOB Used for Calcs'!C347</f>
        <v>0</v>
      </c>
      <c r="D347" s="18">
        <f>'RAOB Used for Calcs'!D347/10</f>
        <v>0</v>
      </c>
      <c r="F347" s="18">
        <f t="shared" si="9"/>
        <v>273.14999999999998</v>
      </c>
      <c r="H347" s="8">
        <f>'RAOB Used for Calcs'!B347/10</f>
        <v>0</v>
      </c>
      <c r="J347" s="9">
        <f>IF('RAOB Used for Calcs'!N347=1,((H347*1000)/(287.05*F347)),0)</f>
        <v>0</v>
      </c>
    </row>
    <row r="348" spans="2:10" x14ac:dyDescent="0.15">
      <c r="B348" s="15">
        <f>'RAOB Used for Calcs'!C348</f>
        <v>0</v>
      </c>
      <c r="D348" s="18">
        <f>'RAOB Used for Calcs'!D348/10</f>
        <v>0</v>
      </c>
      <c r="F348" s="18">
        <f t="shared" si="9"/>
        <v>273.14999999999998</v>
      </c>
      <c r="H348" s="8">
        <f>'RAOB Used for Calcs'!B348/10</f>
        <v>0</v>
      </c>
      <c r="J348" s="9">
        <f>IF('RAOB Used for Calcs'!N348=1,((H348*1000)/(287.05*F348)),0)</f>
        <v>0</v>
      </c>
    </row>
    <row r="349" spans="2:10" x14ac:dyDescent="0.15">
      <c r="B349" s="15">
        <f>'RAOB Used for Calcs'!C349</f>
        <v>0</v>
      </c>
      <c r="D349" s="18">
        <f>'RAOB Used for Calcs'!D349/10</f>
        <v>0</v>
      </c>
      <c r="F349" s="18">
        <f t="shared" si="9"/>
        <v>273.14999999999998</v>
      </c>
      <c r="H349" s="8">
        <f>'RAOB Used for Calcs'!B349/10</f>
        <v>0</v>
      </c>
      <c r="J349" s="9">
        <f>IF('RAOB Used for Calcs'!N349=1,((H349*1000)/(287.05*F349)),0)</f>
        <v>0</v>
      </c>
    </row>
    <row r="350" spans="2:10" x14ac:dyDescent="0.15">
      <c r="B350" s="15">
        <f>'RAOB Used for Calcs'!C350</f>
        <v>0</v>
      </c>
      <c r="D350" s="18">
        <f>'RAOB Used for Calcs'!D350/10</f>
        <v>0</v>
      </c>
      <c r="F350" s="18">
        <f t="shared" si="9"/>
        <v>273.14999999999998</v>
      </c>
      <c r="H350" s="8">
        <f>'RAOB Used for Calcs'!B350/10</f>
        <v>0</v>
      </c>
      <c r="J350" s="9">
        <f>IF('RAOB Used for Calcs'!N350=1,((H350*1000)/(287.05*F350)),0)</f>
        <v>0</v>
      </c>
    </row>
    <row r="351" spans="2:10" x14ac:dyDescent="0.15">
      <c r="B351" s="15">
        <f>'RAOB Used for Calcs'!C351</f>
        <v>0</v>
      </c>
      <c r="D351" s="18">
        <f>'RAOB Used for Calcs'!D351/10</f>
        <v>0</v>
      </c>
      <c r="F351" s="18">
        <f t="shared" si="9"/>
        <v>273.14999999999998</v>
      </c>
      <c r="H351" s="8">
        <f>'RAOB Used for Calcs'!B351/10</f>
        <v>0</v>
      </c>
      <c r="J351" s="9">
        <f>IF('RAOB Used for Calcs'!N351=1,((H351*1000)/(287.05*F351)),0)</f>
        <v>0</v>
      </c>
    </row>
    <row r="352" spans="2:10" x14ac:dyDescent="0.15">
      <c r="B352" s="15">
        <f>'RAOB Used for Calcs'!C352</f>
        <v>0</v>
      </c>
      <c r="D352" s="18">
        <f>'RAOB Used for Calcs'!D352/10</f>
        <v>0</v>
      </c>
      <c r="F352" s="18">
        <f t="shared" si="9"/>
        <v>273.14999999999998</v>
      </c>
      <c r="H352" s="8">
        <f>'RAOB Used for Calcs'!B352/10</f>
        <v>0</v>
      </c>
      <c r="J352" s="9">
        <f>IF('RAOB Used for Calcs'!N352=1,((H352*1000)/(287.05*F352)),0)</f>
        <v>0</v>
      </c>
    </row>
    <row r="353" spans="2:10" x14ac:dyDescent="0.15">
      <c r="B353" s="15">
        <f>'RAOB Used for Calcs'!C353</f>
        <v>0</v>
      </c>
      <c r="D353" s="18">
        <f>'RAOB Used for Calcs'!D353/10</f>
        <v>0</v>
      </c>
      <c r="F353" s="18">
        <f t="shared" si="9"/>
        <v>273.14999999999998</v>
      </c>
      <c r="H353" s="8">
        <f>'RAOB Used for Calcs'!B353/10</f>
        <v>0</v>
      </c>
      <c r="J353" s="9">
        <f>IF('RAOB Used for Calcs'!N353=1,((H353*1000)/(287.05*F353)),0)</f>
        <v>0</v>
      </c>
    </row>
    <row r="354" spans="2:10" x14ac:dyDescent="0.15">
      <c r="B354" s="15">
        <f>'RAOB Used for Calcs'!C354</f>
        <v>0</v>
      </c>
      <c r="D354" s="18">
        <f>'RAOB Used for Calcs'!D354/10</f>
        <v>0</v>
      </c>
      <c r="F354" s="18">
        <f t="shared" si="9"/>
        <v>273.14999999999998</v>
      </c>
      <c r="H354" s="8">
        <f>'RAOB Used for Calcs'!B354/10</f>
        <v>0</v>
      </c>
      <c r="J354" s="9">
        <f>IF('RAOB Used for Calcs'!N354=1,((H354*1000)/(287.05*F354)),0)</f>
        <v>0</v>
      </c>
    </row>
    <row r="355" spans="2:10" x14ac:dyDescent="0.15">
      <c r="B355" s="15">
        <f>'RAOB Used for Calcs'!C355</f>
        <v>0</v>
      </c>
      <c r="D355" s="18">
        <f>'RAOB Used for Calcs'!D355/10</f>
        <v>0</v>
      </c>
      <c r="F355" s="18">
        <f t="shared" si="9"/>
        <v>273.14999999999998</v>
      </c>
      <c r="H355" s="8">
        <f>'RAOB Used for Calcs'!B355/10</f>
        <v>0</v>
      </c>
      <c r="J355" s="9">
        <f>IF('RAOB Used for Calcs'!N355=1,((H355*1000)/(287.05*F355)),0)</f>
        <v>0</v>
      </c>
    </row>
    <row r="356" spans="2:10" x14ac:dyDescent="0.15">
      <c r="B356" s="15">
        <f>'RAOB Used for Calcs'!C356</f>
        <v>0</v>
      </c>
      <c r="D356" s="18">
        <f>'RAOB Used for Calcs'!D356/10</f>
        <v>0</v>
      </c>
      <c r="F356" s="18">
        <f t="shared" si="9"/>
        <v>273.14999999999998</v>
      </c>
      <c r="H356" s="8">
        <f>'RAOB Used for Calcs'!B356/10</f>
        <v>0</v>
      </c>
      <c r="J356" s="9">
        <f>IF('RAOB Used for Calcs'!N356=1,((H356*1000)/(287.05*F356)),0)</f>
        <v>0</v>
      </c>
    </row>
    <row r="357" spans="2:10" x14ac:dyDescent="0.15">
      <c r="B357" s="15">
        <f>'RAOB Used for Calcs'!C357</f>
        <v>0</v>
      </c>
      <c r="D357" s="18">
        <f>'RAOB Used for Calcs'!D357/10</f>
        <v>0</v>
      </c>
      <c r="F357" s="18">
        <f t="shared" si="9"/>
        <v>273.14999999999998</v>
      </c>
      <c r="H357" s="8">
        <f>'RAOB Used for Calcs'!B357/10</f>
        <v>0</v>
      </c>
      <c r="J357" s="9">
        <f>IF('RAOB Used for Calcs'!N357=1,((H357*1000)/(287.05*F357)),0)</f>
        <v>0</v>
      </c>
    </row>
    <row r="358" spans="2:10" x14ac:dyDescent="0.15">
      <c r="B358" s="15">
        <f>'RAOB Used for Calcs'!C358</f>
        <v>0</v>
      </c>
      <c r="D358" s="18">
        <f>'RAOB Used for Calcs'!D358/10</f>
        <v>0</v>
      </c>
      <c r="F358" s="18">
        <f t="shared" si="9"/>
        <v>273.14999999999998</v>
      </c>
      <c r="H358" s="8">
        <f>'RAOB Used for Calcs'!B358/10</f>
        <v>0</v>
      </c>
      <c r="J358" s="9">
        <f>IF('RAOB Used for Calcs'!N358=1,((H358*1000)/(287.05*F358)),0)</f>
        <v>0</v>
      </c>
    </row>
    <row r="359" spans="2:10" x14ac:dyDescent="0.15">
      <c r="B359" s="15">
        <f>'RAOB Used for Calcs'!C359</f>
        <v>0</v>
      </c>
      <c r="D359" s="18">
        <f>'RAOB Used for Calcs'!D359/10</f>
        <v>0</v>
      </c>
      <c r="F359" s="18">
        <f t="shared" si="9"/>
        <v>273.14999999999998</v>
      </c>
      <c r="H359" s="8">
        <f>'RAOB Used for Calcs'!B359/10</f>
        <v>0</v>
      </c>
      <c r="J359" s="9">
        <f>IF('RAOB Used for Calcs'!N359=1,((H359*1000)/(287.05*F359)),0)</f>
        <v>0</v>
      </c>
    </row>
    <row r="360" spans="2:10" x14ac:dyDescent="0.15">
      <c r="B360" s="15">
        <f>'RAOB Used for Calcs'!C360</f>
        <v>0</v>
      </c>
      <c r="D360" s="18">
        <f>'RAOB Used for Calcs'!D360/10</f>
        <v>0</v>
      </c>
      <c r="F360" s="18">
        <f t="shared" si="9"/>
        <v>273.14999999999998</v>
      </c>
      <c r="H360" s="8">
        <f>'RAOB Used for Calcs'!B360/10</f>
        <v>0</v>
      </c>
      <c r="J360" s="9">
        <f>IF('RAOB Used for Calcs'!N360=1,((H360*1000)/(287.05*F360)),0)</f>
        <v>0</v>
      </c>
    </row>
    <row r="361" spans="2:10" x14ac:dyDescent="0.15">
      <c r="B361" s="15">
        <f>'RAOB Used for Calcs'!C361</f>
        <v>0</v>
      </c>
      <c r="D361" s="18">
        <f>'RAOB Used for Calcs'!D361/10</f>
        <v>0</v>
      </c>
      <c r="F361" s="18">
        <f t="shared" si="9"/>
        <v>273.14999999999998</v>
      </c>
      <c r="H361" s="8">
        <f>'RAOB Used for Calcs'!B361/10</f>
        <v>0</v>
      </c>
      <c r="J361" s="9">
        <f>IF('RAOB Used for Calcs'!N361=1,((H361*1000)/(287.05*F361)),0)</f>
        <v>0</v>
      </c>
    </row>
    <row r="362" spans="2:10" x14ac:dyDescent="0.15">
      <c r="B362" s="15">
        <f>'RAOB Used for Calcs'!C362</f>
        <v>0</v>
      </c>
      <c r="D362" s="18">
        <f>'RAOB Used for Calcs'!D362/10</f>
        <v>0</v>
      </c>
      <c r="F362" s="18">
        <f t="shared" si="9"/>
        <v>273.14999999999998</v>
      </c>
      <c r="H362" s="8">
        <f>'RAOB Used for Calcs'!B362/10</f>
        <v>0</v>
      </c>
      <c r="J362" s="9">
        <f>IF('RAOB Used for Calcs'!N362=1,((H362*1000)/(287.05*F362)),0)</f>
        <v>0</v>
      </c>
    </row>
    <row r="363" spans="2:10" x14ac:dyDescent="0.15">
      <c r="B363" s="15">
        <f>'RAOB Used for Calcs'!C363</f>
        <v>0</v>
      </c>
      <c r="D363" s="18">
        <f>'RAOB Used for Calcs'!D363/10</f>
        <v>0</v>
      </c>
      <c r="F363" s="18">
        <f t="shared" si="9"/>
        <v>273.14999999999998</v>
      </c>
      <c r="H363" s="8">
        <f>'RAOB Used for Calcs'!B363/10</f>
        <v>0</v>
      </c>
      <c r="J363" s="9">
        <f>IF('RAOB Used for Calcs'!N363=1,((H363*1000)/(287.05*F363)),0)</f>
        <v>0</v>
      </c>
    </row>
    <row r="364" spans="2:10" x14ac:dyDescent="0.15">
      <c r="B364" s="15">
        <f>'RAOB Used for Calcs'!C364</f>
        <v>0</v>
      </c>
      <c r="D364" s="18">
        <f>'RAOB Used for Calcs'!D364/10</f>
        <v>0</v>
      </c>
      <c r="F364" s="18">
        <f t="shared" si="9"/>
        <v>273.14999999999998</v>
      </c>
      <c r="H364" s="8">
        <f>'RAOB Used for Calcs'!B364/10</f>
        <v>0</v>
      </c>
      <c r="J364" s="9">
        <f>IF('RAOB Used for Calcs'!N364=1,((H364*1000)/(287.05*F364)),0)</f>
        <v>0</v>
      </c>
    </row>
    <row r="365" spans="2:10" x14ac:dyDescent="0.15">
      <c r="B365" s="15">
        <f>'RAOB Used for Calcs'!C365</f>
        <v>0</v>
      </c>
      <c r="D365" s="18">
        <f>'RAOB Used for Calcs'!D365/10</f>
        <v>0</v>
      </c>
      <c r="F365" s="18">
        <f t="shared" si="9"/>
        <v>273.14999999999998</v>
      </c>
      <c r="H365" s="8">
        <f>'RAOB Used for Calcs'!B365/10</f>
        <v>0</v>
      </c>
      <c r="J365" s="9">
        <f>IF('RAOB Used for Calcs'!N365=1,((H365*1000)/(287.05*F365)),0)</f>
        <v>0</v>
      </c>
    </row>
    <row r="366" spans="2:10" x14ac:dyDescent="0.15">
      <c r="B366" s="15">
        <f>'RAOB Used for Calcs'!C366</f>
        <v>0</v>
      </c>
      <c r="D366" s="18">
        <f>'RAOB Used for Calcs'!D366/10</f>
        <v>0</v>
      </c>
      <c r="F366" s="18">
        <f t="shared" si="9"/>
        <v>273.14999999999998</v>
      </c>
      <c r="H366" s="8">
        <f>'RAOB Used for Calcs'!B366/10</f>
        <v>0</v>
      </c>
      <c r="J366" s="9">
        <f>IF('RAOB Used for Calcs'!N366=1,((H366*1000)/(287.05*F366)),0)</f>
        <v>0</v>
      </c>
    </row>
    <row r="367" spans="2:10" x14ac:dyDescent="0.15">
      <c r="B367" s="15">
        <f>'RAOB Used for Calcs'!C367</f>
        <v>0</v>
      </c>
      <c r="D367" s="18">
        <f>'RAOB Used for Calcs'!D367/10</f>
        <v>0</v>
      </c>
      <c r="F367" s="18">
        <f t="shared" si="9"/>
        <v>273.14999999999998</v>
      </c>
      <c r="H367" s="8">
        <f>'RAOB Used for Calcs'!B367/10</f>
        <v>0</v>
      </c>
      <c r="J367" s="9">
        <f>IF('RAOB Used for Calcs'!N367=1,((H367*1000)/(287.05*F367)),0)</f>
        <v>0</v>
      </c>
    </row>
    <row r="368" spans="2:10" x14ac:dyDescent="0.15">
      <c r="B368" s="15">
        <f>'RAOB Used for Calcs'!C368</f>
        <v>0</v>
      </c>
      <c r="D368" s="18">
        <f>'RAOB Used for Calcs'!D368/10</f>
        <v>0</v>
      </c>
      <c r="F368" s="18">
        <f t="shared" si="9"/>
        <v>273.14999999999998</v>
      </c>
      <c r="H368" s="8">
        <f>'RAOB Used for Calcs'!B368/10</f>
        <v>0</v>
      </c>
      <c r="J368" s="9">
        <f>IF('RAOB Used for Calcs'!N368=1,((H368*1000)/(287.05*F368)),0)</f>
        <v>0</v>
      </c>
    </row>
    <row r="369" spans="2:10" x14ac:dyDescent="0.15">
      <c r="B369" s="15">
        <f>'RAOB Used for Calcs'!C369</f>
        <v>0</v>
      </c>
      <c r="D369" s="18">
        <f>'RAOB Used for Calcs'!D369/10</f>
        <v>0</v>
      </c>
      <c r="F369" s="18">
        <f t="shared" si="9"/>
        <v>273.14999999999998</v>
      </c>
      <c r="H369" s="8">
        <f>'RAOB Used for Calcs'!B369/10</f>
        <v>0</v>
      </c>
      <c r="J369" s="9">
        <f>IF('RAOB Used for Calcs'!N369=1,((H369*1000)/(287.05*F369)),0)</f>
        <v>0</v>
      </c>
    </row>
    <row r="370" spans="2:10" x14ac:dyDescent="0.15">
      <c r="B370" s="15">
        <f>'RAOB Used for Calcs'!C370</f>
        <v>0</v>
      </c>
      <c r="D370" s="18">
        <f>'RAOB Used for Calcs'!D370/10</f>
        <v>0</v>
      </c>
      <c r="F370" s="18">
        <f t="shared" si="9"/>
        <v>273.14999999999998</v>
      </c>
      <c r="H370" s="8">
        <f>'RAOB Used for Calcs'!B370/10</f>
        <v>0</v>
      </c>
      <c r="J370" s="9">
        <f>IF('RAOB Used for Calcs'!N370=1,((H370*1000)/(287.05*F370)),0)</f>
        <v>0</v>
      </c>
    </row>
    <row r="371" spans="2:10" x14ac:dyDescent="0.15">
      <c r="B371" s="15">
        <f>'RAOB Used for Calcs'!C371</f>
        <v>0</v>
      </c>
      <c r="D371" s="18">
        <f>'RAOB Used for Calcs'!D371/10</f>
        <v>0</v>
      </c>
      <c r="F371" s="18">
        <f t="shared" si="9"/>
        <v>273.14999999999998</v>
      </c>
      <c r="H371" s="8">
        <f>'RAOB Used for Calcs'!B371/10</f>
        <v>0</v>
      </c>
      <c r="J371" s="9">
        <f>IF('RAOB Used for Calcs'!N371=1,((H371*1000)/(287.05*F371)),0)</f>
        <v>0</v>
      </c>
    </row>
    <row r="372" spans="2:10" x14ac:dyDescent="0.15">
      <c r="B372" s="15">
        <f>'RAOB Used for Calcs'!C372</f>
        <v>0</v>
      </c>
      <c r="D372" s="18">
        <f>'RAOB Used for Calcs'!D372/10</f>
        <v>0</v>
      </c>
      <c r="F372" s="18">
        <f t="shared" si="9"/>
        <v>273.14999999999998</v>
      </c>
      <c r="H372" s="8">
        <f>'RAOB Used for Calcs'!B372/10</f>
        <v>0</v>
      </c>
      <c r="J372" s="9">
        <f>IF('RAOB Used for Calcs'!N372=1,((H372*1000)/(287.05*F372)),0)</f>
        <v>0</v>
      </c>
    </row>
    <row r="373" spans="2:10" x14ac:dyDescent="0.15">
      <c r="B373" s="15">
        <f>'RAOB Used for Calcs'!C373</f>
        <v>0</v>
      </c>
      <c r="D373" s="18">
        <f>'RAOB Used for Calcs'!D373/10</f>
        <v>0</v>
      </c>
      <c r="F373" s="18">
        <f t="shared" si="9"/>
        <v>273.14999999999998</v>
      </c>
      <c r="H373" s="8">
        <f>'RAOB Used for Calcs'!B373/10</f>
        <v>0</v>
      </c>
      <c r="J373" s="9">
        <f>IF('RAOB Used for Calcs'!N373=1,((H373*1000)/(287.05*F373)),0)</f>
        <v>0</v>
      </c>
    </row>
    <row r="374" spans="2:10" x14ac:dyDescent="0.15">
      <c r="B374" s="15">
        <f>'RAOB Used for Calcs'!C374</f>
        <v>0</v>
      </c>
      <c r="D374" s="18">
        <f>'RAOB Used for Calcs'!D374/10</f>
        <v>0</v>
      </c>
      <c r="F374" s="18">
        <f t="shared" si="9"/>
        <v>273.14999999999998</v>
      </c>
      <c r="H374" s="8">
        <f>'RAOB Used for Calcs'!B374/10</f>
        <v>0</v>
      </c>
      <c r="J374" s="9">
        <f>IF('RAOB Used for Calcs'!N374=1,((H374*1000)/(287.05*F374)),0)</f>
        <v>0</v>
      </c>
    </row>
    <row r="375" spans="2:10" x14ac:dyDescent="0.15">
      <c r="B375" s="15">
        <f>'RAOB Used for Calcs'!C375</f>
        <v>0</v>
      </c>
      <c r="D375" s="18">
        <f>'RAOB Used for Calcs'!D375/10</f>
        <v>0</v>
      </c>
      <c r="F375" s="18">
        <f t="shared" si="9"/>
        <v>273.14999999999998</v>
      </c>
      <c r="H375" s="8">
        <f>'RAOB Used for Calcs'!B375/10</f>
        <v>0</v>
      </c>
      <c r="J375" s="9">
        <f>IF('RAOB Used for Calcs'!N375=1,((H375*1000)/(287.05*F375)),0)</f>
        <v>0</v>
      </c>
    </row>
    <row r="376" spans="2:10" x14ac:dyDescent="0.15">
      <c r="B376" s="15">
        <f>'RAOB Used for Calcs'!C376</f>
        <v>0</v>
      </c>
      <c r="D376" s="18">
        <f>'RAOB Used for Calcs'!D376/10</f>
        <v>0</v>
      </c>
      <c r="F376" s="18">
        <f t="shared" si="9"/>
        <v>273.14999999999998</v>
      </c>
      <c r="H376" s="8">
        <f>'RAOB Used for Calcs'!B376/10</f>
        <v>0</v>
      </c>
      <c r="J376" s="9">
        <f>IF('RAOB Used for Calcs'!N376=1,((H376*1000)/(287.05*F376)),0)</f>
        <v>0</v>
      </c>
    </row>
    <row r="377" spans="2:10" x14ac:dyDescent="0.15">
      <c r="B377" s="15">
        <f>'RAOB Used for Calcs'!C377</f>
        <v>0</v>
      </c>
      <c r="D377" s="18">
        <f>'RAOB Used for Calcs'!D377/10</f>
        <v>0</v>
      </c>
      <c r="F377" s="18">
        <f t="shared" si="9"/>
        <v>273.14999999999998</v>
      </c>
      <c r="H377" s="8">
        <f>'RAOB Used for Calcs'!B377/10</f>
        <v>0</v>
      </c>
      <c r="J377" s="9">
        <f>IF('RAOB Used for Calcs'!N377=1,((H377*1000)/(287.05*F377)),0)</f>
        <v>0</v>
      </c>
    </row>
    <row r="378" spans="2:10" x14ac:dyDescent="0.15">
      <c r="B378" s="15">
        <f>'RAOB Used for Calcs'!C378</f>
        <v>0</v>
      </c>
      <c r="D378" s="18">
        <f>'RAOB Used for Calcs'!D378/10</f>
        <v>0</v>
      </c>
      <c r="F378" s="18">
        <f t="shared" si="9"/>
        <v>273.14999999999998</v>
      </c>
      <c r="H378" s="8">
        <f>'RAOB Used for Calcs'!B378/10</f>
        <v>0</v>
      </c>
      <c r="J378" s="9">
        <f>IF('RAOB Used for Calcs'!N378=1,((H378*1000)/(287.05*F378)),0)</f>
        <v>0</v>
      </c>
    </row>
    <row r="379" spans="2:10" x14ac:dyDescent="0.15">
      <c r="B379" s="15">
        <f>'RAOB Used for Calcs'!C379</f>
        <v>0</v>
      </c>
      <c r="D379" s="18">
        <f>'RAOB Used for Calcs'!D379/10</f>
        <v>0</v>
      </c>
      <c r="F379" s="18">
        <f t="shared" si="9"/>
        <v>273.14999999999998</v>
      </c>
      <c r="H379" s="8">
        <f>'RAOB Used for Calcs'!B379/10</f>
        <v>0</v>
      </c>
      <c r="J379" s="9">
        <f>IF('RAOB Used for Calcs'!N379=1,((H379*1000)/(287.05*F379)),0)</f>
        <v>0</v>
      </c>
    </row>
    <row r="380" spans="2:10" x14ac:dyDescent="0.15">
      <c r="B380" s="15">
        <f>'RAOB Used for Calcs'!C380</f>
        <v>0</v>
      </c>
      <c r="D380" s="18">
        <f>'RAOB Used for Calcs'!D380/10</f>
        <v>0</v>
      </c>
      <c r="F380" s="18">
        <f t="shared" si="9"/>
        <v>273.14999999999998</v>
      </c>
      <c r="H380" s="8">
        <f>'RAOB Used for Calcs'!B380/10</f>
        <v>0</v>
      </c>
      <c r="J380" s="9">
        <f>IF('RAOB Used for Calcs'!N380=1,((H380*1000)/(287.05*F380)),0)</f>
        <v>0</v>
      </c>
    </row>
    <row r="381" spans="2:10" x14ac:dyDescent="0.15">
      <c r="B381" s="15">
        <f>'RAOB Used for Calcs'!C381</f>
        <v>0</v>
      </c>
      <c r="D381" s="18">
        <f>'RAOB Used for Calcs'!D381/10</f>
        <v>0</v>
      </c>
      <c r="F381" s="18">
        <f t="shared" si="9"/>
        <v>273.14999999999998</v>
      </c>
      <c r="H381" s="8">
        <f>'RAOB Used for Calcs'!B381/10</f>
        <v>0</v>
      </c>
      <c r="J381" s="9">
        <f>IF('RAOB Used for Calcs'!N381=1,((H381*1000)/(287.05*F381)),0)</f>
        <v>0</v>
      </c>
    </row>
    <row r="382" spans="2:10" x14ac:dyDescent="0.15">
      <c r="B382" s="15">
        <f>'RAOB Used for Calcs'!C382</f>
        <v>0</v>
      </c>
      <c r="D382" s="18">
        <f>'RAOB Used for Calcs'!D382/10</f>
        <v>0</v>
      </c>
      <c r="F382" s="18">
        <f t="shared" si="9"/>
        <v>273.14999999999998</v>
      </c>
      <c r="H382" s="8">
        <f>'RAOB Used for Calcs'!B382/10</f>
        <v>0</v>
      </c>
      <c r="J382" s="9">
        <f>IF('RAOB Used for Calcs'!N382=1,((H382*1000)/(287.05*F382)),0)</f>
        <v>0</v>
      </c>
    </row>
    <row r="383" spans="2:10" x14ac:dyDescent="0.15">
      <c r="B383" s="15">
        <f>'RAOB Used for Calcs'!C383</f>
        <v>0</v>
      </c>
      <c r="D383" s="18">
        <f>'RAOB Used for Calcs'!D383/10</f>
        <v>0</v>
      </c>
      <c r="F383" s="18">
        <f t="shared" si="9"/>
        <v>273.14999999999998</v>
      </c>
      <c r="H383" s="8">
        <f>'RAOB Used for Calcs'!B383/10</f>
        <v>0</v>
      </c>
      <c r="J383" s="9">
        <f>IF('RAOB Used for Calcs'!N383=1,((H383*1000)/(287.05*F383)),0)</f>
        <v>0</v>
      </c>
    </row>
    <row r="384" spans="2:10" x14ac:dyDescent="0.15">
      <c r="B384" s="15">
        <f>'RAOB Used for Calcs'!C384</f>
        <v>0</v>
      </c>
      <c r="D384" s="18">
        <f>'RAOB Used for Calcs'!D384/10</f>
        <v>0</v>
      </c>
      <c r="F384" s="18">
        <f t="shared" si="9"/>
        <v>273.14999999999998</v>
      </c>
      <c r="H384" s="8">
        <f>'RAOB Used for Calcs'!B384/10</f>
        <v>0</v>
      </c>
      <c r="J384" s="9">
        <f>IF('RAOB Used for Calcs'!N384=1,((H384*1000)/(287.05*F384)),0)</f>
        <v>0</v>
      </c>
    </row>
    <row r="385" spans="2:10" x14ac:dyDescent="0.15">
      <c r="B385" s="15">
        <f>'RAOB Used for Calcs'!C385</f>
        <v>0</v>
      </c>
      <c r="D385" s="18">
        <f>'RAOB Used for Calcs'!D385/10</f>
        <v>0</v>
      </c>
      <c r="F385" s="18">
        <f t="shared" si="9"/>
        <v>273.14999999999998</v>
      </c>
      <c r="H385" s="8">
        <f>'RAOB Used for Calcs'!B385/10</f>
        <v>0</v>
      </c>
      <c r="J385" s="9">
        <f>IF('RAOB Used for Calcs'!N385=1,((H385*1000)/(287.05*F385)),0)</f>
        <v>0</v>
      </c>
    </row>
    <row r="386" spans="2:10" x14ac:dyDescent="0.15">
      <c r="B386" s="15">
        <f>'RAOB Used for Calcs'!C386</f>
        <v>0</v>
      </c>
      <c r="D386" s="18">
        <f>'RAOB Used for Calcs'!D386/10</f>
        <v>0</v>
      </c>
      <c r="F386" s="18">
        <f t="shared" si="9"/>
        <v>273.14999999999998</v>
      </c>
      <c r="H386" s="8">
        <f>'RAOB Used for Calcs'!B386/10</f>
        <v>0</v>
      </c>
      <c r="J386" s="9">
        <f>IF('RAOB Used for Calcs'!N386=1,((H386*1000)/(287.05*F386)),0)</f>
        <v>0</v>
      </c>
    </row>
    <row r="387" spans="2:10" x14ac:dyDescent="0.15">
      <c r="B387" s="15">
        <f>'RAOB Used for Calcs'!C387</f>
        <v>0</v>
      </c>
      <c r="D387" s="18">
        <f>'RAOB Used for Calcs'!D387/10</f>
        <v>0</v>
      </c>
      <c r="F387" s="18">
        <f t="shared" si="9"/>
        <v>273.14999999999998</v>
      </c>
      <c r="H387" s="8">
        <f>'RAOB Used for Calcs'!B387/10</f>
        <v>0</v>
      </c>
      <c r="J387" s="9">
        <f>IF('RAOB Used for Calcs'!N387=1,((H387*1000)/(287.05*F387)),0)</f>
        <v>0</v>
      </c>
    </row>
    <row r="388" spans="2:10" x14ac:dyDescent="0.15">
      <c r="B388" s="15">
        <f>'RAOB Used for Calcs'!C388</f>
        <v>0</v>
      </c>
      <c r="D388" s="18">
        <f>'RAOB Used for Calcs'!D388/10</f>
        <v>0</v>
      </c>
      <c r="F388" s="18">
        <f t="shared" si="9"/>
        <v>273.14999999999998</v>
      </c>
      <c r="H388" s="8">
        <f>'RAOB Used for Calcs'!B388/10</f>
        <v>0</v>
      </c>
      <c r="J388" s="9">
        <f>IF('RAOB Used for Calcs'!N388=1,((H388*1000)/(287.05*F388)),0)</f>
        <v>0</v>
      </c>
    </row>
    <row r="389" spans="2:10" x14ac:dyDescent="0.15">
      <c r="B389" s="15">
        <f>'RAOB Used for Calcs'!C389</f>
        <v>0</v>
      </c>
      <c r="D389" s="18">
        <f>'RAOB Used for Calcs'!D389/10</f>
        <v>0</v>
      </c>
      <c r="F389" s="18">
        <f t="shared" si="9"/>
        <v>273.14999999999998</v>
      </c>
      <c r="H389" s="8">
        <f>'RAOB Used for Calcs'!B389/10</f>
        <v>0</v>
      </c>
      <c r="J389" s="9">
        <f>IF('RAOB Used for Calcs'!N389=1,((H389*1000)/(287.05*F389)),0)</f>
        <v>0</v>
      </c>
    </row>
    <row r="390" spans="2:10" x14ac:dyDescent="0.15">
      <c r="B390" s="15">
        <f>'RAOB Used for Calcs'!C390</f>
        <v>0</v>
      </c>
      <c r="D390" s="18">
        <f>'RAOB Used for Calcs'!D390/10</f>
        <v>0</v>
      </c>
      <c r="F390" s="18">
        <f t="shared" si="9"/>
        <v>273.14999999999998</v>
      </c>
      <c r="H390" s="8">
        <f>'RAOB Used for Calcs'!B390/10</f>
        <v>0</v>
      </c>
      <c r="J390" s="9">
        <f>IF('RAOB Used for Calcs'!N390=1,((H390*1000)/(287.05*F390)),0)</f>
        <v>0</v>
      </c>
    </row>
    <row r="391" spans="2:10" x14ac:dyDescent="0.15">
      <c r="B391" s="15">
        <f>'RAOB Used for Calcs'!C391</f>
        <v>0</v>
      </c>
      <c r="D391" s="18">
        <f>'RAOB Used for Calcs'!D391/10</f>
        <v>0</v>
      </c>
      <c r="F391" s="18">
        <f t="shared" si="9"/>
        <v>273.14999999999998</v>
      </c>
      <c r="H391" s="8">
        <f>'RAOB Used for Calcs'!B391/10</f>
        <v>0</v>
      </c>
      <c r="J391" s="9">
        <f>IF('RAOB Used for Calcs'!N391=1,((H391*1000)/(287.05*F391)),0)</f>
        <v>0</v>
      </c>
    </row>
    <row r="392" spans="2:10" x14ac:dyDescent="0.15">
      <c r="B392" s="15">
        <f>'RAOB Used for Calcs'!C392</f>
        <v>0</v>
      </c>
      <c r="D392" s="18">
        <f>'RAOB Used for Calcs'!D392/10</f>
        <v>0</v>
      </c>
      <c r="F392" s="18">
        <f t="shared" si="9"/>
        <v>273.14999999999998</v>
      </c>
      <c r="H392" s="8">
        <f>'RAOB Used for Calcs'!B392/10</f>
        <v>0</v>
      </c>
      <c r="J392" s="9">
        <f>IF('RAOB Used for Calcs'!N392=1,((H392*1000)/(287.05*F392)),0)</f>
        <v>0</v>
      </c>
    </row>
    <row r="393" spans="2:10" x14ac:dyDescent="0.15">
      <c r="B393" s="15">
        <f>'RAOB Used for Calcs'!C393</f>
        <v>0</v>
      </c>
      <c r="D393" s="18">
        <f>'RAOB Used for Calcs'!D393/10</f>
        <v>0</v>
      </c>
      <c r="F393" s="18">
        <f t="shared" ref="F393:F456" si="10">D393+273.15</f>
        <v>273.14999999999998</v>
      </c>
      <c r="H393" s="8">
        <f>'RAOB Used for Calcs'!B393/10</f>
        <v>0</v>
      </c>
      <c r="J393" s="9">
        <f>IF('RAOB Used for Calcs'!N393=1,((H393*1000)/(287.05*F393)),0)</f>
        <v>0</v>
      </c>
    </row>
    <row r="394" spans="2:10" x14ac:dyDescent="0.15">
      <c r="B394" s="15">
        <f>'RAOB Used for Calcs'!C394</f>
        <v>0</v>
      </c>
      <c r="D394" s="18">
        <f>'RAOB Used for Calcs'!D394/10</f>
        <v>0</v>
      </c>
      <c r="F394" s="18">
        <f t="shared" si="10"/>
        <v>273.14999999999998</v>
      </c>
      <c r="H394" s="8">
        <f>'RAOB Used for Calcs'!B394/10</f>
        <v>0</v>
      </c>
      <c r="J394" s="9">
        <f>IF('RAOB Used for Calcs'!N394=1,((H394*1000)/(287.05*F394)),0)</f>
        <v>0</v>
      </c>
    </row>
    <row r="395" spans="2:10" x14ac:dyDescent="0.15">
      <c r="B395" s="15">
        <f>'RAOB Used for Calcs'!C395</f>
        <v>0</v>
      </c>
      <c r="D395" s="18">
        <f>'RAOB Used for Calcs'!D395/10</f>
        <v>0</v>
      </c>
      <c r="F395" s="18">
        <f t="shared" si="10"/>
        <v>273.14999999999998</v>
      </c>
      <c r="H395" s="8">
        <f>'RAOB Used for Calcs'!B395/10</f>
        <v>0</v>
      </c>
      <c r="J395" s="9">
        <f>IF('RAOB Used for Calcs'!N395=1,((H395*1000)/(287.05*F395)),0)</f>
        <v>0</v>
      </c>
    </row>
    <row r="396" spans="2:10" x14ac:dyDescent="0.15">
      <c r="B396" s="15">
        <f>'RAOB Used for Calcs'!C396</f>
        <v>0</v>
      </c>
      <c r="D396" s="18">
        <f>'RAOB Used for Calcs'!D396/10</f>
        <v>0</v>
      </c>
      <c r="F396" s="18">
        <f t="shared" si="10"/>
        <v>273.14999999999998</v>
      </c>
      <c r="H396" s="8">
        <f>'RAOB Used for Calcs'!B396/10</f>
        <v>0</v>
      </c>
      <c r="J396" s="9">
        <f>IF('RAOB Used for Calcs'!N396=1,((H396*1000)/(287.05*F396)),0)</f>
        <v>0</v>
      </c>
    </row>
    <row r="397" spans="2:10" x14ac:dyDescent="0.15">
      <c r="B397" s="15">
        <f>'RAOB Used for Calcs'!C397</f>
        <v>0</v>
      </c>
      <c r="D397" s="18">
        <f>'RAOB Used for Calcs'!D397/10</f>
        <v>0</v>
      </c>
      <c r="F397" s="18">
        <f t="shared" si="10"/>
        <v>273.14999999999998</v>
      </c>
      <c r="H397" s="8">
        <f>'RAOB Used for Calcs'!B397/10</f>
        <v>0</v>
      </c>
      <c r="J397" s="9">
        <f>IF('RAOB Used for Calcs'!N397=1,((H397*1000)/(287.05*F397)),0)</f>
        <v>0</v>
      </c>
    </row>
    <row r="398" spans="2:10" x14ac:dyDescent="0.15">
      <c r="B398" s="15">
        <f>'RAOB Used for Calcs'!C398</f>
        <v>0</v>
      </c>
      <c r="D398" s="18">
        <f>'RAOB Used for Calcs'!D398/10</f>
        <v>0</v>
      </c>
      <c r="F398" s="18">
        <f t="shared" si="10"/>
        <v>273.14999999999998</v>
      </c>
      <c r="H398" s="8">
        <f>'RAOB Used for Calcs'!B398/10</f>
        <v>0</v>
      </c>
      <c r="J398" s="9">
        <f>IF('RAOB Used for Calcs'!N398=1,((H398*1000)/(287.05*F398)),0)</f>
        <v>0</v>
      </c>
    </row>
    <row r="399" spans="2:10" x14ac:dyDescent="0.15">
      <c r="B399" s="15">
        <f>'RAOB Used for Calcs'!C399</f>
        <v>0</v>
      </c>
      <c r="D399" s="18">
        <f>'RAOB Used for Calcs'!D399/10</f>
        <v>0</v>
      </c>
      <c r="F399" s="18">
        <f t="shared" si="10"/>
        <v>273.14999999999998</v>
      </c>
      <c r="H399" s="8">
        <f>'RAOB Used for Calcs'!B399/10</f>
        <v>0</v>
      </c>
      <c r="J399" s="9">
        <f>IF('RAOB Used for Calcs'!N399=1,((H399*1000)/(287.05*F399)),0)</f>
        <v>0</v>
      </c>
    </row>
    <row r="400" spans="2:10" x14ac:dyDescent="0.15">
      <c r="B400" s="15">
        <f>'RAOB Used for Calcs'!C400</f>
        <v>0</v>
      </c>
      <c r="D400" s="18">
        <f>'RAOB Used for Calcs'!D400/10</f>
        <v>0</v>
      </c>
      <c r="F400" s="18">
        <f t="shared" si="10"/>
        <v>273.14999999999998</v>
      </c>
      <c r="H400" s="8">
        <f>'RAOB Used for Calcs'!B400/10</f>
        <v>0</v>
      </c>
      <c r="J400" s="9">
        <f>IF('RAOB Used for Calcs'!N400=1,((H400*1000)/(287.05*F400)),0)</f>
        <v>0</v>
      </c>
    </row>
    <row r="401" spans="2:10" x14ac:dyDescent="0.15">
      <c r="B401" s="15">
        <f>'RAOB Used for Calcs'!C401</f>
        <v>0</v>
      </c>
      <c r="D401" s="18">
        <f>'RAOB Used for Calcs'!D401/10</f>
        <v>0</v>
      </c>
      <c r="F401" s="18">
        <f t="shared" si="10"/>
        <v>273.14999999999998</v>
      </c>
      <c r="H401" s="8">
        <f>'RAOB Used for Calcs'!B401/10</f>
        <v>0</v>
      </c>
      <c r="J401" s="9">
        <f>IF('RAOB Used for Calcs'!N401=1,((H401*1000)/(287.05*F401)),0)</f>
        <v>0</v>
      </c>
    </row>
    <row r="402" spans="2:10" x14ac:dyDescent="0.15">
      <c r="B402" s="15">
        <f>'RAOB Used for Calcs'!C402</f>
        <v>0</v>
      </c>
      <c r="D402" s="18">
        <f>'RAOB Used for Calcs'!D402/10</f>
        <v>0</v>
      </c>
      <c r="F402" s="18">
        <f t="shared" si="10"/>
        <v>273.14999999999998</v>
      </c>
      <c r="H402" s="8">
        <f>'RAOB Used for Calcs'!B402/10</f>
        <v>0</v>
      </c>
      <c r="J402" s="9">
        <f>IF('RAOB Used for Calcs'!N402=1,((H402*1000)/(287.05*F402)),0)</f>
        <v>0</v>
      </c>
    </row>
    <row r="403" spans="2:10" x14ac:dyDescent="0.15">
      <c r="B403" s="15">
        <f>'RAOB Used for Calcs'!C403</f>
        <v>0</v>
      </c>
      <c r="D403" s="18">
        <f>'RAOB Used for Calcs'!D403/10</f>
        <v>0</v>
      </c>
      <c r="F403" s="18">
        <f t="shared" si="10"/>
        <v>273.14999999999998</v>
      </c>
      <c r="H403" s="8">
        <f>'RAOB Used for Calcs'!B403/10</f>
        <v>0</v>
      </c>
      <c r="J403" s="9">
        <f>IF('RAOB Used for Calcs'!N403=1,((H403*1000)/(287.05*F403)),0)</f>
        <v>0</v>
      </c>
    </row>
    <row r="404" spans="2:10" x14ac:dyDescent="0.15">
      <c r="B404" s="15">
        <f>'RAOB Used for Calcs'!C404</f>
        <v>0</v>
      </c>
      <c r="D404" s="18">
        <f>'RAOB Used for Calcs'!D404/10</f>
        <v>0</v>
      </c>
      <c r="F404" s="18">
        <f t="shared" si="10"/>
        <v>273.14999999999998</v>
      </c>
      <c r="H404" s="8">
        <f>'RAOB Used for Calcs'!B404/10</f>
        <v>0</v>
      </c>
      <c r="J404" s="9">
        <f>IF('RAOB Used for Calcs'!N404=1,((H404*1000)/(287.05*F404)),0)</f>
        <v>0</v>
      </c>
    </row>
    <row r="405" spans="2:10" x14ac:dyDescent="0.15">
      <c r="B405" s="15">
        <f>'RAOB Used for Calcs'!C405</f>
        <v>0</v>
      </c>
      <c r="D405" s="18">
        <f>'RAOB Used for Calcs'!D405/10</f>
        <v>0</v>
      </c>
      <c r="F405" s="18">
        <f t="shared" si="10"/>
        <v>273.14999999999998</v>
      </c>
      <c r="H405" s="8">
        <f>'RAOB Used for Calcs'!B405/10</f>
        <v>0</v>
      </c>
      <c r="J405" s="9">
        <f>IF('RAOB Used for Calcs'!N405=1,((H405*1000)/(287.05*F405)),0)</f>
        <v>0</v>
      </c>
    </row>
    <row r="406" spans="2:10" x14ac:dyDescent="0.15">
      <c r="B406" s="15">
        <f>'RAOB Used for Calcs'!C406</f>
        <v>0</v>
      </c>
      <c r="D406" s="18">
        <f>'RAOB Used for Calcs'!D406/10</f>
        <v>0</v>
      </c>
      <c r="F406" s="18">
        <f t="shared" si="10"/>
        <v>273.14999999999998</v>
      </c>
      <c r="H406" s="8">
        <f>'RAOB Used for Calcs'!B406/10</f>
        <v>0</v>
      </c>
      <c r="J406" s="9">
        <f>IF('RAOB Used for Calcs'!N406=1,((H406*1000)/(287.05*F406)),0)</f>
        <v>0</v>
      </c>
    </row>
    <row r="407" spans="2:10" x14ac:dyDescent="0.15">
      <c r="B407" s="15">
        <f>'RAOB Used for Calcs'!C407</f>
        <v>0</v>
      </c>
      <c r="D407" s="18">
        <f>'RAOB Used for Calcs'!D407/10</f>
        <v>0</v>
      </c>
      <c r="F407" s="18">
        <f t="shared" si="10"/>
        <v>273.14999999999998</v>
      </c>
      <c r="H407" s="8">
        <f>'RAOB Used for Calcs'!B407/10</f>
        <v>0</v>
      </c>
      <c r="J407" s="9">
        <f>IF('RAOB Used for Calcs'!N407=1,((H407*1000)/(287.05*F407)),0)</f>
        <v>0</v>
      </c>
    </row>
    <row r="408" spans="2:10" x14ac:dyDescent="0.15">
      <c r="B408" s="15">
        <f>'RAOB Used for Calcs'!C408</f>
        <v>0</v>
      </c>
      <c r="D408" s="18">
        <f>'RAOB Used for Calcs'!D408/10</f>
        <v>0</v>
      </c>
      <c r="F408" s="18">
        <f t="shared" si="10"/>
        <v>273.14999999999998</v>
      </c>
      <c r="H408" s="8">
        <f>'RAOB Used for Calcs'!B408/10</f>
        <v>0</v>
      </c>
      <c r="J408" s="9">
        <f>IF('RAOB Used for Calcs'!N408=1,((H408*1000)/(287.05*F408)),0)</f>
        <v>0</v>
      </c>
    </row>
    <row r="409" spans="2:10" x14ac:dyDescent="0.15">
      <c r="B409" s="15">
        <f>'RAOB Used for Calcs'!C409</f>
        <v>0</v>
      </c>
      <c r="D409" s="18">
        <f>'RAOB Used for Calcs'!D409/10</f>
        <v>0</v>
      </c>
      <c r="F409" s="18">
        <f t="shared" si="10"/>
        <v>273.14999999999998</v>
      </c>
      <c r="H409" s="8">
        <f>'RAOB Used for Calcs'!B409/10</f>
        <v>0</v>
      </c>
      <c r="J409" s="9">
        <f>IF('RAOB Used for Calcs'!N409=1,((H409*1000)/(287.05*F409)),0)</f>
        <v>0</v>
      </c>
    </row>
    <row r="410" spans="2:10" x14ac:dyDescent="0.15">
      <c r="B410" s="15">
        <f>'RAOB Used for Calcs'!C410</f>
        <v>0</v>
      </c>
      <c r="D410" s="18">
        <f>'RAOB Used for Calcs'!D410/10</f>
        <v>0</v>
      </c>
      <c r="F410" s="18">
        <f t="shared" si="10"/>
        <v>273.14999999999998</v>
      </c>
      <c r="H410" s="8">
        <f>'RAOB Used for Calcs'!B410/10</f>
        <v>0</v>
      </c>
      <c r="J410" s="9">
        <f>IF('RAOB Used for Calcs'!N410=1,((H410*1000)/(287.05*F410)),0)</f>
        <v>0</v>
      </c>
    </row>
    <row r="411" spans="2:10" x14ac:dyDescent="0.15">
      <c r="B411" s="15">
        <f>'RAOB Used for Calcs'!C411</f>
        <v>0</v>
      </c>
      <c r="D411" s="18">
        <f>'RAOB Used for Calcs'!D411/10</f>
        <v>0</v>
      </c>
      <c r="F411" s="18">
        <f t="shared" si="10"/>
        <v>273.14999999999998</v>
      </c>
      <c r="H411" s="8">
        <f>'RAOB Used for Calcs'!B411/10</f>
        <v>0</v>
      </c>
      <c r="J411" s="9">
        <f>IF('RAOB Used for Calcs'!N411=1,((H411*1000)/(287.05*F411)),0)</f>
        <v>0</v>
      </c>
    </row>
    <row r="412" spans="2:10" x14ac:dyDescent="0.15">
      <c r="B412" s="15">
        <f>'RAOB Used for Calcs'!C412</f>
        <v>0</v>
      </c>
      <c r="D412" s="18">
        <f>'RAOB Used for Calcs'!D412/10</f>
        <v>0</v>
      </c>
      <c r="F412" s="18">
        <f t="shared" si="10"/>
        <v>273.14999999999998</v>
      </c>
      <c r="H412" s="8">
        <f>'RAOB Used for Calcs'!B412/10</f>
        <v>0</v>
      </c>
      <c r="J412" s="9">
        <f>IF('RAOB Used for Calcs'!N412=1,((H412*1000)/(287.05*F412)),0)</f>
        <v>0</v>
      </c>
    </row>
    <row r="413" spans="2:10" x14ac:dyDescent="0.15">
      <c r="B413" s="15">
        <f>'RAOB Used for Calcs'!C413</f>
        <v>0</v>
      </c>
      <c r="D413" s="18">
        <f>'RAOB Used for Calcs'!D413/10</f>
        <v>0</v>
      </c>
      <c r="F413" s="18">
        <f t="shared" si="10"/>
        <v>273.14999999999998</v>
      </c>
      <c r="H413" s="8">
        <f>'RAOB Used for Calcs'!B413/10</f>
        <v>0</v>
      </c>
      <c r="J413" s="9">
        <f>IF('RAOB Used for Calcs'!N413=1,((H413*1000)/(287.05*F413)),0)</f>
        <v>0</v>
      </c>
    </row>
    <row r="414" spans="2:10" x14ac:dyDescent="0.15">
      <c r="B414" s="15">
        <f>'RAOB Used for Calcs'!C414</f>
        <v>0</v>
      </c>
      <c r="D414" s="18">
        <f>'RAOB Used for Calcs'!D414/10</f>
        <v>0</v>
      </c>
      <c r="F414" s="18">
        <f t="shared" si="10"/>
        <v>273.14999999999998</v>
      </c>
      <c r="H414" s="8">
        <f>'RAOB Used for Calcs'!B414/10</f>
        <v>0</v>
      </c>
      <c r="J414" s="9">
        <f>IF('RAOB Used for Calcs'!N414=1,((H414*1000)/(287.05*F414)),0)</f>
        <v>0</v>
      </c>
    </row>
    <row r="415" spans="2:10" x14ac:dyDescent="0.15">
      <c r="B415" s="15">
        <f>'RAOB Used for Calcs'!C415</f>
        <v>0</v>
      </c>
      <c r="D415" s="18">
        <f>'RAOB Used for Calcs'!D415/10</f>
        <v>0</v>
      </c>
      <c r="F415" s="18">
        <f t="shared" si="10"/>
        <v>273.14999999999998</v>
      </c>
      <c r="H415" s="8">
        <f>'RAOB Used for Calcs'!B415/10</f>
        <v>0</v>
      </c>
      <c r="J415" s="9">
        <f>IF('RAOB Used for Calcs'!N415=1,((H415*1000)/(287.05*F415)),0)</f>
        <v>0</v>
      </c>
    </row>
    <row r="416" spans="2:10" x14ac:dyDescent="0.15">
      <c r="B416" s="15">
        <f>'RAOB Used for Calcs'!C416</f>
        <v>0</v>
      </c>
      <c r="D416" s="18">
        <f>'RAOB Used for Calcs'!D416/10</f>
        <v>0</v>
      </c>
      <c r="F416" s="18">
        <f t="shared" si="10"/>
        <v>273.14999999999998</v>
      </c>
      <c r="H416" s="8">
        <f>'RAOB Used for Calcs'!B416/10</f>
        <v>0</v>
      </c>
      <c r="J416" s="9">
        <f>IF('RAOB Used for Calcs'!N416=1,((H416*1000)/(287.05*F416)),0)</f>
        <v>0</v>
      </c>
    </row>
    <row r="417" spans="2:10" x14ac:dyDescent="0.15">
      <c r="B417" s="15">
        <f>'RAOB Used for Calcs'!C417</f>
        <v>0</v>
      </c>
      <c r="D417" s="18">
        <f>'RAOB Used for Calcs'!D417/10</f>
        <v>0</v>
      </c>
      <c r="F417" s="18">
        <f t="shared" si="10"/>
        <v>273.14999999999998</v>
      </c>
      <c r="H417" s="8">
        <f>'RAOB Used for Calcs'!B417/10</f>
        <v>0</v>
      </c>
      <c r="J417" s="9">
        <f>IF('RAOB Used for Calcs'!N417=1,((H417*1000)/(287.05*F417)),0)</f>
        <v>0</v>
      </c>
    </row>
    <row r="418" spans="2:10" x14ac:dyDescent="0.15">
      <c r="B418" s="15">
        <f>'RAOB Used for Calcs'!C418</f>
        <v>0</v>
      </c>
      <c r="D418" s="18">
        <f>'RAOB Used for Calcs'!D418/10</f>
        <v>0</v>
      </c>
      <c r="F418" s="18">
        <f t="shared" si="10"/>
        <v>273.14999999999998</v>
      </c>
      <c r="H418" s="8">
        <f>'RAOB Used for Calcs'!B418/10</f>
        <v>0</v>
      </c>
      <c r="J418" s="9">
        <f>IF('RAOB Used for Calcs'!N418=1,((H418*1000)/(287.05*F418)),0)</f>
        <v>0</v>
      </c>
    </row>
    <row r="419" spans="2:10" x14ac:dyDescent="0.15">
      <c r="B419" s="15">
        <f>'RAOB Used for Calcs'!C419</f>
        <v>0</v>
      </c>
      <c r="D419" s="18">
        <f>'RAOB Used for Calcs'!D419/10</f>
        <v>0</v>
      </c>
      <c r="F419" s="18">
        <f t="shared" si="10"/>
        <v>273.14999999999998</v>
      </c>
      <c r="H419" s="8">
        <f>'RAOB Used for Calcs'!B419/10</f>
        <v>0</v>
      </c>
      <c r="J419" s="9">
        <f>IF('RAOB Used for Calcs'!N419=1,((H419*1000)/(287.05*F419)),0)</f>
        <v>0</v>
      </c>
    </row>
    <row r="420" spans="2:10" x14ac:dyDescent="0.15">
      <c r="B420" s="15">
        <f>'RAOB Used for Calcs'!C420</f>
        <v>0</v>
      </c>
      <c r="D420" s="18">
        <f>'RAOB Used for Calcs'!D420/10</f>
        <v>0</v>
      </c>
      <c r="F420" s="18">
        <f t="shared" si="10"/>
        <v>273.14999999999998</v>
      </c>
      <c r="H420" s="8">
        <f>'RAOB Used for Calcs'!B420/10</f>
        <v>0</v>
      </c>
      <c r="J420" s="9">
        <f>IF('RAOB Used for Calcs'!N420=1,((H420*1000)/(287.05*F420)),0)</f>
        <v>0</v>
      </c>
    </row>
    <row r="421" spans="2:10" x14ac:dyDescent="0.15">
      <c r="B421" s="15">
        <f>'RAOB Used for Calcs'!C421</f>
        <v>0</v>
      </c>
      <c r="D421" s="18">
        <f>'RAOB Used for Calcs'!D421/10</f>
        <v>0</v>
      </c>
      <c r="F421" s="18">
        <f t="shared" si="10"/>
        <v>273.14999999999998</v>
      </c>
      <c r="H421" s="8">
        <f>'RAOB Used for Calcs'!B421/10</f>
        <v>0</v>
      </c>
      <c r="J421" s="9">
        <f>IF('RAOB Used for Calcs'!N421=1,((H421*1000)/(287.05*F421)),0)</f>
        <v>0</v>
      </c>
    </row>
    <row r="422" spans="2:10" x14ac:dyDescent="0.15">
      <c r="B422" s="15">
        <f>'RAOB Used for Calcs'!C422</f>
        <v>0</v>
      </c>
      <c r="D422" s="18">
        <f>'RAOB Used for Calcs'!D422/10</f>
        <v>0</v>
      </c>
      <c r="F422" s="18">
        <f t="shared" si="10"/>
        <v>273.14999999999998</v>
      </c>
      <c r="H422" s="8">
        <f>'RAOB Used for Calcs'!B422/10</f>
        <v>0</v>
      </c>
      <c r="J422" s="9">
        <f>IF('RAOB Used for Calcs'!N422=1,((H422*1000)/(287.05*F422)),0)</f>
        <v>0</v>
      </c>
    </row>
    <row r="423" spans="2:10" x14ac:dyDescent="0.15">
      <c r="B423" s="15">
        <f>'RAOB Used for Calcs'!C423</f>
        <v>0</v>
      </c>
      <c r="D423" s="18">
        <f>'RAOB Used for Calcs'!D423/10</f>
        <v>0</v>
      </c>
      <c r="F423" s="18">
        <f t="shared" si="10"/>
        <v>273.14999999999998</v>
      </c>
      <c r="H423" s="8">
        <f>'RAOB Used for Calcs'!B423/10</f>
        <v>0</v>
      </c>
      <c r="J423" s="9">
        <f>IF('RAOB Used for Calcs'!N423=1,((H423*1000)/(287.05*F423)),0)</f>
        <v>0</v>
      </c>
    </row>
    <row r="424" spans="2:10" x14ac:dyDescent="0.15">
      <c r="B424" s="15">
        <f>'RAOB Used for Calcs'!C424</f>
        <v>0</v>
      </c>
      <c r="D424" s="18">
        <f>'RAOB Used for Calcs'!D424/10</f>
        <v>0</v>
      </c>
      <c r="F424" s="18">
        <f t="shared" si="10"/>
        <v>273.14999999999998</v>
      </c>
      <c r="H424" s="8">
        <f>'RAOB Used for Calcs'!B424/10</f>
        <v>0</v>
      </c>
      <c r="J424" s="9">
        <f>IF('RAOB Used for Calcs'!N424=1,((H424*1000)/(287.05*F424)),0)</f>
        <v>0</v>
      </c>
    </row>
    <row r="425" spans="2:10" x14ac:dyDescent="0.15">
      <c r="B425" s="15">
        <f>'RAOB Used for Calcs'!C425</f>
        <v>0</v>
      </c>
      <c r="D425" s="18">
        <f>'RAOB Used for Calcs'!D425/10</f>
        <v>0</v>
      </c>
      <c r="F425" s="18">
        <f t="shared" si="10"/>
        <v>273.14999999999998</v>
      </c>
      <c r="H425" s="8">
        <f>'RAOB Used for Calcs'!B425/10</f>
        <v>0</v>
      </c>
      <c r="J425" s="9">
        <f>IF('RAOB Used for Calcs'!N425=1,((H425*1000)/(287.05*F425)),0)</f>
        <v>0</v>
      </c>
    </row>
    <row r="426" spans="2:10" x14ac:dyDescent="0.15">
      <c r="B426" s="15">
        <f>'RAOB Used for Calcs'!C426</f>
        <v>0</v>
      </c>
      <c r="D426" s="18">
        <f>'RAOB Used for Calcs'!D426/10</f>
        <v>0</v>
      </c>
      <c r="F426" s="18">
        <f t="shared" si="10"/>
        <v>273.14999999999998</v>
      </c>
      <c r="H426" s="8">
        <f>'RAOB Used for Calcs'!B426/10</f>
        <v>0</v>
      </c>
      <c r="J426" s="9">
        <f>IF('RAOB Used for Calcs'!N426=1,((H426*1000)/(287.05*F426)),0)</f>
        <v>0</v>
      </c>
    </row>
    <row r="427" spans="2:10" x14ac:dyDescent="0.15">
      <c r="B427" s="15">
        <f>'RAOB Used for Calcs'!C427</f>
        <v>0</v>
      </c>
      <c r="D427" s="18">
        <f>'RAOB Used for Calcs'!D427/10</f>
        <v>0</v>
      </c>
      <c r="F427" s="18">
        <f t="shared" si="10"/>
        <v>273.14999999999998</v>
      </c>
      <c r="H427" s="8">
        <f>'RAOB Used for Calcs'!B427/10</f>
        <v>0</v>
      </c>
      <c r="J427" s="9">
        <f>IF('RAOB Used for Calcs'!N427=1,((H427*1000)/(287.05*F427)),0)</f>
        <v>0</v>
      </c>
    </row>
    <row r="428" spans="2:10" x14ac:dyDescent="0.15">
      <c r="B428" s="15">
        <f>'RAOB Used for Calcs'!C428</f>
        <v>0</v>
      </c>
      <c r="D428" s="18">
        <f>'RAOB Used for Calcs'!D428/10</f>
        <v>0</v>
      </c>
      <c r="F428" s="18">
        <f t="shared" si="10"/>
        <v>273.14999999999998</v>
      </c>
      <c r="H428" s="8">
        <f>'RAOB Used for Calcs'!B428/10</f>
        <v>0</v>
      </c>
      <c r="J428" s="9">
        <f>IF('RAOB Used for Calcs'!N428=1,((H428*1000)/(287.05*F428)),0)</f>
        <v>0</v>
      </c>
    </row>
    <row r="429" spans="2:10" x14ac:dyDescent="0.15">
      <c r="B429" s="15">
        <f>'RAOB Used for Calcs'!C429</f>
        <v>0</v>
      </c>
      <c r="D429" s="18">
        <f>'RAOB Used for Calcs'!D429/10</f>
        <v>0</v>
      </c>
      <c r="F429" s="18">
        <f t="shared" si="10"/>
        <v>273.14999999999998</v>
      </c>
      <c r="H429" s="8">
        <f>'RAOB Used for Calcs'!B429/10</f>
        <v>0</v>
      </c>
      <c r="J429" s="9">
        <f>IF('RAOB Used for Calcs'!N429=1,((H429*1000)/(287.05*F429)),0)</f>
        <v>0</v>
      </c>
    </row>
    <row r="430" spans="2:10" x14ac:dyDescent="0.15">
      <c r="B430" s="15">
        <f>'RAOB Used for Calcs'!C430</f>
        <v>0</v>
      </c>
      <c r="D430" s="18">
        <f>'RAOB Used for Calcs'!D430/10</f>
        <v>0</v>
      </c>
      <c r="F430" s="18">
        <f t="shared" si="10"/>
        <v>273.14999999999998</v>
      </c>
      <c r="H430" s="8">
        <f>'RAOB Used for Calcs'!B430/10</f>
        <v>0</v>
      </c>
      <c r="J430" s="9">
        <f>IF('RAOB Used for Calcs'!N430=1,((H430*1000)/(287.05*F430)),0)</f>
        <v>0</v>
      </c>
    </row>
    <row r="431" spans="2:10" x14ac:dyDescent="0.15">
      <c r="B431" s="15">
        <f>'RAOB Used for Calcs'!C431</f>
        <v>0</v>
      </c>
      <c r="D431" s="18">
        <f>'RAOB Used for Calcs'!D431/10</f>
        <v>0</v>
      </c>
      <c r="F431" s="18">
        <f t="shared" si="10"/>
        <v>273.14999999999998</v>
      </c>
      <c r="H431" s="8">
        <f>'RAOB Used for Calcs'!B431/10</f>
        <v>0</v>
      </c>
      <c r="J431" s="9">
        <f>IF('RAOB Used for Calcs'!N431=1,((H431*1000)/(287.05*F431)),0)</f>
        <v>0</v>
      </c>
    </row>
    <row r="432" spans="2:10" x14ac:dyDescent="0.15">
      <c r="B432" s="15">
        <f>'RAOB Used for Calcs'!C432</f>
        <v>0</v>
      </c>
      <c r="D432" s="18">
        <f>'RAOB Used for Calcs'!D432/10</f>
        <v>0</v>
      </c>
      <c r="F432" s="18">
        <f t="shared" si="10"/>
        <v>273.14999999999998</v>
      </c>
      <c r="H432" s="8">
        <f>'RAOB Used for Calcs'!B432/10</f>
        <v>0</v>
      </c>
      <c r="J432" s="9">
        <f>IF('RAOB Used for Calcs'!N432=1,((H432*1000)/(287.05*F432)),0)</f>
        <v>0</v>
      </c>
    </row>
    <row r="433" spans="2:10" x14ac:dyDescent="0.15">
      <c r="B433" s="15">
        <f>'RAOB Used for Calcs'!C433</f>
        <v>0</v>
      </c>
      <c r="D433" s="18">
        <f>'RAOB Used for Calcs'!D433/10</f>
        <v>0</v>
      </c>
      <c r="F433" s="18">
        <f t="shared" si="10"/>
        <v>273.14999999999998</v>
      </c>
      <c r="H433" s="8">
        <f>'RAOB Used for Calcs'!B433/10</f>
        <v>0</v>
      </c>
      <c r="J433" s="9">
        <f>IF('RAOB Used for Calcs'!N433=1,((H433*1000)/(287.05*F433)),0)</f>
        <v>0</v>
      </c>
    </row>
    <row r="434" spans="2:10" x14ac:dyDescent="0.15">
      <c r="B434" s="15">
        <f>'RAOB Used for Calcs'!C434</f>
        <v>0</v>
      </c>
      <c r="D434" s="18">
        <f>'RAOB Used for Calcs'!D434/10</f>
        <v>0</v>
      </c>
      <c r="F434" s="18">
        <f t="shared" si="10"/>
        <v>273.14999999999998</v>
      </c>
      <c r="H434" s="8">
        <f>'RAOB Used for Calcs'!B434/10</f>
        <v>0</v>
      </c>
      <c r="J434" s="9">
        <f>IF('RAOB Used for Calcs'!N434=1,((H434*1000)/(287.05*F434)),0)</f>
        <v>0</v>
      </c>
    </row>
    <row r="435" spans="2:10" x14ac:dyDescent="0.15">
      <c r="B435" s="15">
        <f>'RAOB Used for Calcs'!C435</f>
        <v>0</v>
      </c>
      <c r="D435" s="18">
        <f>'RAOB Used for Calcs'!D435/10</f>
        <v>0</v>
      </c>
      <c r="F435" s="18">
        <f t="shared" si="10"/>
        <v>273.14999999999998</v>
      </c>
      <c r="H435" s="8">
        <f>'RAOB Used for Calcs'!B435/10</f>
        <v>0</v>
      </c>
      <c r="J435" s="9">
        <f>IF('RAOB Used for Calcs'!N435=1,((H435*1000)/(287.05*F435)),0)</f>
        <v>0</v>
      </c>
    </row>
    <row r="436" spans="2:10" x14ac:dyDescent="0.15">
      <c r="B436" s="15">
        <f>'RAOB Used for Calcs'!C436</f>
        <v>0</v>
      </c>
      <c r="D436" s="18">
        <f>'RAOB Used for Calcs'!D436/10</f>
        <v>0</v>
      </c>
      <c r="F436" s="18">
        <f t="shared" si="10"/>
        <v>273.14999999999998</v>
      </c>
      <c r="H436" s="8">
        <f>'RAOB Used for Calcs'!B436/10</f>
        <v>0</v>
      </c>
      <c r="J436" s="9">
        <f>IF('RAOB Used for Calcs'!N436=1,((H436*1000)/(287.05*F436)),0)</f>
        <v>0</v>
      </c>
    </row>
    <row r="437" spans="2:10" x14ac:dyDescent="0.15">
      <c r="B437" s="15">
        <f>'RAOB Used for Calcs'!C437</f>
        <v>0</v>
      </c>
      <c r="D437" s="18">
        <f>'RAOB Used for Calcs'!D437/10</f>
        <v>0</v>
      </c>
      <c r="F437" s="18">
        <f t="shared" si="10"/>
        <v>273.14999999999998</v>
      </c>
      <c r="H437" s="8">
        <f>'RAOB Used for Calcs'!B437/10</f>
        <v>0</v>
      </c>
      <c r="J437" s="9">
        <f>IF('RAOB Used for Calcs'!N437=1,((H437*1000)/(287.05*F437)),0)</f>
        <v>0</v>
      </c>
    </row>
    <row r="438" spans="2:10" x14ac:dyDescent="0.15">
      <c r="B438" s="15">
        <f>'RAOB Used for Calcs'!C438</f>
        <v>0</v>
      </c>
      <c r="D438" s="18">
        <f>'RAOB Used for Calcs'!D438/10</f>
        <v>0</v>
      </c>
      <c r="F438" s="18">
        <f t="shared" si="10"/>
        <v>273.14999999999998</v>
      </c>
      <c r="H438" s="8">
        <f>'RAOB Used for Calcs'!B438/10</f>
        <v>0</v>
      </c>
      <c r="J438" s="9">
        <f>IF('RAOB Used for Calcs'!N438=1,((H438*1000)/(287.05*F438)),0)</f>
        <v>0</v>
      </c>
    </row>
    <row r="439" spans="2:10" x14ac:dyDescent="0.15">
      <c r="B439" s="15">
        <f>'RAOB Used for Calcs'!C439</f>
        <v>0</v>
      </c>
      <c r="D439" s="18">
        <f>'RAOB Used for Calcs'!D439/10</f>
        <v>0</v>
      </c>
      <c r="F439" s="18">
        <f t="shared" si="10"/>
        <v>273.14999999999998</v>
      </c>
      <c r="H439" s="8">
        <f>'RAOB Used for Calcs'!B439/10</f>
        <v>0</v>
      </c>
      <c r="J439" s="9">
        <f>IF('RAOB Used for Calcs'!N439=1,((H439*1000)/(287.05*F439)),0)</f>
        <v>0</v>
      </c>
    </row>
    <row r="440" spans="2:10" x14ac:dyDescent="0.15">
      <c r="B440" s="15">
        <f>'RAOB Used for Calcs'!C440</f>
        <v>0</v>
      </c>
      <c r="D440" s="18">
        <f>'RAOB Used for Calcs'!D440/10</f>
        <v>0</v>
      </c>
      <c r="F440" s="18">
        <f t="shared" si="10"/>
        <v>273.14999999999998</v>
      </c>
      <c r="H440" s="8">
        <f>'RAOB Used for Calcs'!B440/10</f>
        <v>0</v>
      </c>
      <c r="J440" s="9">
        <f>IF('RAOB Used for Calcs'!N440=1,((H440*1000)/(287.05*F440)),0)</f>
        <v>0</v>
      </c>
    </row>
    <row r="441" spans="2:10" x14ac:dyDescent="0.15">
      <c r="B441" s="15">
        <f>'RAOB Used for Calcs'!C441</f>
        <v>0</v>
      </c>
      <c r="D441" s="18">
        <f>'RAOB Used for Calcs'!D441/10</f>
        <v>0</v>
      </c>
      <c r="F441" s="18">
        <f t="shared" si="10"/>
        <v>273.14999999999998</v>
      </c>
      <c r="H441" s="8">
        <f>'RAOB Used for Calcs'!B441/10</f>
        <v>0</v>
      </c>
      <c r="J441" s="9">
        <f>IF('RAOB Used for Calcs'!N441=1,((H441*1000)/(287.05*F441)),0)</f>
        <v>0</v>
      </c>
    </row>
    <row r="442" spans="2:10" x14ac:dyDescent="0.15">
      <c r="B442" s="15">
        <f>'RAOB Used for Calcs'!C442</f>
        <v>0</v>
      </c>
      <c r="D442" s="18">
        <f>'RAOB Used for Calcs'!D442/10</f>
        <v>0</v>
      </c>
      <c r="F442" s="18">
        <f t="shared" si="10"/>
        <v>273.14999999999998</v>
      </c>
      <c r="H442" s="8">
        <f>'RAOB Used for Calcs'!B442/10</f>
        <v>0</v>
      </c>
      <c r="J442" s="9">
        <f>IF('RAOB Used for Calcs'!N442=1,((H442*1000)/(287.05*F442)),0)</f>
        <v>0</v>
      </c>
    </row>
    <row r="443" spans="2:10" x14ac:dyDescent="0.15">
      <c r="B443" s="15">
        <f>'RAOB Used for Calcs'!C443</f>
        <v>0</v>
      </c>
      <c r="D443" s="18">
        <f>'RAOB Used for Calcs'!D443/10</f>
        <v>0</v>
      </c>
      <c r="F443" s="18">
        <f t="shared" si="10"/>
        <v>273.14999999999998</v>
      </c>
      <c r="H443" s="8">
        <f>'RAOB Used for Calcs'!B443/10</f>
        <v>0</v>
      </c>
      <c r="J443" s="9">
        <f>IF('RAOB Used for Calcs'!N443=1,((H443*1000)/(287.05*F443)),0)</f>
        <v>0</v>
      </c>
    </row>
    <row r="444" spans="2:10" x14ac:dyDescent="0.15">
      <c r="B444" s="15">
        <f>'RAOB Used for Calcs'!C444</f>
        <v>0</v>
      </c>
      <c r="D444" s="18">
        <f>'RAOB Used for Calcs'!D444/10</f>
        <v>0</v>
      </c>
      <c r="F444" s="18">
        <f t="shared" si="10"/>
        <v>273.14999999999998</v>
      </c>
      <c r="H444" s="8">
        <f>'RAOB Used for Calcs'!B444/10</f>
        <v>0</v>
      </c>
      <c r="J444" s="9">
        <f>IF('RAOB Used for Calcs'!N444=1,((H444*1000)/(287.05*F444)),0)</f>
        <v>0</v>
      </c>
    </row>
    <row r="445" spans="2:10" x14ac:dyDescent="0.15">
      <c r="B445" s="15">
        <f>'RAOB Used for Calcs'!C445</f>
        <v>0</v>
      </c>
      <c r="D445" s="18">
        <f>'RAOB Used for Calcs'!D445/10</f>
        <v>0</v>
      </c>
      <c r="F445" s="18">
        <f t="shared" si="10"/>
        <v>273.14999999999998</v>
      </c>
      <c r="H445" s="8">
        <f>'RAOB Used for Calcs'!B445/10</f>
        <v>0</v>
      </c>
      <c r="J445" s="9">
        <f>IF('RAOB Used for Calcs'!N445=1,((H445*1000)/(287.05*F445)),0)</f>
        <v>0</v>
      </c>
    </row>
    <row r="446" spans="2:10" x14ac:dyDescent="0.15">
      <c r="B446" s="15">
        <f>'RAOB Used for Calcs'!C446</f>
        <v>0</v>
      </c>
      <c r="D446" s="18">
        <f>'RAOB Used for Calcs'!D446/10</f>
        <v>0</v>
      </c>
      <c r="F446" s="18">
        <f t="shared" si="10"/>
        <v>273.14999999999998</v>
      </c>
      <c r="H446" s="8">
        <f>'RAOB Used for Calcs'!B446/10</f>
        <v>0</v>
      </c>
      <c r="J446" s="9">
        <f>IF('RAOB Used for Calcs'!N446=1,((H446*1000)/(287.05*F446)),0)</f>
        <v>0</v>
      </c>
    </row>
    <row r="447" spans="2:10" x14ac:dyDescent="0.15">
      <c r="B447" s="15">
        <f>'RAOB Used for Calcs'!C447</f>
        <v>0</v>
      </c>
      <c r="D447" s="18">
        <f>'RAOB Used for Calcs'!D447/10</f>
        <v>0</v>
      </c>
      <c r="F447" s="18">
        <f t="shared" si="10"/>
        <v>273.14999999999998</v>
      </c>
      <c r="H447" s="8">
        <f>'RAOB Used for Calcs'!B447/10</f>
        <v>0</v>
      </c>
      <c r="J447" s="9">
        <f>IF('RAOB Used for Calcs'!N447=1,((H447*1000)/(287.05*F447)),0)</f>
        <v>0</v>
      </c>
    </row>
    <row r="448" spans="2:10" x14ac:dyDescent="0.15">
      <c r="B448" s="15">
        <f>'RAOB Used for Calcs'!C448</f>
        <v>0</v>
      </c>
      <c r="D448" s="18">
        <f>'RAOB Used for Calcs'!D448/10</f>
        <v>0</v>
      </c>
      <c r="F448" s="18">
        <f t="shared" si="10"/>
        <v>273.14999999999998</v>
      </c>
      <c r="H448" s="8">
        <f>'RAOB Used for Calcs'!B448/10</f>
        <v>0</v>
      </c>
      <c r="J448" s="9">
        <f>IF('RAOB Used for Calcs'!N448=1,((H448*1000)/(287.05*F448)),0)</f>
        <v>0</v>
      </c>
    </row>
    <row r="449" spans="2:10" x14ac:dyDescent="0.15">
      <c r="B449" s="15">
        <f>'RAOB Used for Calcs'!C449</f>
        <v>0</v>
      </c>
      <c r="D449" s="18">
        <f>'RAOB Used for Calcs'!D449/10</f>
        <v>0</v>
      </c>
      <c r="F449" s="18">
        <f t="shared" si="10"/>
        <v>273.14999999999998</v>
      </c>
      <c r="H449" s="8">
        <f>'RAOB Used for Calcs'!B449/10</f>
        <v>0</v>
      </c>
      <c r="J449" s="9">
        <f>IF('RAOB Used for Calcs'!N449=1,((H449*1000)/(287.05*F449)),0)</f>
        <v>0</v>
      </c>
    </row>
    <row r="450" spans="2:10" x14ac:dyDescent="0.15">
      <c r="B450" s="15">
        <f>'RAOB Used for Calcs'!C450</f>
        <v>0</v>
      </c>
      <c r="D450" s="18">
        <f>'RAOB Used for Calcs'!D450/10</f>
        <v>0</v>
      </c>
      <c r="F450" s="18">
        <f t="shared" si="10"/>
        <v>273.14999999999998</v>
      </c>
      <c r="H450" s="8">
        <f>'RAOB Used for Calcs'!B450/10</f>
        <v>0</v>
      </c>
      <c r="J450" s="9">
        <f>IF('RAOB Used for Calcs'!N450=1,((H450*1000)/(287.05*F450)),0)</f>
        <v>0</v>
      </c>
    </row>
    <row r="451" spans="2:10" x14ac:dyDescent="0.15">
      <c r="B451" s="15">
        <f>'RAOB Used for Calcs'!C451</f>
        <v>0</v>
      </c>
      <c r="D451" s="18">
        <f>'RAOB Used for Calcs'!D451/10</f>
        <v>0</v>
      </c>
      <c r="F451" s="18">
        <f t="shared" si="10"/>
        <v>273.14999999999998</v>
      </c>
      <c r="H451" s="8">
        <f>'RAOB Used for Calcs'!B451/10</f>
        <v>0</v>
      </c>
      <c r="J451" s="9">
        <f>IF('RAOB Used for Calcs'!N451=1,((H451*1000)/(287.05*F451)),0)</f>
        <v>0</v>
      </c>
    </row>
    <row r="452" spans="2:10" x14ac:dyDescent="0.15">
      <c r="B452" s="15">
        <f>'RAOB Used for Calcs'!C452</f>
        <v>0</v>
      </c>
      <c r="D452" s="18">
        <f>'RAOB Used for Calcs'!D452/10</f>
        <v>0</v>
      </c>
      <c r="F452" s="18">
        <f t="shared" si="10"/>
        <v>273.14999999999998</v>
      </c>
      <c r="H452" s="8">
        <f>'RAOB Used for Calcs'!B452/10</f>
        <v>0</v>
      </c>
      <c r="J452" s="9">
        <f>IF('RAOB Used for Calcs'!N452=1,((H452*1000)/(287.05*F452)),0)</f>
        <v>0</v>
      </c>
    </row>
    <row r="453" spans="2:10" x14ac:dyDescent="0.15">
      <c r="B453" s="15">
        <f>'RAOB Used for Calcs'!C453</f>
        <v>0</v>
      </c>
      <c r="D453" s="18">
        <f>'RAOB Used for Calcs'!D453/10</f>
        <v>0</v>
      </c>
      <c r="F453" s="18">
        <f t="shared" si="10"/>
        <v>273.14999999999998</v>
      </c>
      <c r="H453" s="8">
        <f>'RAOB Used for Calcs'!B453/10</f>
        <v>0</v>
      </c>
      <c r="J453" s="9">
        <f>IF('RAOB Used for Calcs'!N453=1,((H453*1000)/(287.05*F453)),0)</f>
        <v>0</v>
      </c>
    </row>
    <row r="454" spans="2:10" x14ac:dyDescent="0.15">
      <c r="B454" s="15">
        <f>'RAOB Used for Calcs'!C454</f>
        <v>0</v>
      </c>
      <c r="D454" s="18">
        <f>'RAOB Used for Calcs'!D454/10</f>
        <v>0</v>
      </c>
      <c r="F454" s="18">
        <f t="shared" si="10"/>
        <v>273.14999999999998</v>
      </c>
      <c r="H454" s="8">
        <f>'RAOB Used for Calcs'!B454/10</f>
        <v>0</v>
      </c>
      <c r="J454" s="9">
        <f>IF('RAOB Used for Calcs'!N454=1,((H454*1000)/(287.05*F454)),0)</f>
        <v>0</v>
      </c>
    </row>
    <row r="455" spans="2:10" x14ac:dyDescent="0.15">
      <c r="B455" s="15">
        <f>'RAOB Used for Calcs'!C455</f>
        <v>0</v>
      </c>
      <c r="D455" s="18">
        <f>'RAOB Used for Calcs'!D455/10</f>
        <v>0</v>
      </c>
      <c r="F455" s="18">
        <f t="shared" si="10"/>
        <v>273.14999999999998</v>
      </c>
      <c r="H455" s="8">
        <f>'RAOB Used for Calcs'!B455/10</f>
        <v>0</v>
      </c>
      <c r="J455" s="9">
        <f>IF('RAOB Used for Calcs'!N455=1,((H455*1000)/(287.05*F455)),0)</f>
        <v>0</v>
      </c>
    </row>
    <row r="456" spans="2:10" x14ac:dyDescent="0.15">
      <c r="B456" s="15">
        <f>'RAOB Used for Calcs'!C456</f>
        <v>0</v>
      </c>
      <c r="D456" s="18">
        <f>'RAOB Used for Calcs'!D456/10</f>
        <v>0</v>
      </c>
      <c r="F456" s="18">
        <f t="shared" si="10"/>
        <v>273.14999999999998</v>
      </c>
      <c r="H456" s="8">
        <f>'RAOB Used for Calcs'!B456/10</f>
        <v>0</v>
      </c>
      <c r="J456" s="9">
        <f>IF('RAOB Used for Calcs'!N456=1,((H456*1000)/(287.05*F456)),0)</f>
        <v>0</v>
      </c>
    </row>
    <row r="457" spans="2:10" x14ac:dyDescent="0.15">
      <c r="B457" s="15">
        <f>'RAOB Used for Calcs'!C457</f>
        <v>0</v>
      </c>
      <c r="D457" s="18">
        <f>'RAOB Used for Calcs'!D457/10</f>
        <v>0</v>
      </c>
      <c r="F457" s="18">
        <f t="shared" ref="F457:F520" si="11">D457+273.15</f>
        <v>273.14999999999998</v>
      </c>
      <c r="H457" s="8">
        <f>'RAOB Used for Calcs'!B457/10</f>
        <v>0</v>
      </c>
      <c r="J457" s="9">
        <f>IF('RAOB Used for Calcs'!N457=1,((H457*1000)/(287.05*F457)),0)</f>
        <v>0</v>
      </c>
    </row>
    <row r="458" spans="2:10" x14ac:dyDescent="0.15">
      <c r="B458" s="15">
        <f>'RAOB Used for Calcs'!C458</f>
        <v>0</v>
      </c>
      <c r="D458" s="18">
        <f>'RAOB Used for Calcs'!D458/10</f>
        <v>0</v>
      </c>
      <c r="F458" s="18">
        <f t="shared" si="11"/>
        <v>273.14999999999998</v>
      </c>
      <c r="H458" s="8">
        <f>'RAOB Used for Calcs'!B458/10</f>
        <v>0</v>
      </c>
      <c r="J458" s="9">
        <f>IF('RAOB Used for Calcs'!N458=1,((H458*1000)/(287.05*F458)),0)</f>
        <v>0</v>
      </c>
    </row>
    <row r="459" spans="2:10" x14ac:dyDescent="0.15">
      <c r="B459" s="15">
        <f>'RAOB Used for Calcs'!C459</f>
        <v>0</v>
      </c>
      <c r="D459" s="18">
        <f>'RAOB Used for Calcs'!D459/10</f>
        <v>0</v>
      </c>
      <c r="F459" s="18">
        <f t="shared" si="11"/>
        <v>273.14999999999998</v>
      </c>
      <c r="H459" s="8">
        <f>'RAOB Used for Calcs'!B459/10</f>
        <v>0</v>
      </c>
      <c r="J459" s="9">
        <f>IF('RAOB Used for Calcs'!N459=1,((H459*1000)/(287.05*F459)),0)</f>
        <v>0</v>
      </c>
    </row>
    <row r="460" spans="2:10" x14ac:dyDescent="0.15">
      <c r="B460" s="15">
        <f>'RAOB Used for Calcs'!C460</f>
        <v>0</v>
      </c>
      <c r="D460" s="18">
        <f>'RAOB Used for Calcs'!D460/10</f>
        <v>0</v>
      </c>
      <c r="F460" s="18">
        <f t="shared" si="11"/>
        <v>273.14999999999998</v>
      </c>
      <c r="H460" s="8">
        <f>'RAOB Used for Calcs'!B460/10</f>
        <v>0</v>
      </c>
      <c r="J460" s="9">
        <f>IF('RAOB Used for Calcs'!N460=1,((H460*1000)/(287.05*F460)),0)</f>
        <v>0</v>
      </c>
    </row>
    <row r="461" spans="2:10" x14ac:dyDescent="0.15">
      <c r="B461" s="15">
        <f>'RAOB Used for Calcs'!C461</f>
        <v>0</v>
      </c>
      <c r="D461" s="18">
        <f>'RAOB Used for Calcs'!D461/10</f>
        <v>0</v>
      </c>
      <c r="F461" s="18">
        <f t="shared" si="11"/>
        <v>273.14999999999998</v>
      </c>
      <c r="H461" s="8">
        <f>'RAOB Used for Calcs'!B461/10</f>
        <v>0</v>
      </c>
      <c r="J461" s="9">
        <f>IF('RAOB Used for Calcs'!N461=1,((H461*1000)/(287.05*F461)),0)</f>
        <v>0</v>
      </c>
    </row>
    <row r="462" spans="2:10" x14ac:dyDescent="0.15">
      <c r="B462" s="15">
        <f>'RAOB Used for Calcs'!C462</f>
        <v>0</v>
      </c>
      <c r="D462" s="18">
        <f>'RAOB Used for Calcs'!D462/10</f>
        <v>0</v>
      </c>
      <c r="F462" s="18">
        <f t="shared" si="11"/>
        <v>273.14999999999998</v>
      </c>
      <c r="H462" s="8">
        <f>'RAOB Used for Calcs'!B462/10</f>
        <v>0</v>
      </c>
      <c r="J462" s="9">
        <f>IF('RAOB Used for Calcs'!N462=1,((H462*1000)/(287.05*F462)),0)</f>
        <v>0</v>
      </c>
    </row>
    <row r="463" spans="2:10" x14ac:dyDescent="0.15">
      <c r="B463" s="15">
        <f>'RAOB Used for Calcs'!C463</f>
        <v>0</v>
      </c>
      <c r="D463" s="18">
        <f>'RAOB Used for Calcs'!D463/10</f>
        <v>0</v>
      </c>
      <c r="F463" s="18">
        <f t="shared" si="11"/>
        <v>273.14999999999998</v>
      </c>
      <c r="H463" s="8">
        <f>'RAOB Used for Calcs'!B463/10</f>
        <v>0</v>
      </c>
      <c r="J463" s="9">
        <f>IF('RAOB Used for Calcs'!N463=1,((H463*1000)/(287.05*F463)),0)</f>
        <v>0</v>
      </c>
    </row>
    <row r="464" spans="2:10" x14ac:dyDescent="0.15">
      <c r="B464" s="15">
        <f>'RAOB Used for Calcs'!C464</f>
        <v>0</v>
      </c>
      <c r="D464" s="18">
        <f>'RAOB Used for Calcs'!D464/10</f>
        <v>0</v>
      </c>
      <c r="F464" s="18">
        <f t="shared" si="11"/>
        <v>273.14999999999998</v>
      </c>
      <c r="H464" s="8">
        <f>'RAOB Used for Calcs'!B464/10</f>
        <v>0</v>
      </c>
      <c r="J464" s="9">
        <f>IF('RAOB Used for Calcs'!N464=1,((H464*1000)/(287.05*F464)),0)</f>
        <v>0</v>
      </c>
    </row>
    <row r="465" spans="2:10" x14ac:dyDescent="0.15">
      <c r="B465" s="15">
        <f>'RAOB Used for Calcs'!C465</f>
        <v>0</v>
      </c>
      <c r="D465" s="18">
        <f>'RAOB Used for Calcs'!D465/10</f>
        <v>0</v>
      </c>
      <c r="F465" s="18">
        <f t="shared" si="11"/>
        <v>273.14999999999998</v>
      </c>
      <c r="H465" s="8">
        <f>'RAOB Used for Calcs'!B465/10</f>
        <v>0</v>
      </c>
      <c r="J465" s="9">
        <f>IF('RAOB Used for Calcs'!N465=1,((H465*1000)/(287.05*F465)),0)</f>
        <v>0</v>
      </c>
    </row>
    <row r="466" spans="2:10" x14ac:dyDescent="0.15">
      <c r="B466" s="15">
        <f>'RAOB Used for Calcs'!C466</f>
        <v>0</v>
      </c>
      <c r="D466" s="18">
        <f>'RAOB Used for Calcs'!D466/10</f>
        <v>0</v>
      </c>
      <c r="F466" s="18">
        <f t="shared" si="11"/>
        <v>273.14999999999998</v>
      </c>
      <c r="H466" s="8">
        <f>'RAOB Used for Calcs'!B466/10</f>
        <v>0</v>
      </c>
      <c r="J466" s="9">
        <f>IF('RAOB Used for Calcs'!N466=1,((H466*1000)/(287.05*F466)),0)</f>
        <v>0</v>
      </c>
    </row>
    <row r="467" spans="2:10" x14ac:dyDescent="0.15">
      <c r="B467" s="15">
        <f>'RAOB Used for Calcs'!C467</f>
        <v>0</v>
      </c>
      <c r="D467" s="18">
        <f>'RAOB Used for Calcs'!D467/10</f>
        <v>0</v>
      </c>
      <c r="F467" s="18">
        <f t="shared" si="11"/>
        <v>273.14999999999998</v>
      </c>
      <c r="H467" s="8">
        <f>'RAOB Used for Calcs'!B467/10</f>
        <v>0</v>
      </c>
      <c r="J467" s="9">
        <f>IF('RAOB Used for Calcs'!N467=1,((H467*1000)/(287.05*F467)),0)</f>
        <v>0</v>
      </c>
    </row>
    <row r="468" spans="2:10" x14ac:dyDescent="0.15">
      <c r="B468" s="15">
        <f>'RAOB Used for Calcs'!C468</f>
        <v>0</v>
      </c>
      <c r="D468" s="18">
        <f>'RAOB Used for Calcs'!D468/10</f>
        <v>0</v>
      </c>
      <c r="F468" s="18">
        <f t="shared" si="11"/>
        <v>273.14999999999998</v>
      </c>
      <c r="H468" s="8">
        <f>'RAOB Used for Calcs'!B468/10</f>
        <v>0</v>
      </c>
      <c r="J468" s="9">
        <f>IF('RAOB Used for Calcs'!N468=1,((H468*1000)/(287.05*F468)),0)</f>
        <v>0</v>
      </c>
    </row>
    <row r="469" spans="2:10" x14ac:dyDescent="0.15">
      <c r="B469" s="15">
        <f>'RAOB Used for Calcs'!C469</f>
        <v>0</v>
      </c>
      <c r="D469" s="18">
        <f>'RAOB Used for Calcs'!D469/10</f>
        <v>0</v>
      </c>
      <c r="F469" s="18">
        <f t="shared" si="11"/>
        <v>273.14999999999998</v>
      </c>
      <c r="H469" s="8">
        <f>'RAOB Used for Calcs'!B469/10</f>
        <v>0</v>
      </c>
      <c r="J469" s="9">
        <f>IF('RAOB Used for Calcs'!N469=1,((H469*1000)/(287.05*F469)),0)</f>
        <v>0</v>
      </c>
    </row>
    <row r="470" spans="2:10" x14ac:dyDescent="0.15">
      <c r="B470" s="15">
        <f>'RAOB Used for Calcs'!C470</f>
        <v>0</v>
      </c>
      <c r="D470" s="18">
        <f>'RAOB Used for Calcs'!D470/10</f>
        <v>0</v>
      </c>
      <c r="F470" s="18">
        <f t="shared" si="11"/>
        <v>273.14999999999998</v>
      </c>
      <c r="H470" s="8">
        <f>'RAOB Used for Calcs'!B470/10</f>
        <v>0</v>
      </c>
      <c r="J470" s="9">
        <f>IF('RAOB Used for Calcs'!N470=1,((H470*1000)/(287.05*F470)),0)</f>
        <v>0</v>
      </c>
    </row>
    <row r="471" spans="2:10" x14ac:dyDescent="0.15">
      <c r="B471" s="15">
        <f>'RAOB Used for Calcs'!C471</f>
        <v>0</v>
      </c>
      <c r="D471" s="18">
        <f>'RAOB Used for Calcs'!D471/10</f>
        <v>0</v>
      </c>
      <c r="F471" s="18">
        <f t="shared" si="11"/>
        <v>273.14999999999998</v>
      </c>
      <c r="H471" s="8">
        <f>'RAOB Used for Calcs'!B471/10</f>
        <v>0</v>
      </c>
      <c r="J471" s="9">
        <f>IF('RAOB Used for Calcs'!N471=1,((H471*1000)/(287.05*F471)),0)</f>
        <v>0</v>
      </c>
    </row>
    <row r="472" spans="2:10" x14ac:dyDescent="0.15">
      <c r="B472" s="15">
        <f>'RAOB Used for Calcs'!C472</f>
        <v>0</v>
      </c>
      <c r="D472" s="18">
        <f>'RAOB Used for Calcs'!D472/10</f>
        <v>0</v>
      </c>
      <c r="F472" s="18">
        <f t="shared" si="11"/>
        <v>273.14999999999998</v>
      </c>
      <c r="H472" s="8">
        <f>'RAOB Used for Calcs'!B472/10</f>
        <v>0</v>
      </c>
      <c r="J472" s="9">
        <f>IF('RAOB Used for Calcs'!N472=1,((H472*1000)/(287.05*F472)),0)</f>
        <v>0</v>
      </c>
    </row>
    <row r="473" spans="2:10" x14ac:dyDescent="0.15">
      <c r="B473" s="15">
        <f>'RAOB Used for Calcs'!C473</f>
        <v>0</v>
      </c>
      <c r="D473" s="18">
        <f>'RAOB Used for Calcs'!D473/10</f>
        <v>0</v>
      </c>
      <c r="F473" s="18">
        <f t="shared" si="11"/>
        <v>273.14999999999998</v>
      </c>
      <c r="H473" s="8">
        <f>'RAOB Used for Calcs'!B473/10</f>
        <v>0</v>
      </c>
      <c r="J473" s="9">
        <f>IF('RAOB Used for Calcs'!N473=1,((H473*1000)/(287.05*F473)),0)</f>
        <v>0</v>
      </c>
    </row>
    <row r="474" spans="2:10" x14ac:dyDescent="0.15">
      <c r="B474" s="15">
        <f>'RAOB Used for Calcs'!C474</f>
        <v>0</v>
      </c>
      <c r="D474" s="18">
        <f>'RAOB Used for Calcs'!D474/10</f>
        <v>0</v>
      </c>
      <c r="F474" s="18">
        <f t="shared" si="11"/>
        <v>273.14999999999998</v>
      </c>
      <c r="H474" s="8">
        <f>'RAOB Used for Calcs'!B474/10</f>
        <v>0</v>
      </c>
      <c r="J474" s="9">
        <f>IF('RAOB Used for Calcs'!N474=1,((H474*1000)/(287.05*F474)),0)</f>
        <v>0</v>
      </c>
    </row>
    <row r="475" spans="2:10" x14ac:dyDescent="0.15">
      <c r="B475" s="15">
        <f>'RAOB Used for Calcs'!C475</f>
        <v>0</v>
      </c>
      <c r="D475" s="18">
        <f>'RAOB Used for Calcs'!D475/10</f>
        <v>0</v>
      </c>
      <c r="F475" s="18">
        <f t="shared" si="11"/>
        <v>273.14999999999998</v>
      </c>
      <c r="H475" s="8">
        <f>'RAOB Used for Calcs'!B475/10</f>
        <v>0</v>
      </c>
      <c r="J475" s="9">
        <f>IF('RAOB Used for Calcs'!N475=1,((H475*1000)/(287.05*F475)),0)</f>
        <v>0</v>
      </c>
    </row>
    <row r="476" spans="2:10" x14ac:dyDescent="0.15">
      <c r="B476" s="15">
        <f>'RAOB Used for Calcs'!C476</f>
        <v>0</v>
      </c>
      <c r="D476" s="18">
        <f>'RAOB Used for Calcs'!D476/10</f>
        <v>0</v>
      </c>
      <c r="F476" s="18">
        <f t="shared" si="11"/>
        <v>273.14999999999998</v>
      </c>
      <c r="H476" s="8">
        <f>'RAOB Used for Calcs'!B476/10</f>
        <v>0</v>
      </c>
      <c r="J476" s="9">
        <f>IF('RAOB Used for Calcs'!N476=1,((H476*1000)/(287.05*F476)),0)</f>
        <v>0</v>
      </c>
    </row>
    <row r="477" spans="2:10" x14ac:dyDescent="0.15">
      <c r="B477" s="15">
        <f>'RAOB Used for Calcs'!C477</f>
        <v>0</v>
      </c>
      <c r="D477" s="18">
        <f>'RAOB Used for Calcs'!D477/10</f>
        <v>0</v>
      </c>
      <c r="F477" s="18">
        <f t="shared" si="11"/>
        <v>273.14999999999998</v>
      </c>
      <c r="H477" s="8">
        <f>'RAOB Used for Calcs'!B477/10</f>
        <v>0</v>
      </c>
      <c r="J477" s="9">
        <f>IF('RAOB Used for Calcs'!N477=1,((H477*1000)/(287.05*F477)),0)</f>
        <v>0</v>
      </c>
    </row>
    <row r="478" spans="2:10" x14ac:dyDescent="0.15">
      <c r="B478" s="15">
        <f>'RAOB Used for Calcs'!C478</f>
        <v>0</v>
      </c>
      <c r="D478" s="18">
        <f>'RAOB Used for Calcs'!D478/10</f>
        <v>0</v>
      </c>
      <c r="F478" s="18">
        <f t="shared" si="11"/>
        <v>273.14999999999998</v>
      </c>
      <c r="H478" s="8">
        <f>'RAOB Used for Calcs'!B478/10</f>
        <v>0</v>
      </c>
      <c r="J478" s="9">
        <f>IF('RAOB Used for Calcs'!N478=1,((H478*1000)/(287.05*F478)),0)</f>
        <v>0</v>
      </c>
    </row>
    <row r="479" spans="2:10" x14ac:dyDescent="0.15">
      <c r="B479" s="15">
        <f>'RAOB Used for Calcs'!C479</f>
        <v>0</v>
      </c>
      <c r="D479" s="18">
        <f>'RAOB Used for Calcs'!D479/10</f>
        <v>0</v>
      </c>
      <c r="F479" s="18">
        <f t="shared" si="11"/>
        <v>273.14999999999998</v>
      </c>
      <c r="H479" s="8">
        <f>'RAOB Used for Calcs'!B479/10</f>
        <v>0</v>
      </c>
      <c r="J479" s="9">
        <f>IF('RAOB Used for Calcs'!N479=1,((H479*1000)/(287.05*F479)),0)</f>
        <v>0</v>
      </c>
    </row>
    <row r="480" spans="2:10" x14ac:dyDescent="0.15">
      <c r="B480" s="15">
        <f>'RAOB Used for Calcs'!C480</f>
        <v>0</v>
      </c>
      <c r="D480" s="18">
        <f>'RAOB Used for Calcs'!D480/10</f>
        <v>0</v>
      </c>
      <c r="F480" s="18">
        <f t="shared" si="11"/>
        <v>273.14999999999998</v>
      </c>
      <c r="H480" s="8">
        <f>'RAOB Used for Calcs'!B480/10</f>
        <v>0</v>
      </c>
      <c r="J480" s="9">
        <f>IF('RAOB Used for Calcs'!N480=1,((H480*1000)/(287.05*F480)),0)</f>
        <v>0</v>
      </c>
    </row>
    <row r="481" spans="2:10" x14ac:dyDescent="0.15">
      <c r="B481" s="15">
        <f>'RAOB Used for Calcs'!C481</f>
        <v>0</v>
      </c>
      <c r="D481" s="18">
        <f>'RAOB Used for Calcs'!D481/10</f>
        <v>0</v>
      </c>
      <c r="F481" s="18">
        <f t="shared" si="11"/>
        <v>273.14999999999998</v>
      </c>
      <c r="H481" s="8">
        <f>'RAOB Used for Calcs'!B481/10</f>
        <v>0</v>
      </c>
      <c r="J481" s="9">
        <f>IF('RAOB Used for Calcs'!N481=1,((H481*1000)/(287.05*F481)),0)</f>
        <v>0</v>
      </c>
    </row>
    <row r="482" spans="2:10" x14ac:dyDescent="0.15">
      <c r="B482" s="15">
        <f>'RAOB Used for Calcs'!C482</f>
        <v>0</v>
      </c>
      <c r="D482" s="18">
        <f>'RAOB Used for Calcs'!D482/10</f>
        <v>0</v>
      </c>
      <c r="F482" s="18">
        <f t="shared" si="11"/>
        <v>273.14999999999998</v>
      </c>
      <c r="H482" s="8">
        <f>'RAOB Used for Calcs'!B482/10</f>
        <v>0</v>
      </c>
      <c r="J482" s="9">
        <f>IF('RAOB Used for Calcs'!N482=1,((H482*1000)/(287.05*F482)),0)</f>
        <v>0</v>
      </c>
    </row>
    <row r="483" spans="2:10" x14ac:dyDescent="0.15">
      <c r="B483" s="15">
        <f>'RAOB Used for Calcs'!C483</f>
        <v>0</v>
      </c>
      <c r="D483" s="18">
        <f>'RAOB Used for Calcs'!D483/10</f>
        <v>0</v>
      </c>
      <c r="F483" s="18">
        <f t="shared" si="11"/>
        <v>273.14999999999998</v>
      </c>
      <c r="H483" s="8">
        <f>'RAOB Used for Calcs'!B483/10</f>
        <v>0</v>
      </c>
      <c r="J483" s="9">
        <f>IF('RAOB Used for Calcs'!N483=1,((H483*1000)/(287.05*F483)),0)</f>
        <v>0</v>
      </c>
    </row>
    <row r="484" spans="2:10" x14ac:dyDescent="0.15">
      <c r="B484" s="15">
        <f>'RAOB Used for Calcs'!C484</f>
        <v>0</v>
      </c>
      <c r="D484" s="18">
        <f>'RAOB Used for Calcs'!D484/10</f>
        <v>0</v>
      </c>
      <c r="F484" s="18">
        <f t="shared" si="11"/>
        <v>273.14999999999998</v>
      </c>
      <c r="H484" s="8">
        <f>'RAOB Used for Calcs'!B484/10</f>
        <v>0</v>
      </c>
      <c r="J484" s="9">
        <f>IF('RAOB Used for Calcs'!N484=1,((H484*1000)/(287.05*F484)),0)</f>
        <v>0</v>
      </c>
    </row>
    <row r="485" spans="2:10" x14ac:dyDescent="0.15">
      <c r="B485" s="15">
        <f>'RAOB Used for Calcs'!C485</f>
        <v>0</v>
      </c>
      <c r="D485" s="18">
        <f>'RAOB Used for Calcs'!D485/10</f>
        <v>0</v>
      </c>
      <c r="F485" s="18">
        <f t="shared" si="11"/>
        <v>273.14999999999998</v>
      </c>
      <c r="H485" s="8">
        <f>'RAOB Used for Calcs'!B485/10</f>
        <v>0</v>
      </c>
      <c r="J485" s="9">
        <f>IF('RAOB Used for Calcs'!N485=1,((H485*1000)/(287.05*F485)),0)</f>
        <v>0</v>
      </c>
    </row>
    <row r="486" spans="2:10" x14ac:dyDescent="0.15">
      <c r="B486" s="15">
        <f>'RAOB Used for Calcs'!C486</f>
        <v>0</v>
      </c>
      <c r="D486" s="18">
        <f>'RAOB Used for Calcs'!D486/10</f>
        <v>0</v>
      </c>
      <c r="F486" s="18">
        <f t="shared" si="11"/>
        <v>273.14999999999998</v>
      </c>
      <c r="H486" s="8">
        <f>'RAOB Used for Calcs'!B486/10</f>
        <v>0</v>
      </c>
      <c r="J486" s="9">
        <f>IF('RAOB Used for Calcs'!N486=1,((H486*1000)/(287.05*F486)),0)</f>
        <v>0</v>
      </c>
    </row>
    <row r="487" spans="2:10" x14ac:dyDescent="0.15">
      <c r="B487" s="15">
        <f>'RAOB Used for Calcs'!C487</f>
        <v>0</v>
      </c>
      <c r="D487" s="18">
        <f>'RAOB Used for Calcs'!D487/10</f>
        <v>0</v>
      </c>
      <c r="F487" s="18">
        <f t="shared" si="11"/>
        <v>273.14999999999998</v>
      </c>
      <c r="H487" s="8">
        <f>'RAOB Used for Calcs'!B487/10</f>
        <v>0</v>
      </c>
      <c r="J487" s="9">
        <f>IF('RAOB Used for Calcs'!N487=1,((H487*1000)/(287.05*F487)),0)</f>
        <v>0</v>
      </c>
    </row>
    <row r="488" spans="2:10" x14ac:dyDescent="0.15">
      <c r="B488" s="15">
        <f>'RAOB Used for Calcs'!C488</f>
        <v>0</v>
      </c>
      <c r="D488" s="18">
        <f>'RAOB Used for Calcs'!D488/10</f>
        <v>0</v>
      </c>
      <c r="F488" s="18">
        <f t="shared" si="11"/>
        <v>273.14999999999998</v>
      </c>
      <c r="H488" s="8">
        <f>'RAOB Used for Calcs'!B488/10</f>
        <v>0</v>
      </c>
      <c r="J488" s="9">
        <f>IF('RAOB Used for Calcs'!N488=1,((H488*1000)/(287.05*F488)),0)</f>
        <v>0</v>
      </c>
    </row>
    <row r="489" spans="2:10" x14ac:dyDescent="0.15">
      <c r="B489" s="15">
        <f>'RAOB Used for Calcs'!C489</f>
        <v>0</v>
      </c>
      <c r="D489" s="18">
        <f>'RAOB Used for Calcs'!D489/10</f>
        <v>0</v>
      </c>
      <c r="F489" s="18">
        <f t="shared" si="11"/>
        <v>273.14999999999998</v>
      </c>
      <c r="H489" s="8">
        <f>'RAOB Used for Calcs'!B489/10</f>
        <v>0</v>
      </c>
      <c r="J489" s="9">
        <f>IF('RAOB Used for Calcs'!N489=1,((H489*1000)/(287.05*F489)),0)</f>
        <v>0</v>
      </c>
    </row>
    <row r="490" spans="2:10" x14ac:dyDescent="0.15">
      <c r="B490" s="15">
        <f>'RAOB Used for Calcs'!C490</f>
        <v>0</v>
      </c>
      <c r="D490" s="18">
        <f>'RAOB Used for Calcs'!D490/10</f>
        <v>0</v>
      </c>
      <c r="F490" s="18">
        <f t="shared" si="11"/>
        <v>273.14999999999998</v>
      </c>
      <c r="H490" s="8">
        <f>'RAOB Used for Calcs'!B490/10</f>
        <v>0</v>
      </c>
      <c r="J490" s="9">
        <f>IF('RAOB Used for Calcs'!N490=1,((H490*1000)/(287.05*F490)),0)</f>
        <v>0</v>
      </c>
    </row>
    <row r="491" spans="2:10" x14ac:dyDescent="0.15">
      <c r="B491" s="15">
        <f>'RAOB Used for Calcs'!C491</f>
        <v>0</v>
      </c>
      <c r="D491" s="18">
        <f>'RAOB Used for Calcs'!D491/10</f>
        <v>0</v>
      </c>
      <c r="F491" s="18">
        <f t="shared" si="11"/>
        <v>273.14999999999998</v>
      </c>
      <c r="H491" s="8">
        <f>'RAOB Used for Calcs'!B491/10</f>
        <v>0</v>
      </c>
      <c r="J491" s="9">
        <f>IF('RAOB Used for Calcs'!N491=1,((H491*1000)/(287.05*F491)),0)</f>
        <v>0</v>
      </c>
    </row>
    <row r="492" spans="2:10" x14ac:dyDescent="0.15">
      <c r="B492" s="15">
        <f>'RAOB Used for Calcs'!C492</f>
        <v>0</v>
      </c>
      <c r="D492" s="18">
        <f>'RAOB Used for Calcs'!D492/10</f>
        <v>0</v>
      </c>
      <c r="F492" s="18">
        <f t="shared" si="11"/>
        <v>273.14999999999998</v>
      </c>
      <c r="H492" s="8">
        <f>'RAOB Used for Calcs'!B492/10</f>
        <v>0</v>
      </c>
      <c r="J492" s="9">
        <f>IF('RAOB Used for Calcs'!N492=1,((H492*1000)/(287.05*F492)),0)</f>
        <v>0</v>
      </c>
    </row>
    <row r="493" spans="2:10" x14ac:dyDescent="0.15">
      <c r="B493" s="15">
        <f>'RAOB Used for Calcs'!C493</f>
        <v>0</v>
      </c>
      <c r="D493" s="18">
        <f>'RAOB Used for Calcs'!D493/10</f>
        <v>0</v>
      </c>
      <c r="F493" s="18">
        <f t="shared" si="11"/>
        <v>273.14999999999998</v>
      </c>
      <c r="H493" s="8">
        <f>'RAOB Used for Calcs'!B493/10</f>
        <v>0</v>
      </c>
      <c r="J493" s="9">
        <f>IF('RAOB Used for Calcs'!N493=1,((H493*1000)/(287.05*F493)),0)</f>
        <v>0</v>
      </c>
    </row>
    <row r="494" spans="2:10" x14ac:dyDescent="0.15">
      <c r="B494" s="15">
        <f>'RAOB Used for Calcs'!C494</f>
        <v>0</v>
      </c>
      <c r="D494" s="18">
        <f>'RAOB Used for Calcs'!D494/10</f>
        <v>0</v>
      </c>
      <c r="F494" s="18">
        <f t="shared" si="11"/>
        <v>273.14999999999998</v>
      </c>
      <c r="H494" s="8">
        <f>'RAOB Used for Calcs'!B494/10</f>
        <v>0</v>
      </c>
      <c r="J494" s="9">
        <f>IF('RAOB Used for Calcs'!N494=1,((H494*1000)/(287.05*F494)),0)</f>
        <v>0</v>
      </c>
    </row>
    <row r="495" spans="2:10" x14ac:dyDescent="0.15">
      <c r="B495" s="15">
        <f>'RAOB Used for Calcs'!C495</f>
        <v>0</v>
      </c>
      <c r="D495" s="18">
        <f>'RAOB Used for Calcs'!D495/10</f>
        <v>0</v>
      </c>
      <c r="F495" s="18">
        <f t="shared" si="11"/>
        <v>273.14999999999998</v>
      </c>
      <c r="H495" s="8">
        <f>'RAOB Used for Calcs'!B495/10</f>
        <v>0</v>
      </c>
      <c r="J495" s="9">
        <f>IF('RAOB Used for Calcs'!N495=1,((H495*1000)/(287.05*F495)),0)</f>
        <v>0</v>
      </c>
    </row>
    <row r="496" spans="2:10" x14ac:dyDescent="0.15">
      <c r="B496" s="15">
        <f>'RAOB Used for Calcs'!C496</f>
        <v>0</v>
      </c>
      <c r="D496" s="18">
        <f>'RAOB Used for Calcs'!D496/10</f>
        <v>0</v>
      </c>
      <c r="F496" s="18">
        <f t="shared" si="11"/>
        <v>273.14999999999998</v>
      </c>
      <c r="H496" s="8">
        <f>'RAOB Used for Calcs'!B496/10</f>
        <v>0</v>
      </c>
      <c r="J496" s="9">
        <f>IF('RAOB Used for Calcs'!N496=1,((H496*1000)/(287.05*F496)),0)</f>
        <v>0</v>
      </c>
    </row>
    <row r="497" spans="2:10" x14ac:dyDescent="0.15">
      <c r="B497" s="15">
        <f>'RAOB Used for Calcs'!C497</f>
        <v>0</v>
      </c>
      <c r="D497" s="18">
        <f>'RAOB Used for Calcs'!D497/10</f>
        <v>0</v>
      </c>
      <c r="F497" s="18">
        <f t="shared" si="11"/>
        <v>273.14999999999998</v>
      </c>
      <c r="H497" s="8">
        <f>'RAOB Used for Calcs'!B497/10</f>
        <v>0</v>
      </c>
      <c r="J497" s="9">
        <f>IF('RAOB Used for Calcs'!N497=1,((H497*1000)/(287.05*F497)),0)</f>
        <v>0</v>
      </c>
    </row>
    <row r="498" spans="2:10" x14ac:dyDescent="0.15">
      <c r="B498" s="15">
        <f>'RAOB Used for Calcs'!C498</f>
        <v>0</v>
      </c>
      <c r="D498" s="18">
        <f>'RAOB Used for Calcs'!D498/10</f>
        <v>0</v>
      </c>
      <c r="F498" s="18">
        <f t="shared" si="11"/>
        <v>273.14999999999998</v>
      </c>
      <c r="H498" s="8">
        <f>'RAOB Used for Calcs'!B498/10</f>
        <v>0</v>
      </c>
      <c r="J498" s="9">
        <f>IF('RAOB Used for Calcs'!N498=1,((H498*1000)/(287.05*F498)),0)</f>
        <v>0</v>
      </c>
    </row>
    <row r="499" spans="2:10" x14ac:dyDescent="0.15">
      <c r="B499" s="15">
        <f>'RAOB Used for Calcs'!C499</f>
        <v>0</v>
      </c>
      <c r="D499" s="18">
        <f>'RAOB Used for Calcs'!D499/10</f>
        <v>0</v>
      </c>
      <c r="F499" s="18">
        <f t="shared" si="11"/>
        <v>273.14999999999998</v>
      </c>
      <c r="H499" s="8">
        <f>'RAOB Used for Calcs'!B499/10</f>
        <v>0</v>
      </c>
      <c r="J499" s="9">
        <f>IF('RAOB Used for Calcs'!N499=1,((H499*1000)/(287.05*F499)),0)</f>
        <v>0</v>
      </c>
    </row>
    <row r="500" spans="2:10" x14ac:dyDescent="0.15">
      <c r="B500" s="15">
        <f>'RAOB Used for Calcs'!C500</f>
        <v>0</v>
      </c>
      <c r="D500" s="18">
        <f>'RAOB Used for Calcs'!D500/10</f>
        <v>0</v>
      </c>
      <c r="F500" s="18">
        <f t="shared" si="11"/>
        <v>273.14999999999998</v>
      </c>
      <c r="H500" s="8">
        <f>'RAOB Used for Calcs'!B500/10</f>
        <v>0</v>
      </c>
      <c r="J500" s="9">
        <f>IF('RAOB Used for Calcs'!N500=1,((H500*1000)/(287.05*F500)),0)</f>
        <v>0</v>
      </c>
    </row>
    <row r="501" spans="2:10" x14ac:dyDescent="0.15">
      <c r="B501" s="15">
        <f>'RAOB Used for Calcs'!C501</f>
        <v>0</v>
      </c>
      <c r="D501" s="18">
        <f>'RAOB Used for Calcs'!D501/10</f>
        <v>0</v>
      </c>
      <c r="F501" s="18">
        <f t="shared" si="11"/>
        <v>273.14999999999998</v>
      </c>
      <c r="H501" s="8">
        <f>'RAOB Used for Calcs'!B501/10</f>
        <v>0</v>
      </c>
      <c r="J501" s="9">
        <f>IF('RAOB Used for Calcs'!N501=1,((H501*1000)/(287.05*F501)),0)</f>
        <v>0</v>
      </c>
    </row>
    <row r="502" spans="2:10" x14ac:dyDescent="0.15">
      <c r="B502" s="15">
        <f>'RAOB Used for Calcs'!C502</f>
        <v>0</v>
      </c>
      <c r="D502" s="18">
        <f>'RAOB Used for Calcs'!D502/10</f>
        <v>0</v>
      </c>
      <c r="F502" s="18">
        <f t="shared" si="11"/>
        <v>273.14999999999998</v>
      </c>
      <c r="H502" s="8">
        <f>'RAOB Used for Calcs'!B502/10</f>
        <v>0</v>
      </c>
      <c r="J502" s="9">
        <f>IF('RAOB Used for Calcs'!N502=1,((H502*1000)/(287.05*F502)),0)</f>
        <v>0</v>
      </c>
    </row>
    <row r="503" spans="2:10" x14ac:dyDescent="0.15">
      <c r="B503" s="15">
        <f>'RAOB Used for Calcs'!C503</f>
        <v>0</v>
      </c>
      <c r="D503" s="18">
        <f>'RAOB Used for Calcs'!D503/10</f>
        <v>0</v>
      </c>
      <c r="F503" s="18">
        <f t="shared" si="11"/>
        <v>273.14999999999998</v>
      </c>
      <c r="H503" s="8">
        <f>'RAOB Used for Calcs'!B503/10</f>
        <v>0</v>
      </c>
      <c r="J503" s="9">
        <f>IF('RAOB Used for Calcs'!N503=1,((H503*1000)/(287.05*F503)),0)</f>
        <v>0</v>
      </c>
    </row>
    <row r="504" spans="2:10" x14ac:dyDescent="0.15">
      <c r="B504" s="15">
        <f>'RAOB Used for Calcs'!C504</f>
        <v>0</v>
      </c>
      <c r="D504" s="18">
        <f>'RAOB Used for Calcs'!D504/10</f>
        <v>0</v>
      </c>
      <c r="F504" s="18">
        <f t="shared" si="11"/>
        <v>273.14999999999998</v>
      </c>
      <c r="H504" s="8">
        <f>'RAOB Used for Calcs'!B504/10</f>
        <v>0</v>
      </c>
      <c r="J504" s="9">
        <f>IF('RAOB Used for Calcs'!N504=1,((H504*1000)/(287.05*F504)),0)</f>
        <v>0</v>
      </c>
    </row>
    <row r="505" spans="2:10" x14ac:dyDescent="0.15">
      <c r="B505" s="15">
        <f>'RAOB Used for Calcs'!C505</f>
        <v>0</v>
      </c>
      <c r="D505" s="18">
        <f>'RAOB Used for Calcs'!D505/10</f>
        <v>0</v>
      </c>
      <c r="F505" s="18">
        <f t="shared" si="11"/>
        <v>273.14999999999998</v>
      </c>
      <c r="H505" s="8">
        <f>'RAOB Used for Calcs'!B505/10</f>
        <v>0</v>
      </c>
      <c r="J505" s="9">
        <f>IF('RAOB Used for Calcs'!N505=1,((H505*1000)/(287.05*F505)),0)</f>
        <v>0</v>
      </c>
    </row>
    <row r="506" spans="2:10" x14ac:dyDescent="0.15">
      <c r="B506" s="15">
        <f>'RAOB Used for Calcs'!C506</f>
        <v>0</v>
      </c>
      <c r="D506" s="18">
        <f>'RAOB Used for Calcs'!D506/10</f>
        <v>0</v>
      </c>
      <c r="F506" s="18">
        <f t="shared" si="11"/>
        <v>273.14999999999998</v>
      </c>
      <c r="H506" s="8">
        <f>'RAOB Used for Calcs'!B506/10</f>
        <v>0</v>
      </c>
      <c r="J506" s="9">
        <f>IF('RAOB Used for Calcs'!N506=1,((H506*1000)/(287.05*F506)),0)</f>
        <v>0</v>
      </c>
    </row>
    <row r="507" spans="2:10" x14ac:dyDescent="0.15">
      <c r="B507" s="15">
        <f>'RAOB Used for Calcs'!C507</f>
        <v>0</v>
      </c>
      <c r="D507" s="18">
        <f>'RAOB Used for Calcs'!D507/10</f>
        <v>0</v>
      </c>
      <c r="F507" s="18">
        <f t="shared" si="11"/>
        <v>273.14999999999998</v>
      </c>
      <c r="H507" s="8">
        <f>'RAOB Used for Calcs'!B507/10</f>
        <v>0</v>
      </c>
      <c r="J507" s="9">
        <f>IF('RAOB Used for Calcs'!N507=1,((H507*1000)/(287.05*F507)),0)</f>
        <v>0</v>
      </c>
    </row>
    <row r="508" spans="2:10" x14ac:dyDescent="0.15">
      <c r="B508" s="15">
        <f>'RAOB Used for Calcs'!C508</f>
        <v>0</v>
      </c>
      <c r="D508" s="18">
        <f>'RAOB Used for Calcs'!D508/10</f>
        <v>0</v>
      </c>
      <c r="F508" s="18">
        <f t="shared" si="11"/>
        <v>273.14999999999998</v>
      </c>
      <c r="H508" s="8">
        <f>'RAOB Used for Calcs'!B508/10</f>
        <v>0</v>
      </c>
      <c r="J508" s="9">
        <f>IF('RAOB Used for Calcs'!N508=1,((H508*1000)/(287.05*F508)),0)</f>
        <v>0</v>
      </c>
    </row>
    <row r="509" spans="2:10" x14ac:dyDescent="0.15">
      <c r="B509" s="15">
        <f>'RAOB Used for Calcs'!C509</f>
        <v>0</v>
      </c>
      <c r="D509" s="18">
        <f>'RAOB Used for Calcs'!D509/10</f>
        <v>0</v>
      </c>
      <c r="F509" s="18">
        <f t="shared" si="11"/>
        <v>273.14999999999998</v>
      </c>
      <c r="H509" s="8">
        <f>'RAOB Used for Calcs'!B509/10</f>
        <v>0</v>
      </c>
      <c r="J509" s="9">
        <f>IF('RAOB Used for Calcs'!N509=1,((H509*1000)/(287.05*F509)),0)</f>
        <v>0</v>
      </c>
    </row>
    <row r="510" spans="2:10" x14ac:dyDescent="0.15">
      <c r="B510" s="15">
        <f>'RAOB Used for Calcs'!C510</f>
        <v>0</v>
      </c>
      <c r="D510" s="18">
        <f>'RAOB Used for Calcs'!D510/10</f>
        <v>0</v>
      </c>
      <c r="F510" s="18">
        <f t="shared" si="11"/>
        <v>273.14999999999998</v>
      </c>
      <c r="H510" s="8">
        <f>'RAOB Used for Calcs'!B510/10</f>
        <v>0</v>
      </c>
      <c r="J510" s="9">
        <f>IF('RAOB Used for Calcs'!N510=1,((H510*1000)/(287.05*F510)),0)</f>
        <v>0</v>
      </c>
    </row>
    <row r="511" spans="2:10" x14ac:dyDescent="0.15">
      <c r="B511" s="15">
        <f>'RAOB Used for Calcs'!C511</f>
        <v>0</v>
      </c>
      <c r="D511" s="18">
        <f>'RAOB Used for Calcs'!D511/10</f>
        <v>0</v>
      </c>
      <c r="F511" s="18">
        <f t="shared" si="11"/>
        <v>273.14999999999998</v>
      </c>
      <c r="H511" s="8">
        <f>'RAOB Used for Calcs'!B511/10</f>
        <v>0</v>
      </c>
      <c r="J511" s="9">
        <f>IF('RAOB Used for Calcs'!N511=1,((H511*1000)/(287.05*F511)),0)</f>
        <v>0</v>
      </c>
    </row>
    <row r="512" spans="2:10" x14ac:dyDescent="0.15">
      <c r="B512" s="15">
        <f>'RAOB Used for Calcs'!C512</f>
        <v>0</v>
      </c>
      <c r="D512" s="18">
        <f>'RAOB Used for Calcs'!D512/10</f>
        <v>0</v>
      </c>
      <c r="F512" s="18">
        <f t="shared" si="11"/>
        <v>273.14999999999998</v>
      </c>
      <c r="H512" s="8">
        <f>'RAOB Used for Calcs'!B512/10</f>
        <v>0</v>
      </c>
      <c r="J512" s="9">
        <f>IF('RAOB Used for Calcs'!N512=1,((H512*1000)/(287.05*F512)),0)</f>
        <v>0</v>
      </c>
    </row>
    <row r="513" spans="2:10" x14ac:dyDescent="0.15">
      <c r="B513" s="15">
        <f>'RAOB Used for Calcs'!C513</f>
        <v>0</v>
      </c>
      <c r="D513" s="18">
        <f>'RAOB Used for Calcs'!D513/10</f>
        <v>0</v>
      </c>
      <c r="F513" s="18">
        <f t="shared" si="11"/>
        <v>273.14999999999998</v>
      </c>
      <c r="H513" s="8">
        <f>'RAOB Used for Calcs'!B513/10</f>
        <v>0</v>
      </c>
      <c r="J513" s="9">
        <f>IF('RAOB Used for Calcs'!N513=1,((H513*1000)/(287.05*F513)),0)</f>
        <v>0</v>
      </c>
    </row>
    <row r="514" spans="2:10" x14ac:dyDescent="0.15">
      <c r="B514" s="15">
        <f>'RAOB Used for Calcs'!C514</f>
        <v>0</v>
      </c>
      <c r="D514" s="18">
        <f>'RAOB Used for Calcs'!D514/10</f>
        <v>0</v>
      </c>
      <c r="F514" s="18">
        <f t="shared" si="11"/>
        <v>273.14999999999998</v>
      </c>
      <c r="H514" s="8">
        <f>'RAOB Used for Calcs'!B514/10</f>
        <v>0</v>
      </c>
      <c r="J514" s="9">
        <f>IF('RAOB Used for Calcs'!N514=1,((H514*1000)/(287.05*F514)),0)</f>
        <v>0</v>
      </c>
    </row>
    <row r="515" spans="2:10" x14ac:dyDescent="0.15">
      <c r="B515" s="15">
        <f>'RAOB Used for Calcs'!C515</f>
        <v>0</v>
      </c>
      <c r="D515" s="18">
        <f>'RAOB Used for Calcs'!D515/10</f>
        <v>0</v>
      </c>
      <c r="F515" s="18">
        <f t="shared" si="11"/>
        <v>273.14999999999998</v>
      </c>
      <c r="H515" s="8">
        <f>'RAOB Used for Calcs'!B515/10</f>
        <v>0</v>
      </c>
      <c r="J515" s="9">
        <f>IF('RAOB Used for Calcs'!N515=1,((H515*1000)/(287.05*F515)),0)</f>
        <v>0</v>
      </c>
    </row>
    <row r="516" spans="2:10" x14ac:dyDescent="0.15">
      <c r="B516" s="15">
        <f>'RAOB Used for Calcs'!C516</f>
        <v>0</v>
      </c>
      <c r="D516" s="18">
        <f>'RAOB Used for Calcs'!D516/10</f>
        <v>0</v>
      </c>
      <c r="F516" s="18">
        <f t="shared" si="11"/>
        <v>273.14999999999998</v>
      </c>
      <c r="H516" s="8">
        <f>'RAOB Used for Calcs'!B516/10</f>
        <v>0</v>
      </c>
      <c r="J516" s="9">
        <f>IF('RAOB Used for Calcs'!N516=1,((H516*1000)/(287.05*F516)),0)</f>
        <v>0</v>
      </c>
    </row>
    <row r="517" spans="2:10" x14ac:dyDescent="0.15">
      <c r="B517" s="15">
        <f>'RAOB Used for Calcs'!C517</f>
        <v>0</v>
      </c>
      <c r="D517" s="18">
        <f>'RAOB Used for Calcs'!D517/10</f>
        <v>0</v>
      </c>
      <c r="F517" s="18">
        <f t="shared" si="11"/>
        <v>273.14999999999998</v>
      </c>
      <c r="H517" s="8">
        <f>'RAOB Used for Calcs'!B517/10</f>
        <v>0</v>
      </c>
      <c r="J517" s="9">
        <f>IF('RAOB Used for Calcs'!N517=1,((H517*1000)/(287.05*F517)),0)</f>
        <v>0</v>
      </c>
    </row>
    <row r="518" spans="2:10" x14ac:dyDescent="0.15">
      <c r="B518" s="15">
        <f>'RAOB Used for Calcs'!C518</f>
        <v>0</v>
      </c>
      <c r="D518" s="18">
        <f>'RAOB Used for Calcs'!D518/10</f>
        <v>0</v>
      </c>
      <c r="F518" s="18">
        <f t="shared" si="11"/>
        <v>273.14999999999998</v>
      </c>
      <c r="H518" s="8">
        <f>'RAOB Used for Calcs'!B518/10</f>
        <v>0</v>
      </c>
      <c r="J518" s="9">
        <f>IF('RAOB Used for Calcs'!N518=1,((H518*1000)/(287.05*F518)),0)</f>
        <v>0</v>
      </c>
    </row>
    <row r="519" spans="2:10" x14ac:dyDescent="0.15">
      <c r="B519" s="15">
        <f>'RAOB Used for Calcs'!C519</f>
        <v>0</v>
      </c>
      <c r="D519" s="18">
        <f>'RAOB Used for Calcs'!D519/10</f>
        <v>0</v>
      </c>
      <c r="F519" s="18">
        <f t="shared" si="11"/>
        <v>273.14999999999998</v>
      </c>
      <c r="H519" s="8">
        <f>'RAOB Used for Calcs'!B519/10</f>
        <v>0</v>
      </c>
      <c r="J519" s="9">
        <f>IF('RAOB Used for Calcs'!N519=1,((H519*1000)/(287.05*F519)),0)</f>
        <v>0</v>
      </c>
    </row>
    <row r="520" spans="2:10" x14ac:dyDescent="0.15">
      <c r="B520" s="15">
        <f>'RAOB Used for Calcs'!C520</f>
        <v>0</v>
      </c>
      <c r="D520" s="18">
        <f>'RAOB Used for Calcs'!D520/10</f>
        <v>0</v>
      </c>
      <c r="F520" s="18">
        <f t="shared" si="11"/>
        <v>273.14999999999998</v>
      </c>
      <c r="H520" s="8">
        <f>'RAOB Used for Calcs'!B520/10</f>
        <v>0</v>
      </c>
      <c r="J520" s="9">
        <f>IF('RAOB Used for Calcs'!N520=1,((H520*1000)/(287.05*F520)),0)</f>
        <v>0</v>
      </c>
    </row>
    <row r="521" spans="2:10" x14ac:dyDescent="0.15">
      <c r="B521" s="15">
        <f>'RAOB Used for Calcs'!C521</f>
        <v>0</v>
      </c>
      <c r="D521" s="18">
        <f>'RAOB Used for Calcs'!D521/10</f>
        <v>0</v>
      </c>
      <c r="F521" s="18">
        <f t="shared" ref="F521:F584" si="12">D521+273.15</f>
        <v>273.14999999999998</v>
      </c>
      <c r="H521" s="8">
        <f>'RAOB Used for Calcs'!B521/10</f>
        <v>0</v>
      </c>
      <c r="J521" s="9">
        <f>IF('RAOB Used for Calcs'!N521=1,((H521*1000)/(287.05*F521)),0)</f>
        <v>0</v>
      </c>
    </row>
    <row r="522" spans="2:10" x14ac:dyDescent="0.15">
      <c r="B522" s="15">
        <f>'RAOB Used for Calcs'!C522</f>
        <v>0</v>
      </c>
      <c r="D522" s="18">
        <f>'RAOB Used for Calcs'!D522/10</f>
        <v>0</v>
      </c>
      <c r="F522" s="18">
        <f t="shared" si="12"/>
        <v>273.14999999999998</v>
      </c>
      <c r="H522" s="8">
        <f>'RAOB Used for Calcs'!B522/10</f>
        <v>0</v>
      </c>
      <c r="J522" s="9">
        <f>IF('RAOB Used for Calcs'!N522=1,((H522*1000)/(287.05*F522)),0)</f>
        <v>0</v>
      </c>
    </row>
    <row r="523" spans="2:10" x14ac:dyDescent="0.15">
      <c r="B523" s="15">
        <f>'RAOB Used for Calcs'!C523</f>
        <v>0</v>
      </c>
      <c r="D523" s="18">
        <f>'RAOB Used for Calcs'!D523/10</f>
        <v>0</v>
      </c>
      <c r="F523" s="18">
        <f t="shared" si="12"/>
        <v>273.14999999999998</v>
      </c>
      <c r="H523" s="8">
        <f>'RAOB Used for Calcs'!B523/10</f>
        <v>0</v>
      </c>
      <c r="J523" s="9">
        <f>IF('RAOB Used for Calcs'!N523=1,((H523*1000)/(287.05*F523)),0)</f>
        <v>0</v>
      </c>
    </row>
    <row r="524" spans="2:10" x14ac:dyDescent="0.15">
      <c r="B524" s="15">
        <f>'RAOB Used for Calcs'!C524</f>
        <v>0</v>
      </c>
      <c r="D524" s="18">
        <f>'RAOB Used for Calcs'!D524/10</f>
        <v>0</v>
      </c>
      <c r="F524" s="18">
        <f t="shared" si="12"/>
        <v>273.14999999999998</v>
      </c>
      <c r="H524" s="8">
        <f>'RAOB Used for Calcs'!B524/10</f>
        <v>0</v>
      </c>
      <c r="J524" s="9">
        <f>IF('RAOB Used for Calcs'!N524=1,((H524*1000)/(287.05*F524)),0)</f>
        <v>0</v>
      </c>
    </row>
    <row r="525" spans="2:10" x14ac:dyDescent="0.15">
      <c r="B525" s="15">
        <f>'RAOB Used for Calcs'!C525</f>
        <v>0</v>
      </c>
      <c r="D525" s="18">
        <f>'RAOB Used for Calcs'!D525/10</f>
        <v>0</v>
      </c>
      <c r="F525" s="18">
        <f t="shared" si="12"/>
        <v>273.14999999999998</v>
      </c>
      <c r="H525" s="8">
        <f>'RAOB Used for Calcs'!B525/10</f>
        <v>0</v>
      </c>
      <c r="J525" s="9">
        <f>IF('RAOB Used for Calcs'!N525=1,((H525*1000)/(287.05*F525)),0)</f>
        <v>0</v>
      </c>
    </row>
    <row r="526" spans="2:10" x14ac:dyDescent="0.15">
      <c r="B526" s="15">
        <f>'RAOB Used for Calcs'!C526</f>
        <v>0</v>
      </c>
      <c r="D526" s="18">
        <f>'RAOB Used for Calcs'!D526/10</f>
        <v>0</v>
      </c>
      <c r="F526" s="18">
        <f t="shared" si="12"/>
        <v>273.14999999999998</v>
      </c>
      <c r="H526" s="8">
        <f>'RAOB Used for Calcs'!B526/10</f>
        <v>0</v>
      </c>
      <c r="J526" s="9">
        <f>IF('RAOB Used for Calcs'!N526=1,((H526*1000)/(287.05*F526)),0)</f>
        <v>0</v>
      </c>
    </row>
    <row r="527" spans="2:10" x14ac:dyDescent="0.15">
      <c r="B527" s="15">
        <f>'RAOB Used for Calcs'!C527</f>
        <v>0</v>
      </c>
      <c r="D527" s="18">
        <f>'RAOB Used for Calcs'!D527/10</f>
        <v>0</v>
      </c>
      <c r="F527" s="18">
        <f t="shared" si="12"/>
        <v>273.14999999999998</v>
      </c>
      <c r="H527" s="8">
        <f>'RAOB Used for Calcs'!B527/10</f>
        <v>0</v>
      </c>
      <c r="J527" s="9">
        <f>IF('RAOB Used for Calcs'!N527=1,((H527*1000)/(287.05*F527)),0)</f>
        <v>0</v>
      </c>
    </row>
    <row r="528" spans="2:10" x14ac:dyDescent="0.15">
      <c r="B528" s="15">
        <f>'RAOB Used for Calcs'!C528</f>
        <v>0</v>
      </c>
      <c r="D528" s="18">
        <f>'RAOB Used for Calcs'!D528/10</f>
        <v>0</v>
      </c>
      <c r="F528" s="18">
        <f t="shared" si="12"/>
        <v>273.14999999999998</v>
      </c>
      <c r="H528" s="8">
        <f>'RAOB Used for Calcs'!B528/10</f>
        <v>0</v>
      </c>
      <c r="J528" s="9">
        <f>IF('RAOB Used for Calcs'!N528=1,((H528*1000)/(287.05*F528)),0)</f>
        <v>0</v>
      </c>
    </row>
    <row r="529" spans="2:10" x14ac:dyDescent="0.15">
      <c r="B529" s="15">
        <f>'RAOB Used for Calcs'!C529</f>
        <v>0</v>
      </c>
      <c r="D529" s="18">
        <f>'RAOB Used for Calcs'!D529/10</f>
        <v>0</v>
      </c>
      <c r="F529" s="18">
        <f t="shared" si="12"/>
        <v>273.14999999999998</v>
      </c>
      <c r="H529" s="8">
        <f>'RAOB Used for Calcs'!B529/10</f>
        <v>0</v>
      </c>
      <c r="J529" s="9">
        <f>IF('RAOB Used for Calcs'!N529=1,((H529*1000)/(287.05*F529)),0)</f>
        <v>0</v>
      </c>
    </row>
    <row r="530" spans="2:10" x14ac:dyDescent="0.15">
      <c r="B530" s="15">
        <f>'RAOB Used for Calcs'!C530</f>
        <v>0</v>
      </c>
      <c r="D530" s="18">
        <f>'RAOB Used for Calcs'!D530/10</f>
        <v>0</v>
      </c>
      <c r="F530" s="18">
        <f t="shared" si="12"/>
        <v>273.14999999999998</v>
      </c>
      <c r="H530" s="8">
        <f>'RAOB Used for Calcs'!B530/10</f>
        <v>0</v>
      </c>
      <c r="J530" s="9">
        <f>IF('RAOB Used for Calcs'!N530=1,((H530*1000)/(287.05*F530)),0)</f>
        <v>0</v>
      </c>
    </row>
    <row r="531" spans="2:10" x14ac:dyDescent="0.15">
      <c r="B531" s="15">
        <f>'RAOB Used for Calcs'!C531</f>
        <v>0</v>
      </c>
      <c r="D531" s="18">
        <f>'RAOB Used for Calcs'!D531/10</f>
        <v>0</v>
      </c>
      <c r="F531" s="18">
        <f t="shared" si="12"/>
        <v>273.14999999999998</v>
      </c>
      <c r="H531" s="8">
        <f>'RAOB Used for Calcs'!B531/10</f>
        <v>0</v>
      </c>
      <c r="J531" s="9">
        <f>IF('RAOB Used for Calcs'!N531=1,((H531*1000)/(287.05*F531)),0)</f>
        <v>0</v>
      </c>
    </row>
    <row r="532" spans="2:10" x14ac:dyDescent="0.15">
      <c r="B532" s="15">
        <f>'RAOB Used for Calcs'!C532</f>
        <v>0</v>
      </c>
      <c r="D532" s="18">
        <f>'RAOB Used for Calcs'!D532/10</f>
        <v>0</v>
      </c>
      <c r="F532" s="18">
        <f t="shared" si="12"/>
        <v>273.14999999999998</v>
      </c>
      <c r="H532" s="8">
        <f>'RAOB Used for Calcs'!B532/10</f>
        <v>0</v>
      </c>
      <c r="J532" s="9">
        <f>IF('RAOB Used for Calcs'!N532=1,((H532*1000)/(287.05*F532)),0)</f>
        <v>0</v>
      </c>
    </row>
    <row r="533" spans="2:10" x14ac:dyDescent="0.15">
      <c r="B533" s="15">
        <f>'RAOB Used for Calcs'!C533</f>
        <v>0</v>
      </c>
      <c r="D533" s="18">
        <f>'RAOB Used for Calcs'!D533/10</f>
        <v>0</v>
      </c>
      <c r="F533" s="18">
        <f t="shared" si="12"/>
        <v>273.14999999999998</v>
      </c>
      <c r="H533" s="8">
        <f>'RAOB Used for Calcs'!B533/10</f>
        <v>0</v>
      </c>
      <c r="J533" s="9">
        <f>IF('RAOB Used for Calcs'!N533=1,((H533*1000)/(287.05*F533)),0)</f>
        <v>0</v>
      </c>
    </row>
    <row r="534" spans="2:10" x14ac:dyDescent="0.15">
      <c r="B534" s="15">
        <f>'RAOB Used for Calcs'!C534</f>
        <v>0</v>
      </c>
      <c r="D534" s="18">
        <f>'RAOB Used for Calcs'!D534/10</f>
        <v>0</v>
      </c>
      <c r="F534" s="18">
        <f t="shared" si="12"/>
        <v>273.14999999999998</v>
      </c>
      <c r="H534" s="8">
        <f>'RAOB Used for Calcs'!B534/10</f>
        <v>0</v>
      </c>
      <c r="J534" s="9">
        <f>IF('RAOB Used for Calcs'!N534=1,((H534*1000)/(287.05*F534)),0)</f>
        <v>0</v>
      </c>
    </row>
    <row r="535" spans="2:10" x14ac:dyDescent="0.15">
      <c r="B535" s="15">
        <f>'RAOB Used for Calcs'!C535</f>
        <v>0</v>
      </c>
      <c r="D535" s="18">
        <f>'RAOB Used for Calcs'!D535/10</f>
        <v>0</v>
      </c>
      <c r="F535" s="18">
        <f t="shared" si="12"/>
        <v>273.14999999999998</v>
      </c>
      <c r="H535" s="8">
        <f>'RAOB Used for Calcs'!B535/10</f>
        <v>0</v>
      </c>
      <c r="J535" s="9">
        <f>IF('RAOB Used for Calcs'!N535=1,((H535*1000)/(287.05*F535)),0)</f>
        <v>0</v>
      </c>
    </row>
    <row r="536" spans="2:10" x14ac:dyDescent="0.15">
      <c r="B536" s="15">
        <f>'RAOB Used for Calcs'!C536</f>
        <v>0</v>
      </c>
      <c r="D536" s="18">
        <f>'RAOB Used for Calcs'!D536/10</f>
        <v>0</v>
      </c>
      <c r="F536" s="18">
        <f t="shared" si="12"/>
        <v>273.14999999999998</v>
      </c>
      <c r="H536" s="8">
        <f>'RAOB Used for Calcs'!B536/10</f>
        <v>0</v>
      </c>
      <c r="J536" s="9">
        <f>IF('RAOB Used for Calcs'!N536=1,((H536*1000)/(287.05*F536)),0)</f>
        <v>0</v>
      </c>
    </row>
    <row r="537" spans="2:10" x14ac:dyDescent="0.15">
      <c r="B537" s="15">
        <f>'RAOB Used for Calcs'!C537</f>
        <v>0</v>
      </c>
      <c r="D537" s="18">
        <f>'RAOB Used for Calcs'!D537/10</f>
        <v>0</v>
      </c>
      <c r="F537" s="18">
        <f t="shared" si="12"/>
        <v>273.14999999999998</v>
      </c>
      <c r="H537" s="8">
        <f>'RAOB Used for Calcs'!B537/10</f>
        <v>0</v>
      </c>
      <c r="J537" s="9">
        <f>IF('RAOB Used for Calcs'!N537=1,((H537*1000)/(287.05*F537)),0)</f>
        <v>0</v>
      </c>
    </row>
    <row r="538" spans="2:10" x14ac:dyDescent="0.15">
      <c r="B538" s="15">
        <f>'RAOB Used for Calcs'!C538</f>
        <v>0</v>
      </c>
      <c r="D538" s="18">
        <f>'RAOB Used for Calcs'!D538/10</f>
        <v>0</v>
      </c>
      <c r="F538" s="18">
        <f t="shared" si="12"/>
        <v>273.14999999999998</v>
      </c>
      <c r="H538" s="8">
        <f>'RAOB Used for Calcs'!B538/10</f>
        <v>0</v>
      </c>
      <c r="J538" s="9">
        <f>IF('RAOB Used for Calcs'!N538=1,((H538*1000)/(287.05*F538)),0)</f>
        <v>0</v>
      </c>
    </row>
    <row r="539" spans="2:10" x14ac:dyDescent="0.15">
      <c r="B539" s="15">
        <f>'RAOB Used for Calcs'!C539</f>
        <v>0</v>
      </c>
      <c r="D539" s="18">
        <f>'RAOB Used for Calcs'!D539/10</f>
        <v>0</v>
      </c>
      <c r="F539" s="18">
        <f t="shared" si="12"/>
        <v>273.14999999999998</v>
      </c>
      <c r="H539" s="8">
        <f>'RAOB Used for Calcs'!B539/10</f>
        <v>0</v>
      </c>
      <c r="J539" s="9">
        <f>IF('RAOB Used for Calcs'!N539=1,((H539*1000)/(287.05*F539)),0)</f>
        <v>0</v>
      </c>
    </row>
    <row r="540" spans="2:10" x14ac:dyDescent="0.15">
      <c r="B540" s="15">
        <f>'RAOB Used for Calcs'!C540</f>
        <v>0</v>
      </c>
      <c r="D540" s="18">
        <f>'RAOB Used for Calcs'!D540/10</f>
        <v>0</v>
      </c>
      <c r="F540" s="18">
        <f t="shared" si="12"/>
        <v>273.14999999999998</v>
      </c>
      <c r="H540" s="8">
        <f>'RAOB Used for Calcs'!B540/10</f>
        <v>0</v>
      </c>
      <c r="J540" s="9">
        <f>IF('RAOB Used for Calcs'!N540=1,((H540*1000)/(287.05*F540)),0)</f>
        <v>0</v>
      </c>
    </row>
    <row r="541" spans="2:10" x14ac:dyDescent="0.15">
      <c r="B541" s="15">
        <f>'RAOB Used for Calcs'!C541</f>
        <v>0</v>
      </c>
      <c r="D541" s="18">
        <f>'RAOB Used for Calcs'!D541/10</f>
        <v>0</v>
      </c>
      <c r="F541" s="18">
        <f t="shared" si="12"/>
        <v>273.14999999999998</v>
      </c>
      <c r="H541" s="8">
        <f>'RAOB Used for Calcs'!B541/10</f>
        <v>0</v>
      </c>
      <c r="J541" s="9">
        <f>IF('RAOB Used for Calcs'!N541=1,((H541*1000)/(287.05*F541)),0)</f>
        <v>0</v>
      </c>
    </row>
    <row r="542" spans="2:10" x14ac:dyDescent="0.15">
      <c r="B542" s="15">
        <f>'RAOB Used for Calcs'!C542</f>
        <v>0</v>
      </c>
      <c r="D542" s="18">
        <f>'RAOB Used for Calcs'!D542/10</f>
        <v>0</v>
      </c>
      <c r="F542" s="18">
        <f t="shared" si="12"/>
        <v>273.14999999999998</v>
      </c>
      <c r="H542" s="8">
        <f>'RAOB Used for Calcs'!B542/10</f>
        <v>0</v>
      </c>
      <c r="J542" s="9">
        <f>IF('RAOB Used for Calcs'!N542=1,((H542*1000)/(287.05*F542)),0)</f>
        <v>0</v>
      </c>
    </row>
    <row r="543" spans="2:10" x14ac:dyDescent="0.15">
      <c r="B543" s="15">
        <f>'RAOB Used for Calcs'!C543</f>
        <v>0</v>
      </c>
      <c r="D543" s="18">
        <f>'RAOB Used for Calcs'!D543/10</f>
        <v>0</v>
      </c>
      <c r="F543" s="18">
        <f t="shared" si="12"/>
        <v>273.14999999999998</v>
      </c>
      <c r="H543" s="8">
        <f>'RAOB Used for Calcs'!B543/10</f>
        <v>0</v>
      </c>
      <c r="J543" s="9">
        <f>IF('RAOB Used for Calcs'!N543=1,((H543*1000)/(287.05*F543)),0)</f>
        <v>0</v>
      </c>
    </row>
    <row r="544" spans="2:10" x14ac:dyDescent="0.15">
      <c r="B544" s="15">
        <f>'RAOB Used for Calcs'!C544</f>
        <v>0</v>
      </c>
      <c r="D544" s="18">
        <f>'RAOB Used for Calcs'!D544/10</f>
        <v>0</v>
      </c>
      <c r="F544" s="18">
        <f t="shared" si="12"/>
        <v>273.14999999999998</v>
      </c>
      <c r="H544" s="8">
        <f>'RAOB Used for Calcs'!B544/10</f>
        <v>0</v>
      </c>
      <c r="J544" s="9">
        <f>IF('RAOB Used for Calcs'!N544=1,((H544*1000)/(287.05*F544)),0)</f>
        <v>0</v>
      </c>
    </row>
    <row r="545" spans="2:10" x14ac:dyDescent="0.15">
      <c r="B545" s="15">
        <f>'RAOB Used for Calcs'!C545</f>
        <v>0</v>
      </c>
      <c r="D545" s="18">
        <f>'RAOB Used for Calcs'!D545/10</f>
        <v>0</v>
      </c>
      <c r="F545" s="18">
        <f t="shared" si="12"/>
        <v>273.14999999999998</v>
      </c>
      <c r="H545" s="8">
        <f>'RAOB Used for Calcs'!B545/10</f>
        <v>0</v>
      </c>
      <c r="J545" s="9">
        <f>IF('RAOB Used for Calcs'!N545=1,((H545*1000)/(287.05*F545)),0)</f>
        <v>0</v>
      </c>
    </row>
    <row r="546" spans="2:10" x14ac:dyDescent="0.15">
      <c r="B546" s="15">
        <f>'RAOB Used for Calcs'!C546</f>
        <v>0</v>
      </c>
      <c r="D546" s="18">
        <f>'RAOB Used for Calcs'!D546/10</f>
        <v>0</v>
      </c>
      <c r="F546" s="18">
        <f t="shared" si="12"/>
        <v>273.14999999999998</v>
      </c>
      <c r="H546" s="8">
        <f>'RAOB Used for Calcs'!B546/10</f>
        <v>0</v>
      </c>
      <c r="J546" s="9">
        <f>IF('RAOB Used for Calcs'!N546=1,((H546*1000)/(287.05*F546)),0)</f>
        <v>0</v>
      </c>
    </row>
    <row r="547" spans="2:10" x14ac:dyDescent="0.15">
      <c r="B547" s="15">
        <f>'RAOB Used for Calcs'!C547</f>
        <v>0</v>
      </c>
      <c r="D547" s="18">
        <f>'RAOB Used for Calcs'!D547/10</f>
        <v>0</v>
      </c>
      <c r="F547" s="18">
        <f t="shared" si="12"/>
        <v>273.14999999999998</v>
      </c>
      <c r="H547" s="8">
        <f>'RAOB Used for Calcs'!B547/10</f>
        <v>0</v>
      </c>
      <c r="J547" s="9">
        <f>IF('RAOB Used for Calcs'!N547=1,((H547*1000)/(287.05*F547)),0)</f>
        <v>0</v>
      </c>
    </row>
    <row r="548" spans="2:10" x14ac:dyDescent="0.15">
      <c r="B548" s="15">
        <f>'RAOB Used for Calcs'!C548</f>
        <v>0</v>
      </c>
      <c r="D548" s="18">
        <f>'RAOB Used for Calcs'!D548/10</f>
        <v>0</v>
      </c>
      <c r="F548" s="18">
        <f t="shared" si="12"/>
        <v>273.14999999999998</v>
      </c>
      <c r="H548" s="8">
        <f>'RAOB Used for Calcs'!B548/10</f>
        <v>0</v>
      </c>
      <c r="J548" s="9">
        <f>IF('RAOB Used for Calcs'!N548=1,((H548*1000)/(287.05*F548)),0)</f>
        <v>0</v>
      </c>
    </row>
    <row r="549" spans="2:10" x14ac:dyDescent="0.15">
      <c r="B549" s="15">
        <f>'RAOB Used for Calcs'!C549</f>
        <v>0</v>
      </c>
      <c r="D549" s="18">
        <f>'RAOB Used for Calcs'!D549/10</f>
        <v>0</v>
      </c>
      <c r="F549" s="18">
        <f t="shared" si="12"/>
        <v>273.14999999999998</v>
      </c>
      <c r="H549" s="8">
        <f>'RAOB Used for Calcs'!B549/10</f>
        <v>0</v>
      </c>
      <c r="J549" s="9">
        <f>IF('RAOB Used for Calcs'!N549=1,((H549*1000)/(287.05*F549)),0)</f>
        <v>0</v>
      </c>
    </row>
    <row r="550" spans="2:10" x14ac:dyDescent="0.15">
      <c r="B550" s="15">
        <f>'RAOB Used for Calcs'!C550</f>
        <v>0</v>
      </c>
      <c r="D550" s="18">
        <f>'RAOB Used for Calcs'!D550/10</f>
        <v>0</v>
      </c>
      <c r="F550" s="18">
        <f t="shared" si="12"/>
        <v>273.14999999999998</v>
      </c>
      <c r="H550" s="8">
        <f>'RAOB Used for Calcs'!B550/10</f>
        <v>0</v>
      </c>
      <c r="J550" s="9">
        <f>IF('RAOB Used for Calcs'!N550=1,((H550*1000)/(287.05*F550)),0)</f>
        <v>0</v>
      </c>
    </row>
    <row r="551" spans="2:10" x14ac:dyDescent="0.15">
      <c r="B551" s="15">
        <f>'RAOB Used for Calcs'!C551</f>
        <v>0</v>
      </c>
      <c r="D551" s="18">
        <f>'RAOB Used for Calcs'!D551/10</f>
        <v>0</v>
      </c>
      <c r="F551" s="18">
        <f t="shared" si="12"/>
        <v>273.14999999999998</v>
      </c>
      <c r="H551" s="8">
        <f>'RAOB Used for Calcs'!B551/10</f>
        <v>0</v>
      </c>
      <c r="J551" s="9">
        <f>IF('RAOB Used for Calcs'!N551=1,((H551*1000)/(287.05*F551)),0)</f>
        <v>0</v>
      </c>
    </row>
    <row r="552" spans="2:10" x14ac:dyDescent="0.15">
      <c r="B552" s="15">
        <f>'RAOB Used for Calcs'!C552</f>
        <v>0</v>
      </c>
      <c r="D552" s="18">
        <f>'RAOB Used for Calcs'!D552/10</f>
        <v>0</v>
      </c>
      <c r="F552" s="18">
        <f t="shared" si="12"/>
        <v>273.14999999999998</v>
      </c>
      <c r="H552" s="8">
        <f>'RAOB Used for Calcs'!B552/10</f>
        <v>0</v>
      </c>
      <c r="J552" s="9">
        <f>IF('RAOB Used for Calcs'!N552=1,((H552*1000)/(287.05*F552)),0)</f>
        <v>0</v>
      </c>
    </row>
    <row r="553" spans="2:10" x14ac:dyDescent="0.15">
      <c r="B553" s="15">
        <f>'RAOB Used for Calcs'!C553</f>
        <v>0</v>
      </c>
      <c r="D553" s="18">
        <f>'RAOB Used for Calcs'!D553/10</f>
        <v>0</v>
      </c>
      <c r="F553" s="18">
        <f t="shared" si="12"/>
        <v>273.14999999999998</v>
      </c>
      <c r="H553" s="8">
        <f>'RAOB Used for Calcs'!B553/10</f>
        <v>0</v>
      </c>
      <c r="J553" s="9">
        <f>IF('RAOB Used for Calcs'!N553=1,((H553*1000)/(287.05*F553)),0)</f>
        <v>0</v>
      </c>
    </row>
    <row r="554" spans="2:10" x14ac:dyDescent="0.15">
      <c r="B554" s="15">
        <f>'RAOB Used for Calcs'!C554</f>
        <v>0</v>
      </c>
      <c r="D554" s="18">
        <f>'RAOB Used for Calcs'!D554/10</f>
        <v>0</v>
      </c>
      <c r="F554" s="18">
        <f t="shared" si="12"/>
        <v>273.14999999999998</v>
      </c>
      <c r="H554" s="8">
        <f>'RAOB Used for Calcs'!B554/10</f>
        <v>0</v>
      </c>
      <c r="J554" s="9">
        <f>IF('RAOB Used for Calcs'!N554=1,((H554*1000)/(287.05*F554)),0)</f>
        <v>0</v>
      </c>
    </row>
    <row r="555" spans="2:10" x14ac:dyDescent="0.15">
      <c r="B555" s="15">
        <f>'RAOB Used for Calcs'!C555</f>
        <v>0</v>
      </c>
      <c r="D555" s="18">
        <f>'RAOB Used for Calcs'!D555/10</f>
        <v>0</v>
      </c>
      <c r="F555" s="18">
        <f t="shared" si="12"/>
        <v>273.14999999999998</v>
      </c>
      <c r="H555" s="8">
        <f>'RAOB Used for Calcs'!B555/10</f>
        <v>0</v>
      </c>
      <c r="J555" s="9">
        <f>IF('RAOB Used for Calcs'!N555=1,((H555*1000)/(287.05*F555)),0)</f>
        <v>0</v>
      </c>
    </row>
    <row r="556" spans="2:10" x14ac:dyDescent="0.15">
      <c r="B556" s="15">
        <f>'RAOB Used for Calcs'!C556</f>
        <v>0</v>
      </c>
      <c r="D556" s="18">
        <f>'RAOB Used for Calcs'!D556/10</f>
        <v>0</v>
      </c>
      <c r="F556" s="18">
        <f t="shared" si="12"/>
        <v>273.14999999999998</v>
      </c>
      <c r="H556" s="8">
        <f>'RAOB Used for Calcs'!B556/10</f>
        <v>0</v>
      </c>
      <c r="J556" s="9">
        <f>IF('RAOB Used for Calcs'!N556=1,((H556*1000)/(287.05*F556)),0)</f>
        <v>0</v>
      </c>
    </row>
    <row r="557" spans="2:10" x14ac:dyDescent="0.15">
      <c r="B557" s="15">
        <f>'RAOB Used for Calcs'!C557</f>
        <v>0</v>
      </c>
      <c r="D557" s="18">
        <f>'RAOB Used for Calcs'!D557/10</f>
        <v>0</v>
      </c>
      <c r="F557" s="18">
        <f t="shared" si="12"/>
        <v>273.14999999999998</v>
      </c>
      <c r="H557" s="8">
        <f>'RAOB Used for Calcs'!B557/10</f>
        <v>0</v>
      </c>
      <c r="J557" s="9">
        <f>IF('RAOB Used for Calcs'!N557=1,((H557*1000)/(287.05*F557)),0)</f>
        <v>0</v>
      </c>
    </row>
    <row r="558" spans="2:10" x14ac:dyDescent="0.15">
      <c r="B558" s="15">
        <f>'RAOB Used for Calcs'!C558</f>
        <v>0</v>
      </c>
      <c r="D558" s="18">
        <f>'RAOB Used for Calcs'!D558/10</f>
        <v>0</v>
      </c>
      <c r="F558" s="18">
        <f t="shared" si="12"/>
        <v>273.14999999999998</v>
      </c>
      <c r="H558" s="8">
        <f>'RAOB Used for Calcs'!B558/10</f>
        <v>0</v>
      </c>
      <c r="J558" s="9">
        <f>IF('RAOB Used for Calcs'!N558=1,((H558*1000)/(287.05*F558)),0)</f>
        <v>0</v>
      </c>
    </row>
    <row r="559" spans="2:10" x14ac:dyDescent="0.15">
      <c r="B559" s="15">
        <f>'RAOB Used for Calcs'!C559</f>
        <v>0</v>
      </c>
      <c r="D559" s="18">
        <f>'RAOB Used for Calcs'!D559/10</f>
        <v>0</v>
      </c>
      <c r="F559" s="18">
        <f t="shared" si="12"/>
        <v>273.14999999999998</v>
      </c>
      <c r="H559" s="8">
        <f>'RAOB Used for Calcs'!B559/10</f>
        <v>0</v>
      </c>
      <c r="J559" s="9">
        <f>IF('RAOB Used for Calcs'!N559=1,((H559*1000)/(287.05*F559)),0)</f>
        <v>0</v>
      </c>
    </row>
    <row r="560" spans="2:10" x14ac:dyDescent="0.15">
      <c r="B560" s="15">
        <f>'RAOB Used for Calcs'!C560</f>
        <v>0</v>
      </c>
      <c r="D560" s="18">
        <f>'RAOB Used for Calcs'!D560/10</f>
        <v>0</v>
      </c>
      <c r="F560" s="18">
        <f t="shared" si="12"/>
        <v>273.14999999999998</v>
      </c>
      <c r="H560" s="8">
        <f>'RAOB Used for Calcs'!B560/10</f>
        <v>0</v>
      </c>
      <c r="J560" s="9">
        <f>IF('RAOB Used for Calcs'!N560=1,((H560*1000)/(287.05*F560)),0)</f>
        <v>0</v>
      </c>
    </row>
    <row r="561" spans="2:10" x14ac:dyDescent="0.15">
      <c r="B561" s="15">
        <f>'RAOB Used for Calcs'!C561</f>
        <v>0</v>
      </c>
      <c r="D561" s="18">
        <f>'RAOB Used for Calcs'!D561/10</f>
        <v>0</v>
      </c>
      <c r="F561" s="18">
        <f t="shared" si="12"/>
        <v>273.14999999999998</v>
      </c>
      <c r="H561" s="8">
        <f>'RAOB Used for Calcs'!B561/10</f>
        <v>0</v>
      </c>
      <c r="J561" s="9">
        <f>IF('RAOB Used for Calcs'!N561=1,((H561*1000)/(287.05*F561)),0)</f>
        <v>0</v>
      </c>
    </row>
    <row r="562" spans="2:10" x14ac:dyDescent="0.15">
      <c r="B562" s="15">
        <f>'RAOB Used for Calcs'!C562</f>
        <v>0</v>
      </c>
      <c r="D562" s="18">
        <f>'RAOB Used for Calcs'!D562/10</f>
        <v>0</v>
      </c>
      <c r="F562" s="18">
        <f t="shared" si="12"/>
        <v>273.14999999999998</v>
      </c>
      <c r="H562" s="8">
        <f>'RAOB Used for Calcs'!B562/10</f>
        <v>0</v>
      </c>
      <c r="J562" s="9">
        <f>IF('RAOB Used for Calcs'!N562=1,((H562*1000)/(287.05*F562)),0)</f>
        <v>0</v>
      </c>
    </row>
    <row r="563" spans="2:10" x14ac:dyDescent="0.15">
      <c r="B563" s="15">
        <f>'RAOB Used for Calcs'!C563</f>
        <v>0</v>
      </c>
      <c r="D563" s="18">
        <f>'RAOB Used for Calcs'!D563/10</f>
        <v>0</v>
      </c>
      <c r="F563" s="18">
        <f t="shared" si="12"/>
        <v>273.14999999999998</v>
      </c>
      <c r="H563" s="8">
        <f>'RAOB Used for Calcs'!B563/10</f>
        <v>0</v>
      </c>
      <c r="J563" s="9">
        <f>IF('RAOB Used for Calcs'!N563=1,((H563*1000)/(287.05*F563)),0)</f>
        <v>0</v>
      </c>
    </row>
    <row r="564" spans="2:10" x14ac:dyDescent="0.15">
      <c r="B564" s="15">
        <f>'RAOB Used for Calcs'!C564</f>
        <v>0</v>
      </c>
      <c r="D564" s="18">
        <f>'RAOB Used for Calcs'!D564/10</f>
        <v>0</v>
      </c>
      <c r="F564" s="18">
        <f t="shared" si="12"/>
        <v>273.14999999999998</v>
      </c>
      <c r="H564" s="8">
        <f>'RAOB Used for Calcs'!B564/10</f>
        <v>0</v>
      </c>
      <c r="J564" s="9">
        <f>IF('RAOB Used for Calcs'!N564=1,((H564*1000)/(287.05*F564)),0)</f>
        <v>0</v>
      </c>
    </row>
    <row r="565" spans="2:10" x14ac:dyDescent="0.15">
      <c r="B565" s="15">
        <f>'RAOB Used for Calcs'!C565</f>
        <v>0</v>
      </c>
      <c r="D565" s="18">
        <f>'RAOB Used for Calcs'!D565/10</f>
        <v>0</v>
      </c>
      <c r="F565" s="18">
        <f t="shared" si="12"/>
        <v>273.14999999999998</v>
      </c>
      <c r="H565" s="8">
        <f>'RAOB Used for Calcs'!B565/10</f>
        <v>0</v>
      </c>
      <c r="J565" s="9">
        <f>IF('RAOB Used for Calcs'!N565=1,((H565*1000)/(287.05*F565)),0)</f>
        <v>0</v>
      </c>
    </row>
    <row r="566" spans="2:10" x14ac:dyDescent="0.15">
      <c r="B566" s="15">
        <f>'RAOB Used for Calcs'!C566</f>
        <v>0</v>
      </c>
      <c r="D566" s="18">
        <f>'RAOB Used for Calcs'!D566/10</f>
        <v>0</v>
      </c>
      <c r="F566" s="18">
        <f t="shared" si="12"/>
        <v>273.14999999999998</v>
      </c>
      <c r="H566" s="8">
        <f>'RAOB Used for Calcs'!B566/10</f>
        <v>0</v>
      </c>
      <c r="J566" s="9">
        <f>IF('RAOB Used for Calcs'!N566=1,((H566*1000)/(287.05*F566)),0)</f>
        <v>0</v>
      </c>
    </row>
    <row r="567" spans="2:10" x14ac:dyDescent="0.15">
      <c r="B567" s="15">
        <f>'RAOB Used for Calcs'!C567</f>
        <v>0</v>
      </c>
      <c r="D567" s="18">
        <f>'RAOB Used for Calcs'!D567/10</f>
        <v>0</v>
      </c>
      <c r="F567" s="18">
        <f t="shared" si="12"/>
        <v>273.14999999999998</v>
      </c>
      <c r="H567" s="8">
        <f>'RAOB Used for Calcs'!B567/10</f>
        <v>0</v>
      </c>
      <c r="J567" s="9">
        <f>IF('RAOB Used for Calcs'!N567=1,((H567*1000)/(287.05*F567)),0)</f>
        <v>0</v>
      </c>
    </row>
    <row r="568" spans="2:10" x14ac:dyDescent="0.15">
      <c r="B568" s="15">
        <f>'RAOB Used for Calcs'!C568</f>
        <v>0</v>
      </c>
      <c r="D568" s="18">
        <f>'RAOB Used for Calcs'!D568/10</f>
        <v>0</v>
      </c>
      <c r="F568" s="18">
        <f t="shared" si="12"/>
        <v>273.14999999999998</v>
      </c>
      <c r="H568" s="8">
        <f>'RAOB Used for Calcs'!B568/10</f>
        <v>0</v>
      </c>
      <c r="J568" s="9">
        <f>IF('RAOB Used for Calcs'!N568=1,((H568*1000)/(287.05*F568)),0)</f>
        <v>0</v>
      </c>
    </row>
    <row r="569" spans="2:10" x14ac:dyDescent="0.15">
      <c r="B569" s="15">
        <f>'RAOB Used for Calcs'!C569</f>
        <v>0</v>
      </c>
      <c r="D569" s="18">
        <f>'RAOB Used for Calcs'!D569/10</f>
        <v>0</v>
      </c>
      <c r="F569" s="18">
        <f t="shared" si="12"/>
        <v>273.14999999999998</v>
      </c>
      <c r="H569" s="8">
        <f>'RAOB Used for Calcs'!B569/10</f>
        <v>0</v>
      </c>
      <c r="J569" s="9">
        <f>IF('RAOB Used for Calcs'!N569=1,((H569*1000)/(287.05*F569)),0)</f>
        <v>0</v>
      </c>
    </row>
    <row r="570" spans="2:10" x14ac:dyDescent="0.15">
      <c r="B570" s="15">
        <f>'RAOB Used for Calcs'!C570</f>
        <v>0</v>
      </c>
      <c r="D570" s="18">
        <f>'RAOB Used for Calcs'!D570/10</f>
        <v>0</v>
      </c>
      <c r="F570" s="18">
        <f t="shared" si="12"/>
        <v>273.14999999999998</v>
      </c>
      <c r="H570" s="8">
        <f>'RAOB Used for Calcs'!B570/10</f>
        <v>0</v>
      </c>
      <c r="J570" s="9">
        <f>IF('RAOB Used for Calcs'!N570=1,((H570*1000)/(287.05*F570)),0)</f>
        <v>0</v>
      </c>
    </row>
    <row r="571" spans="2:10" x14ac:dyDescent="0.15">
      <c r="B571" s="15">
        <f>'RAOB Used for Calcs'!C571</f>
        <v>0</v>
      </c>
      <c r="D571" s="18">
        <f>'RAOB Used for Calcs'!D571/10</f>
        <v>0</v>
      </c>
      <c r="F571" s="18">
        <f t="shared" si="12"/>
        <v>273.14999999999998</v>
      </c>
      <c r="H571" s="8">
        <f>'RAOB Used for Calcs'!B571/10</f>
        <v>0</v>
      </c>
      <c r="J571" s="9">
        <f>IF('RAOB Used for Calcs'!N571=1,((H571*1000)/(287.05*F571)),0)</f>
        <v>0</v>
      </c>
    </row>
    <row r="572" spans="2:10" x14ac:dyDescent="0.15">
      <c r="B572" s="15">
        <f>'RAOB Used for Calcs'!C572</f>
        <v>0</v>
      </c>
      <c r="D572" s="18">
        <f>'RAOB Used for Calcs'!D572/10</f>
        <v>0</v>
      </c>
      <c r="F572" s="18">
        <f t="shared" si="12"/>
        <v>273.14999999999998</v>
      </c>
      <c r="H572" s="8">
        <f>'RAOB Used for Calcs'!B572/10</f>
        <v>0</v>
      </c>
      <c r="J572" s="9">
        <f>IF('RAOB Used for Calcs'!N572=1,((H572*1000)/(287.05*F572)),0)</f>
        <v>0</v>
      </c>
    </row>
    <row r="573" spans="2:10" x14ac:dyDescent="0.15">
      <c r="B573" s="15">
        <f>'RAOB Used for Calcs'!C573</f>
        <v>0</v>
      </c>
      <c r="D573" s="18">
        <f>'RAOB Used for Calcs'!D573/10</f>
        <v>0</v>
      </c>
      <c r="F573" s="18">
        <f t="shared" si="12"/>
        <v>273.14999999999998</v>
      </c>
      <c r="H573" s="8">
        <f>'RAOB Used for Calcs'!B573/10</f>
        <v>0</v>
      </c>
      <c r="J573" s="9">
        <f>IF('RAOB Used for Calcs'!N573=1,((H573*1000)/(287.05*F573)),0)</f>
        <v>0</v>
      </c>
    </row>
    <row r="574" spans="2:10" x14ac:dyDescent="0.15">
      <c r="B574" s="15">
        <f>'RAOB Used for Calcs'!C574</f>
        <v>0</v>
      </c>
      <c r="D574" s="18">
        <f>'RAOB Used for Calcs'!D574/10</f>
        <v>0</v>
      </c>
      <c r="F574" s="18">
        <f t="shared" si="12"/>
        <v>273.14999999999998</v>
      </c>
      <c r="H574" s="8">
        <f>'RAOB Used for Calcs'!B574/10</f>
        <v>0</v>
      </c>
      <c r="J574" s="9">
        <f>IF('RAOB Used for Calcs'!N574=1,((H574*1000)/(287.05*F574)),0)</f>
        <v>0</v>
      </c>
    </row>
    <row r="575" spans="2:10" x14ac:dyDescent="0.15">
      <c r="B575" s="15">
        <f>'RAOB Used for Calcs'!C575</f>
        <v>0</v>
      </c>
      <c r="D575" s="18">
        <f>'RAOB Used for Calcs'!D575/10</f>
        <v>0</v>
      </c>
      <c r="F575" s="18">
        <f t="shared" si="12"/>
        <v>273.14999999999998</v>
      </c>
      <c r="H575" s="8">
        <f>'RAOB Used for Calcs'!B575/10</f>
        <v>0</v>
      </c>
      <c r="J575" s="9">
        <f>IF('RAOB Used for Calcs'!N575=1,((H575*1000)/(287.05*F575)),0)</f>
        <v>0</v>
      </c>
    </row>
    <row r="576" spans="2:10" x14ac:dyDescent="0.15">
      <c r="B576" s="15">
        <f>'RAOB Used for Calcs'!C576</f>
        <v>0</v>
      </c>
      <c r="D576" s="18">
        <f>'RAOB Used for Calcs'!D576/10</f>
        <v>0</v>
      </c>
      <c r="F576" s="18">
        <f t="shared" si="12"/>
        <v>273.14999999999998</v>
      </c>
      <c r="H576" s="8">
        <f>'RAOB Used for Calcs'!B576/10</f>
        <v>0</v>
      </c>
      <c r="J576" s="9">
        <f>IF('RAOB Used for Calcs'!N576=1,((H576*1000)/(287.05*F576)),0)</f>
        <v>0</v>
      </c>
    </row>
    <row r="577" spans="2:10" x14ac:dyDescent="0.15">
      <c r="B577" s="15">
        <f>'RAOB Used for Calcs'!C577</f>
        <v>0</v>
      </c>
      <c r="D577" s="18">
        <f>'RAOB Used for Calcs'!D577/10</f>
        <v>0</v>
      </c>
      <c r="F577" s="18">
        <f t="shared" si="12"/>
        <v>273.14999999999998</v>
      </c>
      <c r="H577" s="8">
        <f>'RAOB Used for Calcs'!B577/10</f>
        <v>0</v>
      </c>
      <c r="J577" s="9">
        <f>IF('RAOB Used for Calcs'!N577=1,((H577*1000)/(287.05*F577)),0)</f>
        <v>0</v>
      </c>
    </row>
    <row r="578" spans="2:10" x14ac:dyDescent="0.15">
      <c r="B578" s="15">
        <f>'RAOB Used for Calcs'!C578</f>
        <v>0</v>
      </c>
      <c r="D578" s="18">
        <f>'RAOB Used for Calcs'!D578/10</f>
        <v>0</v>
      </c>
      <c r="F578" s="18">
        <f t="shared" si="12"/>
        <v>273.14999999999998</v>
      </c>
      <c r="H578" s="8">
        <f>'RAOB Used for Calcs'!B578/10</f>
        <v>0</v>
      </c>
      <c r="J578" s="9">
        <f>IF('RAOB Used for Calcs'!N578=1,((H578*1000)/(287.05*F578)),0)</f>
        <v>0</v>
      </c>
    </row>
    <row r="579" spans="2:10" x14ac:dyDescent="0.15">
      <c r="B579" s="15">
        <f>'RAOB Used for Calcs'!C579</f>
        <v>0</v>
      </c>
      <c r="D579" s="18">
        <f>'RAOB Used for Calcs'!D579/10</f>
        <v>0</v>
      </c>
      <c r="F579" s="18">
        <f t="shared" si="12"/>
        <v>273.14999999999998</v>
      </c>
      <c r="H579" s="8">
        <f>'RAOB Used for Calcs'!B579/10</f>
        <v>0</v>
      </c>
      <c r="J579" s="9">
        <f>IF('RAOB Used for Calcs'!N579=1,((H579*1000)/(287.05*F579)),0)</f>
        <v>0</v>
      </c>
    </row>
    <row r="580" spans="2:10" x14ac:dyDescent="0.15">
      <c r="B580" s="15">
        <f>'RAOB Used for Calcs'!C580</f>
        <v>0</v>
      </c>
      <c r="D580" s="18">
        <f>'RAOB Used for Calcs'!D580/10</f>
        <v>0</v>
      </c>
      <c r="F580" s="18">
        <f t="shared" si="12"/>
        <v>273.14999999999998</v>
      </c>
      <c r="H580" s="8">
        <f>'RAOB Used for Calcs'!B580/10</f>
        <v>0</v>
      </c>
      <c r="J580" s="9">
        <f>IF('RAOB Used for Calcs'!N580=1,((H580*1000)/(287.05*F580)),0)</f>
        <v>0</v>
      </c>
    </row>
    <row r="581" spans="2:10" x14ac:dyDescent="0.15">
      <c r="B581" s="15">
        <f>'RAOB Used for Calcs'!C581</f>
        <v>0</v>
      </c>
      <c r="D581" s="18">
        <f>'RAOB Used for Calcs'!D581/10</f>
        <v>0</v>
      </c>
      <c r="F581" s="18">
        <f t="shared" si="12"/>
        <v>273.14999999999998</v>
      </c>
      <c r="H581" s="8">
        <f>'RAOB Used for Calcs'!B581/10</f>
        <v>0</v>
      </c>
      <c r="J581" s="9">
        <f>IF('RAOB Used for Calcs'!N581=1,((H581*1000)/(287.05*F581)),0)</f>
        <v>0</v>
      </c>
    </row>
    <row r="582" spans="2:10" x14ac:dyDescent="0.15">
      <c r="B582" s="15">
        <f>'RAOB Used for Calcs'!C582</f>
        <v>0</v>
      </c>
      <c r="D582" s="18">
        <f>'RAOB Used for Calcs'!D582/10</f>
        <v>0</v>
      </c>
      <c r="F582" s="18">
        <f t="shared" si="12"/>
        <v>273.14999999999998</v>
      </c>
      <c r="H582" s="8">
        <f>'RAOB Used for Calcs'!B582/10</f>
        <v>0</v>
      </c>
      <c r="J582" s="9">
        <f>IF('RAOB Used for Calcs'!N582=1,((H582*1000)/(287.05*F582)),0)</f>
        <v>0</v>
      </c>
    </row>
    <row r="583" spans="2:10" x14ac:dyDescent="0.15">
      <c r="B583" s="15">
        <f>'RAOB Used for Calcs'!C583</f>
        <v>0</v>
      </c>
      <c r="D583" s="18">
        <f>'RAOB Used for Calcs'!D583/10</f>
        <v>0</v>
      </c>
      <c r="F583" s="18">
        <f t="shared" si="12"/>
        <v>273.14999999999998</v>
      </c>
      <c r="H583" s="8">
        <f>'RAOB Used for Calcs'!B583/10</f>
        <v>0</v>
      </c>
      <c r="J583" s="9">
        <f>IF('RAOB Used for Calcs'!N583=1,((H583*1000)/(287.05*F583)),0)</f>
        <v>0</v>
      </c>
    </row>
    <row r="584" spans="2:10" x14ac:dyDescent="0.15">
      <c r="B584" s="15">
        <f>'RAOB Used for Calcs'!C584</f>
        <v>0</v>
      </c>
      <c r="D584" s="18">
        <f>'RAOB Used for Calcs'!D584/10</f>
        <v>0</v>
      </c>
      <c r="F584" s="18">
        <f t="shared" si="12"/>
        <v>273.14999999999998</v>
      </c>
      <c r="H584" s="8">
        <f>'RAOB Used for Calcs'!B584/10</f>
        <v>0</v>
      </c>
      <c r="J584" s="9">
        <f>IF('RAOB Used for Calcs'!N584=1,((H584*1000)/(287.05*F584)),0)</f>
        <v>0</v>
      </c>
    </row>
    <row r="585" spans="2:10" x14ac:dyDescent="0.15">
      <c r="B585" s="15">
        <f>'RAOB Used for Calcs'!C585</f>
        <v>0</v>
      </c>
      <c r="D585" s="18">
        <f>'RAOB Used for Calcs'!D585/10</f>
        <v>0</v>
      </c>
      <c r="F585" s="18">
        <f t="shared" ref="F585:F600" si="13">D585+273.15</f>
        <v>273.14999999999998</v>
      </c>
      <c r="H585" s="8">
        <f>'RAOB Used for Calcs'!B585/10</f>
        <v>0</v>
      </c>
      <c r="J585" s="9">
        <f>IF('RAOB Used for Calcs'!N585=1,((H585*1000)/(287.05*F585)),0)</f>
        <v>0</v>
      </c>
    </row>
    <row r="586" spans="2:10" x14ac:dyDescent="0.15">
      <c r="B586" s="15">
        <f>'RAOB Used for Calcs'!C586</f>
        <v>0</v>
      </c>
      <c r="D586" s="18">
        <f>'RAOB Used for Calcs'!D586/10</f>
        <v>0</v>
      </c>
      <c r="F586" s="18">
        <f t="shared" si="13"/>
        <v>273.14999999999998</v>
      </c>
      <c r="H586" s="8">
        <f>'RAOB Used for Calcs'!B586/10</f>
        <v>0</v>
      </c>
      <c r="J586" s="9">
        <f>IF('RAOB Used for Calcs'!N586=1,((H586*1000)/(287.05*F586)),0)</f>
        <v>0</v>
      </c>
    </row>
    <row r="587" spans="2:10" x14ac:dyDescent="0.15">
      <c r="B587" s="15">
        <f>'RAOB Used for Calcs'!C587</f>
        <v>0</v>
      </c>
      <c r="D587" s="18">
        <f>'RAOB Used for Calcs'!D587/10</f>
        <v>0</v>
      </c>
      <c r="F587" s="18">
        <f t="shared" si="13"/>
        <v>273.14999999999998</v>
      </c>
      <c r="H587" s="8">
        <f>'RAOB Used for Calcs'!B587/10</f>
        <v>0</v>
      </c>
      <c r="J587" s="9">
        <f>IF('RAOB Used for Calcs'!N587=1,((H587*1000)/(287.05*F587)),0)</f>
        <v>0</v>
      </c>
    </row>
    <row r="588" spans="2:10" x14ac:dyDescent="0.15">
      <c r="B588" s="15">
        <f>'RAOB Used for Calcs'!C588</f>
        <v>0</v>
      </c>
      <c r="D588" s="18">
        <f>'RAOB Used for Calcs'!D588/10</f>
        <v>0</v>
      </c>
      <c r="F588" s="18">
        <f t="shared" si="13"/>
        <v>273.14999999999998</v>
      </c>
      <c r="H588" s="8">
        <f>'RAOB Used for Calcs'!B588/10</f>
        <v>0</v>
      </c>
      <c r="J588" s="9">
        <f>IF('RAOB Used for Calcs'!N588=1,((H588*1000)/(287.05*F588)),0)</f>
        <v>0</v>
      </c>
    </row>
    <row r="589" spans="2:10" x14ac:dyDescent="0.15">
      <c r="B589" s="15">
        <f>'RAOB Used for Calcs'!C589</f>
        <v>0</v>
      </c>
      <c r="D589" s="18">
        <f>'RAOB Used for Calcs'!D589/10</f>
        <v>0</v>
      </c>
      <c r="F589" s="18">
        <f t="shared" si="13"/>
        <v>273.14999999999998</v>
      </c>
      <c r="H589" s="8">
        <f>'RAOB Used for Calcs'!B589/10</f>
        <v>0</v>
      </c>
      <c r="J589" s="9">
        <f>IF('RAOB Used for Calcs'!N589=1,((H589*1000)/(287.05*F589)),0)</f>
        <v>0</v>
      </c>
    </row>
    <row r="590" spans="2:10" x14ac:dyDescent="0.15">
      <c r="B590" s="15">
        <f>'RAOB Used for Calcs'!C590</f>
        <v>0</v>
      </c>
      <c r="D590" s="18">
        <f>'RAOB Used for Calcs'!D590/10</f>
        <v>0</v>
      </c>
      <c r="F590" s="18">
        <f t="shared" si="13"/>
        <v>273.14999999999998</v>
      </c>
      <c r="H590" s="8">
        <f>'RAOB Used for Calcs'!B590/10</f>
        <v>0</v>
      </c>
      <c r="J590" s="9">
        <f>IF('RAOB Used for Calcs'!N590=1,((H590*1000)/(287.05*F590)),0)</f>
        <v>0</v>
      </c>
    </row>
    <row r="591" spans="2:10" x14ac:dyDescent="0.15">
      <c r="B591" s="15">
        <f>'RAOB Used for Calcs'!C591</f>
        <v>0</v>
      </c>
      <c r="D591" s="18">
        <f>'RAOB Used for Calcs'!D591/10</f>
        <v>0</v>
      </c>
      <c r="F591" s="18">
        <f t="shared" si="13"/>
        <v>273.14999999999998</v>
      </c>
      <c r="H591" s="8">
        <f>'RAOB Used for Calcs'!B591/10</f>
        <v>0</v>
      </c>
      <c r="J591" s="9">
        <f>IF('RAOB Used for Calcs'!N591=1,((H591*1000)/(287.05*F591)),0)</f>
        <v>0</v>
      </c>
    </row>
    <row r="592" spans="2:10" x14ac:dyDescent="0.15">
      <c r="B592" s="15">
        <f>'RAOB Used for Calcs'!C592</f>
        <v>0</v>
      </c>
      <c r="D592" s="18">
        <f>'RAOB Used for Calcs'!D592/10</f>
        <v>0</v>
      </c>
      <c r="F592" s="18">
        <f t="shared" si="13"/>
        <v>273.14999999999998</v>
      </c>
      <c r="H592" s="8">
        <f>'RAOB Used for Calcs'!B592/10</f>
        <v>0</v>
      </c>
      <c r="J592" s="9">
        <f>IF('RAOB Used for Calcs'!N592=1,((H592*1000)/(287.05*F592)),0)</f>
        <v>0</v>
      </c>
    </row>
    <row r="593" spans="2:10" x14ac:dyDescent="0.15">
      <c r="B593" s="15">
        <f>'RAOB Used for Calcs'!C593</f>
        <v>0</v>
      </c>
      <c r="D593" s="18">
        <f>'RAOB Used for Calcs'!D593/10</f>
        <v>0</v>
      </c>
      <c r="F593" s="18">
        <f t="shared" si="13"/>
        <v>273.14999999999998</v>
      </c>
      <c r="H593" s="8">
        <f>'RAOB Used for Calcs'!B593/10</f>
        <v>0</v>
      </c>
      <c r="J593" s="9">
        <f>IF('RAOB Used for Calcs'!N593=1,((H593*1000)/(287.05*F593)),0)</f>
        <v>0</v>
      </c>
    </row>
    <row r="594" spans="2:10" x14ac:dyDescent="0.15">
      <c r="B594" s="15">
        <f>'RAOB Used for Calcs'!C594</f>
        <v>0</v>
      </c>
      <c r="D594" s="18">
        <f>'RAOB Used for Calcs'!D594/10</f>
        <v>0</v>
      </c>
      <c r="F594" s="18">
        <f t="shared" si="13"/>
        <v>273.14999999999998</v>
      </c>
      <c r="H594" s="8">
        <f>'RAOB Used for Calcs'!B594/10</f>
        <v>0</v>
      </c>
      <c r="J594" s="9">
        <f>IF('RAOB Used for Calcs'!N594=1,((H594*1000)/(287.05*F594)),0)</f>
        <v>0</v>
      </c>
    </row>
    <row r="595" spans="2:10" x14ac:dyDescent="0.15">
      <c r="B595" s="15">
        <f>'RAOB Used for Calcs'!C595</f>
        <v>0</v>
      </c>
      <c r="D595" s="18">
        <f>'RAOB Used for Calcs'!D595/10</f>
        <v>0</v>
      </c>
      <c r="F595" s="18">
        <f t="shared" si="13"/>
        <v>273.14999999999998</v>
      </c>
      <c r="H595" s="8">
        <f>'RAOB Used for Calcs'!B595/10</f>
        <v>0</v>
      </c>
      <c r="J595" s="9">
        <f>IF('RAOB Used for Calcs'!N595=1,((H595*1000)/(287.05*F595)),0)</f>
        <v>0</v>
      </c>
    </row>
    <row r="596" spans="2:10" x14ac:dyDescent="0.15">
      <c r="B596" s="15">
        <f>'RAOB Used for Calcs'!C596</f>
        <v>0</v>
      </c>
      <c r="D596" s="18">
        <f>'RAOB Used for Calcs'!D596/10</f>
        <v>0</v>
      </c>
      <c r="F596" s="18">
        <f t="shared" si="13"/>
        <v>273.14999999999998</v>
      </c>
      <c r="H596" s="8">
        <f>'RAOB Used for Calcs'!B596/10</f>
        <v>0</v>
      </c>
      <c r="J596" s="9">
        <f>IF('RAOB Used for Calcs'!N596=1,((H596*1000)/(287.05*F596)),0)</f>
        <v>0</v>
      </c>
    </row>
    <row r="597" spans="2:10" x14ac:dyDescent="0.15">
      <c r="B597" s="15">
        <f>'RAOB Used for Calcs'!C597</f>
        <v>0</v>
      </c>
      <c r="D597" s="18">
        <f>'RAOB Used for Calcs'!D597/10</f>
        <v>0</v>
      </c>
      <c r="F597" s="18">
        <f t="shared" si="13"/>
        <v>273.14999999999998</v>
      </c>
      <c r="H597" s="8">
        <f>'RAOB Used for Calcs'!B597/10</f>
        <v>0</v>
      </c>
      <c r="J597" s="9">
        <f>IF('RAOB Used for Calcs'!N597=1,((H597*1000)/(287.05*F597)),0)</f>
        <v>0</v>
      </c>
    </row>
    <row r="598" spans="2:10" x14ac:dyDescent="0.15">
      <c r="B598" s="15">
        <f>'RAOB Used for Calcs'!C598</f>
        <v>0</v>
      </c>
      <c r="D598" s="18">
        <f>'RAOB Used for Calcs'!D598/10</f>
        <v>0</v>
      </c>
      <c r="F598" s="18">
        <f t="shared" si="13"/>
        <v>273.14999999999998</v>
      </c>
      <c r="H598" s="8">
        <f>'RAOB Used for Calcs'!B598/10</f>
        <v>0</v>
      </c>
      <c r="J598" s="9">
        <f>IF('RAOB Used for Calcs'!N598=1,((H598*1000)/(287.05*F598)),0)</f>
        <v>0</v>
      </c>
    </row>
    <row r="599" spans="2:10" x14ac:dyDescent="0.15">
      <c r="B599" s="15">
        <f>'RAOB Used for Calcs'!C599</f>
        <v>0</v>
      </c>
      <c r="D599" s="18">
        <f>'RAOB Used for Calcs'!D599/10</f>
        <v>0</v>
      </c>
      <c r="F599" s="18">
        <f t="shared" si="13"/>
        <v>273.14999999999998</v>
      </c>
      <c r="H599" s="8">
        <f>'RAOB Used for Calcs'!B599/10</f>
        <v>0</v>
      </c>
      <c r="J599" s="9">
        <f>IF('RAOB Used for Calcs'!N599=1,((H599*1000)/(287.05*F599)),0)</f>
        <v>0</v>
      </c>
    </row>
    <row r="600" spans="2:10" x14ac:dyDescent="0.15">
      <c r="B600" s="15">
        <f>'RAOB Used for Calcs'!C600</f>
        <v>0</v>
      </c>
      <c r="D600" s="18">
        <f>'RAOB Used for Calcs'!D600/10</f>
        <v>0</v>
      </c>
      <c r="F600" s="18">
        <f t="shared" si="13"/>
        <v>273.14999999999998</v>
      </c>
      <c r="H600" s="8">
        <f>'RAOB Used for Calcs'!B600/10</f>
        <v>0</v>
      </c>
      <c r="J600" s="9">
        <f>IF('RAOB Used for Calcs'!N600=1,((H600*1000)/(287.05*F600)),0)</f>
        <v>0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600"/>
  <sheetViews>
    <sheetView topLeftCell="R3" workbookViewId="0">
      <selection activeCell="A131" sqref="A131:XFD131"/>
    </sheetView>
  </sheetViews>
  <sheetFormatPr baseColWidth="10" defaultColWidth="11" defaultRowHeight="13" x14ac:dyDescent="0.15"/>
  <cols>
    <col min="1" max="1" width="7.5" customWidth="1"/>
    <col min="2" max="2" width="7.33203125" style="15" customWidth="1"/>
    <col min="3" max="3" width="12" customWidth="1"/>
    <col min="4" max="4" width="6.5" style="15" customWidth="1"/>
    <col min="5" max="5" width="21.5" customWidth="1"/>
    <col min="6" max="6" width="10.33203125" style="8" customWidth="1"/>
    <col min="7" max="7" width="27.5" customWidth="1"/>
    <col min="8" max="8" width="8.1640625" style="8" customWidth="1"/>
    <col min="9" max="9" width="10.5" customWidth="1"/>
    <col min="10" max="10" width="13.33203125" style="18" customWidth="1"/>
    <col min="15" max="15" width="17.83203125" customWidth="1"/>
  </cols>
  <sheetData>
    <row r="1" spans="1:15" x14ac:dyDescent="0.15">
      <c r="A1" t="s">
        <v>54</v>
      </c>
      <c r="B1" s="15">
        <f>'RAOB Used for Calcs'!C1</f>
        <v>229</v>
      </c>
      <c r="C1" t="s">
        <v>108</v>
      </c>
      <c r="D1" s="15">
        <f>D2</f>
        <v>25.333333333333343</v>
      </c>
      <c r="E1" t="s">
        <v>205</v>
      </c>
      <c r="F1" s="8">
        <f>Vz!AO1</f>
        <v>82.308702173480853</v>
      </c>
      <c r="G1" t="s">
        <v>109</v>
      </c>
      <c r="H1" s="8">
        <f>IF(J1=TRUE,D1/F1,0)</f>
        <v>0</v>
      </c>
      <c r="I1" t="s">
        <v>234</v>
      </c>
      <c r="J1" s="18" t="b">
        <f>AND(B1&gt;'particle parameters'!$B$18,B1&lt;'particle parameters'!$B$19)</f>
        <v>0</v>
      </c>
      <c r="O1" s="19"/>
    </row>
    <row r="2" spans="1:15" x14ac:dyDescent="0.15">
      <c r="A2" t="s">
        <v>60</v>
      </c>
      <c r="B2" s="15">
        <f>'RAOB Used for Calcs'!C2</f>
        <v>254.33333333333334</v>
      </c>
      <c r="C2" t="s">
        <v>110</v>
      </c>
      <c r="D2" s="15">
        <f>IF('RAOB Used for Calcs'!N2=1,B2-B1,0)</f>
        <v>25.333333333333343</v>
      </c>
      <c r="E2" t="s">
        <v>61</v>
      </c>
      <c r="F2" s="8">
        <f>Vz!AO2</f>
        <v>82.568285641130089</v>
      </c>
      <c r="G2" t="s">
        <v>111</v>
      </c>
      <c r="H2" s="8">
        <f t="shared" ref="H2:H65" si="0">IF(J2=TRUE,D2/F2,0)</f>
        <v>0</v>
      </c>
      <c r="J2" s="18" t="b">
        <f>AND(B2&gt;'particle parameters'!$B$18,B2&lt;'particle parameters'!$B$19)</f>
        <v>0</v>
      </c>
    </row>
    <row r="3" spans="1:15" x14ac:dyDescent="0.15">
      <c r="B3" s="15">
        <f>'RAOB Used for Calcs'!C3</f>
        <v>279.66666666666669</v>
      </c>
      <c r="D3" s="15">
        <f>IF('RAOB Used for Calcs'!N3=1,B3-B2,0)</f>
        <v>25.333333333333343</v>
      </c>
      <c r="F3" s="8">
        <f>Vz!AO3</f>
        <v>82.568285641130089</v>
      </c>
      <c r="H3" s="8">
        <f t="shared" si="0"/>
        <v>0</v>
      </c>
      <c r="J3" s="18" t="b">
        <f>AND(B3&gt;'particle parameters'!$B$18,B3&lt;'particle parameters'!$B$19)</f>
        <v>0</v>
      </c>
    </row>
    <row r="4" spans="1:15" x14ac:dyDescent="0.15">
      <c r="B4" s="15">
        <f>'RAOB Used for Calcs'!C4</f>
        <v>305</v>
      </c>
      <c r="D4" s="15">
        <f>IF('RAOB Used for Calcs'!N4=1,B4-B3,0)</f>
        <v>25.333333333333314</v>
      </c>
      <c r="F4" s="8">
        <f>Vz!AO4</f>
        <v>82.568285641130089</v>
      </c>
      <c r="G4" t="s">
        <v>113</v>
      </c>
      <c r="H4" s="8">
        <f t="shared" si="0"/>
        <v>0</v>
      </c>
      <c r="J4" s="18" t="b">
        <f>AND(B4&gt;'particle parameters'!$B$18,B4&lt;'particle parameters'!$B$19)</f>
        <v>0</v>
      </c>
    </row>
    <row r="5" spans="1:15" x14ac:dyDescent="0.15">
      <c r="B5" s="15">
        <f>'RAOB Used for Calcs'!C5</f>
        <v>406.66666666666669</v>
      </c>
      <c r="D5" s="15">
        <f>IF('RAOB Used for Calcs'!N5=1,B5-B4,0)</f>
        <v>101.66666666666669</v>
      </c>
      <c r="F5" s="8">
        <f>Vz!AO5</f>
        <v>83.615556071337252</v>
      </c>
      <c r="H5" s="8">
        <f t="shared" si="0"/>
        <v>0</v>
      </c>
      <c r="J5" s="18" t="b">
        <f>AND(B5&gt;'particle parameters'!$B$18,B5&lt;'particle parameters'!$B$19)</f>
        <v>0</v>
      </c>
    </row>
    <row r="6" spans="1:15" x14ac:dyDescent="0.15">
      <c r="B6" s="15">
        <f>'RAOB Used for Calcs'!C6</f>
        <v>508.33333333333337</v>
      </c>
      <c r="D6" s="15">
        <f>IF('RAOB Used for Calcs'!N6=1,B6-B5,0)</f>
        <v>101.66666666666669</v>
      </c>
      <c r="F6" s="8">
        <f>Vz!AO6</f>
        <v>83.615556071337252</v>
      </c>
      <c r="G6" t="s">
        <v>114</v>
      </c>
      <c r="H6" s="8">
        <f t="shared" si="0"/>
        <v>0</v>
      </c>
      <c r="J6" s="18" t="b">
        <f>AND(B6&gt;'particle parameters'!$B$18,B6&lt;'particle parameters'!$B$19)</f>
        <v>0</v>
      </c>
    </row>
    <row r="7" spans="1:15" x14ac:dyDescent="0.15">
      <c r="B7" s="15">
        <f>'RAOB Used for Calcs'!C7</f>
        <v>610</v>
      </c>
      <c r="D7" s="15">
        <f>IF('RAOB Used for Calcs'!N7=1,B7-B6,0)</f>
        <v>101.66666666666663</v>
      </c>
      <c r="F7" s="8">
        <f>Vz!AO7</f>
        <v>83.615556071337252</v>
      </c>
      <c r="G7" t="s">
        <v>115</v>
      </c>
      <c r="H7" s="8">
        <f t="shared" si="0"/>
        <v>0</v>
      </c>
      <c r="J7" s="18" t="b">
        <f>AND(B7&gt;'particle parameters'!$B$18,B7&lt;'particle parameters'!$B$19)</f>
        <v>0</v>
      </c>
    </row>
    <row r="8" spans="1:15" x14ac:dyDescent="0.15">
      <c r="B8" s="15">
        <f>'RAOB Used for Calcs'!C8</f>
        <v>665.33333333333337</v>
      </c>
      <c r="D8" s="15">
        <f>IF('RAOB Used for Calcs'!N8=1,B8-B7,0)</f>
        <v>55.333333333333371</v>
      </c>
      <c r="F8" s="8">
        <f>Vz!AO8</f>
        <v>84.193027176862884</v>
      </c>
      <c r="G8" t="s">
        <v>116</v>
      </c>
      <c r="H8" s="8">
        <f t="shared" si="0"/>
        <v>0</v>
      </c>
      <c r="J8" s="18" t="b">
        <f>AND(B8&gt;'particle parameters'!$B$18,B8&lt;'particle parameters'!$B$19)</f>
        <v>0</v>
      </c>
    </row>
    <row r="9" spans="1:15" x14ac:dyDescent="0.15">
      <c r="B9" s="15">
        <f>'RAOB Used for Calcs'!C9</f>
        <v>720.66666666666674</v>
      </c>
      <c r="D9" s="15">
        <f>IF('RAOB Used for Calcs'!N9=1,B9-B8,0)</f>
        <v>55.333333333333371</v>
      </c>
      <c r="F9" s="8">
        <f>Vz!AO9</f>
        <v>84.193027176862884</v>
      </c>
      <c r="H9" s="8">
        <f t="shared" si="0"/>
        <v>0</v>
      </c>
      <c r="J9" s="18" t="b">
        <f>AND(B9&gt;'particle parameters'!$B$18,B9&lt;'particle parameters'!$B$19)</f>
        <v>0</v>
      </c>
    </row>
    <row r="10" spans="1:15" x14ac:dyDescent="0.15">
      <c r="B10" s="15">
        <f>'RAOB Used for Calcs'!C10</f>
        <v>776</v>
      </c>
      <c r="D10" s="15">
        <f>IF('RAOB Used for Calcs'!N10=1,B10-B9,0)</f>
        <v>55.333333333333258</v>
      </c>
      <c r="F10" s="8">
        <f>Vz!AO10</f>
        <v>84.193027176862884</v>
      </c>
      <c r="H10" s="8">
        <f t="shared" si="0"/>
        <v>0</v>
      </c>
      <c r="J10" s="18" t="b">
        <f>AND(B10&gt;'particle parameters'!$B$18,B10&lt;'particle parameters'!$B$19)</f>
        <v>0</v>
      </c>
    </row>
    <row r="11" spans="1:15" x14ac:dyDescent="0.15">
      <c r="B11" s="15">
        <f>'RAOB Used for Calcs'!C11</f>
        <v>822</v>
      </c>
      <c r="D11" s="15">
        <f>IF('RAOB Used for Calcs'!N11=1,B11-B10,0)</f>
        <v>46</v>
      </c>
      <c r="F11" s="8">
        <f>Vz!AO11</f>
        <v>84.661987931917395</v>
      </c>
      <c r="H11" s="8">
        <f t="shared" si="0"/>
        <v>0</v>
      </c>
      <c r="J11" s="18" t="b">
        <f>AND(B11&gt;'particle parameters'!$B$18,B11&lt;'particle parameters'!$B$19)</f>
        <v>0</v>
      </c>
    </row>
    <row r="12" spans="1:15" x14ac:dyDescent="0.15">
      <c r="B12" s="15">
        <f>'RAOB Used for Calcs'!C12</f>
        <v>868</v>
      </c>
      <c r="D12" s="15">
        <f>IF('RAOB Used for Calcs'!N12=1,B12-B11,0)</f>
        <v>46</v>
      </c>
      <c r="F12" s="8">
        <f>Vz!AO12</f>
        <v>84.661987931917395</v>
      </c>
      <c r="G12" s="19" t="s">
        <v>117</v>
      </c>
      <c r="H12" s="8">
        <f t="shared" si="0"/>
        <v>0</v>
      </c>
      <c r="J12" s="18" t="b">
        <f>AND(B12&gt;'particle parameters'!$B$18,B12&lt;'particle parameters'!$B$19)</f>
        <v>0</v>
      </c>
    </row>
    <row r="13" spans="1:15" x14ac:dyDescent="0.15">
      <c r="B13" s="15">
        <f>'RAOB Used for Calcs'!C13</f>
        <v>914</v>
      </c>
      <c r="D13" s="15">
        <f>IF('RAOB Used for Calcs'!N13=1,B13-B12,0)</f>
        <v>46</v>
      </c>
      <c r="F13" s="8">
        <f>Vz!AO13</f>
        <v>84.661987931917395</v>
      </c>
      <c r="G13" s="21">
        <f>SUM(H1:H600)</f>
        <v>44.298438443162361</v>
      </c>
      <c r="H13" s="8">
        <f t="shared" si="0"/>
        <v>0</v>
      </c>
      <c r="J13" s="18" t="b">
        <f>AND(B13&gt;'particle parameters'!$B$18,B13&lt;'particle parameters'!$B$19)</f>
        <v>0</v>
      </c>
    </row>
    <row r="14" spans="1:15" x14ac:dyDescent="0.15">
      <c r="B14" s="15">
        <f>'RAOB Used for Calcs'!C14</f>
        <v>1015.6666666666666</v>
      </c>
      <c r="D14" s="15">
        <f>IF('RAOB Used for Calcs'!N14=1,B14-B13,0)</f>
        <v>101.66666666666663</v>
      </c>
      <c r="F14" s="8">
        <f>Vz!AO14</f>
        <v>85.708385562257945</v>
      </c>
      <c r="H14" s="8">
        <f t="shared" si="0"/>
        <v>0</v>
      </c>
      <c r="J14" s="18" t="b">
        <f>AND(B14&gt;'particle parameters'!$B$18,B14&lt;'particle parameters'!$B$19)</f>
        <v>0</v>
      </c>
    </row>
    <row r="15" spans="1:15" x14ac:dyDescent="0.15">
      <c r="B15" s="15">
        <f>'RAOB Used for Calcs'!C15</f>
        <v>1117.3333333333333</v>
      </c>
      <c r="D15" s="15">
        <f>IF('RAOB Used for Calcs'!N15=1,B15-B14,0)</f>
        <v>101.66666666666663</v>
      </c>
      <c r="F15" s="8">
        <f>Vz!AO15</f>
        <v>85.708385562257945</v>
      </c>
      <c r="G15" s="19" t="s">
        <v>118</v>
      </c>
      <c r="H15" s="8">
        <f t="shared" si="0"/>
        <v>0</v>
      </c>
      <c r="J15" s="18" t="b">
        <f>AND(B15&gt;'particle parameters'!$B$18,B15&lt;'particle parameters'!$B$19)</f>
        <v>0</v>
      </c>
    </row>
    <row r="16" spans="1:15" x14ac:dyDescent="0.15">
      <c r="B16" s="15">
        <f>'RAOB Used for Calcs'!C16</f>
        <v>1219</v>
      </c>
      <c r="D16" s="15">
        <f>IF('RAOB Used for Calcs'!N16=1,B16-B15,0)</f>
        <v>101.66666666666674</v>
      </c>
      <c r="F16" s="8">
        <f>Vz!AO16</f>
        <v>85.708385562257945</v>
      </c>
      <c r="G16" s="22">
        <f>G13/60</f>
        <v>0.73830730738603934</v>
      </c>
      <c r="H16" s="8">
        <f t="shared" si="0"/>
        <v>0</v>
      </c>
      <c r="J16" s="18" t="b">
        <f>AND(B16&gt;'particle parameters'!$B$18,B16&lt;'particle parameters'!$B$19)</f>
        <v>0</v>
      </c>
    </row>
    <row r="17" spans="2:10" x14ac:dyDescent="0.15">
      <c r="B17" s="15">
        <f>'RAOB Used for Calcs'!C17</f>
        <v>1301</v>
      </c>
      <c r="D17" s="15">
        <f>IF('RAOB Used for Calcs'!N17=1,B17-B16,0)</f>
        <v>82</v>
      </c>
      <c r="F17" s="8">
        <f>Vz!AO17</f>
        <v>86.550069648585492</v>
      </c>
      <c r="G17" s="23" t="s">
        <v>119</v>
      </c>
      <c r="H17" s="8">
        <f t="shared" si="0"/>
        <v>0</v>
      </c>
      <c r="J17" s="18" t="b">
        <f>AND(B17&gt;'particle parameters'!$B$18,B17&lt;'particle parameters'!$B$19)</f>
        <v>0</v>
      </c>
    </row>
    <row r="18" spans="2:10" x14ac:dyDescent="0.15">
      <c r="B18" s="15">
        <f>'RAOB Used for Calcs'!C18</f>
        <v>1383</v>
      </c>
      <c r="D18" s="15">
        <f>IF('RAOB Used for Calcs'!N18=1,B18-B17,0)</f>
        <v>82</v>
      </c>
      <c r="F18" s="8">
        <f>Vz!AO18</f>
        <v>86.550069648585492</v>
      </c>
      <c r="G18" s="19">
        <f>ROUNDUP(((G13/60)-ROUNDDOWN(G16,0))*60,0)</f>
        <v>45</v>
      </c>
      <c r="H18" s="8">
        <f t="shared" si="0"/>
        <v>0</v>
      </c>
      <c r="J18" s="18" t="b">
        <f>AND(B18&gt;'particle parameters'!$B$18,B18&lt;'particle parameters'!$B$19)</f>
        <v>0</v>
      </c>
    </row>
    <row r="19" spans="2:10" x14ac:dyDescent="0.15">
      <c r="B19" s="15">
        <f>'RAOB Used for Calcs'!C19</f>
        <v>1465</v>
      </c>
      <c r="D19" s="15">
        <f>IF('RAOB Used for Calcs'!N19=1,B19-B18,0)</f>
        <v>82</v>
      </c>
      <c r="F19" s="8">
        <f>Vz!AO19</f>
        <v>86.550069648585492</v>
      </c>
      <c r="G19" s="23" t="s">
        <v>120</v>
      </c>
      <c r="H19" s="8">
        <f t="shared" si="0"/>
        <v>0</v>
      </c>
      <c r="J19" s="18" t="b">
        <f>AND(B19&gt;'particle parameters'!$B$18,B19&lt;'particle parameters'!$B$19)</f>
        <v>0</v>
      </c>
    </row>
    <row r="20" spans="2:10" x14ac:dyDescent="0.15">
      <c r="B20" s="15">
        <f>'RAOB Used for Calcs'!C20</f>
        <v>1484.6666666666667</v>
      </c>
      <c r="D20" s="15">
        <f>IF('RAOB Used for Calcs'!N20=1,B20-B19,0)</f>
        <v>19.666666666666742</v>
      </c>
      <c r="F20" s="8">
        <f>Vz!AO20</f>
        <v>86.787863473698096</v>
      </c>
      <c r="H20" s="8">
        <f t="shared" si="0"/>
        <v>0</v>
      </c>
      <c r="J20" s="18" t="b">
        <f>AND(B20&gt;'particle parameters'!$B$18,B20&lt;'particle parameters'!$B$19)</f>
        <v>0</v>
      </c>
    </row>
    <row r="21" spans="2:10" x14ac:dyDescent="0.15">
      <c r="B21" s="15">
        <f>'RAOB Used for Calcs'!C21</f>
        <v>1504.3333333333335</v>
      </c>
      <c r="D21" s="15">
        <f>IF('RAOB Used for Calcs'!N21=1,B21-B20,0)</f>
        <v>19.666666666666742</v>
      </c>
      <c r="F21" s="8">
        <f>Vz!AO21</f>
        <v>86.787863473698096</v>
      </c>
      <c r="H21" s="8">
        <f t="shared" si="0"/>
        <v>0</v>
      </c>
      <c r="J21" s="18" t="b">
        <f>AND(B21&gt;'particle parameters'!$B$18,B21&lt;'particle parameters'!$B$19)</f>
        <v>0</v>
      </c>
    </row>
    <row r="22" spans="2:10" x14ac:dyDescent="0.15">
      <c r="B22" s="15">
        <f>'RAOB Used for Calcs'!C22</f>
        <v>1524</v>
      </c>
      <c r="D22" s="15">
        <f>IF('RAOB Used for Calcs'!N22=1,B22-B21,0)</f>
        <v>19.666666666666515</v>
      </c>
      <c r="F22" s="8">
        <f>Vz!AO22</f>
        <v>86.787863473698096</v>
      </c>
      <c r="H22" s="8">
        <f t="shared" si="0"/>
        <v>0</v>
      </c>
      <c r="J22" s="18" t="b">
        <f>AND(B22&gt;'particle parameters'!$B$18,B22&lt;'particle parameters'!$B$19)</f>
        <v>0</v>
      </c>
    </row>
    <row r="23" spans="2:10" x14ac:dyDescent="0.15">
      <c r="B23" s="15">
        <f>'RAOB Used for Calcs'!C23</f>
        <v>1625.6666666666667</v>
      </c>
      <c r="D23" s="15">
        <f>IF('RAOB Used for Calcs'!N23=1,B23-B22,0)</f>
        <v>101.66666666666674</v>
      </c>
      <c r="F23" s="8">
        <f>Vz!AO23</f>
        <v>87.983937329593729</v>
      </c>
      <c r="H23" s="8">
        <f t="shared" si="0"/>
        <v>0</v>
      </c>
      <c r="J23" s="18" t="b">
        <f>AND(B23&gt;'particle parameters'!$B$18,B23&lt;'particle parameters'!$B$19)</f>
        <v>0</v>
      </c>
    </row>
    <row r="24" spans="2:10" x14ac:dyDescent="0.15">
      <c r="B24" s="15">
        <f>'RAOB Used for Calcs'!C24</f>
        <v>1727.3333333333335</v>
      </c>
      <c r="D24" s="15">
        <f>IF('RAOB Used for Calcs'!N24=1,B24-B23,0)</f>
        <v>101.66666666666674</v>
      </c>
      <c r="F24" s="8">
        <f>Vz!AO24</f>
        <v>87.983937329593729</v>
      </c>
      <c r="H24" s="8">
        <f t="shared" si="0"/>
        <v>0</v>
      </c>
      <c r="J24" s="18" t="b">
        <f>AND(B24&gt;'particle parameters'!$B$18,B24&lt;'particle parameters'!$B$19)</f>
        <v>0</v>
      </c>
    </row>
    <row r="25" spans="2:10" x14ac:dyDescent="0.15">
      <c r="B25" s="15">
        <f>'RAOB Used for Calcs'!C25</f>
        <v>1829</v>
      </c>
      <c r="D25" s="15">
        <f>IF('RAOB Used for Calcs'!N25=1,B25-B24,0)</f>
        <v>101.66666666666652</v>
      </c>
      <c r="F25" s="8">
        <f>Vz!AO25</f>
        <v>87.983937329593729</v>
      </c>
      <c r="H25" s="8">
        <f t="shared" si="0"/>
        <v>0</v>
      </c>
      <c r="J25" s="18" t="b">
        <f>AND(B25&gt;'particle parameters'!$B$18,B25&lt;'particle parameters'!$B$19)</f>
        <v>0</v>
      </c>
    </row>
    <row r="26" spans="2:10" x14ac:dyDescent="0.15">
      <c r="B26" s="15">
        <f>'RAOB Used for Calcs'!C26</f>
        <v>1859.3333333333333</v>
      </c>
      <c r="D26" s="15">
        <f>IF('RAOB Used for Calcs'!N26=1,B26-B25,0)</f>
        <v>30.333333333333258</v>
      </c>
      <c r="F26" s="8">
        <f>Vz!AO26</f>
        <v>88.345472028428247</v>
      </c>
      <c r="H26" s="8">
        <f t="shared" si="0"/>
        <v>0</v>
      </c>
      <c r="J26" s="18" t="b">
        <f>AND(B26&gt;'particle parameters'!$B$18,B26&lt;'particle parameters'!$B$19)</f>
        <v>0</v>
      </c>
    </row>
    <row r="27" spans="2:10" x14ac:dyDescent="0.15">
      <c r="B27" s="15">
        <f>'RAOB Used for Calcs'!C27</f>
        <v>1889.6666666666665</v>
      </c>
      <c r="D27" s="15">
        <f>IF('RAOB Used for Calcs'!N27=1,B27-B26,0)</f>
        <v>30.333333333333258</v>
      </c>
      <c r="F27" s="8">
        <f>Vz!AO27</f>
        <v>88.345472028428247</v>
      </c>
      <c r="H27" s="8">
        <f t="shared" si="0"/>
        <v>0</v>
      </c>
      <c r="J27" s="18" t="b">
        <f>AND(B27&gt;'particle parameters'!$B$18,B27&lt;'particle parameters'!$B$19)</f>
        <v>0</v>
      </c>
    </row>
    <row r="28" spans="2:10" x14ac:dyDescent="0.15">
      <c r="B28" s="15">
        <f>'RAOB Used for Calcs'!C28</f>
        <v>1920</v>
      </c>
      <c r="D28" s="15">
        <f>IF('RAOB Used for Calcs'!N28=1,B28-B27,0)</f>
        <v>30.333333333333485</v>
      </c>
      <c r="F28" s="8">
        <f>Vz!AO28</f>
        <v>88.345472028428247</v>
      </c>
      <c r="H28" s="8">
        <f t="shared" si="0"/>
        <v>0</v>
      </c>
      <c r="J28" s="18" t="b">
        <f>AND(B28&gt;'particle parameters'!$B$18,B28&lt;'particle parameters'!$B$19)</f>
        <v>0</v>
      </c>
    </row>
    <row r="29" spans="2:10" x14ac:dyDescent="0.15">
      <c r="B29" s="15">
        <f>'RAOB Used for Calcs'!C29</f>
        <v>1930</v>
      </c>
      <c r="D29" s="15">
        <f>IF('RAOB Used for Calcs'!N29=1,B29-B28,0)</f>
        <v>10</v>
      </c>
      <c r="F29" s="8">
        <f>Vz!AO29</f>
        <v>88.502040117527528</v>
      </c>
      <c r="H29" s="8">
        <f t="shared" si="0"/>
        <v>0</v>
      </c>
      <c r="J29" s="18" t="b">
        <f>AND(B29&gt;'particle parameters'!$B$18,B29&lt;'particle parameters'!$B$19)</f>
        <v>0</v>
      </c>
    </row>
    <row r="30" spans="2:10" x14ac:dyDescent="0.15">
      <c r="B30" s="15">
        <f>'RAOB Used for Calcs'!C30</f>
        <v>1940</v>
      </c>
      <c r="D30" s="15">
        <f>IF('RAOB Used for Calcs'!N30=1,B30-B29,0)</f>
        <v>10</v>
      </c>
      <c r="F30" s="8">
        <f>Vz!AO30</f>
        <v>88.502040117527528</v>
      </c>
      <c r="H30" s="8">
        <f t="shared" si="0"/>
        <v>0</v>
      </c>
      <c r="J30" s="18" t="b">
        <f>AND(B30&gt;'particle parameters'!$B$18,B30&lt;'particle parameters'!$B$19)</f>
        <v>0</v>
      </c>
    </row>
    <row r="31" spans="2:10" x14ac:dyDescent="0.15">
      <c r="B31" s="15">
        <f>'RAOB Used for Calcs'!C31</f>
        <v>1950</v>
      </c>
      <c r="D31" s="15">
        <f>IF('RAOB Used for Calcs'!N31=1,B31-B30,0)</f>
        <v>10</v>
      </c>
      <c r="F31" s="8">
        <f>Vz!AO31</f>
        <v>88.502040117527528</v>
      </c>
      <c r="H31" s="8">
        <f t="shared" si="0"/>
        <v>0</v>
      </c>
      <c r="J31" s="18" t="b">
        <f>AND(B31&gt;'particle parameters'!$B$18,B31&lt;'particle parameters'!$B$19)</f>
        <v>0</v>
      </c>
    </row>
    <row r="32" spans="2:10" x14ac:dyDescent="0.15">
      <c r="B32" s="15">
        <f>'RAOB Used for Calcs'!C32</f>
        <v>1983</v>
      </c>
      <c r="D32" s="15">
        <f>IF('RAOB Used for Calcs'!N32=1,B32-B31,0)</f>
        <v>33</v>
      </c>
      <c r="F32" s="8">
        <f>Vz!AO32</f>
        <v>88.964243643011201</v>
      </c>
      <c r="H32" s="8">
        <f t="shared" si="0"/>
        <v>0</v>
      </c>
      <c r="J32" s="18" t="b">
        <f>AND(B32&gt;'particle parameters'!$B$18,B32&lt;'particle parameters'!$B$19)</f>
        <v>0</v>
      </c>
    </row>
    <row r="33" spans="2:10" x14ac:dyDescent="0.15">
      <c r="B33" s="15">
        <f>'RAOB Used for Calcs'!C33</f>
        <v>2016</v>
      </c>
      <c r="D33" s="15">
        <f>IF('RAOB Used for Calcs'!N33=1,B33-B32,0)</f>
        <v>33</v>
      </c>
      <c r="F33" s="8">
        <f>Vz!AO33</f>
        <v>88.964243643011201</v>
      </c>
      <c r="H33" s="8">
        <f t="shared" si="0"/>
        <v>0</v>
      </c>
      <c r="J33" s="18" t="b">
        <f>AND(B33&gt;'particle parameters'!$B$18,B33&lt;'particle parameters'!$B$19)</f>
        <v>0</v>
      </c>
    </row>
    <row r="34" spans="2:10" x14ac:dyDescent="0.15">
      <c r="B34" s="15">
        <f>'RAOB Used for Calcs'!C34</f>
        <v>2049</v>
      </c>
      <c r="D34" s="15">
        <f>IF('RAOB Used for Calcs'!N34=1,B34-B33,0)</f>
        <v>33</v>
      </c>
      <c r="F34" s="8">
        <f>Vz!AO34</f>
        <v>88.964243643011201</v>
      </c>
      <c r="H34" s="8">
        <f t="shared" si="0"/>
        <v>0</v>
      </c>
      <c r="J34" s="18" t="b">
        <f>AND(B34&gt;'particle parameters'!$B$18,B34&lt;'particle parameters'!$B$19)</f>
        <v>0</v>
      </c>
    </row>
    <row r="35" spans="2:10" x14ac:dyDescent="0.15">
      <c r="B35" s="15">
        <f>'RAOB Used for Calcs'!C35</f>
        <v>2077.3333333333335</v>
      </c>
      <c r="D35" s="15">
        <f>IF('RAOB Used for Calcs'!N35=1,B35-B34,0)</f>
        <v>28.333333333333485</v>
      </c>
      <c r="F35" s="8">
        <f>Vz!AO35</f>
        <v>89.30439075055115</v>
      </c>
      <c r="H35" s="8">
        <f t="shared" si="0"/>
        <v>0</v>
      </c>
      <c r="J35" s="18" t="b">
        <f>AND(B35&gt;'particle parameters'!$B$18,B35&lt;'particle parameters'!$B$19)</f>
        <v>0</v>
      </c>
    </row>
    <row r="36" spans="2:10" x14ac:dyDescent="0.15">
      <c r="B36" s="15">
        <f>'RAOB Used for Calcs'!C36</f>
        <v>2105.666666666667</v>
      </c>
      <c r="D36" s="15">
        <f>IF('RAOB Used for Calcs'!N36=1,B36-B35,0)</f>
        <v>28.333333333333485</v>
      </c>
      <c r="F36" s="8">
        <f>Vz!AO36</f>
        <v>89.30439075055115</v>
      </c>
      <c r="H36" s="8">
        <f t="shared" si="0"/>
        <v>0</v>
      </c>
      <c r="J36" s="18" t="b">
        <f>AND(B36&gt;'particle parameters'!$B$18,B36&lt;'particle parameters'!$B$19)</f>
        <v>0</v>
      </c>
    </row>
    <row r="37" spans="2:10" x14ac:dyDescent="0.15">
      <c r="B37" s="15">
        <f>'RAOB Used for Calcs'!C37</f>
        <v>2134</v>
      </c>
      <c r="D37" s="15">
        <f>IF('RAOB Used for Calcs'!N37=1,B37-B36,0)</f>
        <v>28.33333333333303</v>
      </c>
      <c r="F37" s="8">
        <f>Vz!AO37</f>
        <v>89.30439075055115</v>
      </c>
      <c r="H37" s="8">
        <f t="shared" si="0"/>
        <v>0</v>
      </c>
      <c r="J37" s="18" t="b">
        <f>AND(B37&gt;'particle parameters'!$B$18,B37&lt;'particle parameters'!$B$19)</f>
        <v>0</v>
      </c>
    </row>
    <row r="38" spans="2:10" x14ac:dyDescent="0.15">
      <c r="B38" s="15">
        <f>'RAOB Used for Calcs'!C38</f>
        <v>2235.3333333333335</v>
      </c>
      <c r="D38" s="15">
        <f>IF('RAOB Used for Calcs'!N38=1,B38-B37,0)</f>
        <v>101.33333333333348</v>
      </c>
      <c r="F38" s="8">
        <f>Vz!AO38</f>
        <v>90.524181231174268</v>
      </c>
      <c r="H38" s="8">
        <f t="shared" si="0"/>
        <v>0</v>
      </c>
      <c r="J38" s="18" t="b">
        <f>AND(B38&gt;'particle parameters'!$B$18,B38&lt;'particle parameters'!$B$19)</f>
        <v>0</v>
      </c>
    </row>
    <row r="39" spans="2:10" x14ac:dyDescent="0.15">
      <c r="B39" s="15">
        <f>'RAOB Used for Calcs'!C39</f>
        <v>2336.666666666667</v>
      </c>
      <c r="D39" s="15">
        <f>IF('RAOB Used for Calcs'!N39=1,B39-B38,0)</f>
        <v>101.33333333333348</v>
      </c>
      <c r="F39" s="8">
        <f>Vz!AO39</f>
        <v>90.524181231174268</v>
      </c>
      <c r="H39" s="8">
        <f t="shared" si="0"/>
        <v>0</v>
      </c>
      <c r="J39" s="18" t="b">
        <f>AND(B39&gt;'particle parameters'!$B$18,B39&lt;'particle parameters'!$B$19)</f>
        <v>0</v>
      </c>
    </row>
    <row r="40" spans="2:10" x14ac:dyDescent="0.15">
      <c r="B40" s="15">
        <f>'RAOB Used for Calcs'!C40</f>
        <v>2438</v>
      </c>
      <c r="D40" s="15">
        <f>IF('RAOB Used for Calcs'!N40=1,B40-B39,0)</f>
        <v>101.33333333333303</v>
      </c>
      <c r="F40" s="8">
        <f>Vz!AO40</f>
        <v>90.524181231174268</v>
      </c>
      <c r="H40" s="8">
        <f t="shared" si="0"/>
        <v>0</v>
      </c>
      <c r="J40" s="18" t="b">
        <f>AND(B40&gt;'particle parameters'!$B$18,B40&lt;'particle parameters'!$B$19)</f>
        <v>0</v>
      </c>
    </row>
    <row r="41" spans="2:10" x14ac:dyDescent="0.15">
      <c r="B41" s="15">
        <f>'RAOB Used for Calcs'!C41</f>
        <v>2539.6666666666665</v>
      </c>
      <c r="D41" s="15">
        <f>IF('RAOB Used for Calcs'!N41=1,B41-B40,0)</f>
        <v>101.66666666666652</v>
      </c>
      <c r="F41" s="8">
        <f>Vz!AO41</f>
        <v>91.755142805310541</v>
      </c>
      <c r="H41" s="8">
        <f t="shared" si="0"/>
        <v>0</v>
      </c>
      <c r="J41" s="18" t="b">
        <f>AND(B41&gt;'particle parameters'!$B$18,B41&lt;'particle parameters'!$B$19)</f>
        <v>0</v>
      </c>
    </row>
    <row r="42" spans="2:10" x14ac:dyDescent="0.15">
      <c r="B42" s="15">
        <f>'RAOB Used for Calcs'!C42</f>
        <v>2641.333333333333</v>
      </c>
      <c r="D42" s="15">
        <f>IF('RAOB Used for Calcs'!N42=1,B42-B41,0)</f>
        <v>101.66666666666652</v>
      </c>
      <c r="F42" s="8">
        <f>Vz!AO42</f>
        <v>91.755142805310541</v>
      </c>
      <c r="H42" s="8">
        <f t="shared" si="0"/>
        <v>0</v>
      </c>
      <c r="J42" s="18" t="b">
        <f>AND(B42&gt;'particle parameters'!$B$18,B42&lt;'particle parameters'!$B$19)</f>
        <v>0</v>
      </c>
    </row>
    <row r="43" spans="2:10" x14ac:dyDescent="0.15">
      <c r="B43" s="15">
        <f>'RAOB Used for Calcs'!C43</f>
        <v>2743</v>
      </c>
      <c r="D43" s="15">
        <f>IF('RAOB Used for Calcs'!N43=1,B43-B42,0)</f>
        <v>101.66666666666697</v>
      </c>
      <c r="F43" s="8">
        <f>Vz!AO43</f>
        <v>91.755142805310541</v>
      </c>
      <c r="H43" s="8">
        <f t="shared" si="0"/>
        <v>0</v>
      </c>
      <c r="J43" s="18" t="b">
        <f>AND(B43&gt;'particle parameters'!$B$18,B43&lt;'particle parameters'!$B$19)</f>
        <v>0</v>
      </c>
    </row>
    <row r="44" spans="2:10" x14ac:dyDescent="0.15">
      <c r="B44" s="15">
        <f>'RAOB Used for Calcs'!C44</f>
        <v>2826.3333333333335</v>
      </c>
      <c r="D44" s="15">
        <f>IF('RAOB Used for Calcs'!N44=1,B44-B43,0)</f>
        <v>83.333333333333485</v>
      </c>
      <c r="F44" s="8">
        <f>Vz!AO44</f>
        <v>92.776966444328465</v>
      </c>
      <c r="H44" s="8">
        <f t="shared" si="0"/>
        <v>0</v>
      </c>
      <c r="J44" s="18" t="b">
        <f>AND(B44&gt;'particle parameters'!$B$18,B44&lt;'particle parameters'!$B$19)</f>
        <v>0</v>
      </c>
    </row>
    <row r="45" spans="2:10" x14ac:dyDescent="0.15">
      <c r="B45" s="15">
        <f>'RAOB Used for Calcs'!C45</f>
        <v>2909.666666666667</v>
      </c>
      <c r="D45" s="15">
        <f>IF('RAOB Used for Calcs'!N45=1,B45-B44,0)</f>
        <v>83.333333333333485</v>
      </c>
      <c r="F45" s="8">
        <f>Vz!AO45</f>
        <v>92.776966444328465</v>
      </c>
      <c r="H45" s="8">
        <f t="shared" si="0"/>
        <v>0</v>
      </c>
      <c r="J45" s="18" t="b">
        <f>AND(B45&gt;'particle parameters'!$B$18,B45&lt;'particle parameters'!$B$19)</f>
        <v>0</v>
      </c>
    </row>
    <row r="46" spans="2:10" x14ac:dyDescent="0.15">
      <c r="B46" s="15">
        <f>'RAOB Used for Calcs'!C46</f>
        <v>2993</v>
      </c>
      <c r="D46" s="15">
        <f>IF('RAOB Used for Calcs'!N46=1,B46-B45,0)</f>
        <v>83.33333333333303</v>
      </c>
      <c r="F46" s="8">
        <f>Vz!AO46</f>
        <v>92.776966444328465</v>
      </c>
      <c r="H46" s="8">
        <f t="shared" si="0"/>
        <v>0</v>
      </c>
      <c r="J46" s="18" t="b">
        <f>AND(B46&gt;'particle parameters'!$B$18,B46&lt;'particle parameters'!$B$19)</f>
        <v>0</v>
      </c>
    </row>
    <row r="47" spans="2:10" x14ac:dyDescent="0.15">
      <c r="B47" s="15">
        <f>'RAOB Used for Calcs'!C47</f>
        <v>3011.3333333333335</v>
      </c>
      <c r="D47" s="15">
        <f>IF('RAOB Used for Calcs'!N47=1,B47-B46,0)</f>
        <v>18.333333333333485</v>
      </c>
      <c r="F47" s="8">
        <f>Vz!AO47</f>
        <v>93.000886865226164</v>
      </c>
      <c r="H47" s="8">
        <f t="shared" si="0"/>
        <v>0</v>
      </c>
      <c r="J47" s="18" t="b">
        <f>AND(B47&gt;'particle parameters'!$B$18,B47&lt;'particle parameters'!$B$19)</f>
        <v>0</v>
      </c>
    </row>
    <row r="48" spans="2:10" x14ac:dyDescent="0.15">
      <c r="B48" s="15">
        <f>'RAOB Used for Calcs'!C48</f>
        <v>3029.666666666667</v>
      </c>
      <c r="D48" s="15">
        <f>IF('RAOB Used for Calcs'!N48=1,B48-B47,0)</f>
        <v>18.333333333333485</v>
      </c>
      <c r="F48" s="8">
        <f>Vz!AO48</f>
        <v>93.000886865226164</v>
      </c>
      <c r="H48" s="8">
        <f t="shared" si="0"/>
        <v>0</v>
      </c>
      <c r="J48" s="18" t="b">
        <f>AND(B48&gt;'particle parameters'!$B$18,B48&lt;'particle parameters'!$B$19)</f>
        <v>0</v>
      </c>
    </row>
    <row r="49" spans="2:10" x14ac:dyDescent="0.15">
      <c r="B49" s="15">
        <f>'RAOB Used for Calcs'!C49</f>
        <v>3048</v>
      </c>
      <c r="D49" s="15">
        <f>IF('RAOB Used for Calcs'!N49=1,B49-B48,0)</f>
        <v>18.33333333333303</v>
      </c>
      <c r="F49" s="8">
        <f>Vz!AO49</f>
        <v>93.000886865226164</v>
      </c>
      <c r="H49" s="8">
        <f t="shared" si="0"/>
        <v>0</v>
      </c>
      <c r="J49" s="18" t="b">
        <f>AND(B49&gt;'particle parameters'!$B$18,B49&lt;'particle parameters'!$B$19)</f>
        <v>0</v>
      </c>
    </row>
    <row r="50" spans="2:10" x14ac:dyDescent="0.15">
      <c r="B50" s="15">
        <f>'RAOB Used for Calcs'!C50</f>
        <v>3168</v>
      </c>
      <c r="D50" s="15">
        <f>IF('RAOB Used for Calcs'!N50=1,B50-B49,0)</f>
        <v>120</v>
      </c>
      <c r="F50" s="8">
        <f>Vz!AO50</f>
        <v>94.513243789874821</v>
      </c>
      <c r="H50" s="8">
        <f t="shared" si="0"/>
        <v>0</v>
      </c>
      <c r="J50" s="18" t="b">
        <f>AND(B50&gt;'particle parameters'!$B$18,B50&lt;'particle parameters'!$B$19)</f>
        <v>0</v>
      </c>
    </row>
    <row r="51" spans="2:10" x14ac:dyDescent="0.15">
      <c r="B51" s="15">
        <f>'RAOB Used for Calcs'!C51</f>
        <v>3288</v>
      </c>
      <c r="D51" s="15">
        <f>IF('RAOB Used for Calcs'!N51=1,B51-B50,0)</f>
        <v>120</v>
      </c>
      <c r="F51" s="8">
        <f>Vz!AO51</f>
        <v>94.513243789874821</v>
      </c>
      <c r="H51" s="8">
        <f t="shared" si="0"/>
        <v>0</v>
      </c>
      <c r="J51" s="18" t="b">
        <f>AND(B51&gt;'particle parameters'!$B$18,B51&lt;'particle parameters'!$B$19)</f>
        <v>0</v>
      </c>
    </row>
    <row r="52" spans="2:10" x14ac:dyDescent="0.15">
      <c r="B52" s="15">
        <f>'RAOB Used for Calcs'!C52</f>
        <v>3408</v>
      </c>
      <c r="D52" s="15">
        <f>IF('RAOB Used for Calcs'!N52=1,B52-B51,0)</f>
        <v>120</v>
      </c>
      <c r="F52" s="8">
        <f>Vz!AO52</f>
        <v>94.513243789874821</v>
      </c>
      <c r="H52" s="8">
        <f t="shared" si="0"/>
        <v>0</v>
      </c>
      <c r="J52" s="18" t="b">
        <f>AND(B52&gt;'particle parameters'!$B$18,B52&lt;'particle parameters'!$B$19)</f>
        <v>0</v>
      </c>
    </row>
    <row r="53" spans="2:10" x14ac:dyDescent="0.15">
      <c r="B53" s="15">
        <f>'RAOB Used for Calcs'!C53</f>
        <v>3491.3333333333335</v>
      </c>
      <c r="D53" s="15">
        <f>IF('RAOB Used for Calcs'!N53=1,B53-B52,0)</f>
        <v>83.333333333333485</v>
      </c>
      <c r="F53" s="8">
        <f>Vz!AO53</f>
        <v>95.757728207153605</v>
      </c>
      <c r="H53" s="8">
        <f t="shared" si="0"/>
        <v>0</v>
      </c>
      <c r="J53" s="18" t="b">
        <f>AND(B53&gt;'particle parameters'!$B$18,B53&lt;'particle parameters'!$B$19)</f>
        <v>0</v>
      </c>
    </row>
    <row r="54" spans="2:10" x14ac:dyDescent="0.15">
      <c r="B54" s="15">
        <f>'RAOB Used for Calcs'!C54</f>
        <v>3574.666666666667</v>
      </c>
      <c r="D54" s="15">
        <f>IF('RAOB Used for Calcs'!N54=1,B54-B53,0)</f>
        <v>83.333333333333485</v>
      </c>
      <c r="F54" s="8">
        <f>Vz!AO54</f>
        <v>95.757728207153605</v>
      </c>
      <c r="H54" s="8">
        <f t="shared" si="0"/>
        <v>0</v>
      </c>
      <c r="J54" s="18" t="b">
        <f>AND(B54&gt;'particle parameters'!$B$18,B54&lt;'particle parameters'!$B$19)</f>
        <v>0</v>
      </c>
    </row>
    <row r="55" spans="2:10" x14ac:dyDescent="0.15">
      <c r="B55" s="15">
        <f>'RAOB Used for Calcs'!C55</f>
        <v>3658</v>
      </c>
      <c r="D55" s="15">
        <f>IF('RAOB Used for Calcs'!N55=1,B55-B54,0)</f>
        <v>83.33333333333303</v>
      </c>
      <c r="F55" s="8">
        <f>Vz!AO55</f>
        <v>95.757728207153605</v>
      </c>
      <c r="H55" s="8">
        <f t="shared" si="0"/>
        <v>0</v>
      </c>
      <c r="J55" s="18" t="b">
        <f>AND(B55&gt;'particle parameters'!$B$18,B55&lt;'particle parameters'!$B$19)</f>
        <v>0</v>
      </c>
    </row>
    <row r="56" spans="2:10" x14ac:dyDescent="0.15">
      <c r="B56" s="15">
        <f>'RAOB Used for Calcs'!C56</f>
        <v>3660</v>
      </c>
      <c r="D56" s="15">
        <f>IF('RAOB Used for Calcs'!N56=1,B56-B55,0)</f>
        <v>2</v>
      </c>
      <c r="F56" s="8">
        <f>Vz!AO56</f>
        <v>95.792586257261078</v>
      </c>
      <c r="H56" s="8">
        <f t="shared" si="0"/>
        <v>0</v>
      </c>
      <c r="J56" s="18" t="b">
        <f>AND(B56&gt;'particle parameters'!$B$18,B56&lt;'particle parameters'!$B$19)</f>
        <v>0</v>
      </c>
    </row>
    <row r="57" spans="2:10" x14ac:dyDescent="0.15">
      <c r="B57" s="15">
        <f>'RAOB Used for Calcs'!C57</f>
        <v>3662</v>
      </c>
      <c r="D57" s="15">
        <f>IF('RAOB Used for Calcs'!N57=1,B57-B56,0)</f>
        <v>2</v>
      </c>
      <c r="F57" s="8">
        <f>Vz!AO57</f>
        <v>95.792586257261078</v>
      </c>
      <c r="H57" s="8">
        <f t="shared" si="0"/>
        <v>0</v>
      </c>
      <c r="J57" s="18" t="b">
        <f>AND(B57&gt;'particle parameters'!$B$18,B57&lt;'particle parameters'!$B$19)</f>
        <v>0</v>
      </c>
    </row>
    <row r="58" spans="2:10" x14ac:dyDescent="0.15">
      <c r="B58" s="15">
        <f>'RAOB Used for Calcs'!C58</f>
        <v>3664</v>
      </c>
      <c r="D58" s="15">
        <f>IF('RAOB Used for Calcs'!N58=1,B58-B57,0)</f>
        <v>2</v>
      </c>
      <c r="F58" s="8">
        <f>Vz!AO58</f>
        <v>95.792586257261078</v>
      </c>
      <c r="H58" s="8">
        <f t="shared" si="0"/>
        <v>0</v>
      </c>
      <c r="J58" s="18" t="b">
        <f>AND(B58&gt;'particle parameters'!$B$18,B58&lt;'particle parameters'!$B$19)</f>
        <v>0</v>
      </c>
    </row>
    <row r="59" spans="2:10" x14ac:dyDescent="0.15">
      <c r="B59" s="15">
        <f>'RAOB Used for Calcs'!C59</f>
        <v>3723.6666666666665</v>
      </c>
      <c r="D59" s="15">
        <f>IF('RAOB Used for Calcs'!N59=1,B59-B58,0)</f>
        <v>59.666666666666515</v>
      </c>
      <c r="F59" s="8">
        <f>Vz!AO59</f>
        <v>97.194100962542791</v>
      </c>
      <c r="H59" s="8">
        <f t="shared" si="0"/>
        <v>0</v>
      </c>
      <c r="J59" s="18" t="b">
        <f>AND(B59&gt;'particle parameters'!$B$18,B59&lt;'particle parameters'!$B$19)</f>
        <v>0</v>
      </c>
    </row>
    <row r="60" spans="2:10" x14ac:dyDescent="0.15">
      <c r="B60" s="15">
        <f>'RAOB Used for Calcs'!C60</f>
        <v>3783.333333333333</v>
      </c>
      <c r="D60" s="15">
        <f>IF('RAOB Used for Calcs'!N60=1,B60-B59,0)</f>
        <v>59.666666666666515</v>
      </c>
      <c r="F60" s="8">
        <f>Vz!AO60</f>
        <v>97.194100962542791</v>
      </c>
      <c r="H60" s="8">
        <f t="shared" si="0"/>
        <v>0</v>
      </c>
      <c r="J60" s="18" t="b">
        <f>AND(B60&gt;'particle parameters'!$B$18,B60&lt;'particle parameters'!$B$19)</f>
        <v>0</v>
      </c>
    </row>
    <row r="61" spans="2:10" x14ac:dyDescent="0.15">
      <c r="B61" s="15">
        <f>'RAOB Used for Calcs'!C61</f>
        <v>3843</v>
      </c>
      <c r="D61" s="15">
        <f>IF('RAOB Used for Calcs'!N61=1,B61-B60,0)</f>
        <v>59.66666666666697</v>
      </c>
      <c r="F61" s="8">
        <f>Vz!AO61</f>
        <v>97.194100962542791</v>
      </c>
      <c r="H61" s="8">
        <f t="shared" si="0"/>
        <v>0</v>
      </c>
      <c r="J61" s="18" t="b">
        <f>AND(B61&gt;'particle parameters'!$B$18,B61&lt;'particle parameters'!$B$19)</f>
        <v>0</v>
      </c>
    </row>
    <row r="62" spans="2:10" x14ac:dyDescent="0.15">
      <c r="B62" s="15">
        <f>'RAOB Used for Calcs'!C62</f>
        <v>3984.3333333333335</v>
      </c>
      <c r="D62" s="15">
        <f>IF('RAOB Used for Calcs'!N62=1,B62-B61,0)</f>
        <v>141.33333333333348</v>
      </c>
      <c r="F62" s="8">
        <f>Vz!AO62</f>
        <v>99.134821291878808</v>
      </c>
      <c r="H62" s="8">
        <f t="shared" si="0"/>
        <v>0</v>
      </c>
      <c r="J62" s="18" t="b">
        <f>AND(B62&gt;'particle parameters'!$B$18,B62&lt;'particle parameters'!$B$19)</f>
        <v>0</v>
      </c>
    </row>
    <row r="63" spans="2:10" x14ac:dyDescent="0.15">
      <c r="B63" s="15">
        <f>'RAOB Used for Calcs'!C63</f>
        <v>4125.666666666667</v>
      </c>
      <c r="D63" s="15">
        <f>IF('RAOB Used for Calcs'!N63=1,B63-B62,0)</f>
        <v>141.33333333333348</v>
      </c>
      <c r="F63" s="8">
        <f>Vz!AO63</f>
        <v>99.134821291878808</v>
      </c>
      <c r="H63" s="8">
        <f t="shared" si="0"/>
        <v>0</v>
      </c>
      <c r="J63" s="18" t="b">
        <f>AND(B63&gt;'particle parameters'!$B$18,B63&lt;'particle parameters'!$B$19)</f>
        <v>0</v>
      </c>
    </row>
    <row r="64" spans="2:10" x14ac:dyDescent="0.15">
      <c r="B64" s="15">
        <f>'RAOB Used for Calcs'!C64</f>
        <v>4267</v>
      </c>
      <c r="D64" s="15">
        <f>IF('RAOB Used for Calcs'!N64=1,B64-B63,0)</f>
        <v>141.33333333333303</v>
      </c>
      <c r="F64" s="8">
        <f>Vz!AO64</f>
        <v>99.134821291878808</v>
      </c>
      <c r="H64" s="8">
        <f t="shared" si="0"/>
        <v>0</v>
      </c>
      <c r="J64" s="18" t="b">
        <f>AND(B64&gt;'particle parameters'!$B$18,B64&lt;'particle parameters'!$B$19)</f>
        <v>0</v>
      </c>
    </row>
    <row r="65" spans="2:10" x14ac:dyDescent="0.15">
      <c r="B65" s="15">
        <f>'RAOB Used for Calcs'!C65</f>
        <v>4368.666666666667</v>
      </c>
      <c r="D65" s="15">
        <f>IF('RAOB Used for Calcs'!N65=1,B65-B64,0)</f>
        <v>101.66666666666697</v>
      </c>
      <c r="F65" s="8">
        <f>Vz!AO65</f>
        <v>100.5372451822177</v>
      </c>
      <c r="H65" s="8">
        <f t="shared" si="0"/>
        <v>0</v>
      </c>
      <c r="J65" s="18" t="b">
        <f>AND(B65&gt;'particle parameters'!$B$18,B65&lt;'particle parameters'!$B$19)</f>
        <v>0</v>
      </c>
    </row>
    <row r="66" spans="2:10" x14ac:dyDescent="0.15">
      <c r="B66" s="15">
        <f>'RAOB Used for Calcs'!C66</f>
        <v>4470.3333333333339</v>
      </c>
      <c r="D66" s="15">
        <f>IF('RAOB Used for Calcs'!N66=1,B66-B65,0)</f>
        <v>101.66666666666697</v>
      </c>
      <c r="F66" s="8">
        <f>Vz!AO66</f>
        <v>100.5372451822177</v>
      </c>
      <c r="H66" s="8">
        <f t="shared" ref="H66:H129" si="1">IF(J66=TRUE,D66/F66,0)</f>
        <v>0</v>
      </c>
      <c r="J66" s="18" t="b">
        <f>AND(B66&gt;'particle parameters'!$B$18,B66&lt;'particle parameters'!$B$19)</f>
        <v>0</v>
      </c>
    </row>
    <row r="67" spans="2:10" x14ac:dyDescent="0.15">
      <c r="B67" s="15">
        <f>'RAOB Used for Calcs'!C67</f>
        <v>4572</v>
      </c>
      <c r="D67" s="15">
        <f>IF('RAOB Used for Calcs'!N67=1,B67-B66,0)</f>
        <v>101.66666666666606</v>
      </c>
      <c r="F67" s="8">
        <f>Vz!AO67</f>
        <v>100.5372451822177</v>
      </c>
      <c r="H67" s="8">
        <f t="shared" si="1"/>
        <v>0</v>
      </c>
      <c r="J67" s="18" t="b">
        <f>AND(B67&gt;'particle parameters'!$B$18,B67&lt;'particle parameters'!$B$19)</f>
        <v>0</v>
      </c>
    </row>
    <row r="68" spans="2:10" x14ac:dyDescent="0.15">
      <c r="B68" s="15">
        <f>'RAOB Used for Calcs'!C68</f>
        <v>4673.666666666667</v>
      </c>
      <c r="D68" s="15">
        <f>IF('RAOB Used for Calcs'!N68=1,B68-B67,0)</f>
        <v>101.66666666666697</v>
      </c>
      <c r="F68" s="8">
        <f>Vz!AO68</f>
        <v>101.94433246285639</v>
      </c>
      <c r="H68" s="8">
        <f t="shared" si="1"/>
        <v>0</v>
      </c>
      <c r="J68" s="18" t="b">
        <f>AND(B68&gt;'particle parameters'!$B$18,B68&lt;'particle parameters'!$B$19)</f>
        <v>0</v>
      </c>
    </row>
    <row r="69" spans="2:10" x14ac:dyDescent="0.15">
      <c r="B69" s="15">
        <f>'RAOB Used for Calcs'!C69</f>
        <v>4775.3333333333339</v>
      </c>
      <c r="D69" s="15">
        <f>IF('RAOB Used for Calcs'!N69=1,B69-B68,0)</f>
        <v>101.66666666666697</v>
      </c>
      <c r="F69" s="8">
        <f>Vz!AO69</f>
        <v>101.94433246285639</v>
      </c>
      <c r="H69" s="8">
        <f t="shared" si="1"/>
        <v>0</v>
      </c>
      <c r="J69" s="18" t="b">
        <f>AND(B69&gt;'particle parameters'!$B$18,B69&lt;'particle parameters'!$B$19)</f>
        <v>0</v>
      </c>
    </row>
    <row r="70" spans="2:10" x14ac:dyDescent="0.15">
      <c r="B70" s="15">
        <f>'RAOB Used for Calcs'!C70</f>
        <v>4877</v>
      </c>
      <c r="D70" s="15">
        <f>IF('RAOB Used for Calcs'!N70=1,B70-B69,0)</f>
        <v>101.66666666666606</v>
      </c>
      <c r="F70" s="8">
        <f>Vz!AO70</f>
        <v>101.94433246285639</v>
      </c>
      <c r="H70" s="8">
        <f t="shared" si="1"/>
        <v>0</v>
      </c>
      <c r="J70" s="18" t="b">
        <f>AND(B70&gt;'particle parameters'!$B$18,B70&lt;'particle parameters'!$B$19)</f>
        <v>0</v>
      </c>
    </row>
    <row r="71" spans="2:10" x14ac:dyDescent="0.15">
      <c r="B71" s="15">
        <f>'RAOB Used for Calcs'!C71</f>
        <v>4900.666666666667</v>
      </c>
      <c r="D71" s="15">
        <f>IF('RAOB Used for Calcs'!N71=1,B71-B70,0)</f>
        <v>23.66666666666697</v>
      </c>
      <c r="F71" s="8">
        <f>Vz!AO71</f>
        <v>102.26483022861206</v>
      </c>
      <c r="H71" s="8">
        <f t="shared" si="1"/>
        <v>0</v>
      </c>
      <c r="J71" s="18" t="b">
        <f>AND(B71&gt;'particle parameters'!$B$18,B71&lt;'particle parameters'!$B$19)</f>
        <v>0</v>
      </c>
    </row>
    <row r="72" spans="2:10" x14ac:dyDescent="0.15">
      <c r="B72" s="15">
        <f>'RAOB Used for Calcs'!C72</f>
        <v>4924.3333333333339</v>
      </c>
      <c r="D72" s="15">
        <f>IF('RAOB Used for Calcs'!N72=1,B72-B71,0)</f>
        <v>23.66666666666697</v>
      </c>
      <c r="F72" s="8">
        <f>Vz!AO72</f>
        <v>102.26483022861206</v>
      </c>
      <c r="H72" s="8">
        <f t="shared" si="1"/>
        <v>0</v>
      </c>
      <c r="J72" s="18" t="b">
        <f>AND(B72&gt;'particle parameters'!$B$18,B72&lt;'particle parameters'!$B$19)</f>
        <v>0</v>
      </c>
    </row>
    <row r="73" spans="2:10" x14ac:dyDescent="0.15">
      <c r="B73" s="15">
        <f>'RAOB Used for Calcs'!C73</f>
        <v>4948</v>
      </c>
      <c r="D73" s="15">
        <f>IF('RAOB Used for Calcs'!N73=1,B73-B72,0)</f>
        <v>23.66666666666606</v>
      </c>
      <c r="F73" s="8">
        <f>Vz!AO73</f>
        <v>102.26483022861206</v>
      </c>
      <c r="H73" s="8">
        <f t="shared" si="1"/>
        <v>0</v>
      </c>
      <c r="J73" s="18" t="b">
        <f>AND(B73&gt;'particle parameters'!$B$18,B73&lt;'particle parameters'!$B$19)</f>
        <v>0</v>
      </c>
    </row>
    <row r="74" spans="2:10" x14ac:dyDescent="0.15">
      <c r="B74" s="15">
        <f>'RAOB Used for Calcs'!C74</f>
        <v>5068.333333333333</v>
      </c>
      <c r="D74" s="15">
        <f>IF('RAOB Used for Calcs'!N74=1,B74-B73,0)</f>
        <v>120.33333333333303</v>
      </c>
      <c r="F74" s="8">
        <f>Vz!AO74</f>
        <v>104.278680481056</v>
      </c>
      <c r="H74" s="8">
        <f t="shared" si="1"/>
        <v>0</v>
      </c>
      <c r="J74" s="18" t="b">
        <f>AND(B74&gt;'particle parameters'!$B$18,B74&lt;'particle parameters'!$B$19)</f>
        <v>0</v>
      </c>
    </row>
    <row r="75" spans="2:10" x14ac:dyDescent="0.15">
      <c r="B75" s="15">
        <f>'RAOB Used for Calcs'!C75</f>
        <v>5188.6666666666661</v>
      </c>
      <c r="D75" s="15">
        <f>IF('RAOB Used for Calcs'!N75=1,B75-B74,0)</f>
        <v>120.33333333333303</v>
      </c>
      <c r="F75" s="8">
        <f>Vz!AO75</f>
        <v>104.278680481056</v>
      </c>
      <c r="H75" s="8">
        <f t="shared" si="1"/>
        <v>0</v>
      </c>
      <c r="J75" s="18" t="b">
        <f>AND(B75&gt;'particle parameters'!$B$18,B75&lt;'particle parameters'!$B$19)</f>
        <v>0</v>
      </c>
    </row>
    <row r="76" spans="2:10" x14ac:dyDescent="0.15">
      <c r="B76" s="15">
        <f>'RAOB Used for Calcs'!C76</f>
        <v>5309</v>
      </c>
      <c r="D76" s="15">
        <f>IF('RAOB Used for Calcs'!N76=1,B76-B75,0)</f>
        <v>120.33333333333394</v>
      </c>
      <c r="F76" s="8">
        <f>Vz!AO76</f>
        <v>104.278680481056</v>
      </c>
      <c r="H76" s="8">
        <f t="shared" si="1"/>
        <v>0</v>
      </c>
      <c r="J76" s="18" t="b">
        <f>AND(B76&gt;'particle parameters'!$B$18,B76&lt;'particle parameters'!$B$19)</f>
        <v>0</v>
      </c>
    </row>
    <row r="77" spans="2:10" x14ac:dyDescent="0.15">
      <c r="B77" s="15">
        <f>'RAOB Used for Calcs'!C77</f>
        <v>5376</v>
      </c>
      <c r="D77" s="15">
        <f>IF('RAOB Used for Calcs'!N77=1,B77-B76,0)</f>
        <v>67</v>
      </c>
      <c r="F77" s="8">
        <f>Vz!AO77</f>
        <v>105.39558016743818</v>
      </c>
      <c r="H77" s="8">
        <f t="shared" si="1"/>
        <v>0</v>
      </c>
      <c r="J77" s="18" t="b">
        <f>AND(B77&gt;'particle parameters'!$B$18,B77&lt;'particle parameters'!$B$19)</f>
        <v>0</v>
      </c>
    </row>
    <row r="78" spans="2:10" x14ac:dyDescent="0.15">
      <c r="B78" s="15">
        <f>'RAOB Used for Calcs'!C78</f>
        <v>5443</v>
      </c>
      <c r="D78" s="15">
        <f>IF('RAOB Used for Calcs'!N78=1,B78-B77,0)</f>
        <v>67</v>
      </c>
      <c r="F78" s="8">
        <f>Vz!AO78</f>
        <v>105.39558016743818</v>
      </c>
      <c r="H78" s="8">
        <f t="shared" si="1"/>
        <v>0</v>
      </c>
      <c r="J78" s="18" t="b">
        <f>AND(B78&gt;'particle parameters'!$B$18,B78&lt;'particle parameters'!$B$19)</f>
        <v>0</v>
      </c>
    </row>
    <row r="79" spans="2:10" x14ac:dyDescent="0.15">
      <c r="B79" s="15">
        <f>'RAOB Used for Calcs'!C79</f>
        <v>5510</v>
      </c>
      <c r="D79" s="15">
        <f>IF('RAOB Used for Calcs'!N79=1,B79-B78,0)</f>
        <v>67</v>
      </c>
      <c r="F79" s="8">
        <f>Vz!AO79</f>
        <v>105.39558016743818</v>
      </c>
      <c r="H79" s="8">
        <f t="shared" si="1"/>
        <v>0</v>
      </c>
      <c r="J79" s="18" t="b">
        <f>AND(B79&gt;'particle parameters'!$B$18,B79&lt;'particle parameters'!$B$19)</f>
        <v>0</v>
      </c>
    </row>
    <row r="80" spans="2:10" x14ac:dyDescent="0.15">
      <c r="B80" s="15">
        <f>'RAOB Used for Calcs'!C80</f>
        <v>5674.666666666667</v>
      </c>
      <c r="D80" s="15">
        <f>IF('RAOB Used for Calcs'!N80=1,B80-B79,0)</f>
        <v>164.66666666666697</v>
      </c>
      <c r="F80" s="8">
        <f>Vz!AO80</f>
        <v>108.25128756886407</v>
      </c>
      <c r="H80" s="8">
        <f t="shared" si="1"/>
        <v>0</v>
      </c>
      <c r="J80" s="18" t="b">
        <f>AND(B80&gt;'particle parameters'!$B$18,B80&lt;'particle parameters'!$B$19)</f>
        <v>0</v>
      </c>
    </row>
    <row r="81" spans="2:10" x14ac:dyDescent="0.15">
      <c r="B81" s="15">
        <f>'RAOB Used for Calcs'!C81</f>
        <v>5839.3333333333339</v>
      </c>
      <c r="D81" s="15">
        <f>IF('RAOB Used for Calcs'!N81=1,B81-B80,0)</f>
        <v>164.66666666666697</v>
      </c>
      <c r="F81" s="8">
        <f>Vz!AO81</f>
        <v>108.25128756886407</v>
      </c>
      <c r="H81" s="8">
        <f t="shared" si="1"/>
        <v>0</v>
      </c>
      <c r="J81" s="18" t="b">
        <f>AND(B81&gt;'particle parameters'!$B$18,B81&lt;'particle parameters'!$B$19)</f>
        <v>0</v>
      </c>
    </row>
    <row r="82" spans="2:10" x14ac:dyDescent="0.15">
      <c r="B82" s="15">
        <f>'RAOB Used for Calcs'!C82</f>
        <v>6004</v>
      </c>
      <c r="D82" s="15">
        <f>IF('RAOB Used for Calcs'!N82=1,B82-B81,0)</f>
        <v>164.66666666666606</v>
      </c>
      <c r="F82" s="8">
        <f>Vz!AO82</f>
        <v>108.25128756886407</v>
      </c>
      <c r="H82" s="8">
        <f t="shared" si="1"/>
        <v>0</v>
      </c>
      <c r="J82" s="18" t="b">
        <f>AND(B82&gt;'particle parameters'!$B$18,B82&lt;'particle parameters'!$B$19)</f>
        <v>0</v>
      </c>
    </row>
    <row r="83" spans="2:10" x14ac:dyDescent="0.15">
      <c r="B83" s="15">
        <f>'RAOB Used for Calcs'!C83</f>
        <v>6034.666666666667</v>
      </c>
      <c r="D83" s="15">
        <f>IF('RAOB Used for Calcs'!N83=1,B83-B82,0)</f>
        <v>30.66666666666697</v>
      </c>
      <c r="F83" s="8">
        <f>Vz!AO83</f>
        <v>108.74586678445486</v>
      </c>
      <c r="H83" s="8">
        <f t="shared" si="1"/>
        <v>0</v>
      </c>
      <c r="J83" s="18" t="b">
        <f>AND(B83&gt;'particle parameters'!$B$18,B83&lt;'particle parameters'!$B$19)</f>
        <v>0</v>
      </c>
    </row>
    <row r="84" spans="2:10" x14ac:dyDescent="0.15">
      <c r="B84" s="15">
        <f>'RAOB Used for Calcs'!C84</f>
        <v>6065.3333333333339</v>
      </c>
      <c r="D84" s="15">
        <f>IF('RAOB Used for Calcs'!N84=1,B84-B83,0)</f>
        <v>30.66666666666697</v>
      </c>
      <c r="F84" s="8">
        <f>Vz!AO84</f>
        <v>108.74586678445486</v>
      </c>
      <c r="H84" s="8">
        <f t="shared" si="1"/>
        <v>0</v>
      </c>
      <c r="J84" s="18" t="b">
        <f>AND(B84&gt;'particle parameters'!$B$18,B84&lt;'particle parameters'!$B$19)</f>
        <v>0</v>
      </c>
    </row>
    <row r="85" spans="2:10" x14ac:dyDescent="0.15">
      <c r="B85" s="15">
        <f>'RAOB Used for Calcs'!C85</f>
        <v>6096</v>
      </c>
      <c r="D85" s="15">
        <f>IF('RAOB Used for Calcs'!N85=1,B85-B84,0)</f>
        <v>30.66666666666606</v>
      </c>
      <c r="F85" s="8">
        <f>Vz!AO85</f>
        <v>108.74586678445486</v>
      </c>
      <c r="H85" s="8">
        <f t="shared" si="1"/>
        <v>0</v>
      </c>
      <c r="J85" s="18" t="b">
        <f>AND(B85&gt;'particle parameters'!$B$18,B85&lt;'particle parameters'!$B$19)</f>
        <v>0</v>
      </c>
    </row>
    <row r="86" spans="2:10" x14ac:dyDescent="0.15">
      <c r="B86" s="15">
        <f>'RAOB Used for Calcs'!C86</f>
        <v>6196</v>
      </c>
      <c r="D86" s="15">
        <f>IF('RAOB Used for Calcs'!N86=1,B86-B85,0)</f>
        <v>100</v>
      </c>
      <c r="F86" s="8">
        <f>Vz!AO86</f>
        <v>108.74586678445486</v>
      </c>
      <c r="H86" s="8">
        <f t="shared" si="1"/>
        <v>0</v>
      </c>
      <c r="J86" s="18" t="b">
        <f>AND(B86&gt;'particle parameters'!$B$18,B86&lt;'particle parameters'!$B$19)</f>
        <v>0</v>
      </c>
    </row>
    <row r="87" spans="2:10" x14ac:dyDescent="0.15">
      <c r="B87" s="15">
        <f>'RAOB Used for Calcs'!C87</f>
        <v>6296</v>
      </c>
      <c r="D87" s="15">
        <f>IF('RAOB Used for Calcs'!N87=1,B87-B86,0)</f>
        <v>100</v>
      </c>
      <c r="F87" s="8">
        <f>Vz!AO87</f>
        <v>108.74586678445486</v>
      </c>
      <c r="H87" s="8">
        <f t="shared" si="1"/>
        <v>0</v>
      </c>
      <c r="J87" s="18" t="b">
        <f>AND(B87&gt;'particle parameters'!$B$18,B87&lt;'particle parameters'!$B$19)</f>
        <v>0</v>
      </c>
    </row>
    <row r="88" spans="2:10" x14ac:dyDescent="0.15">
      <c r="B88" s="15">
        <f>'RAOB Used for Calcs'!C88</f>
        <v>6396</v>
      </c>
      <c r="D88" s="15">
        <f>IF('RAOB Used for Calcs'!N88=1,B88-B87,0)</f>
        <v>100</v>
      </c>
      <c r="F88" s="8">
        <f>Vz!AO88</f>
        <v>108.74586678445486</v>
      </c>
      <c r="H88" s="8">
        <f t="shared" si="1"/>
        <v>0</v>
      </c>
      <c r="J88" s="18" t="b">
        <f>AND(B88&gt;'particle parameters'!$B$18,B88&lt;'particle parameters'!$B$19)</f>
        <v>0</v>
      </c>
    </row>
    <row r="89" spans="2:10" x14ac:dyDescent="0.15">
      <c r="B89" s="15">
        <f>'RAOB Used for Calcs'!C89</f>
        <v>6496</v>
      </c>
      <c r="D89" s="15">
        <f>IF('RAOB Used for Calcs'!N89=1,B89-B88,0)</f>
        <v>100</v>
      </c>
      <c r="F89" s="8">
        <f>Vz!AO89</f>
        <v>114.19773621409088</v>
      </c>
      <c r="H89" s="8">
        <f t="shared" si="1"/>
        <v>0</v>
      </c>
      <c r="J89" s="18" t="b">
        <f>AND(B89&gt;'particle parameters'!$B$18,B89&lt;'particle parameters'!$B$19)</f>
        <v>0</v>
      </c>
    </row>
    <row r="90" spans="2:10" x14ac:dyDescent="0.15">
      <c r="B90" s="15">
        <f>'RAOB Used for Calcs'!C90</f>
        <v>6596</v>
      </c>
      <c r="D90" s="15">
        <f>IF('RAOB Used for Calcs'!N90=1,B90-B89,0)</f>
        <v>100</v>
      </c>
      <c r="F90" s="8">
        <f>Vz!AO90</f>
        <v>114.19773621409088</v>
      </c>
      <c r="H90" s="8">
        <f t="shared" si="1"/>
        <v>0</v>
      </c>
      <c r="J90" s="18" t="b">
        <f>AND(B90&gt;'particle parameters'!$B$18,B90&lt;'particle parameters'!$B$19)</f>
        <v>0</v>
      </c>
    </row>
    <row r="91" spans="2:10" x14ac:dyDescent="0.15">
      <c r="B91" s="15">
        <f>'RAOB Used for Calcs'!C91</f>
        <v>6696</v>
      </c>
      <c r="D91" s="15">
        <f>IF('RAOB Used for Calcs'!N91=1,B91-B90,0)</f>
        <v>100</v>
      </c>
      <c r="F91" s="8">
        <f>Vz!AO91</f>
        <v>114.19773621409088</v>
      </c>
      <c r="H91" s="8">
        <f t="shared" si="1"/>
        <v>0.87567410103932497</v>
      </c>
      <c r="J91" s="18" t="b">
        <f>AND(B91&gt;'particle parameters'!$B$18,B91&lt;'particle parameters'!$B$19)</f>
        <v>1</v>
      </c>
    </row>
    <row r="92" spans="2:10" x14ac:dyDescent="0.15">
      <c r="B92" s="15">
        <f>'RAOB Used for Calcs'!C92</f>
        <v>6830.666666666667</v>
      </c>
      <c r="D92" s="15">
        <f>IF('RAOB Used for Calcs'!N92=1,B92-B91,0)</f>
        <v>134.66666666666697</v>
      </c>
      <c r="F92" s="8">
        <f>Vz!AO92</f>
        <v>114.19773621409088</v>
      </c>
      <c r="H92" s="8">
        <f t="shared" si="1"/>
        <v>1.1792411227329602</v>
      </c>
      <c r="J92" s="18" t="b">
        <f>AND(B92&gt;'particle parameters'!$B$18,B92&lt;'particle parameters'!$B$19)</f>
        <v>1</v>
      </c>
    </row>
    <row r="93" spans="2:10" x14ac:dyDescent="0.15">
      <c r="B93" s="15">
        <f>'RAOB Used for Calcs'!C93</f>
        <v>6965.3333333333339</v>
      </c>
      <c r="D93" s="15">
        <f>IF('RAOB Used for Calcs'!N93=1,B93-B92,0)</f>
        <v>134.66666666666697</v>
      </c>
      <c r="F93" s="8">
        <f>Vz!AO93</f>
        <v>114.19773621409088</v>
      </c>
      <c r="H93" s="8">
        <f t="shared" si="1"/>
        <v>1.1792411227329602</v>
      </c>
      <c r="J93" s="18" t="b">
        <f>AND(B93&gt;'particle parameters'!$B$18,B93&lt;'particle parameters'!$B$19)</f>
        <v>1</v>
      </c>
    </row>
    <row r="94" spans="2:10" x14ac:dyDescent="0.15">
      <c r="B94" s="15">
        <f>'RAOB Used for Calcs'!C94</f>
        <v>7100</v>
      </c>
      <c r="D94" s="15">
        <f>IF('RAOB Used for Calcs'!N94=1,B94-B93,0)</f>
        <v>134.66666666666606</v>
      </c>
      <c r="F94" s="8">
        <f>Vz!AO94</f>
        <v>114.19773621409088</v>
      </c>
      <c r="H94" s="8">
        <f t="shared" si="1"/>
        <v>1.1792411227329522</v>
      </c>
      <c r="J94" s="18" t="b">
        <f>AND(B94&gt;'particle parameters'!$B$18,B94&lt;'particle parameters'!$B$19)</f>
        <v>1</v>
      </c>
    </row>
    <row r="95" spans="2:10" x14ac:dyDescent="0.15">
      <c r="B95" s="15">
        <f>'RAOB Used for Calcs'!C95</f>
        <v>7200</v>
      </c>
      <c r="D95" s="15">
        <f>IF('RAOB Used for Calcs'!N95=1,B95-B94,0)</f>
        <v>100</v>
      </c>
      <c r="F95" s="8">
        <f>Vz!AO95</f>
        <v>117.25255603844059</v>
      </c>
      <c r="H95" s="8">
        <f t="shared" si="1"/>
        <v>0.85285987255762308</v>
      </c>
      <c r="J95" s="18" t="b">
        <f>AND(B95&gt;'particle parameters'!$B$18,B95&lt;'particle parameters'!$B$19)</f>
        <v>1</v>
      </c>
    </row>
    <row r="96" spans="2:10" x14ac:dyDescent="0.15">
      <c r="B96" s="15">
        <f>'RAOB Used for Calcs'!C96</f>
        <v>7300</v>
      </c>
      <c r="D96" s="15">
        <f>IF('RAOB Used for Calcs'!N96=1,B96-B95,0)</f>
        <v>100</v>
      </c>
      <c r="F96" s="8">
        <f>Vz!AO96</f>
        <v>117.25255603844059</v>
      </c>
      <c r="H96" s="8">
        <f t="shared" si="1"/>
        <v>0.85285987255762308</v>
      </c>
      <c r="J96" s="18" t="b">
        <f>AND(B96&gt;'particle parameters'!$B$18,B96&lt;'particle parameters'!$B$19)</f>
        <v>1</v>
      </c>
    </row>
    <row r="97" spans="2:10" x14ac:dyDescent="0.15">
      <c r="B97" s="15">
        <f>'RAOB Used for Calcs'!C97</f>
        <v>7400</v>
      </c>
      <c r="D97" s="15">
        <f>IF('RAOB Used for Calcs'!N97=1,B97-B96,0)</f>
        <v>100</v>
      </c>
      <c r="F97" s="8">
        <f>Vz!AO97</f>
        <v>117.25255603844059</v>
      </c>
      <c r="H97" s="8">
        <f t="shared" si="1"/>
        <v>0.85285987255762308</v>
      </c>
      <c r="J97" s="18" t="b">
        <f>AND(B97&gt;'particle parameters'!$B$18,B97&lt;'particle parameters'!$B$19)</f>
        <v>1</v>
      </c>
    </row>
    <row r="98" spans="2:10" x14ac:dyDescent="0.15">
      <c r="B98" s="15">
        <f>'RAOB Used for Calcs'!C98</f>
        <v>7473.333333333333</v>
      </c>
      <c r="D98" s="15">
        <f>IF('RAOB Used for Calcs'!N98=1,B98-B97,0)</f>
        <v>73.33333333333303</v>
      </c>
      <c r="F98" s="8">
        <f>Vz!AO98</f>
        <v>117.25255603844059</v>
      </c>
      <c r="H98" s="8">
        <f t="shared" si="1"/>
        <v>0.62543057320892104</v>
      </c>
      <c r="J98" s="18" t="b">
        <f>AND(B98&gt;'particle parameters'!$B$18,B98&lt;'particle parameters'!$B$19)</f>
        <v>1</v>
      </c>
    </row>
    <row r="99" spans="2:10" x14ac:dyDescent="0.15">
      <c r="B99" s="15">
        <f>'RAOB Used for Calcs'!C99</f>
        <v>7546.6666666666661</v>
      </c>
      <c r="D99" s="15">
        <f>IF('RAOB Used for Calcs'!N99=1,B99-B98,0)</f>
        <v>73.33333333333303</v>
      </c>
      <c r="F99" s="8">
        <f>Vz!AO99</f>
        <v>117.25255603844059</v>
      </c>
      <c r="H99" s="8">
        <f t="shared" si="1"/>
        <v>0.62543057320892104</v>
      </c>
      <c r="J99" s="18" t="b">
        <f>AND(B99&gt;'particle parameters'!$B$18,B99&lt;'particle parameters'!$B$19)</f>
        <v>1</v>
      </c>
    </row>
    <row r="100" spans="2:10" x14ac:dyDescent="0.15">
      <c r="B100" s="15">
        <f>'RAOB Used for Calcs'!C100</f>
        <v>7620</v>
      </c>
      <c r="D100" s="15">
        <f>IF('RAOB Used for Calcs'!N100=1,B100-B99,0)</f>
        <v>73.33333333333394</v>
      </c>
      <c r="F100" s="8">
        <f>Vz!AO100</f>
        <v>117.25255603844059</v>
      </c>
      <c r="H100" s="8">
        <f t="shared" si="1"/>
        <v>0.62543057320892881</v>
      </c>
      <c r="J100" s="18" t="b">
        <f>AND(B100&gt;'particle parameters'!$B$18,B100&lt;'particle parameters'!$B$19)</f>
        <v>1</v>
      </c>
    </row>
    <row r="101" spans="2:10" x14ac:dyDescent="0.15">
      <c r="B101" s="15">
        <f>'RAOB Used for Calcs'!C101</f>
        <v>7720</v>
      </c>
      <c r="D101" s="15">
        <f>IF('RAOB Used for Calcs'!N101=1,B101-B100,0)</f>
        <v>100</v>
      </c>
      <c r="F101" s="8">
        <f>Vz!AO101</f>
        <v>120.89609816325338</v>
      </c>
      <c r="H101" s="8">
        <f t="shared" si="1"/>
        <v>0.82715655442381519</v>
      </c>
      <c r="J101" s="18" t="b">
        <f>AND(B101&gt;'particle parameters'!$B$18,B101&lt;'particle parameters'!$B$19)</f>
        <v>1</v>
      </c>
    </row>
    <row r="102" spans="2:10" x14ac:dyDescent="0.15">
      <c r="B102" s="15">
        <f>'RAOB Used for Calcs'!C102</f>
        <v>7820</v>
      </c>
      <c r="D102" s="15">
        <f>IF('RAOB Used for Calcs'!N102=1,B102-B101,0)</f>
        <v>100</v>
      </c>
      <c r="F102" s="8">
        <f>Vz!AO102</f>
        <v>120.89609816325338</v>
      </c>
      <c r="H102" s="8">
        <f t="shared" si="1"/>
        <v>0.82715655442381519</v>
      </c>
      <c r="J102" s="18" t="b">
        <f>AND(B102&gt;'particle parameters'!$B$18,B102&lt;'particle parameters'!$B$19)</f>
        <v>1</v>
      </c>
    </row>
    <row r="103" spans="2:10" x14ac:dyDescent="0.15">
      <c r="B103" s="15">
        <f>'RAOB Used for Calcs'!C103</f>
        <v>7920</v>
      </c>
      <c r="D103" s="15">
        <f>IF('RAOB Used for Calcs'!N103=1,B103-B102,0)</f>
        <v>100</v>
      </c>
      <c r="F103" s="8">
        <f>Vz!AO103</f>
        <v>120.89609816325338</v>
      </c>
      <c r="H103" s="8">
        <f t="shared" si="1"/>
        <v>0.82715655442381519</v>
      </c>
      <c r="J103" s="18" t="b">
        <f>AND(B103&gt;'particle parameters'!$B$18,B103&lt;'particle parameters'!$B$19)</f>
        <v>1</v>
      </c>
    </row>
    <row r="104" spans="2:10" x14ac:dyDescent="0.15">
      <c r="B104" s="15">
        <f>'RAOB Used for Calcs'!C104</f>
        <v>8023.333333333333</v>
      </c>
      <c r="D104" s="15">
        <f>IF('RAOB Used for Calcs'!N104=1,B104-B103,0)</f>
        <v>103.33333333333303</v>
      </c>
      <c r="F104" s="8">
        <f>Vz!AO104</f>
        <v>120.89609816325338</v>
      </c>
      <c r="H104" s="8">
        <f t="shared" si="1"/>
        <v>0.8547284395712732</v>
      </c>
      <c r="J104" s="18" t="b">
        <f>AND(B104&gt;'particle parameters'!$B$18,B104&lt;'particle parameters'!$B$19)</f>
        <v>1</v>
      </c>
    </row>
    <row r="105" spans="2:10" x14ac:dyDescent="0.15">
      <c r="B105" s="15">
        <f>'RAOB Used for Calcs'!C105</f>
        <v>8126.6666666666661</v>
      </c>
      <c r="D105" s="15">
        <f>IF('RAOB Used for Calcs'!N105=1,B105-B104,0)</f>
        <v>103.33333333333303</v>
      </c>
      <c r="F105" s="8">
        <f>Vz!AO105</f>
        <v>120.89609816325338</v>
      </c>
      <c r="H105" s="8">
        <f t="shared" si="1"/>
        <v>0.8547284395712732</v>
      </c>
      <c r="J105" s="18" t="b">
        <f>AND(B105&gt;'particle parameters'!$B$18,B105&lt;'particle parameters'!$B$19)</f>
        <v>1</v>
      </c>
    </row>
    <row r="106" spans="2:10" x14ac:dyDescent="0.15">
      <c r="B106" s="15">
        <f>'RAOB Used for Calcs'!C106</f>
        <v>8230</v>
      </c>
      <c r="D106" s="15">
        <f>IF('RAOB Used for Calcs'!N106=1,B106-B105,0)</f>
        <v>103.33333333333394</v>
      </c>
      <c r="F106" s="8">
        <f>Vz!AO106</f>
        <v>120.89609816325338</v>
      </c>
      <c r="H106" s="8">
        <f t="shared" si="1"/>
        <v>0.85472843957128075</v>
      </c>
      <c r="J106" s="18" t="b">
        <f>AND(B106&gt;'particle parameters'!$B$18,B106&lt;'particle parameters'!$B$19)</f>
        <v>1</v>
      </c>
    </row>
    <row r="107" spans="2:10" x14ac:dyDescent="0.15">
      <c r="B107" s="15">
        <f>'RAOB Used for Calcs'!C107</f>
        <v>8393</v>
      </c>
      <c r="D107" s="15">
        <f>IF('RAOB Used for Calcs'!N107=1,B107-B106,0)</f>
        <v>163</v>
      </c>
      <c r="F107" s="8">
        <f>Vz!AO107</f>
        <v>123.8618437399017</v>
      </c>
      <c r="H107" s="8">
        <f t="shared" si="1"/>
        <v>1.3159823483839364</v>
      </c>
      <c r="J107" s="18" t="b">
        <f>AND(B107&gt;'particle parameters'!$B$18,B107&lt;'particle parameters'!$B$19)</f>
        <v>1</v>
      </c>
    </row>
    <row r="108" spans="2:10" x14ac:dyDescent="0.15">
      <c r="B108" s="15">
        <f>'RAOB Used for Calcs'!C108</f>
        <v>8556</v>
      </c>
      <c r="D108" s="15">
        <f>IF('RAOB Used for Calcs'!N108=1,B108-B107,0)</f>
        <v>163</v>
      </c>
      <c r="F108" s="8">
        <f>Vz!AO108</f>
        <v>123.8618437399017</v>
      </c>
      <c r="H108" s="8">
        <f t="shared" si="1"/>
        <v>1.3159823483839364</v>
      </c>
      <c r="J108" s="18" t="b">
        <f>AND(B108&gt;'particle parameters'!$B$18,B108&lt;'particle parameters'!$B$19)</f>
        <v>1</v>
      </c>
    </row>
    <row r="109" spans="2:10" x14ac:dyDescent="0.15">
      <c r="B109" s="15">
        <f>'RAOB Used for Calcs'!C109</f>
        <v>8719</v>
      </c>
      <c r="D109" s="15">
        <f>IF('RAOB Used for Calcs'!N109=1,B109-B108,0)</f>
        <v>163</v>
      </c>
      <c r="F109" s="8">
        <f>Vz!AO109</f>
        <v>123.8618437399017</v>
      </c>
      <c r="H109" s="8">
        <f t="shared" si="1"/>
        <v>1.3159823483839364</v>
      </c>
      <c r="J109" s="18" t="b">
        <f>AND(B109&gt;'particle parameters'!$B$18,B109&lt;'particle parameters'!$B$19)</f>
        <v>1</v>
      </c>
    </row>
    <row r="110" spans="2:10" x14ac:dyDescent="0.15">
      <c r="B110" s="15">
        <f>'RAOB Used for Calcs'!C110</f>
        <v>8759</v>
      </c>
      <c r="D110" s="15">
        <f>IF('RAOB Used for Calcs'!N110=1,B110-B109,0)</f>
        <v>40</v>
      </c>
      <c r="F110" s="8">
        <f>Vz!AO110</f>
        <v>124.63149397846303</v>
      </c>
      <c r="H110" s="8">
        <f t="shared" si="1"/>
        <v>0.32094616475440957</v>
      </c>
      <c r="J110" s="18" t="b">
        <f>AND(B110&gt;'particle parameters'!$B$18,B110&lt;'particle parameters'!$B$19)</f>
        <v>1</v>
      </c>
    </row>
    <row r="111" spans="2:10" x14ac:dyDescent="0.15">
      <c r="B111" s="15">
        <f>'RAOB Used for Calcs'!C111</f>
        <v>8799</v>
      </c>
      <c r="D111" s="15">
        <f>IF('RAOB Used for Calcs'!N111=1,B111-B110,0)</f>
        <v>40</v>
      </c>
      <c r="F111" s="8">
        <f>Vz!AO111</f>
        <v>124.63149397846303</v>
      </c>
      <c r="H111" s="8">
        <f t="shared" si="1"/>
        <v>0.32094616475440957</v>
      </c>
      <c r="J111" s="18" t="b">
        <f>AND(B111&gt;'particle parameters'!$B$18,B111&lt;'particle parameters'!$B$19)</f>
        <v>1</v>
      </c>
    </row>
    <row r="112" spans="2:10" x14ac:dyDescent="0.15">
      <c r="B112" s="15">
        <f>'RAOB Used for Calcs'!C112</f>
        <v>8839</v>
      </c>
      <c r="D112" s="15">
        <f>IF('RAOB Used for Calcs'!N112=1,B112-B111,0)</f>
        <v>40</v>
      </c>
      <c r="F112" s="8">
        <f>Vz!AO112</f>
        <v>124.63149397846303</v>
      </c>
      <c r="H112" s="8">
        <f t="shared" si="1"/>
        <v>0.32094616475440957</v>
      </c>
      <c r="J112" s="18" t="b">
        <f>AND(B112&gt;'particle parameters'!$B$18,B112&lt;'particle parameters'!$B$19)</f>
        <v>1</v>
      </c>
    </row>
    <row r="113" spans="2:10" x14ac:dyDescent="0.15">
      <c r="B113" s="15">
        <f>'RAOB Used for Calcs'!C113</f>
        <v>8906</v>
      </c>
      <c r="D113" s="15">
        <f>IF('RAOB Used for Calcs'!N113=1,B113-B112,0)</f>
        <v>67</v>
      </c>
      <c r="F113" s="8">
        <f>Vz!AO113</f>
        <v>125.9042996377552</v>
      </c>
      <c r="H113" s="8">
        <f t="shared" si="1"/>
        <v>0.53215021403374341</v>
      </c>
      <c r="J113" s="18" t="b">
        <f>AND(B113&gt;'particle parameters'!$B$18,B113&lt;'particle parameters'!$B$19)</f>
        <v>1</v>
      </c>
    </row>
    <row r="114" spans="2:10" x14ac:dyDescent="0.15">
      <c r="B114" s="15">
        <f>'RAOB Used for Calcs'!C114</f>
        <v>8973</v>
      </c>
      <c r="D114" s="15">
        <f>IF('RAOB Used for Calcs'!N114=1,B114-B113,0)</f>
        <v>67</v>
      </c>
      <c r="F114" s="8">
        <f>Vz!AO114</f>
        <v>125.9042996377552</v>
      </c>
      <c r="H114" s="8">
        <f t="shared" si="1"/>
        <v>0.53215021403374341</v>
      </c>
      <c r="J114" s="18" t="b">
        <f>AND(B114&gt;'particle parameters'!$B$18,B114&lt;'particle parameters'!$B$19)</f>
        <v>1</v>
      </c>
    </row>
    <row r="115" spans="2:10" x14ac:dyDescent="0.15">
      <c r="B115" s="15">
        <f>'RAOB Used for Calcs'!C115</f>
        <v>9040</v>
      </c>
      <c r="D115" s="15">
        <f>IF('RAOB Used for Calcs'!N115=1,B115-B114,0)</f>
        <v>67</v>
      </c>
      <c r="F115" s="8">
        <f>Vz!AO115</f>
        <v>125.9042996377552</v>
      </c>
      <c r="H115" s="8">
        <f t="shared" si="1"/>
        <v>0.53215021403374341</v>
      </c>
      <c r="J115" s="18" t="b">
        <f>AND(B115&gt;'particle parameters'!$B$18,B115&lt;'particle parameters'!$B$19)</f>
        <v>1</v>
      </c>
    </row>
    <row r="116" spans="2:10" x14ac:dyDescent="0.15">
      <c r="B116" s="15">
        <f>'RAOB Used for Calcs'!C116</f>
        <v>9074.6666666666661</v>
      </c>
      <c r="D116" s="15">
        <f>IF('RAOB Used for Calcs'!N116=1,B116-B115,0)</f>
        <v>34.66666666666606</v>
      </c>
      <c r="F116" s="8">
        <f>Vz!AO116</f>
        <v>126.58951884848985</v>
      </c>
      <c r="H116" s="8">
        <f t="shared" si="1"/>
        <v>0.27385100268970347</v>
      </c>
      <c r="J116" s="18" t="b">
        <f>AND(B116&gt;'particle parameters'!$B$18,B116&lt;'particle parameters'!$B$19)</f>
        <v>1</v>
      </c>
    </row>
    <row r="117" spans="2:10" x14ac:dyDescent="0.15">
      <c r="B117" s="15">
        <f>'RAOB Used for Calcs'!C117</f>
        <v>9109.3333333333321</v>
      </c>
      <c r="D117" s="15">
        <f>IF('RAOB Used for Calcs'!N117=1,B117-B116,0)</f>
        <v>34.66666666666606</v>
      </c>
      <c r="F117" s="8">
        <f>Vz!AO117</f>
        <v>126.58951884848985</v>
      </c>
      <c r="H117" s="8">
        <f t="shared" si="1"/>
        <v>0.27385100268970347</v>
      </c>
      <c r="J117" s="18" t="b">
        <f>AND(B117&gt;'particle parameters'!$B$18,B117&lt;'particle parameters'!$B$19)</f>
        <v>1</v>
      </c>
    </row>
    <row r="118" spans="2:10" x14ac:dyDescent="0.15">
      <c r="B118" s="15">
        <f>'RAOB Used for Calcs'!C118</f>
        <v>9144</v>
      </c>
      <c r="D118" s="15">
        <f>IF('RAOB Used for Calcs'!N118=1,B118-B117,0)</f>
        <v>34.666666666667879</v>
      </c>
      <c r="F118" s="8">
        <f>Vz!AO118</f>
        <v>126.58951884848985</v>
      </c>
      <c r="H118" s="8">
        <f t="shared" si="1"/>
        <v>0.27385100268971785</v>
      </c>
      <c r="J118" s="18" t="b">
        <f>AND(B118&gt;'particle parameters'!$B$18,B118&lt;'particle parameters'!$B$19)</f>
        <v>1</v>
      </c>
    </row>
    <row r="119" spans="2:10" x14ac:dyDescent="0.15">
      <c r="B119" s="15">
        <f>'RAOB Used for Calcs'!C119</f>
        <v>9244</v>
      </c>
      <c r="D119" s="15">
        <f>IF('RAOB Used for Calcs'!N119=1,B119-B118,0)</f>
        <v>100</v>
      </c>
      <c r="F119" s="8">
        <f>Vz!AO119</f>
        <v>132.76962244337292</v>
      </c>
      <c r="H119" s="8">
        <f t="shared" si="1"/>
        <v>0.75318433659514716</v>
      </c>
      <c r="J119" s="18" t="b">
        <f>AND(B119&gt;'particle parameters'!$B$18,B119&lt;'particle parameters'!$B$19)</f>
        <v>1</v>
      </c>
    </row>
    <row r="120" spans="2:10" x14ac:dyDescent="0.15">
      <c r="B120" s="15">
        <f>'RAOB Used for Calcs'!C120</f>
        <v>9344</v>
      </c>
      <c r="D120" s="15">
        <f>IF('RAOB Used for Calcs'!N120=1,B120-B119,0)</f>
        <v>100</v>
      </c>
      <c r="F120" s="8">
        <f>Vz!AO120</f>
        <v>132.76962244337292</v>
      </c>
      <c r="H120" s="8">
        <f t="shared" si="1"/>
        <v>0.75318433659514716</v>
      </c>
      <c r="J120" s="18" t="b">
        <f>AND(B120&gt;'particle parameters'!$B$18,B120&lt;'particle parameters'!$B$19)</f>
        <v>1</v>
      </c>
    </row>
    <row r="121" spans="2:10" x14ac:dyDescent="0.15">
      <c r="B121" s="15">
        <f>'RAOB Used for Calcs'!C121</f>
        <v>9444</v>
      </c>
      <c r="D121" s="15">
        <f>IF('RAOB Used for Calcs'!N121=1,B121-B120,0)</f>
        <v>100</v>
      </c>
      <c r="F121" s="8">
        <f>Vz!AO121</f>
        <v>132.76962244337292</v>
      </c>
      <c r="H121" s="8">
        <f t="shared" si="1"/>
        <v>0.75318433659514716</v>
      </c>
      <c r="J121" s="18" t="b">
        <f>AND(B121&gt;'particle parameters'!$B$18,B121&lt;'particle parameters'!$B$19)</f>
        <v>1</v>
      </c>
    </row>
    <row r="122" spans="2:10" x14ac:dyDescent="0.15">
      <c r="B122" s="15">
        <f>'RAOB Used for Calcs'!C122</f>
        <v>9544</v>
      </c>
      <c r="D122" s="15">
        <f>IF('RAOB Used for Calcs'!N122=1,B122-B121,0)</f>
        <v>100</v>
      </c>
      <c r="F122" s="8">
        <f>Vz!AO122</f>
        <v>132.76962244337292</v>
      </c>
      <c r="H122" s="8">
        <f t="shared" si="1"/>
        <v>0.75318433659514716</v>
      </c>
      <c r="J122" s="18" t="b">
        <f>AND(B122&gt;'particle parameters'!$B$18,B122&lt;'particle parameters'!$B$19)</f>
        <v>1</v>
      </c>
    </row>
    <row r="123" spans="2:10" x14ac:dyDescent="0.15">
      <c r="B123" s="15">
        <f>'RAOB Used for Calcs'!C123</f>
        <v>9644</v>
      </c>
      <c r="D123" s="15">
        <f>IF('RAOB Used for Calcs'!N123=1,B123-B122,0)</f>
        <v>100</v>
      </c>
      <c r="F123" s="8">
        <f>Vz!AO123</f>
        <v>132.76962244337292</v>
      </c>
      <c r="H123" s="8">
        <f t="shared" si="1"/>
        <v>0.75318433659514716</v>
      </c>
      <c r="J123" s="18" t="b">
        <f>AND(B123&gt;'particle parameters'!$B$18,B123&lt;'particle parameters'!$B$19)</f>
        <v>1</v>
      </c>
    </row>
    <row r="124" spans="2:10" x14ac:dyDescent="0.15">
      <c r="B124" s="15">
        <f>'RAOB Used for Calcs'!C124</f>
        <v>9744</v>
      </c>
      <c r="D124" s="15">
        <f>IF('RAOB Used for Calcs'!N124=1,B124-B123,0)</f>
        <v>100</v>
      </c>
      <c r="F124" s="8">
        <f>Vz!AO124</f>
        <v>132.76962244337292</v>
      </c>
      <c r="H124" s="8">
        <f t="shared" si="1"/>
        <v>0.75318433659514716</v>
      </c>
      <c r="J124" s="18" t="b">
        <f>AND(B124&gt;'particle parameters'!$B$18,B124&lt;'particle parameters'!$B$19)</f>
        <v>1</v>
      </c>
    </row>
    <row r="125" spans="2:10" x14ac:dyDescent="0.15">
      <c r="B125" s="15">
        <f>'RAOB Used for Calcs'!C125</f>
        <v>9848.6666666666661</v>
      </c>
      <c r="D125" s="15">
        <f>IF('RAOB Used for Calcs'!N125=1,B125-B124,0)</f>
        <v>104.66666666666606</v>
      </c>
      <c r="F125" s="8">
        <f>Vz!AO125</f>
        <v>132.76962244337292</v>
      </c>
      <c r="H125" s="8">
        <f t="shared" si="1"/>
        <v>0.78833293896958279</v>
      </c>
      <c r="J125" s="18" t="b">
        <f>AND(B125&gt;'particle parameters'!$B$18,B125&lt;'particle parameters'!$B$19)</f>
        <v>1</v>
      </c>
    </row>
    <row r="126" spans="2:10" x14ac:dyDescent="0.15">
      <c r="B126" s="15">
        <f>'RAOB Used for Calcs'!C126</f>
        <v>9953.3333333333321</v>
      </c>
      <c r="D126" s="15">
        <f>IF('RAOB Used for Calcs'!N126=1,B126-B125,0)</f>
        <v>104.66666666666606</v>
      </c>
      <c r="F126" s="8">
        <f>Vz!AO126</f>
        <v>132.76962244337292</v>
      </c>
      <c r="H126" s="8">
        <f t="shared" si="1"/>
        <v>0.78833293896958279</v>
      </c>
      <c r="J126" s="18" t="b">
        <f>AND(B126&gt;'particle parameters'!$B$18,B126&lt;'particle parameters'!$B$19)</f>
        <v>1</v>
      </c>
    </row>
    <row r="127" spans="2:10" x14ac:dyDescent="0.15">
      <c r="B127" s="15">
        <f>'RAOB Used for Calcs'!C127</f>
        <v>10058</v>
      </c>
      <c r="D127" s="15">
        <f>IF('RAOB Used for Calcs'!N127=1,B127-B126,0)</f>
        <v>104.66666666666788</v>
      </c>
      <c r="F127" s="8">
        <f>Vz!AO127</f>
        <v>132.76962244337292</v>
      </c>
      <c r="H127" s="8">
        <f t="shared" si="1"/>
        <v>0.78833293896959655</v>
      </c>
      <c r="J127" s="18" t="b">
        <f>AND(B127&gt;'particle parameters'!$B$18,B127&lt;'particle parameters'!$B$19)</f>
        <v>1</v>
      </c>
    </row>
    <row r="128" spans="2:10" x14ac:dyDescent="0.15">
      <c r="B128" s="15">
        <f>'RAOB Used for Calcs'!C128</f>
        <v>10112</v>
      </c>
      <c r="D128" s="15">
        <f>IF('RAOB Used for Calcs'!N128=1,B128-B127,0)</f>
        <v>54</v>
      </c>
      <c r="F128" s="8">
        <f>Vz!AO128</f>
        <v>133.86819153353417</v>
      </c>
      <c r="H128" s="8">
        <f t="shared" si="1"/>
        <v>0.40338185928561621</v>
      </c>
      <c r="J128" s="18" t="b">
        <f>AND(B128&gt;'particle parameters'!$B$18,B128&lt;'particle parameters'!$B$19)</f>
        <v>1</v>
      </c>
    </row>
    <row r="129" spans="2:10" x14ac:dyDescent="0.15">
      <c r="B129" s="15">
        <f>'RAOB Used for Calcs'!C129</f>
        <v>10166</v>
      </c>
      <c r="D129" s="15">
        <f>IF('RAOB Used for Calcs'!N129=1,B129-B128,0)</f>
        <v>54</v>
      </c>
      <c r="F129" s="8">
        <f>Vz!AO129</f>
        <v>133.86819153353417</v>
      </c>
      <c r="H129" s="8">
        <f t="shared" si="1"/>
        <v>0.40338185928561621</v>
      </c>
      <c r="J129" s="18" t="b">
        <f>AND(B129&gt;'particle parameters'!$B$18,B129&lt;'particle parameters'!$B$19)</f>
        <v>1</v>
      </c>
    </row>
    <row r="130" spans="2:10" x14ac:dyDescent="0.15">
      <c r="B130" s="15">
        <f>'RAOB Used for Calcs'!C130</f>
        <v>10220</v>
      </c>
      <c r="D130" s="15">
        <f>IF('RAOB Used for Calcs'!N130=1,B130-B129,0)</f>
        <v>54</v>
      </c>
      <c r="F130" s="8">
        <f>Vz!AO130</f>
        <v>133.86819153353417</v>
      </c>
      <c r="H130" s="8">
        <f t="shared" ref="H130:H193" si="2">IF(J130=TRUE,D130/F130,0)</f>
        <v>0.40338185928561621</v>
      </c>
      <c r="J130" s="18" t="b">
        <f>AND(B130&gt;'particle parameters'!$B$18,B130&lt;'particle parameters'!$B$19)</f>
        <v>1</v>
      </c>
    </row>
    <row r="131" spans="2:10" x14ac:dyDescent="0.15">
      <c r="B131" s="15">
        <f>'RAOB Used for Calcs'!C131</f>
        <v>10315</v>
      </c>
      <c r="D131" s="15">
        <f>IF('RAOB Used for Calcs'!N131=1,B131-B130,0)</f>
        <v>95</v>
      </c>
      <c r="F131" s="8">
        <f>Vz!AO131</f>
        <v>135.86238772286305</v>
      </c>
      <c r="H131" s="8">
        <f t="shared" si="2"/>
        <v>0.69923693814202936</v>
      </c>
      <c r="J131" s="18" t="b">
        <f>AND(B131&gt;'particle parameters'!$B$18,B131&lt;'particle parameters'!$B$19)</f>
        <v>1</v>
      </c>
    </row>
    <row r="132" spans="2:10" x14ac:dyDescent="0.15">
      <c r="B132" s="15">
        <f>'RAOB Used for Calcs'!C132</f>
        <v>10410</v>
      </c>
      <c r="D132" s="15">
        <f>IF('RAOB Used for Calcs'!N132=1,B132-B131,0)</f>
        <v>95</v>
      </c>
      <c r="F132" s="8">
        <f>Vz!AO132</f>
        <v>135.86238772286305</v>
      </c>
      <c r="H132" s="8">
        <f t="shared" si="2"/>
        <v>0.69923693814202936</v>
      </c>
      <c r="J132" s="18" t="b">
        <f>AND(B132&gt;'particle parameters'!$B$18,B132&lt;'particle parameters'!$B$19)</f>
        <v>1</v>
      </c>
    </row>
    <row r="133" spans="2:10" x14ac:dyDescent="0.15">
      <c r="B133" s="15">
        <f>'RAOB Used for Calcs'!C133</f>
        <v>10505</v>
      </c>
      <c r="D133" s="15">
        <f>IF('RAOB Used for Calcs'!N133=1,B133-B132,0)</f>
        <v>95</v>
      </c>
      <c r="F133" s="8">
        <f>Vz!AO133</f>
        <v>135.86238772286305</v>
      </c>
      <c r="H133" s="8">
        <f t="shared" si="2"/>
        <v>0.69923693814202936</v>
      </c>
      <c r="J133" s="18" t="b">
        <f>AND(B133&gt;'particle parameters'!$B$18,B133&lt;'particle parameters'!$B$19)</f>
        <v>1</v>
      </c>
    </row>
    <row r="134" spans="2:10" x14ac:dyDescent="0.15">
      <c r="B134" s="15">
        <f>'RAOB Used for Calcs'!C134</f>
        <v>10559.333333333334</v>
      </c>
      <c r="D134" s="15">
        <f>IF('RAOB Used for Calcs'!N134=1,B134-B133,0)</f>
        <v>54.33333333333394</v>
      </c>
      <c r="F134" s="8">
        <f>Vz!AO134</f>
        <v>137.54086274810169</v>
      </c>
      <c r="H134" s="8">
        <f t="shared" si="2"/>
        <v>0.39503411748145251</v>
      </c>
      <c r="J134" s="18" t="b">
        <f>AND(B134&gt;'particle parameters'!$B$18,B134&lt;'particle parameters'!$B$19)</f>
        <v>1</v>
      </c>
    </row>
    <row r="135" spans="2:10" x14ac:dyDescent="0.15">
      <c r="B135" s="15">
        <f>'RAOB Used for Calcs'!C135</f>
        <v>10613.666666666668</v>
      </c>
      <c r="D135" s="15">
        <f>IF('RAOB Used for Calcs'!N135=1,B135-B134,0)</f>
        <v>54.33333333333394</v>
      </c>
      <c r="F135" s="8">
        <f>Vz!AO135</f>
        <v>137.54086274810169</v>
      </c>
      <c r="H135" s="8">
        <f t="shared" si="2"/>
        <v>0.39503411748145251</v>
      </c>
      <c r="J135" s="18" t="b">
        <f>AND(B135&gt;'particle parameters'!$B$18,B135&lt;'particle parameters'!$B$19)</f>
        <v>1</v>
      </c>
    </row>
    <row r="136" spans="2:10" x14ac:dyDescent="0.15">
      <c r="B136" s="15">
        <f>'RAOB Used for Calcs'!C136</f>
        <v>10668</v>
      </c>
      <c r="D136" s="15">
        <f>IF('RAOB Used for Calcs'!N136=1,B136-B135,0)</f>
        <v>54.333333333332121</v>
      </c>
      <c r="F136" s="8">
        <f>Vz!AO136</f>
        <v>137.54086274810169</v>
      </c>
      <c r="H136" s="8">
        <f t="shared" si="2"/>
        <v>0.3950341174814393</v>
      </c>
      <c r="J136" s="18" t="b">
        <f>AND(B136&gt;'particle parameters'!$B$18,B136&lt;'particle parameters'!$B$19)</f>
        <v>1</v>
      </c>
    </row>
    <row r="137" spans="2:10" x14ac:dyDescent="0.15">
      <c r="B137" s="15">
        <f>'RAOB Used for Calcs'!C137</f>
        <v>10768</v>
      </c>
      <c r="D137" s="15">
        <f>IF('RAOB Used for Calcs'!N137=1,B137-B136,0)</f>
        <v>100</v>
      </c>
      <c r="F137" s="8">
        <f>Vz!AO137</f>
        <v>147.23563072217732</v>
      </c>
      <c r="H137" s="8">
        <f t="shared" si="2"/>
        <v>0.67918342529935949</v>
      </c>
      <c r="J137" s="18" t="b">
        <f>AND(B137&gt;'particle parameters'!$B$18,B137&lt;'particle parameters'!$B$19)</f>
        <v>1</v>
      </c>
    </row>
    <row r="138" spans="2:10" x14ac:dyDescent="0.15">
      <c r="B138" s="15">
        <f>'RAOB Used for Calcs'!C138</f>
        <v>10868</v>
      </c>
      <c r="D138" s="15">
        <f>IF('RAOB Used for Calcs'!N138=1,B138-B137,0)</f>
        <v>100</v>
      </c>
      <c r="F138" s="8">
        <f>Vz!AO138</f>
        <v>149.91619902021944</v>
      </c>
      <c r="H138" s="8">
        <f t="shared" si="2"/>
        <v>0.6670393236591653</v>
      </c>
      <c r="J138" s="18" t="b">
        <f>AND(B138&gt;'particle parameters'!$B$18,B138&lt;'particle parameters'!$B$19)</f>
        <v>1</v>
      </c>
    </row>
    <row r="139" spans="2:10" x14ac:dyDescent="0.15">
      <c r="B139" s="15">
        <f>'RAOB Used for Calcs'!C139</f>
        <v>10968</v>
      </c>
      <c r="D139" s="15">
        <f>IF('RAOB Used for Calcs'!N139=1,B139-B138,0)</f>
        <v>100</v>
      </c>
      <c r="F139" s="8">
        <f>Vz!AO139</f>
        <v>157.46231151085482</v>
      </c>
      <c r="H139" s="8">
        <f t="shared" si="2"/>
        <v>0.63507260271043586</v>
      </c>
      <c r="J139" s="18" t="b">
        <f>AND(B139&gt;'particle parameters'!$B$18,B139&lt;'particle parameters'!$B$19)</f>
        <v>1</v>
      </c>
    </row>
    <row r="140" spans="2:10" x14ac:dyDescent="0.15">
      <c r="B140" s="15">
        <f>'RAOB Used for Calcs'!C140</f>
        <v>11068</v>
      </c>
      <c r="D140" s="15">
        <f>IF('RAOB Used for Calcs'!N140=1,B140-B139,0)</f>
        <v>100</v>
      </c>
      <c r="F140" s="8">
        <f>Vz!AO140</f>
        <v>165.59122943530122</v>
      </c>
      <c r="H140" s="8">
        <f t="shared" si="2"/>
        <v>0.60389671808718215</v>
      </c>
      <c r="J140" s="18" t="b">
        <f>AND(B140&gt;'particle parameters'!$B$18,B140&lt;'particle parameters'!$B$19)</f>
        <v>1</v>
      </c>
    </row>
    <row r="141" spans="2:10" x14ac:dyDescent="0.15">
      <c r="B141" s="15">
        <f>'RAOB Used for Calcs'!C141</f>
        <v>11168</v>
      </c>
      <c r="D141" s="15">
        <f>IF('RAOB Used for Calcs'!N141=1,B141-B140,0)</f>
        <v>100</v>
      </c>
      <c r="F141" s="8">
        <f>Vz!AO141</f>
        <v>174.38339063005947</v>
      </c>
      <c r="H141" s="8">
        <f t="shared" si="2"/>
        <v>0.57344910910777092</v>
      </c>
      <c r="J141" s="18" t="b">
        <f>AND(B141&gt;'particle parameters'!$B$18,B141&lt;'particle parameters'!$B$19)</f>
        <v>1</v>
      </c>
    </row>
    <row r="142" spans="2:10" x14ac:dyDescent="0.15">
      <c r="B142" s="15">
        <f>'RAOB Used for Calcs'!C142</f>
        <v>11268</v>
      </c>
      <c r="D142" s="15">
        <f>IF('RAOB Used for Calcs'!N142=1,B142-B141,0)</f>
        <v>100</v>
      </c>
      <c r="F142" s="8">
        <f>Vz!AO142</f>
        <v>183.9370443944465</v>
      </c>
      <c r="H142" s="8">
        <f t="shared" si="2"/>
        <v>0.54366427561787678</v>
      </c>
      <c r="J142" s="18" t="b">
        <f>AND(B142&gt;'particle parameters'!$B$18,B142&lt;'particle parameters'!$B$19)</f>
        <v>1</v>
      </c>
    </row>
    <row r="143" spans="2:10" x14ac:dyDescent="0.15">
      <c r="B143" s="15">
        <f>'RAOB Used for Calcs'!C143</f>
        <v>11372.666666666666</v>
      </c>
      <c r="D143" s="15">
        <f>IF('RAOB Used for Calcs'!N143=1,B143-B142,0)</f>
        <v>104.66666666666606</v>
      </c>
      <c r="F143" s="8">
        <f>Vz!AO143</f>
        <v>194.90992214522356</v>
      </c>
      <c r="H143" s="8">
        <f t="shared" si="2"/>
        <v>0.5370001973972417</v>
      </c>
      <c r="J143" s="18" t="b">
        <f>AND(B143&gt;'particle parameters'!$B$18,B143&lt;'particle parameters'!$B$19)</f>
        <v>1</v>
      </c>
    </row>
    <row r="144" spans="2:10" x14ac:dyDescent="0.15">
      <c r="B144" s="15">
        <f>'RAOB Used for Calcs'!C144</f>
        <v>11477.333333333332</v>
      </c>
      <c r="D144" s="15">
        <f>IF('RAOB Used for Calcs'!N144=1,B144-B143,0)</f>
        <v>104.66666666666606</v>
      </c>
      <c r="F144" s="8">
        <f>Vz!AO144</f>
        <v>207.03468421724108</v>
      </c>
      <c r="H144" s="8">
        <f t="shared" si="2"/>
        <v>0.50555136238351028</v>
      </c>
      <c r="J144" s="18" t="b">
        <f>AND(B144&gt;'particle parameters'!$B$18,B144&lt;'particle parameters'!$B$19)</f>
        <v>1</v>
      </c>
    </row>
    <row r="145" spans="2:10" x14ac:dyDescent="0.15">
      <c r="B145" s="15">
        <f>'RAOB Used for Calcs'!C145</f>
        <v>11582</v>
      </c>
      <c r="D145" s="15">
        <f>IF('RAOB Used for Calcs'!N145=1,B145-B144,0)</f>
        <v>104.66666666666788</v>
      </c>
      <c r="F145" s="8">
        <f>Vz!AO145</f>
        <v>220.7650408583215</v>
      </c>
      <c r="H145" s="8">
        <f t="shared" si="2"/>
        <v>0.47410888182173244</v>
      </c>
      <c r="J145" s="18" t="b">
        <f>AND(B145&gt;'particle parameters'!$B$18,B145&lt;'particle parameters'!$B$19)</f>
        <v>1</v>
      </c>
    </row>
    <row r="146" spans="2:10" x14ac:dyDescent="0.15">
      <c r="B146" s="15">
        <f>'RAOB Used for Calcs'!C146</f>
        <v>11601.333333333334</v>
      </c>
      <c r="D146" s="15">
        <f>IF('RAOB Used for Calcs'!N146=1,B146-B145,0)</f>
        <v>19.33333333333394</v>
      </c>
      <c r="F146" s="8">
        <f>Vz!AO146</f>
        <v>223.3369944890199</v>
      </c>
      <c r="H146" s="8">
        <f t="shared" si="2"/>
        <v>8.6565745086555471E-2</v>
      </c>
      <c r="J146" s="18" t="b">
        <f>AND(B146&gt;'particle parameters'!$B$18,B146&lt;'particle parameters'!$B$19)</f>
        <v>1</v>
      </c>
    </row>
    <row r="147" spans="2:10" x14ac:dyDescent="0.15">
      <c r="B147" s="15">
        <f>'RAOB Used for Calcs'!C147</f>
        <v>11620.666666666668</v>
      </c>
      <c r="D147" s="15">
        <f>IF('RAOB Used for Calcs'!N147=1,B147-B146,0)</f>
        <v>19.33333333333394</v>
      </c>
      <c r="F147" s="8">
        <f>Vz!AO147</f>
        <v>225.97438052798074</v>
      </c>
      <c r="H147" s="8">
        <f t="shared" si="2"/>
        <v>8.5555421318834132E-2</v>
      </c>
      <c r="J147" s="18" t="b">
        <f>AND(B147&gt;'particle parameters'!$B$18,B147&lt;'particle parameters'!$B$19)</f>
        <v>1</v>
      </c>
    </row>
    <row r="148" spans="2:10" x14ac:dyDescent="0.15">
      <c r="B148" s="15">
        <f>'RAOB Used for Calcs'!C148</f>
        <v>11640</v>
      </c>
      <c r="D148" s="15">
        <f>IF('RAOB Used for Calcs'!N148=1,B148-B147,0)</f>
        <v>19.333333333332121</v>
      </c>
      <c r="F148" s="8">
        <f>Vz!AO148</f>
        <v>228.67879417478906</v>
      </c>
      <c r="H148" s="8">
        <f t="shared" si="2"/>
        <v>8.4543621121925372E-2</v>
      </c>
      <c r="J148" s="18" t="b">
        <f>AND(B148&gt;'particle parameters'!$B$18,B148&lt;'particle parameters'!$B$19)</f>
        <v>1</v>
      </c>
    </row>
    <row r="149" spans="2:10" x14ac:dyDescent="0.15">
      <c r="B149" s="15">
        <f>'RAOB Used for Calcs'!C149</f>
        <v>11761.333333333334</v>
      </c>
      <c r="D149" s="15">
        <f>IF('RAOB Used for Calcs'!N149=1,B149-B148,0)</f>
        <v>121.33333333333394</v>
      </c>
      <c r="F149" s="8">
        <f>Vz!AO149</f>
        <v>247.11704153431222</v>
      </c>
      <c r="H149" s="8">
        <f t="shared" si="2"/>
        <v>0.49099541083849857</v>
      </c>
      <c r="J149" s="18" t="b">
        <f>AND(B149&gt;'particle parameters'!$B$18,B149&lt;'particle parameters'!$B$19)</f>
        <v>1</v>
      </c>
    </row>
    <row r="150" spans="2:10" x14ac:dyDescent="0.15">
      <c r="B150" s="15">
        <f>'RAOB Used for Calcs'!C150</f>
        <v>11882.666666666668</v>
      </c>
      <c r="D150" s="15">
        <f>IF('RAOB Used for Calcs'!N150=1,B150-B149,0)</f>
        <v>121.33333333333394</v>
      </c>
      <c r="F150" s="8">
        <f>Vz!AO150</f>
        <v>268.61502457879118</v>
      </c>
      <c r="H150" s="8">
        <f t="shared" si="2"/>
        <v>0.45169972723452029</v>
      </c>
      <c r="J150" s="18" t="b">
        <f>AND(B150&gt;'particle parameters'!$B$18,B150&lt;'particle parameters'!$B$19)</f>
        <v>1</v>
      </c>
    </row>
    <row r="151" spans="2:10" x14ac:dyDescent="0.15">
      <c r="B151" s="15">
        <f>'RAOB Used for Calcs'!C151</f>
        <v>12004</v>
      </c>
      <c r="D151" s="15">
        <f>IF('RAOB Used for Calcs'!N151=1,B151-B150,0)</f>
        <v>121.33333333333212</v>
      </c>
      <c r="F151" s="8">
        <f>Vz!AO151</f>
        <v>293.57171693983872</v>
      </c>
      <c r="H151" s="8">
        <f t="shared" si="2"/>
        <v>0.41330048615751636</v>
      </c>
      <c r="J151" s="18" t="b">
        <f>AND(B151&gt;'particle parameters'!$B$18,B151&lt;'particle parameters'!$B$19)</f>
        <v>1</v>
      </c>
    </row>
    <row r="152" spans="2:10" x14ac:dyDescent="0.15">
      <c r="B152" s="15">
        <f>'RAOB Used for Calcs'!C152</f>
        <v>12104</v>
      </c>
      <c r="D152" s="15">
        <f>IF('RAOB Used for Calcs'!N152=1,B152-B151,0)</f>
        <v>100</v>
      </c>
      <c r="F152" s="8">
        <f>Vz!AO152</f>
        <v>311.83144926377031</v>
      </c>
      <c r="H152" s="8">
        <f t="shared" si="2"/>
        <v>0.32068606369273722</v>
      </c>
      <c r="J152" s="18" t="b">
        <f>AND(B152&gt;'particle parameters'!$B$18,B152&lt;'particle parameters'!$B$19)</f>
        <v>1</v>
      </c>
    </row>
    <row r="153" spans="2:10" x14ac:dyDescent="0.15">
      <c r="B153" s="15">
        <f>'RAOB Used for Calcs'!C153</f>
        <v>12204</v>
      </c>
      <c r="D153" s="15">
        <f>IF('RAOB Used for Calcs'!N153=1,B153-B152,0)</f>
        <v>100</v>
      </c>
      <c r="F153" s="8">
        <f>Vz!AO153</f>
        <v>331.81713196486095</v>
      </c>
      <c r="H153" s="8">
        <f t="shared" si="2"/>
        <v>0.30137081653333647</v>
      </c>
      <c r="J153" s="18" t="b">
        <f>AND(B153&gt;'particle parameters'!$B$18,B153&lt;'particle parameters'!$B$19)</f>
        <v>1</v>
      </c>
    </row>
    <row r="154" spans="2:10" x14ac:dyDescent="0.15">
      <c r="B154" s="15">
        <f>'RAOB Used for Calcs'!C154</f>
        <v>12304</v>
      </c>
      <c r="D154" s="15">
        <f>IF('RAOB Used for Calcs'!N154=1,B154-B153,0)</f>
        <v>100</v>
      </c>
      <c r="F154" s="8">
        <f>Vz!AO154</f>
        <v>353.62215945978778</v>
      </c>
      <c r="H154" s="8">
        <f t="shared" si="2"/>
        <v>0.28278770808018755</v>
      </c>
      <c r="J154" s="18" t="b">
        <f>AND(B154&gt;'particle parameters'!$B$18,B154&lt;'particle parameters'!$B$19)</f>
        <v>1</v>
      </c>
    </row>
    <row r="155" spans="2:10" x14ac:dyDescent="0.15">
      <c r="B155" s="15">
        <f>'RAOB Used for Calcs'!C155</f>
        <v>12404</v>
      </c>
      <c r="D155" s="15">
        <f>IF('RAOB Used for Calcs'!N155=1,B155-B154,0)</f>
        <v>100</v>
      </c>
      <c r="F155" s="8">
        <f>Vz!AO155</f>
        <v>377.33061232912132</v>
      </c>
      <c r="H155" s="8">
        <f t="shared" si="2"/>
        <v>0.26501957893831418</v>
      </c>
      <c r="J155" s="18" t="b">
        <f>AND(B155&gt;'particle parameters'!$B$18,B155&lt;'particle parameters'!$B$19)</f>
        <v>1</v>
      </c>
    </row>
    <row r="156" spans="2:10" x14ac:dyDescent="0.15">
      <c r="B156" s="15">
        <f>'RAOB Used for Calcs'!C156</f>
        <v>12504</v>
      </c>
      <c r="D156" s="15">
        <f>IF('RAOB Used for Calcs'!N156=1,B156-B155,0)</f>
        <v>100</v>
      </c>
      <c r="F156" s="8">
        <f>Vz!AO156</f>
        <v>403.01677220170359</v>
      </c>
      <c r="H156" s="8">
        <f t="shared" si="2"/>
        <v>0.24812863110806604</v>
      </c>
      <c r="J156" s="18" t="b">
        <f>AND(B156&gt;'particle parameters'!$B$18,B156&lt;'particle parameters'!$B$19)</f>
        <v>1</v>
      </c>
    </row>
    <row r="157" spans="2:10" x14ac:dyDescent="0.15">
      <c r="B157" s="15">
        <f>'RAOB Used for Calcs'!C157</f>
        <v>12604</v>
      </c>
      <c r="D157" s="15">
        <f>IF('RAOB Used for Calcs'!N157=1,B157-B156,0)</f>
        <v>100</v>
      </c>
      <c r="F157" s="8">
        <f>Vz!AO157</f>
        <v>430.74577625344023</v>
      </c>
      <c r="H157" s="8">
        <f t="shared" si="2"/>
        <v>0.23215549754146042</v>
      </c>
      <c r="J157" s="18" t="b">
        <f>AND(B157&gt;'particle parameters'!$B$18,B157&lt;'particle parameters'!$B$19)</f>
        <v>1</v>
      </c>
    </row>
    <row r="158" spans="2:10" x14ac:dyDescent="0.15">
      <c r="B158" s="15">
        <f>'RAOB Used for Calcs'!C158</f>
        <v>12704</v>
      </c>
      <c r="D158" s="15">
        <f>IF('RAOB Used for Calcs'!N158=1,B158-B157,0)</f>
        <v>100</v>
      </c>
      <c r="F158" s="8">
        <f>Vz!AO158</f>
        <v>460.57543887480773</v>
      </c>
      <c r="H158" s="8">
        <f t="shared" si="2"/>
        <v>0.21711969757723382</v>
      </c>
      <c r="J158" s="18" t="b">
        <f>AND(B158&gt;'particle parameters'!$B$18,B158&lt;'particle parameters'!$B$19)</f>
        <v>1</v>
      </c>
    </row>
    <row r="159" spans="2:10" x14ac:dyDescent="0.15">
      <c r="B159" s="15">
        <f>'RAOB Used for Calcs'!C159</f>
        <v>12804</v>
      </c>
      <c r="D159" s="15">
        <f>IF('RAOB Used for Calcs'!N159=1,B159-B158,0)</f>
        <v>100</v>
      </c>
      <c r="F159" s="8">
        <f>Vz!AO159</f>
        <v>492.55910911899718</v>
      </c>
      <c r="H159" s="8">
        <f t="shared" si="2"/>
        <v>0.2030213189618244</v>
      </c>
      <c r="J159" s="18" t="b">
        <f>AND(B159&gt;'particle parameters'!$B$18,B159&lt;'particle parameters'!$B$19)</f>
        <v>1</v>
      </c>
    </row>
    <row r="160" spans="2:10" x14ac:dyDescent="0.15">
      <c r="B160" s="15">
        <f>'RAOB Used for Calcs'!C160</f>
        <v>12904</v>
      </c>
      <c r="D160" s="15">
        <f>IF('RAOB Used for Calcs'!N160=1,B160-B159,0)</f>
        <v>100</v>
      </c>
      <c r="F160" s="8">
        <f>Vz!AO160</f>
        <v>526.74929874253507</v>
      </c>
      <c r="H160" s="8">
        <f t="shared" si="2"/>
        <v>0.18984363194924361</v>
      </c>
      <c r="J160" s="18" t="b">
        <f>AND(B160&gt;'particle parameters'!$B$18,B160&lt;'particle parameters'!$B$19)</f>
        <v>1</v>
      </c>
    </row>
    <row r="161" spans="2:10" x14ac:dyDescent="0.15">
      <c r="B161" s="15">
        <f>'RAOB Used for Calcs'!C161</f>
        <v>13004</v>
      </c>
      <c r="D161" s="15">
        <f>IF('RAOB Used for Calcs'!N161=1,B161-B160,0)</f>
        <v>100</v>
      </c>
      <c r="F161" s="8">
        <f>Vz!AO161</f>
        <v>563.20173502043497</v>
      </c>
      <c r="H161" s="8">
        <f t="shared" si="2"/>
        <v>0.17755627119360995</v>
      </c>
      <c r="J161" s="18" t="b">
        <f>AND(B161&gt;'particle parameters'!$B$18,B161&lt;'particle parameters'!$B$19)</f>
        <v>1</v>
      </c>
    </row>
    <row r="162" spans="2:10" x14ac:dyDescent="0.15">
      <c r="B162" s="15">
        <f>'RAOB Used for Calcs'!C162</f>
        <v>13104</v>
      </c>
      <c r="D162" s="15">
        <f>IF('RAOB Used for Calcs'!N162=1,B162-B161,0)</f>
        <v>100</v>
      </c>
      <c r="F162" s="8">
        <f>Vz!AO162</f>
        <v>601.97947637366337</v>
      </c>
      <c r="H162" s="8">
        <f t="shared" si="2"/>
        <v>0.16611862019350235</v>
      </c>
      <c r="J162" s="18" t="b">
        <f>AND(B162&gt;'particle parameters'!$B$18,B162&lt;'particle parameters'!$B$19)</f>
        <v>1</v>
      </c>
    </row>
    <row r="163" spans="2:10" x14ac:dyDescent="0.15">
      <c r="B163" s="15">
        <f>'RAOB Used for Calcs'!C163</f>
        <v>13204</v>
      </c>
      <c r="D163" s="15">
        <f>IF('RAOB Used for Calcs'!N163=1,B163-B162,0)</f>
        <v>100</v>
      </c>
      <c r="F163" s="8">
        <f>Vz!AO163</f>
        <v>643.15677049783267</v>
      </c>
      <c r="H163" s="8">
        <f t="shared" si="2"/>
        <v>0.15548308684147946</v>
      </c>
      <c r="J163" s="18" t="b">
        <f>AND(B163&gt;'particle parameters'!$B$18,B163&lt;'particle parameters'!$B$19)</f>
        <v>1</v>
      </c>
    </row>
    <row r="164" spans="2:10" x14ac:dyDescent="0.15">
      <c r="B164" s="15">
        <f>'RAOB Used for Calcs'!C164</f>
        <v>13299.333333333334</v>
      </c>
      <c r="D164" s="15">
        <f>IF('RAOB Used for Calcs'!N164=1,B164-B163,0)</f>
        <v>95.33333333333394</v>
      </c>
      <c r="F164" s="8">
        <f>Vz!AO164</f>
        <v>684.66867840592295</v>
      </c>
      <c r="H164" s="8">
        <f t="shared" si="2"/>
        <v>0.13924009720335592</v>
      </c>
      <c r="J164" s="18" t="b">
        <f>AND(B164&gt;'particle parameters'!$B$18,B164&lt;'particle parameters'!$B$19)</f>
        <v>1</v>
      </c>
    </row>
    <row r="165" spans="2:10" x14ac:dyDescent="0.15">
      <c r="B165" s="15">
        <f>'RAOB Used for Calcs'!C165</f>
        <v>13394.666666666668</v>
      </c>
      <c r="D165" s="15">
        <f>IF('RAOB Used for Calcs'!N165=1,B165-B164,0)</f>
        <v>95.33333333333394</v>
      </c>
      <c r="F165" s="8">
        <f>Vz!AO165</f>
        <v>728.5277233855553</v>
      </c>
      <c r="H165" s="8">
        <f t="shared" si="2"/>
        <v>0.13085752301958883</v>
      </c>
      <c r="J165" s="18" t="b">
        <f>AND(B165&gt;'particle parameters'!$B$18,B165&lt;'particle parameters'!$B$19)</f>
        <v>1</v>
      </c>
    </row>
    <row r="166" spans="2:10" x14ac:dyDescent="0.15">
      <c r="B166" s="15">
        <f>'RAOB Used for Calcs'!C166</f>
        <v>13490</v>
      </c>
      <c r="D166" s="15">
        <f>IF('RAOB Used for Calcs'!N166=1,B166-B165,0)</f>
        <v>95.333333333332121</v>
      </c>
      <c r="F166" s="8">
        <f>Vz!AO166</f>
        <v>774.84058128091715</v>
      </c>
      <c r="H166" s="8">
        <f t="shared" si="2"/>
        <v>0.12303606139953734</v>
      </c>
      <c r="J166" s="18" t="b">
        <f>AND(B166&gt;'particle parameters'!$B$18,B166&lt;'particle parameters'!$B$19)</f>
        <v>1</v>
      </c>
    </row>
    <row r="167" spans="2:10" x14ac:dyDescent="0.15">
      <c r="B167" s="15">
        <f>'RAOB Used for Calcs'!C167</f>
        <v>13623.333333333334</v>
      </c>
      <c r="D167" s="15">
        <f>IF('RAOB Used for Calcs'!N167=1,B167-B166,0)</f>
        <v>133.33333333333394</v>
      </c>
      <c r="F167" s="8">
        <f>Vz!AO167</f>
        <v>836.04948812034195</v>
      </c>
      <c r="H167" s="8">
        <f t="shared" si="2"/>
        <v>0.1594801925339398</v>
      </c>
      <c r="J167" s="18" t="b">
        <f>AND(B167&gt;'particle parameters'!$B$18,B167&lt;'particle parameters'!$B$19)</f>
        <v>1</v>
      </c>
    </row>
    <row r="168" spans="2:10" x14ac:dyDescent="0.15">
      <c r="B168" s="15">
        <f>'RAOB Used for Calcs'!C168</f>
        <v>13756.666666666668</v>
      </c>
      <c r="D168" s="15">
        <f>IF('RAOB Used for Calcs'!N168=1,B168-B167,0)</f>
        <v>133.33333333333394</v>
      </c>
      <c r="F168" s="8">
        <f>Vz!AO168</f>
        <v>901.52472137711436</v>
      </c>
      <c r="H168" s="8">
        <f t="shared" si="2"/>
        <v>0.1478975896852413</v>
      </c>
      <c r="J168" s="18" t="b">
        <f>AND(B168&gt;'particle parameters'!$B$18,B168&lt;'particle parameters'!$B$19)</f>
        <v>1</v>
      </c>
    </row>
    <row r="169" spans="2:10" x14ac:dyDescent="0.15">
      <c r="B169" s="15">
        <f>'RAOB Used for Calcs'!C169</f>
        <v>13890</v>
      </c>
      <c r="D169" s="15">
        <f>IF('RAOB Used for Calcs'!N169=1,B169-B168,0)</f>
        <v>133.33333333333212</v>
      </c>
      <c r="F169" s="8">
        <f>Vz!AO169</f>
        <v>971.58772518182218</v>
      </c>
      <c r="H169" s="8">
        <f t="shared" si="2"/>
        <v>0.13723241852235241</v>
      </c>
      <c r="J169" s="18" t="b">
        <f>AND(B169&gt;'particle parameters'!$B$18,B169&lt;'particle parameters'!$B$19)</f>
        <v>1</v>
      </c>
    </row>
    <row r="170" spans="2:10" x14ac:dyDescent="0.15">
      <c r="B170" s="15">
        <f>'RAOB Used for Calcs'!C170</f>
        <v>14035.333333333334</v>
      </c>
      <c r="D170" s="15">
        <f>IF('RAOB Used for Calcs'!N170=1,B170-B169,0)</f>
        <v>145.33333333333394</v>
      </c>
      <c r="F170" s="8">
        <f>Vz!AO170</f>
        <v>1053.8790132282572</v>
      </c>
      <c r="H170" s="8">
        <f t="shared" si="2"/>
        <v>0.13790324269590187</v>
      </c>
      <c r="J170" s="18" t="b">
        <f>AND(B170&gt;'particle parameters'!$B$18,B170&lt;'particle parameters'!$B$19)</f>
        <v>1</v>
      </c>
    </row>
    <row r="171" spans="2:10" x14ac:dyDescent="0.15">
      <c r="B171" s="15">
        <f>'RAOB Used for Calcs'!C171</f>
        <v>14180.666666666668</v>
      </c>
      <c r="D171" s="15">
        <f>IF('RAOB Used for Calcs'!N171=1,B171-B170,0)</f>
        <v>145.33333333333394</v>
      </c>
      <c r="F171" s="8">
        <f>Vz!AO171</f>
        <v>1142.6240559865403</v>
      </c>
      <c r="H171" s="8">
        <f t="shared" si="2"/>
        <v>0.12719260772770385</v>
      </c>
      <c r="J171" s="18" t="b">
        <f>AND(B171&gt;'particle parameters'!$B$18,B171&lt;'particle parameters'!$B$19)</f>
        <v>1</v>
      </c>
    </row>
    <row r="172" spans="2:10" x14ac:dyDescent="0.15">
      <c r="B172" s="15">
        <f>'RAOB Used for Calcs'!C172</f>
        <v>14326</v>
      </c>
      <c r="D172" s="15">
        <f>IF('RAOB Used for Calcs'!N172=1,B172-B171,0)</f>
        <v>145.33333333333212</v>
      </c>
      <c r="F172" s="8">
        <f>Vz!AO172</f>
        <v>1238.4096247320176</v>
      </c>
      <c r="H172" s="8">
        <f t="shared" si="2"/>
        <v>0.11735481574990274</v>
      </c>
      <c r="J172" s="18" t="b">
        <f>AND(B172&gt;'particle parameters'!$B$18,B172&lt;'particle parameters'!$B$19)</f>
        <v>1</v>
      </c>
    </row>
    <row r="173" spans="2:10" x14ac:dyDescent="0.15">
      <c r="B173" s="15">
        <f>'RAOB Used for Calcs'!C173</f>
        <v>14352.666666666666</v>
      </c>
      <c r="D173" s="15">
        <f>IF('RAOB Used for Calcs'!N173=1,B173-B172,0)</f>
        <v>26.66666666666606</v>
      </c>
      <c r="F173" s="8">
        <f>Vz!AO173</f>
        <v>1256.0232131265907</v>
      </c>
      <c r="H173" s="8">
        <f t="shared" si="2"/>
        <v>2.1231030117895129E-2</v>
      </c>
      <c r="J173" s="18" t="b">
        <f>AND(B173&gt;'particle parameters'!$B$18,B173&lt;'particle parameters'!$B$19)</f>
        <v>1</v>
      </c>
    </row>
    <row r="174" spans="2:10" x14ac:dyDescent="0.15">
      <c r="B174" s="15">
        <f>'RAOB Used for Calcs'!C174</f>
        <v>14379.333333333332</v>
      </c>
      <c r="D174" s="15">
        <f>IF('RAOB Used for Calcs'!N174=1,B174-B173,0)</f>
        <v>26.66666666666606</v>
      </c>
      <c r="F174" s="8">
        <f>Vz!AO174</f>
        <v>1273.8767297853421</v>
      </c>
      <c r="H174" s="8">
        <f t="shared" si="2"/>
        <v>2.0933474992638885E-2</v>
      </c>
      <c r="J174" s="18" t="b">
        <f>AND(B174&gt;'particle parameters'!$B$18,B174&lt;'particle parameters'!$B$19)</f>
        <v>1</v>
      </c>
    </row>
    <row r="175" spans="2:10" x14ac:dyDescent="0.15">
      <c r="B175" s="15">
        <f>'RAOB Used for Calcs'!C175</f>
        <v>14406</v>
      </c>
      <c r="D175" s="15">
        <f>IF('RAOB Used for Calcs'!N175=1,B175-B174,0)</f>
        <v>26.666666666667879</v>
      </c>
      <c r="F175" s="8">
        <f>Vz!AO175</f>
        <v>1291.9738575055324</v>
      </c>
      <c r="H175" s="8">
        <f t="shared" si="2"/>
        <v>2.0640252518850745E-2</v>
      </c>
      <c r="J175" s="18" t="b">
        <f>AND(B175&gt;'particle parameters'!$B$18,B175&lt;'particle parameters'!$B$19)</f>
        <v>1</v>
      </c>
    </row>
    <row r="176" spans="2:10" x14ac:dyDescent="0.15">
      <c r="B176" s="15">
        <f>'RAOB Used for Calcs'!C176</f>
        <v>14539.333333333334</v>
      </c>
      <c r="D176" s="15">
        <f>IF('RAOB Used for Calcs'!N176=1,B176-B175,0)</f>
        <v>133.33333333333394</v>
      </c>
      <c r="F176" s="8">
        <f>Vz!AO176</f>
        <v>1375.9748939710319</v>
      </c>
      <c r="H176" s="8">
        <f t="shared" si="2"/>
        <v>9.690099282882772E-2</v>
      </c>
      <c r="J176" s="18" t="b">
        <f>AND(B176&gt;'particle parameters'!$B$18,B176&lt;'particle parameters'!$B$19)</f>
        <v>1</v>
      </c>
    </row>
    <row r="177" spans="2:10" x14ac:dyDescent="0.15">
      <c r="B177" s="15">
        <f>'RAOB Used for Calcs'!C177</f>
        <v>14672.666666666668</v>
      </c>
      <c r="D177" s="15">
        <f>IF('RAOB Used for Calcs'!N177=1,B177-B176,0)</f>
        <v>133.33333333333394</v>
      </c>
      <c r="F177" s="8">
        <f>Vz!AO177</f>
        <v>1465.2789083499911</v>
      </c>
      <c r="H177" s="8">
        <f t="shared" si="2"/>
        <v>9.099519045386166E-2</v>
      </c>
      <c r="J177" s="18" t="b">
        <f>AND(B177&gt;'particle parameters'!$B$18,B177&lt;'particle parameters'!$B$19)</f>
        <v>1</v>
      </c>
    </row>
    <row r="178" spans="2:10" x14ac:dyDescent="0.15">
      <c r="B178" s="15">
        <f>'RAOB Used for Calcs'!C178</f>
        <v>14806</v>
      </c>
      <c r="D178" s="15">
        <f>IF('RAOB Used for Calcs'!N178=1,B178-B177,0)</f>
        <v>133.33333333333212</v>
      </c>
      <c r="F178" s="8">
        <f>Vz!AO178</f>
        <v>1560.2534988435548</v>
      </c>
      <c r="H178" s="8">
        <f t="shared" si="2"/>
        <v>8.545619890111289E-2</v>
      </c>
      <c r="J178" s="18" t="b">
        <f>AND(B178&gt;'particle parameters'!$B$18,B178&lt;'particle parameters'!$B$19)</f>
        <v>1</v>
      </c>
    </row>
    <row r="179" spans="2:10" x14ac:dyDescent="0.15">
      <c r="B179" s="15">
        <f>'RAOB Used for Calcs'!C179</f>
        <v>14934.666666666666</v>
      </c>
      <c r="D179" s="15">
        <f>IF('RAOB Used for Calcs'!N179=1,B179-B178,0)</f>
        <v>128.66666666666606</v>
      </c>
      <c r="F179" s="8">
        <f>Vz!AO179</f>
        <v>1657.5335137970408</v>
      </c>
      <c r="H179" s="8">
        <f t="shared" si="2"/>
        <v>7.7625378669972905E-2</v>
      </c>
      <c r="J179" s="18" t="b">
        <f>AND(B179&gt;'particle parameters'!$B$18,B179&lt;'particle parameters'!$B$19)</f>
        <v>1</v>
      </c>
    </row>
    <row r="180" spans="2:10" x14ac:dyDescent="0.15">
      <c r="B180" s="15">
        <f>'RAOB Used for Calcs'!C180</f>
        <v>15063.333333333332</v>
      </c>
      <c r="D180" s="15">
        <f>IF('RAOB Used for Calcs'!N180=1,B180-B179,0)</f>
        <v>128.66666666666606</v>
      </c>
      <c r="F180" s="8">
        <f>Vz!AO180</f>
        <v>1760.8105318300572</v>
      </c>
      <c r="H180" s="8">
        <f t="shared" si="2"/>
        <v>7.3072408609993589E-2</v>
      </c>
      <c r="J180" s="18" t="b">
        <f>AND(B180&gt;'particle parameters'!$B$18,B180&lt;'particle parameters'!$B$19)</f>
        <v>1</v>
      </c>
    </row>
    <row r="181" spans="2:10" x14ac:dyDescent="0.15">
      <c r="B181" s="15">
        <f>'RAOB Used for Calcs'!C181</f>
        <v>15192</v>
      </c>
      <c r="D181" s="15">
        <f>IF('RAOB Used for Calcs'!N181=1,B181-B180,0)</f>
        <v>128.66666666666788</v>
      </c>
      <c r="F181" s="8">
        <f>Vz!AO181</f>
        <v>1870.4720653753952</v>
      </c>
      <c r="H181" s="8">
        <f t="shared" si="2"/>
        <v>6.87883390767694E-2</v>
      </c>
      <c r="J181" s="18" t="b">
        <f>AND(B181&gt;'particle parameters'!$B$18,B181&lt;'particle parameters'!$B$19)</f>
        <v>1</v>
      </c>
    </row>
    <row r="182" spans="2:10" x14ac:dyDescent="0.15">
      <c r="B182" s="15">
        <f>'RAOB Used for Calcs'!C182</f>
        <v>15208</v>
      </c>
      <c r="D182" s="15">
        <f>IF('RAOB Used for Calcs'!N182=1,B182-B181,0)</f>
        <v>16</v>
      </c>
      <c r="F182" s="8">
        <f>Vz!AO182</f>
        <v>1884.1062484504698</v>
      </c>
      <c r="H182" s="8">
        <f t="shared" si="2"/>
        <v>8.4920900894834093E-3</v>
      </c>
      <c r="J182" s="18" t="b">
        <f>AND(B182&gt;'particle parameters'!$B$18,B182&lt;'particle parameters'!$B$19)</f>
        <v>1</v>
      </c>
    </row>
    <row r="183" spans="2:10" x14ac:dyDescent="0.15">
      <c r="B183" s="15">
        <f>'RAOB Used for Calcs'!C183</f>
        <v>15224</v>
      </c>
      <c r="D183" s="15">
        <f>IF('RAOB Used for Calcs'!N183=1,B183-B182,0)</f>
        <v>16</v>
      </c>
      <c r="F183" s="8">
        <f>Vz!AO183</f>
        <v>1897.8392636267936</v>
      </c>
      <c r="H183" s="8">
        <f t="shared" si="2"/>
        <v>8.4306402057589477E-3</v>
      </c>
      <c r="J183" s="18" t="b">
        <f>AND(B183&gt;'particle parameters'!$B$18,B183&lt;'particle parameters'!$B$19)</f>
        <v>1</v>
      </c>
    </row>
    <row r="184" spans="2:10" x14ac:dyDescent="0.15">
      <c r="B184" s="15">
        <f>'RAOB Used for Calcs'!C184</f>
        <v>15240</v>
      </c>
      <c r="D184" s="15">
        <f>IF('RAOB Used for Calcs'!N184=1,B184-B183,0)</f>
        <v>16</v>
      </c>
      <c r="F184" s="8">
        <f>Vz!AO184</f>
        <v>1911.6718492467007</v>
      </c>
      <c r="H184" s="8">
        <f t="shared" si="2"/>
        <v>8.3696372922501538E-3</v>
      </c>
      <c r="J184" s="18" t="b">
        <f>AND(B184&gt;'particle parameters'!$B$18,B184&lt;'particle parameters'!$B$19)</f>
        <v>1</v>
      </c>
    </row>
    <row r="185" spans="2:10" x14ac:dyDescent="0.15">
      <c r="B185" s="15">
        <f>'RAOB Used for Calcs'!C185</f>
        <v>15340</v>
      </c>
      <c r="D185" s="15">
        <f>IF('RAOB Used for Calcs'!N185=1,B185-B184,0)</f>
        <v>100</v>
      </c>
      <c r="F185" s="8">
        <f>Vz!AO185</f>
        <v>1994.1486148359486</v>
      </c>
      <c r="H185" s="8">
        <f t="shared" si="2"/>
        <v>5.014671386877885E-2</v>
      </c>
      <c r="J185" s="18" t="b">
        <f>AND(B185&gt;'particle parameters'!$B$18,B185&lt;'particle parameters'!$B$19)</f>
        <v>1</v>
      </c>
    </row>
    <row r="186" spans="2:10" x14ac:dyDescent="0.15">
      <c r="B186" s="15">
        <f>'RAOB Used for Calcs'!C186</f>
        <v>15440</v>
      </c>
      <c r="D186" s="15">
        <f>IF('RAOB Used for Calcs'!N186=1,B186-B185,0)</f>
        <v>100</v>
      </c>
      <c r="F186" s="8">
        <f>Vz!AO186</f>
        <v>2080.1714951636795</v>
      </c>
      <c r="H186" s="8">
        <f t="shared" si="2"/>
        <v>4.807295948074293E-2</v>
      </c>
      <c r="J186" s="18" t="b">
        <f>AND(B186&gt;'particle parameters'!$B$18,B186&lt;'particle parameters'!$B$19)</f>
        <v>1</v>
      </c>
    </row>
    <row r="187" spans="2:10" x14ac:dyDescent="0.15">
      <c r="B187" s="15">
        <f>'RAOB Used for Calcs'!C187</f>
        <v>15540</v>
      </c>
      <c r="D187" s="15">
        <f>IF('RAOB Used for Calcs'!N187=1,B187-B186,0)</f>
        <v>100</v>
      </c>
      <c r="F187" s="8">
        <f>Vz!AO187</f>
        <v>2169.8958482318667</v>
      </c>
      <c r="H187" s="8">
        <f t="shared" si="2"/>
        <v>4.6085161221670945E-2</v>
      </c>
      <c r="J187" s="18" t="b">
        <f>AND(B187&gt;'particle parameters'!$B$18,B187&lt;'particle parameters'!$B$19)</f>
        <v>1</v>
      </c>
    </row>
    <row r="188" spans="2:10" x14ac:dyDescent="0.15">
      <c r="B188" s="15">
        <f>'RAOB Used for Calcs'!C188</f>
        <v>15643.333333333334</v>
      </c>
      <c r="D188" s="15">
        <f>IF('RAOB Used for Calcs'!N188=1,B188-B187,0)</f>
        <v>103.33333333333394</v>
      </c>
      <c r="F188" s="8">
        <f>Vz!AO188</f>
        <v>2266.7418691332127</v>
      </c>
      <c r="H188" s="8">
        <f t="shared" si="2"/>
        <v>4.5586722837941809E-2</v>
      </c>
      <c r="J188" s="18" t="b">
        <f>AND(B188&gt;'particle parameters'!$B$18,B188&lt;'particle parameters'!$B$19)</f>
        <v>1</v>
      </c>
    </row>
    <row r="189" spans="2:10" x14ac:dyDescent="0.15">
      <c r="B189" s="15">
        <f>'RAOB Used for Calcs'!C189</f>
        <v>15746.666666666668</v>
      </c>
      <c r="D189" s="15">
        <f>IF('RAOB Used for Calcs'!N189=1,B189-B188,0)</f>
        <v>103.33333333333394</v>
      </c>
      <c r="F189" s="8">
        <f>Vz!AO189</f>
        <v>2367.9048023497166</v>
      </c>
      <c r="H189" s="8">
        <f t="shared" si="2"/>
        <v>4.363914175552764E-2</v>
      </c>
      <c r="J189" s="18" t="b">
        <f>AND(B189&gt;'particle parameters'!$B$18,B189&lt;'particle parameters'!$B$19)</f>
        <v>1</v>
      </c>
    </row>
    <row r="190" spans="2:10" x14ac:dyDescent="0.15">
      <c r="B190" s="15">
        <f>'RAOB Used for Calcs'!C190</f>
        <v>15850</v>
      </c>
      <c r="D190" s="15">
        <f>IF('RAOB Used for Calcs'!N190=1,B190-B189,0)</f>
        <v>103.33333333333212</v>
      </c>
      <c r="F190" s="8">
        <f>Vz!AO190</f>
        <v>2473.5786164582873</v>
      </c>
      <c r="H190" s="8">
        <f t="shared" si="2"/>
        <v>4.1774832886163356E-2</v>
      </c>
      <c r="J190" s="18" t="b">
        <f>AND(B190&gt;'particle parameters'!$B$18,B190&lt;'particle parameters'!$B$19)</f>
        <v>1</v>
      </c>
    </row>
    <row r="191" spans="2:10" x14ac:dyDescent="0.15">
      <c r="B191" s="15">
        <f>'RAOB Used for Calcs'!C191</f>
        <v>15930</v>
      </c>
      <c r="D191" s="15">
        <f>IF('RAOB Used for Calcs'!N191=1,B191-B190,0)</f>
        <v>80</v>
      </c>
      <c r="F191" s="8">
        <f>Vz!AO191</f>
        <v>2555.1808024291431</v>
      </c>
      <c r="H191" s="8">
        <f t="shared" si="2"/>
        <v>3.1308939048049399E-2</v>
      </c>
      <c r="J191" s="18" t="b">
        <f>AND(B191&gt;'particle parameters'!$B$18,B191&lt;'particle parameters'!$B$19)</f>
        <v>1</v>
      </c>
    </row>
    <row r="192" spans="2:10" x14ac:dyDescent="0.15">
      <c r="B192" s="15">
        <f>'RAOB Used for Calcs'!C192</f>
        <v>16010</v>
      </c>
      <c r="D192" s="15">
        <f>IF('RAOB Used for Calcs'!N192=1,B192-B191,0)</f>
        <v>80</v>
      </c>
      <c r="F192" s="8">
        <f>Vz!AO192</f>
        <v>2555.1808024291431</v>
      </c>
      <c r="H192" s="8">
        <f t="shared" si="2"/>
        <v>0</v>
      </c>
      <c r="J192" s="18" t="b">
        <f>AND(B192&gt;'particle parameters'!$B$18,B192&lt;'particle parameters'!$B$19)</f>
        <v>0</v>
      </c>
    </row>
    <row r="193" spans="2:10" x14ac:dyDescent="0.15">
      <c r="B193" s="15">
        <f>'RAOB Used for Calcs'!C193</f>
        <v>16090</v>
      </c>
      <c r="D193" s="15">
        <f>IF('RAOB Used for Calcs'!N193=1,B193-B192,0)</f>
        <v>80</v>
      </c>
      <c r="F193" s="8">
        <f>Vz!AO193</f>
        <v>2555.1808024291431</v>
      </c>
      <c r="H193" s="8">
        <f t="shared" si="2"/>
        <v>0</v>
      </c>
      <c r="J193" s="18" t="b">
        <f>AND(B193&gt;'particle parameters'!$B$18,B193&lt;'particle parameters'!$B$19)</f>
        <v>0</v>
      </c>
    </row>
    <row r="194" spans="2:10" x14ac:dyDescent="0.15">
      <c r="B194" s="15">
        <f>'RAOB Used for Calcs'!C194</f>
        <v>16111.333333333334</v>
      </c>
      <c r="D194" s="15">
        <f>IF('RAOB Used for Calcs'!N194=1,B194-B193,0)</f>
        <v>21.33333333333394</v>
      </c>
      <c r="F194" s="8">
        <f>Vz!AO194</f>
        <v>2555.1808024291431</v>
      </c>
      <c r="H194" s="8">
        <f t="shared" ref="H194:H257" si="3">IF(J194=TRUE,D194/F194,0)</f>
        <v>0</v>
      </c>
      <c r="J194" s="18" t="b">
        <f>AND(B194&gt;'particle parameters'!$B$18,B194&lt;'particle parameters'!$B$19)</f>
        <v>0</v>
      </c>
    </row>
    <row r="195" spans="2:10" x14ac:dyDescent="0.15">
      <c r="B195" s="15">
        <f>'RAOB Used for Calcs'!C195</f>
        <v>16132.666666666668</v>
      </c>
      <c r="D195" s="15">
        <f>IF('RAOB Used for Calcs'!N195=1,B195-B194,0)</f>
        <v>21.33333333333394</v>
      </c>
      <c r="F195" s="8">
        <f>Vz!AO195</f>
        <v>2555.1808024291431</v>
      </c>
      <c r="H195" s="8">
        <f t="shared" si="3"/>
        <v>0</v>
      </c>
      <c r="J195" s="18" t="b">
        <f>AND(B195&gt;'particle parameters'!$B$18,B195&lt;'particle parameters'!$B$19)</f>
        <v>0</v>
      </c>
    </row>
    <row r="196" spans="2:10" x14ac:dyDescent="0.15">
      <c r="B196" s="15">
        <f>'RAOB Used for Calcs'!C196</f>
        <v>16154</v>
      </c>
      <c r="D196" s="15">
        <f>IF('RAOB Used for Calcs'!N196=1,B196-B195,0)</f>
        <v>21.333333333332121</v>
      </c>
      <c r="F196" s="8">
        <f>Vz!AO196</f>
        <v>2555.1808024291431</v>
      </c>
      <c r="H196" s="8">
        <f t="shared" si="3"/>
        <v>0</v>
      </c>
      <c r="J196" s="18" t="b">
        <f>AND(B196&gt;'particle parameters'!$B$18,B196&lt;'particle parameters'!$B$19)</f>
        <v>0</v>
      </c>
    </row>
    <row r="197" spans="2:10" x14ac:dyDescent="0.15">
      <c r="B197" s="15">
        <f>'RAOB Used for Calcs'!C197</f>
        <v>16280</v>
      </c>
      <c r="D197" s="15">
        <f>IF('RAOB Used for Calcs'!N197=1,B197-B196,0)</f>
        <v>126</v>
      </c>
      <c r="F197" s="8">
        <f>Vz!AO197</f>
        <v>2555.1808024291431</v>
      </c>
      <c r="H197" s="8">
        <f t="shared" si="3"/>
        <v>0</v>
      </c>
      <c r="J197" s="18" t="b">
        <f>AND(B197&gt;'particle parameters'!$B$18,B197&lt;'particle parameters'!$B$19)</f>
        <v>0</v>
      </c>
    </row>
    <row r="198" spans="2:10" x14ac:dyDescent="0.15">
      <c r="B198" s="15">
        <f>'RAOB Used for Calcs'!C198</f>
        <v>16406</v>
      </c>
      <c r="D198" s="15">
        <f>IF('RAOB Used for Calcs'!N198=1,B198-B197,0)</f>
        <v>126</v>
      </c>
      <c r="F198" s="8">
        <f>Vz!AO198</f>
        <v>2555.1808024291431</v>
      </c>
      <c r="H198" s="8">
        <f t="shared" si="3"/>
        <v>0</v>
      </c>
      <c r="J198" s="18" t="b">
        <f>AND(B198&gt;'particle parameters'!$B$18,B198&lt;'particle parameters'!$B$19)</f>
        <v>0</v>
      </c>
    </row>
    <row r="199" spans="2:10" x14ac:dyDescent="0.15">
      <c r="B199" s="15">
        <f>'RAOB Used for Calcs'!C199</f>
        <v>16532</v>
      </c>
      <c r="D199" s="15">
        <f>IF('RAOB Used for Calcs'!N199=1,B199-B198,0)</f>
        <v>126</v>
      </c>
      <c r="F199" s="8">
        <f>Vz!AO199</f>
        <v>2555.1808024291431</v>
      </c>
      <c r="H199" s="8">
        <f t="shared" si="3"/>
        <v>0</v>
      </c>
      <c r="J199" s="18" t="b">
        <f>AND(B199&gt;'particle parameters'!$B$18,B199&lt;'particle parameters'!$B$19)</f>
        <v>0</v>
      </c>
    </row>
    <row r="200" spans="2:10" x14ac:dyDescent="0.15">
      <c r="B200" s="15">
        <f>'RAOB Used for Calcs'!C200</f>
        <v>16665.333333333332</v>
      </c>
      <c r="D200" s="15">
        <f>IF('RAOB Used for Calcs'!N200=1,B200-B199,0)</f>
        <v>133.33333333333212</v>
      </c>
      <c r="F200" s="8">
        <f>Vz!AO200</f>
        <v>2555.1808024291431</v>
      </c>
      <c r="H200" s="8">
        <f t="shared" si="3"/>
        <v>0</v>
      </c>
      <c r="J200" s="18" t="b">
        <f>AND(B200&gt;'particle parameters'!$B$18,B200&lt;'particle parameters'!$B$19)</f>
        <v>0</v>
      </c>
    </row>
    <row r="201" spans="2:10" x14ac:dyDescent="0.15">
      <c r="B201" s="15">
        <f>'RAOB Used for Calcs'!C201</f>
        <v>16798.666666666664</v>
      </c>
      <c r="D201" s="15">
        <f>IF('RAOB Used for Calcs'!N201=1,B201-B200,0)</f>
        <v>133.33333333333212</v>
      </c>
      <c r="F201" s="8">
        <f>Vz!AO201</f>
        <v>2555.1808024291431</v>
      </c>
      <c r="H201" s="8">
        <f t="shared" si="3"/>
        <v>0</v>
      </c>
      <c r="J201" s="18" t="b">
        <f>AND(B201&gt;'particle parameters'!$B$18,B201&lt;'particle parameters'!$B$19)</f>
        <v>0</v>
      </c>
    </row>
    <row r="202" spans="2:10" x14ac:dyDescent="0.15">
      <c r="B202" s="15">
        <f>'RAOB Used for Calcs'!C202</f>
        <v>16932</v>
      </c>
      <c r="D202" s="15">
        <f>IF('RAOB Used for Calcs'!N202=1,B202-B201,0)</f>
        <v>133.33333333333576</v>
      </c>
      <c r="F202" s="8">
        <f>Vz!AO202</f>
        <v>2555.1808024291431</v>
      </c>
      <c r="H202" s="8">
        <f t="shared" si="3"/>
        <v>0</v>
      </c>
      <c r="J202" s="18" t="b">
        <f>AND(B202&gt;'particle parameters'!$B$18,B202&lt;'particle parameters'!$B$19)</f>
        <v>0</v>
      </c>
    </row>
    <row r="203" spans="2:10" x14ac:dyDescent="0.15">
      <c r="B203" s="15">
        <f>'RAOB Used for Calcs'!C203</f>
        <v>17079.333333333332</v>
      </c>
      <c r="D203" s="15">
        <f>IF('RAOB Used for Calcs'!N203=1,B203-B202,0)</f>
        <v>147.33333333333212</v>
      </c>
      <c r="F203" s="8">
        <f>Vz!AO203</f>
        <v>2555.1808024291431</v>
      </c>
      <c r="H203" s="8">
        <f t="shared" si="3"/>
        <v>0</v>
      </c>
      <c r="J203" s="18" t="b">
        <f>AND(B203&gt;'particle parameters'!$B$18,B203&lt;'particle parameters'!$B$19)</f>
        <v>0</v>
      </c>
    </row>
    <row r="204" spans="2:10" x14ac:dyDescent="0.15">
      <c r="B204" s="15">
        <f>'RAOB Used for Calcs'!C204</f>
        <v>17226.666666666664</v>
      </c>
      <c r="D204" s="15">
        <f>IF('RAOB Used for Calcs'!N204=1,B204-B203,0)</f>
        <v>147.33333333333212</v>
      </c>
      <c r="F204" s="8">
        <f>Vz!AO204</f>
        <v>2555.1808024291431</v>
      </c>
      <c r="H204" s="8">
        <f t="shared" si="3"/>
        <v>0</v>
      </c>
      <c r="J204" s="18" t="b">
        <f>AND(B204&gt;'particle parameters'!$B$18,B204&lt;'particle parameters'!$B$19)</f>
        <v>0</v>
      </c>
    </row>
    <row r="205" spans="2:10" x14ac:dyDescent="0.15">
      <c r="B205" s="15">
        <f>'RAOB Used for Calcs'!C205</f>
        <v>17374</v>
      </c>
      <c r="D205" s="15">
        <f>IF('RAOB Used for Calcs'!N205=1,B205-B204,0)</f>
        <v>147.33333333333576</v>
      </c>
      <c r="F205" s="8">
        <f>Vz!AO205</f>
        <v>2555.1808024291431</v>
      </c>
      <c r="H205" s="8">
        <f t="shared" si="3"/>
        <v>0</v>
      </c>
      <c r="J205" s="18" t="b">
        <f>AND(B205&gt;'particle parameters'!$B$18,B205&lt;'particle parameters'!$B$19)</f>
        <v>0</v>
      </c>
    </row>
    <row r="206" spans="2:10" x14ac:dyDescent="0.15">
      <c r="B206" s="15">
        <f>'RAOB Used for Calcs'!C206</f>
        <v>17537.333333333332</v>
      </c>
      <c r="D206" s="15">
        <f>IF('RAOB Used for Calcs'!N206=1,B206-B205,0)</f>
        <v>163.33333333333212</v>
      </c>
      <c r="F206" s="8">
        <f>Vz!AO206</f>
        <v>2555.1808024291431</v>
      </c>
      <c r="H206" s="8">
        <f t="shared" si="3"/>
        <v>0</v>
      </c>
      <c r="J206" s="18" t="b">
        <f>AND(B206&gt;'particle parameters'!$B$18,B206&lt;'particle parameters'!$B$19)</f>
        <v>0</v>
      </c>
    </row>
    <row r="207" spans="2:10" x14ac:dyDescent="0.15">
      <c r="B207" s="15">
        <f>'RAOB Used for Calcs'!C207</f>
        <v>17700.666666666664</v>
      </c>
      <c r="D207" s="15">
        <f>IF('RAOB Used for Calcs'!N207=1,B207-B206,0)</f>
        <v>163.33333333333212</v>
      </c>
      <c r="F207" s="8">
        <f>Vz!AO207</f>
        <v>2555.1808024291431</v>
      </c>
      <c r="H207" s="8">
        <f t="shared" si="3"/>
        <v>0</v>
      </c>
      <c r="J207" s="18" t="b">
        <f>AND(B207&gt;'particle parameters'!$B$18,B207&lt;'particle parameters'!$B$19)</f>
        <v>0</v>
      </c>
    </row>
    <row r="208" spans="2:10" x14ac:dyDescent="0.15">
      <c r="B208" s="15">
        <f>'RAOB Used for Calcs'!C208</f>
        <v>17864</v>
      </c>
      <c r="D208" s="15">
        <f>IF('RAOB Used for Calcs'!N208=1,B208-B207,0)</f>
        <v>163.33333333333576</v>
      </c>
      <c r="F208" s="8">
        <f>Vz!AO208</f>
        <v>2555.1808024291431</v>
      </c>
      <c r="H208" s="8">
        <f t="shared" si="3"/>
        <v>0</v>
      </c>
      <c r="J208" s="18" t="b">
        <f>AND(B208&gt;'particle parameters'!$B$18,B208&lt;'particle parameters'!$B$19)</f>
        <v>0</v>
      </c>
    </row>
    <row r="209" spans="2:10" x14ac:dyDescent="0.15">
      <c r="B209" s="15">
        <f>'RAOB Used for Calcs'!C209</f>
        <v>18026</v>
      </c>
      <c r="D209" s="15">
        <f>IF('RAOB Used for Calcs'!N209=1,B209-B208,0)</f>
        <v>162</v>
      </c>
      <c r="F209" s="8">
        <f>Vz!AO209</f>
        <v>2555.1808024291431</v>
      </c>
      <c r="H209" s="8">
        <f t="shared" si="3"/>
        <v>0</v>
      </c>
      <c r="J209" s="18" t="b">
        <f>AND(B209&gt;'particle parameters'!$B$18,B209&lt;'particle parameters'!$B$19)</f>
        <v>0</v>
      </c>
    </row>
    <row r="210" spans="2:10" x14ac:dyDescent="0.15">
      <c r="B210" s="15">
        <f>'RAOB Used for Calcs'!C210</f>
        <v>18188</v>
      </c>
      <c r="D210" s="15">
        <f>IF('RAOB Used for Calcs'!N210=1,B210-B209,0)</f>
        <v>162</v>
      </c>
      <c r="F210" s="8">
        <f>Vz!AO210</f>
        <v>2555.1808024291431</v>
      </c>
      <c r="H210" s="8">
        <f t="shared" si="3"/>
        <v>0</v>
      </c>
      <c r="J210" s="18" t="b">
        <f>AND(B210&gt;'particle parameters'!$B$18,B210&lt;'particle parameters'!$B$19)</f>
        <v>0</v>
      </c>
    </row>
    <row r="211" spans="2:10" x14ac:dyDescent="0.15">
      <c r="B211" s="15">
        <f>'RAOB Used for Calcs'!C211</f>
        <v>18350</v>
      </c>
      <c r="D211" s="15">
        <f>IF('RAOB Used for Calcs'!N211=1,B211-B210,0)</f>
        <v>162</v>
      </c>
      <c r="F211" s="8">
        <f>Vz!AO211</f>
        <v>2555.1808024291431</v>
      </c>
      <c r="H211" s="8">
        <f t="shared" si="3"/>
        <v>0</v>
      </c>
      <c r="J211" s="18" t="b">
        <f>AND(B211&gt;'particle parameters'!$B$18,B211&lt;'particle parameters'!$B$19)</f>
        <v>0</v>
      </c>
    </row>
    <row r="212" spans="2:10" x14ac:dyDescent="0.15">
      <c r="B212" s="15">
        <f>'RAOB Used for Calcs'!C212</f>
        <v>18483.333333333332</v>
      </c>
      <c r="D212" s="15">
        <f>IF('RAOB Used for Calcs'!N212=1,B212-B211,0)</f>
        <v>133.33333333333212</v>
      </c>
      <c r="F212" s="8">
        <f>Vz!AO212</f>
        <v>2555.1808024291431</v>
      </c>
      <c r="H212" s="8">
        <f t="shared" si="3"/>
        <v>0</v>
      </c>
      <c r="J212" s="18" t="b">
        <f>AND(B212&gt;'particle parameters'!$B$18,B212&lt;'particle parameters'!$B$19)</f>
        <v>0</v>
      </c>
    </row>
    <row r="213" spans="2:10" x14ac:dyDescent="0.15">
      <c r="B213" s="15">
        <f>'RAOB Used for Calcs'!C213</f>
        <v>18616.666666666664</v>
      </c>
      <c r="D213" s="15">
        <f>IF('RAOB Used for Calcs'!N213=1,B213-B212,0)</f>
        <v>133.33333333333212</v>
      </c>
      <c r="F213" s="8">
        <f>Vz!AO213</f>
        <v>2555.1808024291431</v>
      </c>
      <c r="H213" s="8">
        <f t="shared" si="3"/>
        <v>0</v>
      </c>
      <c r="J213" s="18" t="b">
        <f>AND(B213&gt;'particle parameters'!$B$18,B213&lt;'particle parameters'!$B$19)</f>
        <v>0</v>
      </c>
    </row>
    <row r="214" spans="2:10" x14ac:dyDescent="0.15">
      <c r="B214" s="15">
        <f>'RAOB Used for Calcs'!C214</f>
        <v>18750</v>
      </c>
      <c r="D214" s="15">
        <f>IF('RAOB Used for Calcs'!N214=1,B214-B213,0)</f>
        <v>133.33333333333576</v>
      </c>
      <c r="F214" s="8">
        <f>Vz!AO214</f>
        <v>2555.1808024291431</v>
      </c>
      <c r="H214" s="8">
        <f t="shared" si="3"/>
        <v>0</v>
      </c>
      <c r="J214" s="18" t="b">
        <f>AND(B214&gt;'particle parameters'!$B$18,B214&lt;'particle parameters'!$B$19)</f>
        <v>0</v>
      </c>
    </row>
    <row r="215" spans="2:10" x14ac:dyDescent="0.15">
      <c r="B215" s="15">
        <f>'RAOB Used for Calcs'!C215</f>
        <v>18900.666666666668</v>
      </c>
      <c r="D215" s="15">
        <f>IF('RAOB Used for Calcs'!N215=1,B215-B214,0)</f>
        <v>150.66666666666788</v>
      </c>
      <c r="F215" s="8">
        <f>Vz!AO215</f>
        <v>2555.1808024291431</v>
      </c>
      <c r="H215" s="8">
        <f t="shared" si="3"/>
        <v>0</v>
      </c>
      <c r="J215" s="18" t="b">
        <f>AND(B215&gt;'particle parameters'!$B$18,B215&lt;'particle parameters'!$B$19)</f>
        <v>0</v>
      </c>
    </row>
    <row r="216" spans="2:10" x14ac:dyDescent="0.15">
      <c r="B216" s="15">
        <f>'RAOB Used for Calcs'!C216</f>
        <v>19051.333333333336</v>
      </c>
      <c r="D216" s="15">
        <f>IF('RAOB Used for Calcs'!N216=1,B216-B215,0)</f>
        <v>150.66666666666788</v>
      </c>
      <c r="F216" s="8">
        <f>Vz!AO216</f>
        <v>2555.1808024291431</v>
      </c>
      <c r="H216" s="8">
        <f t="shared" si="3"/>
        <v>0</v>
      </c>
      <c r="J216" s="18" t="b">
        <f>AND(B216&gt;'particle parameters'!$B$18,B216&lt;'particle parameters'!$B$19)</f>
        <v>0</v>
      </c>
    </row>
    <row r="217" spans="2:10" x14ac:dyDescent="0.15">
      <c r="B217" s="15">
        <f>'RAOB Used for Calcs'!C217</f>
        <v>19202</v>
      </c>
      <c r="D217" s="15">
        <f>IF('RAOB Used for Calcs'!N217=1,B217-B216,0)</f>
        <v>150.66666666666424</v>
      </c>
      <c r="F217" s="8">
        <f>Vz!AO217</f>
        <v>2555.1808024291431</v>
      </c>
      <c r="H217" s="8">
        <f t="shared" si="3"/>
        <v>0</v>
      </c>
      <c r="J217" s="18" t="b">
        <f>AND(B217&gt;'particle parameters'!$B$18,B217&lt;'particle parameters'!$B$19)</f>
        <v>0</v>
      </c>
    </row>
    <row r="218" spans="2:10" x14ac:dyDescent="0.15">
      <c r="B218" s="15">
        <f>'RAOB Used for Calcs'!C218</f>
        <v>19335.333333333332</v>
      </c>
      <c r="D218" s="15">
        <f>IF('RAOB Used for Calcs'!N218=1,B218-B217,0)</f>
        <v>133.33333333333212</v>
      </c>
      <c r="F218" s="8">
        <f>Vz!AO218</f>
        <v>2555.1808024291431</v>
      </c>
      <c r="H218" s="8">
        <f t="shared" si="3"/>
        <v>0</v>
      </c>
      <c r="J218" s="18" t="b">
        <f>AND(B218&gt;'particle parameters'!$B$18,B218&lt;'particle parameters'!$B$19)</f>
        <v>0</v>
      </c>
    </row>
    <row r="219" spans="2:10" x14ac:dyDescent="0.15">
      <c r="B219" s="15">
        <f>'RAOB Used for Calcs'!C219</f>
        <v>19468.666666666664</v>
      </c>
      <c r="D219" s="15">
        <f>IF('RAOB Used for Calcs'!N219=1,B219-B218,0)</f>
        <v>133.33333333333212</v>
      </c>
      <c r="F219" s="8">
        <f>Vz!AO219</f>
        <v>2555.1808024291431</v>
      </c>
      <c r="H219" s="8">
        <f t="shared" si="3"/>
        <v>0</v>
      </c>
      <c r="J219" s="18" t="b">
        <f>AND(B219&gt;'particle parameters'!$B$18,B219&lt;'particle parameters'!$B$19)</f>
        <v>0</v>
      </c>
    </row>
    <row r="220" spans="2:10" x14ac:dyDescent="0.15">
      <c r="B220" s="15">
        <f>'RAOB Used for Calcs'!C220</f>
        <v>19602</v>
      </c>
      <c r="D220" s="15">
        <f>IF('RAOB Used for Calcs'!N220=1,B220-B219,0)</f>
        <v>133.33333333333576</v>
      </c>
      <c r="F220" s="8">
        <f>Vz!AO220</f>
        <v>2555.1808024291431</v>
      </c>
      <c r="H220" s="8">
        <f t="shared" si="3"/>
        <v>0</v>
      </c>
      <c r="J220" s="18" t="b">
        <f>AND(B220&gt;'particle parameters'!$B$18,B220&lt;'particle parameters'!$B$19)</f>
        <v>0</v>
      </c>
    </row>
    <row r="221" spans="2:10" x14ac:dyDescent="0.15">
      <c r="B221" s="15">
        <f>'RAOB Used for Calcs'!C221</f>
        <v>19735.333333333332</v>
      </c>
      <c r="D221" s="15">
        <f>IF('RAOB Used for Calcs'!N221=1,B221-B220,0)</f>
        <v>133.33333333333212</v>
      </c>
      <c r="F221" s="8">
        <f>Vz!AO221</f>
        <v>2555.1808024291431</v>
      </c>
      <c r="H221" s="8">
        <f t="shared" si="3"/>
        <v>0</v>
      </c>
      <c r="J221" s="18" t="b">
        <f>AND(B221&gt;'particle parameters'!$B$18,B221&lt;'particle parameters'!$B$19)</f>
        <v>0</v>
      </c>
    </row>
    <row r="222" spans="2:10" x14ac:dyDescent="0.15">
      <c r="B222" s="15">
        <f>'RAOB Used for Calcs'!C222</f>
        <v>19868.666666666664</v>
      </c>
      <c r="D222" s="15">
        <f>IF('RAOB Used for Calcs'!N222=1,B222-B221,0)</f>
        <v>133.33333333333212</v>
      </c>
      <c r="F222" s="8">
        <f>Vz!AO222</f>
        <v>2555.1808024291431</v>
      </c>
      <c r="H222" s="8">
        <f t="shared" si="3"/>
        <v>0</v>
      </c>
      <c r="J222" s="18" t="b">
        <f>AND(B222&gt;'particle parameters'!$B$18,B222&lt;'particle parameters'!$B$19)</f>
        <v>0</v>
      </c>
    </row>
    <row r="223" spans="2:10" x14ac:dyDescent="0.15">
      <c r="B223" s="15">
        <f>'RAOB Used for Calcs'!C223</f>
        <v>20002</v>
      </c>
      <c r="D223" s="15">
        <f>IF('RAOB Used for Calcs'!N223=1,B223-B222,0)</f>
        <v>133.33333333333576</v>
      </c>
      <c r="F223" s="8">
        <f>Vz!AO223</f>
        <v>2555.1808024291431</v>
      </c>
      <c r="H223" s="8">
        <f t="shared" si="3"/>
        <v>0</v>
      </c>
      <c r="J223" s="18" t="b">
        <f>AND(B223&gt;'particle parameters'!$B$18,B223&lt;'particle parameters'!$B$19)</f>
        <v>0</v>
      </c>
    </row>
    <row r="224" spans="2:10" x14ac:dyDescent="0.15">
      <c r="B224" s="15">
        <f>'RAOB Used for Calcs'!C224</f>
        <v>20158</v>
      </c>
      <c r="D224" s="15">
        <f>IF('RAOB Used for Calcs'!N224=1,B224-B223,0)</f>
        <v>156</v>
      </c>
      <c r="F224" s="8">
        <f>Vz!AO224</f>
        <v>2555.1808024291431</v>
      </c>
      <c r="H224" s="8">
        <f t="shared" si="3"/>
        <v>0</v>
      </c>
      <c r="J224" s="18" t="b">
        <f>AND(B224&gt;'particle parameters'!$B$18,B224&lt;'particle parameters'!$B$19)</f>
        <v>0</v>
      </c>
    </row>
    <row r="225" spans="2:10" x14ac:dyDescent="0.15">
      <c r="B225" s="15">
        <f>'RAOB Used for Calcs'!C225</f>
        <v>20314</v>
      </c>
      <c r="D225" s="15">
        <f>IF('RAOB Used for Calcs'!N225=1,B225-B224,0)</f>
        <v>156</v>
      </c>
      <c r="F225" s="8">
        <f>Vz!AO225</f>
        <v>2555.1808024291431</v>
      </c>
      <c r="H225" s="8">
        <f t="shared" si="3"/>
        <v>0</v>
      </c>
      <c r="J225" s="18" t="b">
        <f>AND(B225&gt;'particle parameters'!$B$18,B225&lt;'particle parameters'!$B$19)</f>
        <v>0</v>
      </c>
    </row>
    <row r="226" spans="2:10" x14ac:dyDescent="0.15">
      <c r="B226" s="15">
        <f>'RAOB Used for Calcs'!C226</f>
        <v>20470</v>
      </c>
      <c r="D226" s="15">
        <f>IF('RAOB Used for Calcs'!N226=1,B226-B225,0)</f>
        <v>156</v>
      </c>
      <c r="F226" s="8">
        <f>Vz!AO226</f>
        <v>2555.1808024291431</v>
      </c>
      <c r="H226" s="8">
        <f t="shared" si="3"/>
        <v>0</v>
      </c>
      <c r="J226" s="18" t="b">
        <f>AND(B226&gt;'particle parameters'!$B$18,B226&lt;'particle parameters'!$B$19)</f>
        <v>0</v>
      </c>
    </row>
    <row r="227" spans="2:10" x14ac:dyDescent="0.15">
      <c r="B227" s="15">
        <f>'RAOB Used for Calcs'!C227</f>
        <v>20603.333333333332</v>
      </c>
      <c r="D227" s="15">
        <f>IF('RAOB Used for Calcs'!N227=1,B227-B226,0)</f>
        <v>133.33333333333212</v>
      </c>
      <c r="F227" s="8">
        <f>Vz!AO227</f>
        <v>2555.1808024291431</v>
      </c>
      <c r="H227" s="8">
        <f t="shared" si="3"/>
        <v>0</v>
      </c>
      <c r="J227" s="18" t="b">
        <f>AND(B227&gt;'particle parameters'!$B$18,B227&lt;'particle parameters'!$B$19)</f>
        <v>0</v>
      </c>
    </row>
    <row r="228" spans="2:10" x14ac:dyDescent="0.15">
      <c r="B228" s="15">
        <f>'RAOB Used for Calcs'!C228</f>
        <v>20736.666666666664</v>
      </c>
      <c r="D228" s="15">
        <f>IF('RAOB Used for Calcs'!N228=1,B228-B227,0)</f>
        <v>133.33333333333212</v>
      </c>
      <c r="F228" s="8">
        <f>Vz!AO228</f>
        <v>2555.1808024291431</v>
      </c>
      <c r="H228" s="8">
        <f t="shared" si="3"/>
        <v>0</v>
      </c>
      <c r="J228" s="18" t="b">
        <f>AND(B228&gt;'particle parameters'!$B$18,B228&lt;'particle parameters'!$B$19)</f>
        <v>0</v>
      </c>
    </row>
    <row r="229" spans="2:10" x14ac:dyDescent="0.15">
      <c r="B229" s="15">
        <f>'RAOB Used for Calcs'!C229</f>
        <v>20870</v>
      </c>
      <c r="D229" s="15">
        <f>IF('RAOB Used for Calcs'!N229=1,B229-B228,0)</f>
        <v>133.33333333333576</v>
      </c>
      <c r="F229" s="8">
        <f>Vz!AO229</f>
        <v>2555.1808024291431</v>
      </c>
      <c r="H229" s="8">
        <f t="shared" si="3"/>
        <v>0</v>
      </c>
      <c r="J229" s="18" t="b">
        <f>AND(B229&gt;'particle parameters'!$B$18,B229&lt;'particle parameters'!$B$19)</f>
        <v>0</v>
      </c>
    </row>
    <row r="230" spans="2:10" x14ac:dyDescent="0.15">
      <c r="B230" s="15">
        <f>'RAOB Used for Calcs'!C230</f>
        <v>21025.333333333332</v>
      </c>
      <c r="D230" s="15">
        <f>IF('RAOB Used for Calcs'!N230=1,B230-B229,0)</f>
        <v>155.33333333333212</v>
      </c>
      <c r="F230" s="8">
        <f>Vz!AO230</f>
        <v>2555.1808024291431</v>
      </c>
      <c r="H230" s="8">
        <f t="shared" si="3"/>
        <v>0</v>
      </c>
      <c r="J230" s="18" t="b">
        <f>AND(B230&gt;'particle parameters'!$B$18,B230&lt;'particle parameters'!$B$19)</f>
        <v>0</v>
      </c>
    </row>
    <row r="231" spans="2:10" x14ac:dyDescent="0.15">
      <c r="B231" s="15">
        <f>'RAOB Used for Calcs'!C231</f>
        <v>21180.666666666664</v>
      </c>
      <c r="D231" s="15">
        <f>IF('RAOB Used for Calcs'!N231=1,B231-B230,0)</f>
        <v>155.33333333333212</v>
      </c>
      <c r="F231" s="8">
        <f>Vz!AO231</f>
        <v>2555.1808024291431</v>
      </c>
      <c r="H231" s="8">
        <f t="shared" si="3"/>
        <v>0</v>
      </c>
      <c r="J231" s="18" t="b">
        <f>AND(B231&gt;'particle parameters'!$B$18,B231&lt;'particle parameters'!$B$19)</f>
        <v>0</v>
      </c>
    </row>
    <row r="232" spans="2:10" x14ac:dyDescent="0.15">
      <c r="B232" s="15">
        <f>'RAOB Used for Calcs'!C232</f>
        <v>21336</v>
      </c>
      <c r="D232" s="15">
        <f>IF('RAOB Used for Calcs'!N232=1,B232-B231,0)</f>
        <v>155.33333333333576</v>
      </c>
      <c r="F232" s="8">
        <f>Vz!AO232</f>
        <v>2555.1808024291431</v>
      </c>
      <c r="H232" s="8">
        <f t="shared" si="3"/>
        <v>0</v>
      </c>
      <c r="J232" s="18" t="b">
        <f>AND(B232&gt;'particle parameters'!$B$18,B232&lt;'particle parameters'!$B$19)</f>
        <v>0</v>
      </c>
    </row>
    <row r="233" spans="2:10" x14ac:dyDescent="0.15">
      <c r="B233" s="15">
        <f>'RAOB Used for Calcs'!C233</f>
        <v>21469.333333333332</v>
      </c>
      <c r="D233" s="15">
        <f>IF('RAOB Used for Calcs'!N233=1,B233-B232,0)</f>
        <v>133.33333333333212</v>
      </c>
      <c r="F233" s="8">
        <f>Vz!AO233</f>
        <v>2555.1808024291431</v>
      </c>
      <c r="H233" s="8">
        <f t="shared" si="3"/>
        <v>0</v>
      </c>
      <c r="J233" s="18" t="b">
        <f>AND(B233&gt;'particle parameters'!$B$18,B233&lt;'particle parameters'!$B$19)</f>
        <v>0</v>
      </c>
    </row>
    <row r="234" spans="2:10" x14ac:dyDescent="0.15">
      <c r="B234" s="15">
        <f>'RAOB Used for Calcs'!C234</f>
        <v>21602.666666666664</v>
      </c>
      <c r="D234" s="15">
        <f>IF('RAOB Used for Calcs'!N234=1,B234-B233,0)</f>
        <v>133.33333333333212</v>
      </c>
      <c r="F234" s="8">
        <f>Vz!AO234</f>
        <v>2555.1808024291431</v>
      </c>
      <c r="H234" s="8">
        <f t="shared" si="3"/>
        <v>0</v>
      </c>
      <c r="J234" s="18" t="b">
        <f>AND(B234&gt;'particle parameters'!$B$18,B234&lt;'particle parameters'!$B$19)</f>
        <v>0</v>
      </c>
    </row>
    <row r="235" spans="2:10" x14ac:dyDescent="0.15">
      <c r="B235" s="15">
        <f>'RAOB Used for Calcs'!C235</f>
        <v>21736</v>
      </c>
      <c r="D235" s="15">
        <f>IF('RAOB Used for Calcs'!N235=1,B235-B234,0)</f>
        <v>133.33333333333576</v>
      </c>
      <c r="F235" s="8">
        <f>Vz!AO235</f>
        <v>2555.1808024291431</v>
      </c>
      <c r="H235" s="8">
        <f t="shared" si="3"/>
        <v>0</v>
      </c>
      <c r="J235" s="18" t="b">
        <f>AND(B235&gt;'particle parameters'!$B$18,B235&lt;'particle parameters'!$B$19)</f>
        <v>0</v>
      </c>
    </row>
    <row r="236" spans="2:10" x14ac:dyDescent="0.15">
      <c r="B236" s="15">
        <f>'RAOB Used for Calcs'!C236</f>
        <v>21869.333333333332</v>
      </c>
      <c r="D236" s="15">
        <f>IF('RAOB Used for Calcs'!N236=1,B236-B235,0)</f>
        <v>133.33333333333212</v>
      </c>
      <c r="F236" s="8">
        <f>Vz!AO236</f>
        <v>2555.1808024291431</v>
      </c>
      <c r="H236" s="8">
        <f t="shared" si="3"/>
        <v>0</v>
      </c>
      <c r="J236" s="18" t="b">
        <f>AND(B236&gt;'particle parameters'!$B$18,B236&lt;'particle parameters'!$B$19)</f>
        <v>0</v>
      </c>
    </row>
    <row r="237" spans="2:10" x14ac:dyDescent="0.15">
      <c r="B237" s="15">
        <f>'RAOB Used for Calcs'!C237</f>
        <v>22002.666666666664</v>
      </c>
      <c r="D237" s="15">
        <f>IF('RAOB Used for Calcs'!N237=1,B237-B236,0)</f>
        <v>133.33333333333212</v>
      </c>
      <c r="F237" s="8">
        <f>Vz!AO237</f>
        <v>2555.1808024291431</v>
      </c>
      <c r="H237" s="8">
        <f t="shared" si="3"/>
        <v>0</v>
      </c>
      <c r="J237" s="18" t="b">
        <f>AND(B237&gt;'particle parameters'!$B$18,B237&lt;'particle parameters'!$B$19)</f>
        <v>0</v>
      </c>
    </row>
    <row r="238" spans="2:10" x14ac:dyDescent="0.15">
      <c r="B238" s="15">
        <f>'RAOB Used for Calcs'!C238</f>
        <v>22136</v>
      </c>
      <c r="D238" s="15">
        <f>IF('RAOB Used for Calcs'!N238=1,B238-B237,0)</f>
        <v>133.33333333333576</v>
      </c>
      <c r="F238" s="8">
        <f>Vz!AO238</f>
        <v>2555.1808024291431</v>
      </c>
      <c r="H238" s="8">
        <f t="shared" si="3"/>
        <v>0</v>
      </c>
      <c r="J238" s="18" t="b">
        <f>AND(B238&gt;'particle parameters'!$B$18,B238&lt;'particle parameters'!$B$19)</f>
        <v>0</v>
      </c>
    </row>
    <row r="239" spans="2:10" x14ac:dyDescent="0.15">
      <c r="B239" s="15">
        <f>'RAOB Used for Calcs'!C239</f>
        <v>22269.333333333332</v>
      </c>
      <c r="D239" s="15">
        <f>IF('RAOB Used for Calcs'!N239=1,B239-B238,0)</f>
        <v>133.33333333333212</v>
      </c>
      <c r="F239" s="8">
        <f>Vz!AO239</f>
        <v>2555.1808024291431</v>
      </c>
      <c r="H239" s="8">
        <f t="shared" si="3"/>
        <v>0</v>
      </c>
      <c r="J239" s="18" t="b">
        <f>AND(B239&gt;'particle parameters'!$B$18,B239&lt;'particle parameters'!$B$19)</f>
        <v>0</v>
      </c>
    </row>
    <row r="240" spans="2:10" x14ac:dyDescent="0.15">
      <c r="B240" s="15">
        <f>'RAOB Used for Calcs'!C240</f>
        <v>22402.666666666664</v>
      </c>
      <c r="D240" s="15">
        <f>IF('RAOB Used for Calcs'!N240=1,B240-B239,0)</f>
        <v>133.33333333333212</v>
      </c>
      <c r="F240" s="8">
        <f>Vz!AO240</f>
        <v>2555.1808024291431</v>
      </c>
      <c r="H240" s="8">
        <f t="shared" si="3"/>
        <v>0</v>
      </c>
      <c r="J240" s="18" t="b">
        <f>AND(B240&gt;'particle parameters'!$B$18,B240&lt;'particle parameters'!$B$19)</f>
        <v>0</v>
      </c>
    </row>
    <row r="241" spans="2:10" x14ac:dyDescent="0.15">
      <c r="B241" s="15">
        <f>'RAOB Used for Calcs'!C241</f>
        <v>22536</v>
      </c>
      <c r="D241" s="15">
        <f>IF('RAOB Used for Calcs'!N241=1,B241-B240,0)</f>
        <v>133.33333333333576</v>
      </c>
      <c r="F241" s="8">
        <f>Vz!AO241</f>
        <v>2555.1808024291431</v>
      </c>
      <c r="H241" s="8">
        <f t="shared" si="3"/>
        <v>0</v>
      </c>
      <c r="J241" s="18" t="b">
        <f>AND(B241&gt;'particle parameters'!$B$18,B241&lt;'particle parameters'!$B$19)</f>
        <v>0</v>
      </c>
    </row>
    <row r="242" spans="2:10" x14ac:dyDescent="0.15">
      <c r="B242" s="15">
        <f>'RAOB Used for Calcs'!C242</f>
        <v>22669.333333333332</v>
      </c>
      <c r="D242" s="15">
        <f>IF('RAOB Used for Calcs'!N242=1,B242-B241,0)</f>
        <v>133.33333333333212</v>
      </c>
      <c r="F242" s="8">
        <f>Vz!AO242</f>
        <v>2555.1808024291431</v>
      </c>
      <c r="H242" s="8">
        <f t="shared" si="3"/>
        <v>0</v>
      </c>
      <c r="J242" s="18" t="b">
        <f>AND(B242&gt;'particle parameters'!$B$18,B242&lt;'particle parameters'!$B$19)</f>
        <v>0</v>
      </c>
    </row>
    <row r="243" spans="2:10" x14ac:dyDescent="0.15">
      <c r="B243" s="15">
        <f>'RAOB Used for Calcs'!C243</f>
        <v>22802.666666666664</v>
      </c>
      <c r="D243" s="15">
        <f>IF('RAOB Used for Calcs'!N243=1,B243-B242,0)</f>
        <v>133.33333333333212</v>
      </c>
      <c r="F243" s="8">
        <f>Vz!AO243</f>
        <v>2555.1808024291431</v>
      </c>
      <c r="H243" s="8">
        <f t="shared" si="3"/>
        <v>0</v>
      </c>
      <c r="J243" s="18" t="b">
        <f>AND(B243&gt;'particle parameters'!$B$18,B243&lt;'particle parameters'!$B$19)</f>
        <v>0</v>
      </c>
    </row>
    <row r="244" spans="2:10" x14ac:dyDescent="0.15">
      <c r="B244" s="15">
        <f>'RAOB Used for Calcs'!C244</f>
        <v>22936</v>
      </c>
      <c r="D244" s="15">
        <f>IF('RAOB Used for Calcs'!N244=1,B244-B243,0)</f>
        <v>133.33333333333576</v>
      </c>
      <c r="F244" s="8">
        <f>Vz!AO244</f>
        <v>2555.1808024291431</v>
      </c>
      <c r="H244" s="8">
        <f t="shared" si="3"/>
        <v>0</v>
      </c>
      <c r="J244" s="18" t="b">
        <f>AND(B244&gt;'particle parameters'!$B$18,B244&lt;'particle parameters'!$B$19)</f>
        <v>0</v>
      </c>
    </row>
    <row r="245" spans="2:10" x14ac:dyDescent="0.15">
      <c r="B245" s="15">
        <f>'RAOB Used for Calcs'!C245</f>
        <v>23069.333333333332</v>
      </c>
      <c r="D245" s="15">
        <f>IF('RAOB Used for Calcs'!N245=1,B245-B244,0)</f>
        <v>133.33333333333212</v>
      </c>
      <c r="F245" s="8">
        <f>Vz!AO245</f>
        <v>2555.1808024291431</v>
      </c>
      <c r="H245" s="8">
        <f t="shared" si="3"/>
        <v>0</v>
      </c>
      <c r="J245" s="18" t="b">
        <f>AND(B245&gt;'particle parameters'!$B$18,B245&lt;'particle parameters'!$B$19)</f>
        <v>0</v>
      </c>
    </row>
    <row r="246" spans="2:10" x14ac:dyDescent="0.15">
      <c r="B246" s="15">
        <f>'RAOB Used for Calcs'!C246</f>
        <v>23202.666666666664</v>
      </c>
      <c r="D246" s="15">
        <f>IF('RAOB Used for Calcs'!N246=1,B246-B245,0)</f>
        <v>133.33333333333212</v>
      </c>
      <c r="F246" s="8">
        <f>Vz!AO246</f>
        <v>2555.1808024291431</v>
      </c>
      <c r="H246" s="8">
        <f t="shared" si="3"/>
        <v>0</v>
      </c>
      <c r="J246" s="18" t="b">
        <f>AND(B246&gt;'particle parameters'!$B$18,B246&lt;'particle parameters'!$B$19)</f>
        <v>0</v>
      </c>
    </row>
    <row r="247" spans="2:10" x14ac:dyDescent="0.15">
      <c r="B247" s="15">
        <f>'RAOB Used for Calcs'!C247</f>
        <v>23336</v>
      </c>
      <c r="D247" s="15">
        <f>IF('RAOB Used for Calcs'!N247=1,B247-B246,0)</f>
        <v>133.33333333333576</v>
      </c>
      <c r="F247" s="8">
        <f>Vz!AO247</f>
        <v>2555.1808024291431</v>
      </c>
      <c r="H247" s="8">
        <f t="shared" si="3"/>
        <v>0</v>
      </c>
      <c r="J247" s="18" t="b">
        <f>AND(B247&gt;'particle parameters'!$B$18,B247&lt;'particle parameters'!$B$19)</f>
        <v>0</v>
      </c>
    </row>
    <row r="248" spans="2:10" x14ac:dyDescent="0.15">
      <c r="B248" s="15">
        <f>'RAOB Used for Calcs'!C248</f>
        <v>23457.333333333332</v>
      </c>
      <c r="D248" s="15">
        <f>IF('RAOB Used for Calcs'!N248=1,B248-B247,0)</f>
        <v>121.33333333333212</v>
      </c>
      <c r="F248" s="8">
        <f>Vz!AO248</f>
        <v>2555.1808024291431</v>
      </c>
      <c r="H248" s="8">
        <f t="shared" si="3"/>
        <v>0</v>
      </c>
      <c r="J248" s="18" t="b">
        <f>AND(B248&gt;'particle parameters'!$B$18,B248&lt;'particle parameters'!$B$19)</f>
        <v>0</v>
      </c>
    </row>
    <row r="249" spans="2:10" x14ac:dyDescent="0.15">
      <c r="B249" s="15">
        <f>'RAOB Used for Calcs'!C249</f>
        <v>23578.666666666664</v>
      </c>
      <c r="D249" s="15">
        <f>IF('RAOB Used for Calcs'!N249=1,B249-B248,0)</f>
        <v>121.33333333333212</v>
      </c>
      <c r="F249" s="8">
        <f>Vz!AO249</f>
        <v>2555.1808024291431</v>
      </c>
      <c r="H249" s="8">
        <f t="shared" si="3"/>
        <v>0</v>
      </c>
      <c r="J249" s="18" t="b">
        <f>AND(B249&gt;'particle parameters'!$B$18,B249&lt;'particle parameters'!$B$19)</f>
        <v>0</v>
      </c>
    </row>
    <row r="250" spans="2:10" x14ac:dyDescent="0.15">
      <c r="B250" s="15">
        <f>'RAOB Used for Calcs'!C250</f>
        <v>23700</v>
      </c>
      <c r="D250" s="15">
        <f>IF('RAOB Used for Calcs'!N250=1,B250-B249,0)</f>
        <v>121.33333333333576</v>
      </c>
      <c r="F250" s="8">
        <f>Vz!AO250</f>
        <v>2555.1808024291431</v>
      </c>
      <c r="H250" s="8">
        <f t="shared" si="3"/>
        <v>0</v>
      </c>
      <c r="J250" s="18" t="b">
        <f>AND(B250&gt;'particle parameters'!$B$18,B250&lt;'particle parameters'!$B$19)</f>
        <v>0</v>
      </c>
    </row>
    <row r="251" spans="2:10" x14ac:dyDescent="0.15">
      <c r="B251" s="15">
        <f>'RAOB Used for Calcs'!C251</f>
        <v>23833.333333333332</v>
      </c>
      <c r="D251" s="15">
        <f>IF('RAOB Used for Calcs'!N251=1,B251-B250,0)</f>
        <v>133.33333333333212</v>
      </c>
      <c r="F251" s="8">
        <f>Vz!AO251</f>
        <v>2555.1808024291431</v>
      </c>
      <c r="H251" s="8">
        <f t="shared" si="3"/>
        <v>0</v>
      </c>
      <c r="J251" s="18" t="b">
        <f>AND(B251&gt;'particle parameters'!$B$18,B251&lt;'particle parameters'!$B$19)</f>
        <v>0</v>
      </c>
    </row>
    <row r="252" spans="2:10" x14ac:dyDescent="0.15">
      <c r="B252" s="15">
        <f>'RAOB Used for Calcs'!C252</f>
        <v>23966.666666666664</v>
      </c>
      <c r="D252" s="15">
        <f>IF('RAOB Used for Calcs'!N252=1,B252-B251,0)</f>
        <v>133.33333333333212</v>
      </c>
      <c r="F252" s="8">
        <f>Vz!AO252</f>
        <v>2555.1808024291431</v>
      </c>
      <c r="H252" s="8">
        <f t="shared" si="3"/>
        <v>0</v>
      </c>
      <c r="J252" s="18" t="b">
        <f>AND(B252&gt;'particle parameters'!$B$18,B252&lt;'particle parameters'!$B$19)</f>
        <v>0</v>
      </c>
    </row>
    <row r="253" spans="2:10" x14ac:dyDescent="0.15">
      <c r="B253" s="15">
        <f>'RAOB Used for Calcs'!C253</f>
        <v>24100</v>
      </c>
      <c r="D253" s="15">
        <f>IF('RAOB Used for Calcs'!N253=1,B253-B252,0)</f>
        <v>133.33333333333576</v>
      </c>
      <c r="F253" s="8">
        <f>Vz!AO253</f>
        <v>2555.1808024291431</v>
      </c>
      <c r="H253" s="8">
        <f t="shared" si="3"/>
        <v>0</v>
      </c>
      <c r="J253" s="18" t="b">
        <f>AND(B253&gt;'particle parameters'!$B$18,B253&lt;'particle parameters'!$B$19)</f>
        <v>0</v>
      </c>
    </row>
    <row r="254" spans="2:10" x14ac:dyDescent="0.15">
      <c r="B254" s="15">
        <f>'RAOB Used for Calcs'!C254</f>
        <v>24233.333333333332</v>
      </c>
      <c r="D254" s="15">
        <f>IF('RAOB Used for Calcs'!N254=1,B254-B253,0)</f>
        <v>133.33333333333212</v>
      </c>
      <c r="F254" s="8">
        <f>Vz!AO254</f>
        <v>2555.1808024291431</v>
      </c>
      <c r="H254" s="8">
        <f t="shared" si="3"/>
        <v>0</v>
      </c>
      <c r="J254" s="18" t="b">
        <f>AND(B254&gt;'particle parameters'!$B$18,B254&lt;'particle parameters'!$B$19)</f>
        <v>0</v>
      </c>
    </row>
    <row r="255" spans="2:10" x14ac:dyDescent="0.15">
      <c r="B255" s="15">
        <f>'RAOB Used for Calcs'!C255</f>
        <v>24366.666666666664</v>
      </c>
      <c r="D255" s="15">
        <f>IF('RAOB Used for Calcs'!N255=1,B255-B254,0)</f>
        <v>133.33333333333212</v>
      </c>
      <c r="F255" s="8">
        <f>Vz!AO255</f>
        <v>2555.1808024291431</v>
      </c>
      <c r="H255" s="8">
        <f t="shared" si="3"/>
        <v>0</v>
      </c>
      <c r="J255" s="18" t="b">
        <f>AND(B255&gt;'particle parameters'!$B$18,B255&lt;'particle parameters'!$B$19)</f>
        <v>0</v>
      </c>
    </row>
    <row r="256" spans="2:10" x14ac:dyDescent="0.15">
      <c r="B256" s="15">
        <f>'RAOB Used for Calcs'!C256</f>
        <v>24500</v>
      </c>
      <c r="D256" s="15">
        <f>IF('RAOB Used for Calcs'!N256=1,B256-B255,0)</f>
        <v>133.33333333333576</v>
      </c>
      <c r="F256" s="8">
        <f>Vz!AO256</f>
        <v>2555.1808024291431</v>
      </c>
      <c r="H256" s="8">
        <f t="shared" si="3"/>
        <v>0</v>
      </c>
      <c r="J256" s="18" t="b">
        <f>AND(B256&gt;'particle parameters'!$B$18,B256&lt;'particle parameters'!$B$19)</f>
        <v>0</v>
      </c>
    </row>
    <row r="257" spans="2:10" x14ac:dyDescent="0.15">
      <c r="B257" s="15">
        <f>'RAOB Used for Calcs'!C257</f>
        <v>24640</v>
      </c>
      <c r="D257" s="15">
        <f>IF('RAOB Used for Calcs'!N257=1,B257-B256,0)</f>
        <v>140</v>
      </c>
      <c r="F257" s="8">
        <f>Vz!AO257</f>
        <v>2555.1808024291431</v>
      </c>
      <c r="H257" s="8">
        <f t="shared" si="3"/>
        <v>0</v>
      </c>
      <c r="J257" s="18" t="b">
        <f>AND(B257&gt;'particle parameters'!$B$18,B257&lt;'particle parameters'!$B$19)</f>
        <v>0</v>
      </c>
    </row>
    <row r="258" spans="2:10" x14ac:dyDescent="0.15">
      <c r="B258" s="15">
        <f>'RAOB Used for Calcs'!C258</f>
        <v>24780</v>
      </c>
      <c r="D258" s="15">
        <f>IF('RAOB Used for Calcs'!N258=1,B258-B257,0)</f>
        <v>140</v>
      </c>
      <c r="F258" s="8">
        <f>Vz!AO258</f>
        <v>2555.1808024291431</v>
      </c>
      <c r="H258" s="8">
        <f t="shared" ref="H258:H321" si="4">IF(J258=TRUE,D258/F258,0)</f>
        <v>0</v>
      </c>
      <c r="J258" s="18" t="b">
        <f>AND(B258&gt;'particle parameters'!$B$18,B258&lt;'particle parameters'!$B$19)</f>
        <v>0</v>
      </c>
    </row>
    <row r="259" spans="2:10" x14ac:dyDescent="0.15">
      <c r="B259" s="15">
        <f>'RAOB Used for Calcs'!C259</f>
        <v>24920</v>
      </c>
      <c r="D259" s="15">
        <f>IF('RAOB Used for Calcs'!N259=1,B259-B258,0)</f>
        <v>140</v>
      </c>
      <c r="F259" s="8">
        <f>Vz!AO259</f>
        <v>2555.1808024291431</v>
      </c>
      <c r="H259" s="8">
        <f t="shared" si="4"/>
        <v>0</v>
      </c>
      <c r="J259" s="18" t="b">
        <f>AND(B259&gt;'particle parameters'!$B$18,B259&lt;'particle parameters'!$B$19)</f>
        <v>0</v>
      </c>
    </row>
    <row r="260" spans="2:10" x14ac:dyDescent="0.15">
      <c r="B260" s="15">
        <f>'RAOB Used for Calcs'!C260</f>
        <v>25081</v>
      </c>
      <c r="D260" s="15">
        <f>IF('RAOB Used for Calcs'!N260=1,B260-B259,0)</f>
        <v>161</v>
      </c>
      <c r="F260" s="8">
        <f>Vz!AO260</f>
        <v>2555.1808024291431</v>
      </c>
      <c r="H260" s="8">
        <f t="shared" si="4"/>
        <v>0</v>
      </c>
      <c r="J260" s="18" t="b">
        <f>AND(B260&gt;'particle parameters'!$B$18,B260&lt;'particle parameters'!$B$19)</f>
        <v>0</v>
      </c>
    </row>
    <row r="261" spans="2:10" x14ac:dyDescent="0.15">
      <c r="B261" s="15">
        <f>'RAOB Used for Calcs'!C261</f>
        <v>25242</v>
      </c>
      <c r="D261" s="15">
        <f>IF('RAOB Used for Calcs'!N261=1,B261-B260,0)</f>
        <v>161</v>
      </c>
      <c r="F261" s="8">
        <f>Vz!AO261</f>
        <v>2555.1808024291431</v>
      </c>
      <c r="H261" s="8">
        <f t="shared" si="4"/>
        <v>0</v>
      </c>
      <c r="J261" s="18" t="b">
        <f>AND(B261&gt;'particle parameters'!$B$18,B261&lt;'particle parameters'!$B$19)</f>
        <v>0</v>
      </c>
    </row>
    <row r="262" spans="2:10" x14ac:dyDescent="0.15">
      <c r="B262" s="15">
        <f>'RAOB Used for Calcs'!C262</f>
        <v>25403</v>
      </c>
      <c r="D262" s="15">
        <f>IF('RAOB Used for Calcs'!N262=1,B262-B261,0)</f>
        <v>161</v>
      </c>
      <c r="F262" s="8">
        <f>Vz!AO262</f>
        <v>2555.1808024291431</v>
      </c>
      <c r="H262" s="8">
        <f t="shared" si="4"/>
        <v>0</v>
      </c>
      <c r="J262" s="18" t="b">
        <f>AND(B262&gt;'particle parameters'!$B$18,B262&lt;'particle parameters'!$B$19)</f>
        <v>0</v>
      </c>
    </row>
    <row r="263" spans="2:10" x14ac:dyDescent="0.15">
      <c r="B263" s="15">
        <f>'RAOB Used for Calcs'!C263</f>
        <v>25536.333333333332</v>
      </c>
      <c r="D263" s="15">
        <f>IF('RAOB Used for Calcs'!N263=1,B263-B262,0)</f>
        <v>133.33333333333212</v>
      </c>
      <c r="F263" s="8">
        <f>Vz!AO263</f>
        <v>2555.1808024291431</v>
      </c>
      <c r="H263" s="8">
        <f t="shared" si="4"/>
        <v>0</v>
      </c>
      <c r="J263" s="18" t="b">
        <f>AND(B263&gt;'particle parameters'!$B$18,B263&lt;'particle parameters'!$B$19)</f>
        <v>0</v>
      </c>
    </row>
    <row r="264" spans="2:10" x14ac:dyDescent="0.15">
      <c r="B264" s="15">
        <f>'RAOB Used for Calcs'!C264</f>
        <v>25669.666666666664</v>
      </c>
      <c r="D264" s="15">
        <f>IF('RAOB Used for Calcs'!N264=1,B264-B263,0)</f>
        <v>133.33333333333212</v>
      </c>
      <c r="F264" s="8">
        <f>Vz!AO264</f>
        <v>2555.1808024291431</v>
      </c>
      <c r="H264" s="8">
        <f t="shared" si="4"/>
        <v>0</v>
      </c>
      <c r="J264" s="18" t="b">
        <f>AND(B264&gt;'particle parameters'!$B$18,B264&lt;'particle parameters'!$B$19)</f>
        <v>0</v>
      </c>
    </row>
    <row r="265" spans="2:10" x14ac:dyDescent="0.15">
      <c r="B265" s="15">
        <f>'RAOB Used for Calcs'!C265</f>
        <v>25803</v>
      </c>
      <c r="D265" s="15">
        <f>IF('RAOB Used for Calcs'!N265=1,B265-B264,0)</f>
        <v>133.33333333333576</v>
      </c>
      <c r="F265" s="8">
        <f>Vz!AO265</f>
        <v>2555.1808024291431</v>
      </c>
      <c r="H265" s="8">
        <f t="shared" si="4"/>
        <v>0</v>
      </c>
      <c r="J265" s="18" t="b">
        <f>AND(B265&gt;'particle parameters'!$B$18,B265&lt;'particle parameters'!$B$19)</f>
        <v>0</v>
      </c>
    </row>
    <row r="266" spans="2:10" x14ac:dyDescent="0.15">
      <c r="B266" s="15">
        <f>'RAOB Used for Calcs'!C266</f>
        <v>25955.333333333332</v>
      </c>
      <c r="D266" s="15">
        <f>IF('RAOB Used for Calcs'!N266=1,B266-B265,0)</f>
        <v>152.33333333333212</v>
      </c>
      <c r="F266" s="8">
        <f>Vz!AO266</f>
        <v>2555.1808024291431</v>
      </c>
      <c r="H266" s="8">
        <f t="shared" si="4"/>
        <v>0</v>
      </c>
      <c r="J266" s="18" t="b">
        <f>AND(B266&gt;'particle parameters'!$B$18,B266&lt;'particle parameters'!$B$19)</f>
        <v>0</v>
      </c>
    </row>
    <row r="267" spans="2:10" x14ac:dyDescent="0.15">
      <c r="B267" s="15">
        <f>'RAOB Used for Calcs'!C267</f>
        <v>26107.666666666664</v>
      </c>
      <c r="D267" s="15">
        <f>IF('RAOB Used for Calcs'!N267=1,B267-B266,0)</f>
        <v>152.33333333333212</v>
      </c>
      <c r="F267" s="8">
        <f>Vz!AO267</f>
        <v>2555.1808024291431</v>
      </c>
      <c r="H267" s="8">
        <f t="shared" si="4"/>
        <v>0</v>
      </c>
      <c r="J267" s="18" t="b">
        <f>AND(B267&gt;'particle parameters'!$B$18,B267&lt;'particle parameters'!$B$19)</f>
        <v>0</v>
      </c>
    </row>
    <row r="268" spans="2:10" x14ac:dyDescent="0.15">
      <c r="B268" s="15">
        <f>'RAOB Used for Calcs'!C268</f>
        <v>26260</v>
      </c>
      <c r="D268" s="15">
        <f>IF('RAOB Used for Calcs'!N268=1,B268-B267,0)</f>
        <v>152.33333333333576</v>
      </c>
      <c r="F268" s="8">
        <f>Vz!AO268</f>
        <v>2555.1808024291431</v>
      </c>
      <c r="H268" s="8">
        <f t="shared" si="4"/>
        <v>0</v>
      </c>
      <c r="J268" s="18" t="b">
        <f>AND(B268&gt;'particle parameters'!$B$18,B268&lt;'particle parameters'!$B$19)</f>
        <v>0</v>
      </c>
    </row>
    <row r="269" spans="2:10" x14ac:dyDescent="0.15">
      <c r="B269" s="15">
        <f>'RAOB Used for Calcs'!C269</f>
        <v>26393.333333333332</v>
      </c>
      <c r="D269" s="15">
        <f>IF('RAOB Used for Calcs'!N269=1,B269-B268,0)</f>
        <v>133.33333333333212</v>
      </c>
      <c r="F269" s="8">
        <f>Vz!AO269</f>
        <v>2555.1808024291431</v>
      </c>
      <c r="H269" s="8">
        <f t="shared" si="4"/>
        <v>0</v>
      </c>
      <c r="J269" s="18" t="b">
        <f>AND(B269&gt;'particle parameters'!$B$18,B269&lt;'particle parameters'!$B$19)</f>
        <v>0</v>
      </c>
    </row>
    <row r="270" spans="2:10" x14ac:dyDescent="0.15">
      <c r="B270" s="15">
        <f>'RAOB Used for Calcs'!C270</f>
        <v>26526.666666666664</v>
      </c>
      <c r="D270" s="15">
        <f>IF('RAOB Used for Calcs'!N270=1,B270-B269,0)</f>
        <v>133.33333333333212</v>
      </c>
      <c r="F270" s="8">
        <f>Vz!AO270</f>
        <v>2555.1808024291431</v>
      </c>
      <c r="H270" s="8">
        <f t="shared" si="4"/>
        <v>0</v>
      </c>
      <c r="J270" s="18" t="b">
        <f>AND(B270&gt;'particle parameters'!$B$18,B270&lt;'particle parameters'!$B$19)</f>
        <v>0</v>
      </c>
    </row>
    <row r="271" spans="2:10" x14ac:dyDescent="0.15">
      <c r="B271" s="15">
        <f>'RAOB Used for Calcs'!C271</f>
        <v>26660</v>
      </c>
      <c r="D271" s="15">
        <f>IF('RAOB Used for Calcs'!N271=1,B271-B270,0)</f>
        <v>133.33333333333576</v>
      </c>
      <c r="F271" s="8">
        <f>Vz!AO271</f>
        <v>2555.1808024291431</v>
      </c>
      <c r="H271" s="8">
        <f t="shared" si="4"/>
        <v>0</v>
      </c>
      <c r="J271" s="18" t="b">
        <f>AND(B271&gt;'particle parameters'!$B$18,B271&lt;'particle parameters'!$B$19)</f>
        <v>0</v>
      </c>
    </row>
    <row r="272" spans="2:10" x14ac:dyDescent="0.15">
      <c r="B272" s="15">
        <f>'RAOB Used for Calcs'!C272</f>
        <v>26810</v>
      </c>
      <c r="D272" s="15">
        <f>IF('RAOB Used for Calcs'!N272=1,B272-B271,0)</f>
        <v>150</v>
      </c>
      <c r="F272" s="8">
        <f>Vz!AO272</f>
        <v>2555.1808024291431</v>
      </c>
      <c r="H272" s="8">
        <f t="shared" si="4"/>
        <v>0</v>
      </c>
      <c r="J272" s="18" t="b">
        <f>AND(B272&gt;'particle parameters'!$B$18,B272&lt;'particle parameters'!$B$19)</f>
        <v>0</v>
      </c>
    </row>
    <row r="273" spans="2:10" x14ac:dyDescent="0.15">
      <c r="B273" s="15">
        <f>'RAOB Used for Calcs'!C273</f>
        <v>26960</v>
      </c>
      <c r="D273" s="15">
        <f>IF('RAOB Used for Calcs'!N273=1,B273-B272,0)</f>
        <v>150</v>
      </c>
      <c r="F273" s="8">
        <f>Vz!AO273</f>
        <v>2555.1808024291431</v>
      </c>
      <c r="H273" s="8">
        <f t="shared" si="4"/>
        <v>0</v>
      </c>
      <c r="J273" s="18" t="b">
        <f>AND(B273&gt;'particle parameters'!$B$18,B273&lt;'particle parameters'!$B$19)</f>
        <v>0</v>
      </c>
    </row>
    <row r="274" spans="2:10" x14ac:dyDescent="0.15">
      <c r="B274" s="15">
        <f>'RAOB Used for Calcs'!C274</f>
        <v>27110</v>
      </c>
      <c r="D274" s="15">
        <f>IF('RAOB Used for Calcs'!N274=1,B274-B273,0)</f>
        <v>150</v>
      </c>
      <c r="F274" s="8">
        <f>Vz!AO274</f>
        <v>2555.1808024291431</v>
      </c>
      <c r="H274" s="8">
        <f t="shared" si="4"/>
        <v>0</v>
      </c>
      <c r="J274" s="18" t="b">
        <f>AND(B274&gt;'particle parameters'!$B$18,B274&lt;'particle parameters'!$B$19)</f>
        <v>0</v>
      </c>
    </row>
    <row r="275" spans="2:10" x14ac:dyDescent="0.15">
      <c r="B275" s="15">
        <f>'RAOB Used for Calcs'!C275</f>
        <v>27260</v>
      </c>
      <c r="D275" s="15">
        <f>IF('RAOB Used for Calcs'!N275=1,B275-B274,0)</f>
        <v>150</v>
      </c>
      <c r="F275" s="8">
        <f>Vz!AO275</f>
        <v>2555.1808024291431</v>
      </c>
      <c r="H275" s="8">
        <f t="shared" si="4"/>
        <v>0</v>
      </c>
      <c r="J275" s="18" t="b">
        <f>AND(B275&gt;'particle parameters'!$B$18,B275&lt;'particle parameters'!$B$19)</f>
        <v>0</v>
      </c>
    </row>
    <row r="276" spans="2:10" x14ac:dyDescent="0.15">
      <c r="B276" s="15">
        <f>'RAOB Used for Calcs'!C276</f>
        <v>27410</v>
      </c>
      <c r="D276" s="15">
        <f>IF('RAOB Used for Calcs'!N276=1,B276-B275,0)</f>
        <v>150</v>
      </c>
      <c r="F276" s="8">
        <f>Vz!AO276</f>
        <v>2555.1808024291431</v>
      </c>
      <c r="H276" s="8">
        <f t="shared" si="4"/>
        <v>0</v>
      </c>
      <c r="J276" s="18" t="b">
        <f>AND(B276&gt;'particle parameters'!$B$18,B276&lt;'particle parameters'!$B$19)</f>
        <v>0</v>
      </c>
    </row>
    <row r="277" spans="2:10" x14ac:dyDescent="0.15">
      <c r="B277" s="15">
        <f>'RAOB Used for Calcs'!C277</f>
        <v>27560</v>
      </c>
      <c r="D277" s="15">
        <f>IF('RAOB Used for Calcs'!N277=1,B277-B276,0)</f>
        <v>150</v>
      </c>
      <c r="F277" s="8">
        <f>Vz!AO277</f>
        <v>2555.1808024291431</v>
      </c>
      <c r="H277" s="8">
        <f t="shared" si="4"/>
        <v>0</v>
      </c>
      <c r="J277" s="18" t="b">
        <f>AND(B277&gt;'particle parameters'!$B$18,B277&lt;'particle parameters'!$B$19)</f>
        <v>0</v>
      </c>
    </row>
    <row r="278" spans="2:10" x14ac:dyDescent="0.15">
      <c r="B278" s="15">
        <f>'RAOB Used for Calcs'!C278</f>
        <v>27710</v>
      </c>
      <c r="D278" s="15">
        <f>IF('RAOB Used for Calcs'!N278=1,B278-B277,0)</f>
        <v>150</v>
      </c>
      <c r="F278" s="8">
        <f>Vz!AO278</f>
        <v>2555.1808024291431</v>
      </c>
      <c r="H278" s="8">
        <f t="shared" si="4"/>
        <v>0</v>
      </c>
      <c r="J278" s="18" t="b">
        <f>AND(B278&gt;'particle parameters'!$B$18,B278&lt;'particle parameters'!$B$19)</f>
        <v>0</v>
      </c>
    </row>
    <row r="279" spans="2:10" x14ac:dyDescent="0.15">
      <c r="B279" s="15">
        <f>'RAOB Used for Calcs'!C279</f>
        <v>27860</v>
      </c>
      <c r="D279" s="15">
        <f>IF('RAOB Used for Calcs'!N279=1,B279-B278,0)</f>
        <v>150</v>
      </c>
      <c r="F279" s="8">
        <f>Vz!AO279</f>
        <v>2555.1808024291431</v>
      </c>
      <c r="H279" s="8">
        <f t="shared" si="4"/>
        <v>0</v>
      </c>
      <c r="J279" s="18" t="b">
        <f>AND(B279&gt;'particle parameters'!$B$18,B279&lt;'particle parameters'!$B$19)</f>
        <v>0</v>
      </c>
    </row>
    <row r="280" spans="2:10" x14ac:dyDescent="0.15">
      <c r="B280" s="15">
        <f>'RAOB Used for Calcs'!C280</f>
        <v>28010</v>
      </c>
      <c r="D280" s="15">
        <f>IF('RAOB Used for Calcs'!N280=1,B280-B279,0)</f>
        <v>150</v>
      </c>
      <c r="F280" s="8">
        <f>Vz!AO280</f>
        <v>2555.1808024291431</v>
      </c>
      <c r="H280" s="8">
        <f t="shared" si="4"/>
        <v>0</v>
      </c>
      <c r="J280" s="18" t="b">
        <f>AND(B280&gt;'particle parameters'!$B$18,B280&lt;'particle parameters'!$B$19)</f>
        <v>0</v>
      </c>
    </row>
    <row r="281" spans="2:10" x14ac:dyDescent="0.15">
      <c r="B281" s="15">
        <f>'RAOB Used for Calcs'!C281</f>
        <v>28160</v>
      </c>
      <c r="D281" s="15">
        <f>IF('RAOB Used for Calcs'!N281=1,B281-B280,0)</f>
        <v>150</v>
      </c>
      <c r="F281" s="8">
        <f>Vz!AO281</f>
        <v>2555.1808024291431</v>
      </c>
      <c r="H281" s="8">
        <f t="shared" si="4"/>
        <v>0</v>
      </c>
      <c r="J281" s="18" t="b">
        <f>AND(B281&gt;'particle parameters'!$B$18,B281&lt;'particle parameters'!$B$19)</f>
        <v>0</v>
      </c>
    </row>
    <row r="282" spans="2:10" x14ac:dyDescent="0.15">
      <c r="B282" s="15">
        <f>'RAOB Used for Calcs'!C282</f>
        <v>28310</v>
      </c>
      <c r="D282" s="15">
        <f>IF('RAOB Used for Calcs'!N282=1,B282-B281,0)</f>
        <v>150</v>
      </c>
      <c r="F282" s="8">
        <f>Vz!AO282</f>
        <v>2555.1808024291431</v>
      </c>
      <c r="H282" s="8">
        <f t="shared" si="4"/>
        <v>0</v>
      </c>
      <c r="J282" s="18" t="b">
        <f>AND(B282&gt;'particle parameters'!$B$18,B282&lt;'particle parameters'!$B$19)</f>
        <v>0</v>
      </c>
    </row>
    <row r="283" spans="2:10" x14ac:dyDescent="0.15">
      <c r="B283" s="15">
        <f>'RAOB Used for Calcs'!C283</f>
        <v>28460</v>
      </c>
      <c r="D283" s="15">
        <f>IF('RAOB Used for Calcs'!N283=1,B283-B282,0)</f>
        <v>150</v>
      </c>
      <c r="F283" s="8">
        <f>Vz!AO283</f>
        <v>2555.1808024291431</v>
      </c>
      <c r="H283" s="8">
        <f t="shared" si="4"/>
        <v>0</v>
      </c>
      <c r="J283" s="18" t="b">
        <f>AND(B283&gt;'particle parameters'!$B$18,B283&lt;'particle parameters'!$B$19)</f>
        <v>0</v>
      </c>
    </row>
    <row r="284" spans="2:10" x14ac:dyDescent="0.15">
      <c r="B284" s="15">
        <f>'RAOB Used for Calcs'!C284</f>
        <v>28593.333333333332</v>
      </c>
      <c r="D284" s="15">
        <f>IF('RAOB Used for Calcs'!N284=1,B284-B283,0)</f>
        <v>133.33333333333212</v>
      </c>
      <c r="F284" s="8">
        <f>Vz!AO284</f>
        <v>2555.1808024291431</v>
      </c>
      <c r="H284" s="8">
        <f t="shared" si="4"/>
        <v>0</v>
      </c>
      <c r="J284" s="18" t="b">
        <f>AND(B284&gt;'particle parameters'!$B$18,B284&lt;'particle parameters'!$B$19)</f>
        <v>0</v>
      </c>
    </row>
    <row r="285" spans="2:10" x14ac:dyDescent="0.15">
      <c r="B285" s="15">
        <f>'RAOB Used for Calcs'!C285</f>
        <v>28726.666666666664</v>
      </c>
      <c r="D285" s="15">
        <f>IF('RAOB Used for Calcs'!N285=1,B285-B284,0)</f>
        <v>133.33333333333212</v>
      </c>
      <c r="F285" s="8">
        <f>Vz!AO285</f>
        <v>2555.1808024291431</v>
      </c>
      <c r="H285" s="8">
        <f t="shared" si="4"/>
        <v>0</v>
      </c>
      <c r="J285" s="18" t="b">
        <f>AND(B285&gt;'particle parameters'!$B$18,B285&lt;'particle parameters'!$B$19)</f>
        <v>0</v>
      </c>
    </row>
    <row r="286" spans="2:10" x14ac:dyDescent="0.15">
      <c r="B286" s="15">
        <f>'RAOB Used for Calcs'!C286</f>
        <v>28860</v>
      </c>
      <c r="D286" s="15">
        <f>IF('RAOB Used for Calcs'!N286=1,B286-B285,0)</f>
        <v>133.33333333333576</v>
      </c>
      <c r="F286" s="8">
        <f>Vz!AO286</f>
        <v>2555.1808024291431</v>
      </c>
      <c r="H286" s="8">
        <f t="shared" si="4"/>
        <v>0</v>
      </c>
      <c r="J286" s="18" t="b">
        <f>AND(B286&gt;'particle parameters'!$B$18,B286&lt;'particle parameters'!$B$19)</f>
        <v>0</v>
      </c>
    </row>
    <row r="287" spans="2:10" x14ac:dyDescent="0.15">
      <c r="B287" s="15">
        <f>'RAOB Used for Calcs'!C287</f>
        <v>28993.666666666668</v>
      </c>
      <c r="D287" s="15">
        <f>IF('RAOB Used for Calcs'!N287=1,B287-B286,0)</f>
        <v>133.66666666666788</v>
      </c>
      <c r="F287" s="8">
        <f>Vz!AO287</f>
        <v>2555.1808024291431</v>
      </c>
      <c r="H287" s="8">
        <f t="shared" si="4"/>
        <v>0</v>
      </c>
      <c r="J287" s="18" t="b">
        <f>AND(B287&gt;'particle parameters'!$B$18,B287&lt;'particle parameters'!$B$19)</f>
        <v>0</v>
      </c>
    </row>
    <row r="288" spans="2:10" x14ac:dyDescent="0.15">
      <c r="B288" s="15">
        <f>'RAOB Used for Calcs'!C288</f>
        <v>29127.333333333336</v>
      </c>
      <c r="D288" s="15">
        <f>IF('RAOB Used for Calcs'!N288=1,B288-B287,0)</f>
        <v>133.66666666666788</v>
      </c>
      <c r="F288" s="8">
        <f>Vz!AO288</f>
        <v>2555.1808024291431</v>
      </c>
      <c r="H288" s="8">
        <f t="shared" si="4"/>
        <v>0</v>
      </c>
      <c r="J288" s="18" t="b">
        <f>AND(B288&gt;'particle parameters'!$B$18,B288&lt;'particle parameters'!$B$19)</f>
        <v>0</v>
      </c>
    </row>
    <row r="289" spans="2:10" x14ac:dyDescent="0.15">
      <c r="B289" s="15">
        <f>'RAOB Used for Calcs'!C289</f>
        <v>29261</v>
      </c>
      <c r="D289" s="15">
        <f>IF('RAOB Used for Calcs'!N289=1,B289-B288,0)</f>
        <v>133.66666666666424</v>
      </c>
      <c r="F289" s="8">
        <f>Vz!AO289</f>
        <v>2555.1808024291431</v>
      </c>
      <c r="H289" s="8">
        <f t="shared" si="4"/>
        <v>0</v>
      </c>
      <c r="J289" s="18" t="b">
        <f>AND(B289&gt;'particle parameters'!$B$18,B289&lt;'particle parameters'!$B$19)</f>
        <v>0</v>
      </c>
    </row>
    <row r="290" spans="2:10" x14ac:dyDescent="0.15">
      <c r="B290" s="15">
        <f>'RAOB Used for Calcs'!C290</f>
        <v>0</v>
      </c>
      <c r="D290" s="15">
        <f>IF('RAOB Used for Calcs'!N290=1,B290-B289,0)</f>
        <v>0</v>
      </c>
      <c r="F290" s="8">
        <f>Vz!AO290</f>
        <v>0</v>
      </c>
      <c r="H290" s="8">
        <f t="shared" si="4"/>
        <v>0</v>
      </c>
      <c r="J290" s="18" t="b">
        <f>AND(B290&gt;'particle parameters'!$B$18,B290&lt;'particle parameters'!$B$19)</f>
        <v>0</v>
      </c>
    </row>
    <row r="291" spans="2:10" x14ac:dyDescent="0.15">
      <c r="B291" s="15">
        <f>'RAOB Used for Calcs'!C291</f>
        <v>0</v>
      </c>
      <c r="D291" s="15">
        <f>IF('RAOB Used for Calcs'!N291=1,B291-B290,0)</f>
        <v>0</v>
      </c>
      <c r="F291" s="8">
        <f>Vz!AO291</f>
        <v>0</v>
      </c>
      <c r="H291" s="8">
        <f t="shared" si="4"/>
        <v>0</v>
      </c>
      <c r="J291" s="18" t="b">
        <f>AND(B291&gt;'particle parameters'!$B$18,B291&lt;'particle parameters'!$B$19)</f>
        <v>0</v>
      </c>
    </row>
    <row r="292" spans="2:10" x14ac:dyDescent="0.15">
      <c r="B292" s="15">
        <f>'RAOB Used for Calcs'!C292</f>
        <v>0</v>
      </c>
      <c r="D292" s="15">
        <f>IF('RAOB Used for Calcs'!N292=1,B292-B291,0)</f>
        <v>0</v>
      </c>
      <c r="F292" s="8">
        <f>Vz!AO292</f>
        <v>0</v>
      </c>
      <c r="H292" s="8">
        <f t="shared" si="4"/>
        <v>0</v>
      </c>
      <c r="J292" s="18" t="b">
        <f>AND(B292&gt;'particle parameters'!$B$18,B292&lt;'particle parameters'!$B$19)</f>
        <v>0</v>
      </c>
    </row>
    <row r="293" spans="2:10" x14ac:dyDescent="0.15">
      <c r="B293" s="15">
        <f>'RAOB Used for Calcs'!C293</f>
        <v>0</v>
      </c>
      <c r="D293" s="15">
        <f>IF('RAOB Used for Calcs'!N293=1,B293-B292,0)</f>
        <v>0</v>
      </c>
      <c r="F293" s="8">
        <f>Vz!AO293</f>
        <v>0</v>
      </c>
      <c r="H293" s="8">
        <f t="shared" si="4"/>
        <v>0</v>
      </c>
      <c r="J293" s="18" t="b">
        <f>AND(B293&gt;'particle parameters'!$B$18,B293&lt;'particle parameters'!$B$19)</f>
        <v>0</v>
      </c>
    </row>
    <row r="294" spans="2:10" x14ac:dyDescent="0.15">
      <c r="B294" s="15">
        <f>'RAOB Used for Calcs'!C294</f>
        <v>0</v>
      </c>
      <c r="D294" s="15">
        <f>IF('RAOB Used for Calcs'!N294=1,B294-B293,0)</f>
        <v>0</v>
      </c>
      <c r="F294" s="8">
        <f>Vz!AO294</f>
        <v>0</v>
      </c>
      <c r="H294" s="8">
        <f t="shared" si="4"/>
        <v>0</v>
      </c>
      <c r="J294" s="18" t="b">
        <f>AND(B294&gt;'particle parameters'!$B$18,B294&lt;'particle parameters'!$B$19)</f>
        <v>0</v>
      </c>
    </row>
    <row r="295" spans="2:10" x14ac:dyDescent="0.15">
      <c r="B295" s="15">
        <f>'RAOB Used for Calcs'!C295</f>
        <v>0</v>
      </c>
      <c r="D295" s="15">
        <f>IF('RAOB Used for Calcs'!N295=1,B295-B294,0)</f>
        <v>0</v>
      </c>
      <c r="F295" s="8">
        <f>Vz!AO295</f>
        <v>0</v>
      </c>
      <c r="H295" s="8">
        <f t="shared" si="4"/>
        <v>0</v>
      </c>
      <c r="J295" s="18" t="b">
        <f>AND(B295&gt;'particle parameters'!$B$18,B295&lt;'particle parameters'!$B$19)</f>
        <v>0</v>
      </c>
    </row>
    <row r="296" spans="2:10" x14ac:dyDescent="0.15">
      <c r="B296" s="15">
        <f>'RAOB Used for Calcs'!C296</f>
        <v>0</v>
      </c>
      <c r="D296" s="15">
        <f>IF('RAOB Used for Calcs'!N296=1,B296-B295,0)</f>
        <v>0</v>
      </c>
      <c r="F296" s="8">
        <f>Vz!AO296</f>
        <v>0</v>
      </c>
      <c r="H296" s="8">
        <f t="shared" si="4"/>
        <v>0</v>
      </c>
      <c r="J296" s="18" t="b">
        <f>AND(B296&gt;'particle parameters'!$B$18,B296&lt;'particle parameters'!$B$19)</f>
        <v>0</v>
      </c>
    </row>
    <row r="297" spans="2:10" x14ac:dyDescent="0.15">
      <c r="B297" s="15">
        <f>'RAOB Used for Calcs'!C297</f>
        <v>0</v>
      </c>
      <c r="D297" s="15">
        <f>IF('RAOB Used for Calcs'!N297=1,B297-B296,0)</f>
        <v>0</v>
      </c>
      <c r="F297" s="8">
        <f>Vz!AO297</f>
        <v>0</v>
      </c>
      <c r="H297" s="8">
        <f t="shared" si="4"/>
        <v>0</v>
      </c>
      <c r="J297" s="18" t="b">
        <f>AND(B297&gt;'particle parameters'!$B$18,B297&lt;'particle parameters'!$B$19)</f>
        <v>0</v>
      </c>
    </row>
    <row r="298" spans="2:10" x14ac:dyDescent="0.15">
      <c r="B298" s="15">
        <f>'RAOB Used for Calcs'!C298</f>
        <v>0</v>
      </c>
      <c r="D298" s="15">
        <f>IF('RAOB Used for Calcs'!N298=1,B298-B297,0)</f>
        <v>0</v>
      </c>
      <c r="F298" s="8">
        <f>Vz!AO298</f>
        <v>0</v>
      </c>
      <c r="H298" s="8">
        <f t="shared" si="4"/>
        <v>0</v>
      </c>
      <c r="J298" s="18" t="b">
        <f>AND(B298&gt;'particle parameters'!$B$18,B298&lt;'particle parameters'!$B$19)</f>
        <v>0</v>
      </c>
    </row>
    <row r="299" spans="2:10" x14ac:dyDescent="0.15">
      <c r="B299" s="15">
        <f>'RAOB Used for Calcs'!C299</f>
        <v>0</v>
      </c>
      <c r="D299" s="15">
        <f>IF('RAOB Used for Calcs'!N299=1,B299-B298,0)</f>
        <v>0</v>
      </c>
      <c r="F299" s="8">
        <f>Vz!AO299</f>
        <v>0</v>
      </c>
      <c r="H299" s="8">
        <f t="shared" si="4"/>
        <v>0</v>
      </c>
      <c r="J299" s="18" t="b">
        <f>AND(B299&gt;'particle parameters'!$B$18,B299&lt;'particle parameters'!$B$19)</f>
        <v>0</v>
      </c>
    </row>
    <row r="300" spans="2:10" x14ac:dyDescent="0.15">
      <c r="B300" s="15">
        <f>'RAOB Used for Calcs'!C300</f>
        <v>0</v>
      </c>
      <c r="D300" s="15">
        <f>IF('RAOB Used for Calcs'!N300=1,B300-B299,0)</f>
        <v>0</v>
      </c>
      <c r="F300" s="8">
        <f>Vz!AO300</f>
        <v>0</v>
      </c>
      <c r="H300" s="8">
        <f t="shared" si="4"/>
        <v>0</v>
      </c>
      <c r="J300" s="18" t="b">
        <f>AND(B300&gt;'particle parameters'!$B$18,B300&lt;'particle parameters'!$B$19)</f>
        <v>0</v>
      </c>
    </row>
    <row r="301" spans="2:10" x14ac:dyDescent="0.15">
      <c r="B301" s="15">
        <f>'RAOB Used for Calcs'!C301</f>
        <v>0</v>
      </c>
      <c r="D301" s="15">
        <f>IF('RAOB Used for Calcs'!N301=1,B301-B300,0)</f>
        <v>0</v>
      </c>
      <c r="F301" s="8">
        <f>Vz!AO301</f>
        <v>0</v>
      </c>
      <c r="H301" s="8">
        <f t="shared" si="4"/>
        <v>0</v>
      </c>
      <c r="J301" s="18" t="b">
        <f>AND(B301&gt;'particle parameters'!$B$18,B301&lt;'particle parameters'!$B$19)</f>
        <v>0</v>
      </c>
    </row>
    <row r="302" spans="2:10" x14ac:dyDescent="0.15">
      <c r="B302" s="15">
        <f>'RAOB Used for Calcs'!C302</f>
        <v>0</v>
      </c>
      <c r="D302" s="15">
        <f>IF('RAOB Used for Calcs'!N302=1,B302-B301,0)</f>
        <v>0</v>
      </c>
      <c r="F302" s="8">
        <f>Vz!AO302</f>
        <v>0</v>
      </c>
      <c r="H302" s="8">
        <f t="shared" si="4"/>
        <v>0</v>
      </c>
      <c r="J302" s="18" t="b">
        <f>AND(B302&gt;'particle parameters'!$B$18,B302&lt;'particle parameters'!$B$19)</f>
        <v>0</v>
      </c>
    </row>
    <row r="303" spans="2:10" x14ac:dyDescent="0.15">
      <c r="B303" s="15">
        <f>'RAOB Used for Calcs'!C303</f>
        <v>0</v>
      </c>
      <c r="D303" s="15">
        <f>IF('RAOB Used for Calcs'!N303=1,B303-B302,0)</f>
        <v>0</v>
      </c>
      <c r="F303" s="8">
        <f>Vz!AO303</f>
        <v>0</v>
      </c>
      <c r="H303" s="8">
        <f t="shared" si="4"/>
        <v>0</v>
      </c>
      <c r="J303" s="18" t="b">
        <f>AND(B303&gt;'particle parameters'!$B$18,B303&lt;'particle parameters'!$B$19)</f>
        <v>0</v>
      </c>
    </row>
    <row r="304" spans="2:10" x14ac:dyDescent="0.15">
      <c r="B304" s="15">
        <f>'RAOB Used for Calcs'!C304</f>
        <v>0</v>
      </c>
      <c r="D304" s="15">
        <f>IF('RAOB Used for Calcs'!N304=1,B304-B303,0)</f>
        <v>0</v>
      </c>
      <c r="F304" s="8">
        <f>Vz!AO304</f>
        <v>0</v>
      </c>
      <c r="H304" s="8">
        <f t="shared" si="4"/>
        <v>0</v>
      </c>
      <c r="J304" s="18" t="b">
        <f>AND(B304&gt;'particle parameters'!$B$18,B304&lt;'particle parameters'!$B$19)</f>
        <v>0</v>
      </c>
    </row>
    <row r="305" spans="2:10" x14ac:dyDescent="0.15">
      <c r="B305" s="15">
        <f>'RAOB Used for Calcs'!C305</f>
        <v>0</v>
      </c>
      <c r="D305" s="15">
        <f>IF('RAOB Used for Calcs'!N305=1,B305-B304,0)</f>
        <v>0</v>
      </c>
      <c r="F305" s="8">
        <f>Vz!AO305</f>
        <v>0</v>
      </c>
      <c r="H305" s="8">
        <f t="shared" si="4"/>
        <v>0</v>
      </c>
      <c r="J305" s="18" t="b">
        <f>AND(B305&gt;'particle parameters'!$B$18,B305&lt;'particle parameters'!$B$19)</f>
        <v>0</v>
      </c>
    </row>
    <row r="306" spans="2:10" x14ac:dyDescent="0.15">
      <c r="B306" s="15">
        <f>'RAOB Used for Calcs'!C306</f>
        <v>0</v>
      </c>
      <c r="D306" s="15">
        <f>IF('RAOB Used for Calcs'!N306=1,B306-B305,0)</f>
        <v>0</v>
      </c>
      <c r="F306" s="8">
        <f>Vz!AO306</f>
        <v>0</v>
      </c>
      <c r="H306" s="8">
        <f t="shared" si="4"/>
        <v>0</v>
      </c>
      <c r="J306" s="18" t="b">
        <f>AND(B306&gt;'particle parameters'!$B$18,B306&lt;'particle parameters'!$B$19)</f>
        <v>0</v>
      </c>
    </row>
    <row r="307" spans="2:10" x14ac:dyDescent="0.15">
      <c r="B307" s="15">
        <f>'RAOB Used for Calcs'!C307</f>
        <v>0</v>
      </c>
      <c r="D307" s="15">
        <f>IF('RAOB Used for Calcs'!N307=1,B307-B306,0)</f>
        <v>0</v>
      </c>
      <c r="F307" s="8">
        <f>Vz!AO307</f>
        <v>0</v>
      </c>
      <c r="H307" s="8">
        <f t="shared" si="4"/>
        <v>0</v>
      </c>
      <c r="J307" s="18" t="b">
        <f>AND(B307&gt;'particle parameters'!$B$18,B307&lt;'particle parameters'!$B$19)</f>
        <v>0</v>
      </c>
    </row>
    <row r="308" spans="2:10" x14ac:dyDescent="0.15">
      <c r="B308" s="15">
        <f>'RAOB Used for Calcs'!C308</f>
        <v>0</v>
      </c>
      <c r="D308" s="15">
        <f>IF('RAOB Used for Calcs'!N308=1,B308-B307,0)</f>
        <v>0</v>
      </c>
      <c r="F308" s="8">
        <f>Vz!AO308</f>
        <v>0</v>
      </c>
      <c r="H308" s="8">
        <f t="shared" si="4"/>
        <v>0</v>
      </c>
      <c r="J308" s="18" t="b">
        <f>AND(B308&gt;'particle parameters'!$B$18,B308&lt;'particle parameters'!$B$19)</f>
        <v>0</v>
      </c>
    </row>
    <row r="309" spans="2:10" x14ac:dyDescent="0.15">
      <c r="B309" s="15">
        <f>'RAOB Used for Calcs'!C309</f>
        <v>0</v>
      </c>
      <c r="D309" s="15">
        <f>IF('RAOB Used for Calcs'!N309=1,B309-B308,0)</f>
        <v>0</v>
      </c>
      <c r="F309" s="8">
        <f>Vz!AO309</f>
        <v>0</v>
      </c>
      <c r="H309" s="8">
        <f t="shared" si="4"/>
        <v>0</v>
      </c>
      <c r="J309" s="18" t="b">
        <f>AND(B309&gt;'particle parameters'!$B$18,B309&lt;'particle parameters'!$B$19)</f>
        <v>0</v>
      </c>
    </row>
    <row r="310" spans="2:10" x14ac:dyDescent="0.15">
      <c r="B310" s="15">
        <f>'RAOB Used for Calcs'!C310</f>
        <v>0</v>
      </c>
      <c r="D310" s="15">
        <f>IF('RAOB Used for Calcs'!N310=1,B310-B309,0)</f>
        <v>0</v>
      </c>
      <c r="F310" s="8">
        <f>Vz!AO310</f>
        <v>0</v>
      </c>
      <c r="H310" s="8">
        <f t="shared" si="4"/>
        <v>0</v>
      </c>
      <c r="J310" s="18" t="b">
        <f>AND(B310&gt;'particle parameters'!$B$18,B310&lt;'particle parameters'!$B$19)</f>
        <v>0</v>
      </c>
    </row>
    <row r="311" spans="2:10" x14ac:dyDescent="0.15">
      <c r="B311" s="15">
        <f>'RAOB Used for Calcs'!C311</f>
        <v>0</v>
      </c>
      <c r="D311" s="15">
        <f>IF('RAOB Used for Calcs'!N311=1,B311-B310,0)</f>
        <v>0</v>
      </c>
      <c r="F311" s="8">
        <f>Vz!AO311</f>
        <v>0</v>
      </c>
      <c r="H311" s="8">
        <f t="shared" si="4"/>
        <v>0</v>
      </c>
      <c r="J311" s="18" t="b">
        <f>AND(B311&gt;'particle parameters'!$B$18,B311&lt;'particle parameters'!$B$19)</f>
        <v>0</v>
      </c>
    </row>
    <row r="312" spans="2:10" x14ac:dyDescent="0.15">
      <c r="B312" s="15">
        <f>'RAOB Used for Calcs'!C312</f>
        <v>0</v>
      </c>
      <c r="D312" s="15">
        <f>IF('RAOB Used for Calcs'!N312=1,B312-B311,0)</f>
        <v>0</v>
      </c>
      <c r="F312" s="8">
        <f>Vz!AO312</f>
        <v>0</v>
      </c>
      <c r="H312" s="8">
        <f t="shared" si="4"/>
        <v>0</v>
      </c>
      <c r="J312" s="18" t="b">
        <f>AND(B312&gt;'particle parameters'!$B$18,B312&lt;'particle parameters'!$B$19)</f>
        <v>0</v>
      </c>
    </row>
    <row r="313" spans="2:10" x14ac:dyDescent="0.15">
      <c r="B313" s="15">
        <f>'RAOB Used for Calcs'!C313</f>
        <v>0</v>
      </c>
      <c r="D313" s="15">
        <f>IF('RAOB Used for Calcs'!N313=1,B313-B312,0)</f>
        <v>0</v>
      </c>
      <c r="F313" s="8">
        <f>Vz!AO313</f>
        <v>0</v>
      </c>
      <c r="H313" s="8">
        <f t="shared" si="4"/>
        <v>0</v>
      </c>
      <c r="J313" s="18" t="b">
        <f>AND(B313&gt;'particle parameters'!$B$18,B313&lt;'particle parameters'!$B$19)</f>
        <v>0</v>
      </c>
    </row>
    <row r="314" spans="2:10" x14ac:dyDescent="0.15">
      <c r="B314" s="15">
        <f>'RAOB Used for Calcs'!C314</f>
        <v>0</v>
      </c>
      <c r="D314" s="15">
        <f>IF('RAOB Used for Calcs'!N314=1,B314-B313,0)</f>
        <v>0</v>
      </c>
      <c r="F314" s="8">
        <f>Vz!AO314</f>
        <v>0</v>
      </c>
      <c r="H314" s="8">
        <f t="shared" si="4"/>
        <v>0</v>
      </c>
      <c r="J314" s="18" t="b">
        <f>AND(B314&gt;'particle parameters'!$B$18,B314&lt;'particle parameters'!$B$19)</f>
        <v>0</v>
      </c>
    </row>
    <row r="315" spans="2:10" x14ac:dyDescent="0.15">
      <c r="B315" s="15">
        <f>'RAOB Used for Calcs'!C315</f>
        <v>0</v>
      </c>
      <c r="D315" s="15">
        <f>IF('RAOB Used for Calcs'!N315=1,B315-B314,0)</f>
        <v>0</v>
      </c>
      <c r="F315" s="8">
        <f>Vz!AO315</f>
        <v>0</v>
      </c>
      <c r="H315" s="8">
        <f t="shared" si="4"/>
        <v>0</v>
      </c>
      <c r="J315" s="18" t="b">
        <f>AND(B315&gt;'particle parameters'!$B$18,B315&lt;'particle parameters'!$B$19)</f>
        <v>0</v>
      </c>
    </row>
    <row r="316" spans="2:10" x14ac:dyDescent="0.15">
      <c r="B316" s="15">
        <f>'RAOB Used for Calcs'!C316</f>
        <v>0</v>
      </c>
      <c r="D316" s="15">
        <f>IF('RAOB Used for Calcs'!N316=1,B316-B315,0)</f>
        <v>0</v>
      </c>
      <c r="F316" s="8">
        <f>Vz!AO316</f>
        <v>0</v>
      </c>
      <c r="H316" s="8">
        <f t="shared" si="4"/>
        <v>0</v>
      </c>
      <c r="J316" s="18" t="b">
        <f>AND(B316&gt;'particle parameters'!$B$18,B316&lt;'particle parameters'!$B$19)</f>
        <v>0</v>
      </c>
    </row>
    <row r="317" spans="2:10" x14ac:dyDescent="0.15">
      <c r="B317" s="15">
        <f>'RAOB Used for Calcs'!C317</f>
        <v>0</v>
      </c>
      <c r="D317" s="15">
        <f>IF('RAOB Used for Calcs'!N317=1,B317-B316,0)</f>
        <v>0</v>
      </c>
      <c r="F317" s="8">
        <f>Vz!AO317</f>
        <v>0</v>
      </c>
      <c r="H317" s="8">
        <f t="shared" si="4"/>
        <v>0</v>
      </c>
      <c r="J317" s="18" t="b">
        <f>AND(B317&gt;'particle parameters'!$B$18,B317&lt;'particle parameters'!$B$19)</f>
        <v>0</v>
      </c>
    </row>
    <row r="318" spans="2:10" x14ac:dyDescent="0.15">
      <c r="B318" s="15">
        <f>'RAOB Used for Calcs'!C318</f>
        <v>0</v>
      </c>
      <c r="D318" s="15">
        <f>IF('RAOB Used for Calcs'!N318=1,B318-B317,0)</f>
        <v>0</v>
      </c>
      <c r="F318" s="8">
        <f>Vz!AO318</f>
        <v>0</v>
      </c>
      <c r="H318" s="8">
        <f t="shared" si="4"/>
        <v>0</v>
      </c>
      <c r="J318" s="18" t="b">
        <f>AND(B318&gt;'particle parameters'!$B$18,B318&lt;'particle parameters'!$B$19)</f>
        <v>0</v>
      </c>
    </row>
    <row r="319" spans="2:10" x14ac:dyDescent="0.15">
      <c r="B319" s="15">
        <f>'RAOB Used for Calcs'!C319</f>
        <v>0</v>
      </c>
      <c r="D319" s="15">
        <f>IF('RAOB Used for Calcs'!N319=1,B319-B318,0)</f>
        <v>0</v>
      </c>
      <c r="F319" s="8">
        <f>Vz!AO319</f>
        <v>0</v>
      </c>
      <c r="H319" s="8">
        <f t="shared" si="4"/>
        <v>0</v>
      </c>
      <c r="J319" s="18" t="b">
        <f>AND(B319&gt;'particle parameters'!$B$18,B319&lt;'particle parameters'!$B$19)</f>
        <v>0</v>
      </c>
    </row>
    <row r="320" spans="2:10" x14ac:dyDescent="0.15">
      <c r="B320" s="15">
        <f>'RAOB Used for Calcs'!C320</f>
        <v>0</v>
      </c>
      <c r="D320" s="15">
        <f>IF('RAOB Used for Calcs'!N320=1,B320-B319,0)</f>
        <v>0</v>
      </c>
      <c r="F320" s="8">
        <f>Vz!AO320</f>
        <v>0</v>
      </c>
      <c r="H320" s="8">
        <f t="shared" si="4"/>
        <v>0</v>
      </c>
      <c r="J320" s="18" t="b">
        <f>AND(B320&gt;'particle parameters'!$B$18,B320&lt;'particle parameters'!$B$19)</f>
        <v>0</v>
      </c>
    </row>
    <row r="321" spans="2:10" x14ac:dyDescent="0.15">
      <c r="B321" s="15">
        <f>'RAOB Used for Calcs'!C321</f>
        <v>0</v>
      </c>
      <c r="D321" s="15">
        <f>IF('RAOB Used for Calcs'!N321=1,B321-B320,0)</f>
        <v>0</v>
      </c>
      <c r="F321" s="8">
        <f>Vz!AO321</f>
        <v>0</v>
      </c>
      <c r="H321" s="8">
        <f t="shared" si="4"/>
        <v>0</v>
      </c>
      <c r="J321" s="18" t="b">
        <f>AND(B321&gt;'particle parameters'!$B$18,B321&lt;'particle parameters'!$B$19)</f>
        <v>0</v>
      </c>
    </row>
    <row r="322" spans="2:10" x14ac:dyDescent="0.15">
      <c r="B322" s="15">
        <f>'RAOB Used for Calcs'!C322</f>
        <v>0</v>
      </c>
      <c r="D322" s="15">
        <f>IF('RAOB Used for Calcs'!N322=1,B322-B321,0)</f>
        <v>0</v>
      </c>
      <c r="F322" s="8">
        <f>Vz!AO322</f>
        <v>0</v>
      </c>
      <c r="H322" s="8">
        <f t="shared" ref="H322:H385" si="5">IF(J322=TRUE,D322/F322,0)</f>
        <v>0</v>
      </c>
      <c r="J322" s="18" t="b">
        <f>AND(B322&gt;'particle parameters'!$B$18,B322&lt;'particle parameters'!$B$19)</f>
        <v>0</v>
      </c>
    </row>
    <row r="323" spans="2:10" x14ac:dyDescent="0.15">
      <c r="B323" s="15">
        <f>'RAOB Used for Calcs'!C323</f>
        <v>0</v>
      </c>
      <c r="D323" s="15">
        <f>IF('RAOB Used for Calcs'!N323=1,B323-B322,0)</f>
        <v>0</v>
      </c>
      <c r="F323" s="8">
        <f>Vz!AO323</f>
        <v>0</v>
      </c>
      <c r="H323" s="8">
        <f t="shared" si="5"/>
        <v>0</v>
      </c>
      <c r="J323" s="18" t="b">
        <f>AND(B323&gt;'particle parameters'!$B$18,B323&lt;'particle parameters'!$B$19)</f>
        <v>0</v>
      </c>
    </row>
    <row r="324" spans="2:10" x14ac:dyDescent="0.15">
      <c r="B324" s="15">
        <f>'RAOB Used for Calcs'!C324</f>
        <v>0</v>
      </c>
      <c r="D324" s="15">
        <f>IF('RAOB Used for Calcs'!N324=1,B324-B323,0)</f>
        <v>0</v>
      </c>
      <c r="F324" s="8">
        <f>Vz!AO324</f>
        <v>0</v>
      </c>
      <c r="H324" s="8">
        <f t="shared" si="5"/>
        <v>0</v>
      </c>
      <c r="J324" s="18" t="b">
        <f>AND(B324&gt;'particle parameters'!$B$18,B324&lt;'particle parameters'!$B$19)</f>
        <v>0</v>
      </c>
    </row>
    <row r="325" spans="2:10" x14ac:dyDescent="0.15">
      <c r="B325" s="15">
        <f>'RAOB Used for Calcs'!C325</f>
        <v>0</v>
      </c>
      <c r="D325" s="15">
        <f>IF('RAOB Used for Calcs'!N325=1,B325-B324,0)</f>
        <v>0</v>
      </c>
      <c r="F325" s="8">
        <f>Vz!AO325</f>
        <v>0</v>
      </c>
      <c r="H325" s="8">
        <f t="shared" si="5"/>
        <v>0</v>
      </c>
      <c r="J325" s="18" t="b">
        <f>AND(B325&gt;'particle parameters'!$B$18,B325&lt;'particle parameters'!$B$19)</f>
        <v>0</v>
      </c>
    </row>
    <row r="326" spans="2:10" x14ac:dyDescent="0.15">
      <c r="B326" s="15">
        <f>'RAOB Used for Calcs'!C326</f>
        <v>0</v>
      </c>
      <c r="D326" s="15">
        <f>IF('RAOB Used for Calcs'!N326=1,B326-B325,0)</f>
        <v>0</v>
      </c>
      <c r="F326" s="8">
        <f>Vz!AO326</f>
        <v>0</v>
      </c>
      <c r="H326" s="8">
        <f t="shared" si="5"/>
        <v>0</v>
      </c>
      <c r="J326" s="18" t="b">
        <f>AND(B326&gt;'particle parameters'!$B$18,B326&lt;'particle parameters'!$B$19)</f>
        <v>0</v>
      </c>
    </row>
    <row r="327" spans="2:10" x14ac:dyDescent="0.15">
      <c r="B327" s="15">
        <f>'RAOB Used for Calcs'!C327</f>
        <v>0</v>
      </c>
      <c r="D327" s="15">
        <f>IF('RAOB Used for Calcs'!N327=1,B327-B326,0)</f>
        <v>0</v>
      </c>
      <c r="F327" s="8">
        <f>Vz!AO327</f>
        <v>0</v>
      </c>
      <c r="H327" s="8">
        <f t="shared" si="5"/>
        <v>0</v>
      </c>
      <c r="J327" s="18" t="b">
        <f>AND(B327&gt;'particle parameters'!$B$18,B327&lt;'particle parameters'!$B$19)</f>
        <v>0</v>
      </c>
    </row>
    <row r="328" spans="2:10" x14ac:dyDescent="0.15">
      <c r="B328" s="15">
        <f>'RAOB Used for Calcs'!C328</f>
        <v>0</v>
      </c>
      <c r="D328" s="15">
        <f>IF('RAOB Used for Calcs'!N328=1,B328-B327,0)</f>
        <v>0</v>
      </c>
      <c r="F328" s="8">
        <f>Vz!AO328</f>
        <v>0</v>
      </c>
      <c r="H328" s="8">
        <f t="shared" si="5"/>
        <v>0</v>
      </c>
      <c r="J328" s="18" t="b">
        <f>AND(B328&gt;'particle parameters'!$B$18,B328&lt;'particle parameters'!$B$19)</f>
        <v>0</v>
      </c>
    </row>
    <row r="329" spans="2:10" x14ac:dyDescent="0.15">
      <c r="B329" s="15">
        <f>'RAOB Used for Calcs'!C329</f>
        <v>0</v>
      </c>
      <c r="D329" s="15">
        <f>IF('RAOB Used for Calcs'!N329=1,B329-B328,0)</f>
        <v>0</v>
      </c>
      <c r="F329" s="8">
        <f>Vz!AO329</f>
        <v>0</v>
      </c>
      <c r="H329" s="8">
        <f t="shared" si="5"/>
        <v>0</v>
      </c>
      <c r="J329" s="18" t="b">
        <f>AND(B329&gt;'particle parameters'!$B$18,B329&lt;'particle parameters'!$B$19)</f>
        <v>0</v>
      </c>
    </row>
    <row r="330" spans="2:10" x14ac:dyDescent="0.15">
      <c r="B330" s="15">
        <f>'RAOB Used for Calcs'!C330</f>
        <v>0</v>
      </c>
      <c r="D330" s="15">
        <f>IF('RAOB Used for Calcs'!N330=1,B330-B329,0)</f>
        <v>0</v>
      </c>
      <c r="F330" s="8">
        <f>Vz!AO330</f>
        <v>0</v>
      </c>
      <c r="H330" s="8">
        <f t="shared" si="5"/>
        <v>0</v>
      </c>
      <c r="J330" s="18" t="b">
        <f>AND(B330&gt;'particle parameters'!$B$18,B330&lt;'particle parameters'!$B$19)</f>
        <v>0</v>
      </c>
    </row>
    <row r="331" spans="2:10" x14ac:dyDescent="0.15">
      <c r="B331" s="15">
        <f>'RAOB Used for Calcs'!C331</f>
        <v>0</v>
      </c>
      <c r="D331" s="15">
        <f>IF('RAOB Used for Calcs'!N331=1,B331-B330,0)</f>
        <v>0</v>
      </c>
      <c r="F331" s="8">
        <f>Vz!AO331</f>
        <v>0</v>
      </c>
      <c r="H331" s="8">
        <f t="shared" si="5"/>
        <v>0</v>
      </c>
      <c r="J331" s="18" t="b">
        <f>AND(B331&gt;'particle parameters'!$B$18,B331&lt;'particle parameters'!$B$19)</f>
        <v>0</v>
      </c>
    </row>
    <row r="332" spans="2:10" x14ac:dyDescent="0.15">
      <c r="B332" s="15">
        <f>'RAOB Used for Calcs'!C332</f>
        <v>0</v>
      </c>
      <c r="D332" s="15">
        <f>IF('RAOB Used for Calcs'!N332=1,B332-B331,0)</f>
        <v>0</v>
      </c>
      <c r="F332" s="8">
        <f>Vz!AO332</f>
        <v>0</v>
      </c>
      <c r="H332" s="8">
        <f t="shared" si="5"/>
        <v>0</v>
      </c>
      <c r="J332" s="18" t="b">
        <f>AND(B332&gt;'particle parameters'!$B$18,B332&lt;'particle parameters'!$B$19)</f>
        <v>0</v>
      </c>
    </row>
    <row r="333" spans="2:10" x14ac:dyDescent="0.15">
      <c r="B333" s="15">
        <f>'RAOB Used for Calcs'!C333</f>
        <v>0</v>
      </c>
      <c r="D333" s="15">
        <f>IF('RAOB Used for Calcs'!N333=1,B333-B332,0)</f>
        <v>0</v>
      </c>
      <c r="F333" s="8">
        <f>Vz!AO333</f>
        <v>0</v>
      </c>
      <c r="H333" s="8">
        <f t="shared" si="5"/>
        <v>0</v>
      </c>
      <c r="J333" s="18" t="b">
        <f>AND(B333&gt;'particle parameters'!$B$18,B333&lt;'particle parameters'!$B$19)</f>
        <v>0</v>
      </c>
    </row>
    <row r="334" spans="2:10" x14ac:dyDescent="0.15">
      <c r="B334" s="15">
        <f>'RAOB Used for Calcs'!C334</f>
        <v>0</v>
      </c>
      <c r="D334" s="15">
        <f>IF('RAOB Used for Calcs'!N334=1,B334-B333,0)</f>
        <v>0</v>
      </c>
      <c r="F334" s="8">
        <f>Vz!AO334</f>
        <v>0</v>
      </c>
      <c r="H334" s="8">
        <f t="shared" si="5"/>
        <v>0</v>
      </c>
      <c r="J334" s="18" t="b">
        <f>AND(B334&gt;'particle parameters'!$B$18,B334&lt;'particle parameters'!$B$19)</f>
        <v>0</v>
      </c>
    </row>
    <row r="335" spans="2:10" x14ac:dyDescent="0.15">
      <c r="B335" s="15">
        <f>'RAOB Used for Calcs'!C335</f>
        <v>0</v>
      </c>
      <c r="D335" s="15">
        <f>IF('RAOB Used for Calcs'!N335=1,B335-B334,0)</f>
        <v>0</v>
      </c>
      <c r="F335" s="8">
        <f>Vz!AO335</f>
        <v>0</v>
      </c>
      <c r="H335" s="8">
        <f t="shared" si="5"/>
        <v>0</v>
      </c>
      <c r="J335" s="18" t="b">
        <f>AND(B335&gt;'particle parameters'!$B$18,B335&lt;'particle parameters'!$B$19)</f>
        <v>0</v>
      </c>
    </row>
    <row r="336" spans="2:10" x14ac:dyDescent="0.15">
      <c r="B336" s="15">
        <f>'RAOB Used for Calcs'!C336</f>
        <v>0</v>
      </c>
      <c r="D336" s="15">
        <f>IF('RAOB Used for Calcs'!N336=1,B336-B335,0)</f>
        <v>0</v>
      </c>
      <c r="F336" s="8">
        <f>Vz!AO336</f>
        <v>0</v>
      </c>
      <c r="H336" s="8">
        <f t="shared" si="5"/>
        <v>0</v>
      </c>
      <c r="J336" s="18" t="b">
        <f>AND(B336&gt;'particle parameters'!$B$18,B336&lt;'particle parameters'!$B$19)</f>
        <v>0</v>
      </c>
    </row>
    <row r="337" spans="2:10" x14ac:dyDescent="0.15">
      <c r="B337" s="15">
        <f>'RAOB Used for Calcs'!C337</f>
        <v>0</v>
      </c>
      <c r="D337" s="15">
        <f>IF('RAOB Used for Calcs'!N337=1,B337-B336,0)</f>
        <v>0</v>
      </c>
      <c r="F337" s="8">
        <f>Vz!AO337</f>
        <v>0</v>
      </c>
      <c r="H337" s="8">
        <f t="shared" si="5"/>
        <v>0</v>
      </c>
      <c r="J337" s="18" t="b">
        <f>AND(B337&gt;'particle parameters'!$B$18,B337&lt;'particle parameters'!$B$19)</f>
        <v>0</v>
      </c>
    </row>
    <row r="338" spans="2:10" x14ac:dyDescent="0.15">
      <c r="B338" s="15">
        <f>'RAOB Used for Calcs'!C338</f>
        <v>0</v>
      </c>
      <c r="D338" s="15">
        <f>IF('RAOB Used for Calcs'!N338=1,B338-B337,0)</f>
        <v>0</v>
      </c>
      <c r="F338" s="8">
        <f>Vz!AO338</f>
        <v>0</v>
      </c>
      <c r="H338" s="8">
        <f t="shared" si="5"/>
        <v>0</v>
      </c>
      <c r="J338" s="18" t="b">
        <f>AND(B338&gt;'particle parameters'!$B$18,B338&lt;'particle parameters'!$B$19)</f>
        <v>0</v>
      </c>
    </row>
    <row r="339" spans="2:10" x14ac:dyDescent="0.15">
      <c r="B339" s="15">
        <f>'RAOB Used for Calcs'!C339</f>
        <v>0</v>
      </c>
      <c r="D339" s="15">
        <f>IF('RAOB Used for Calcs'!N339=1,B339-B338,0)</f>
        <v>0</v>
      </c>
      <c r="F339" s="8">
        <f>Vz!AO339</f>
        <v>0</v>
      </c>
      <c r="H339" s="8">
        <f t="shared" si="5"/>
        <v>0</v>
      </c>
      <c r="J339" s="18" t="b">
        <f>AND(B339&gt;'particle parameters'!$B$18,B339&lt;'particle parameters'!$B$19)</f>
        <v>0</v>
      </c>
    </row>
    <row r="340" spans="2:10" x14ac:dyDescent="0.15">
      <c r="B340" s="15">
        <f>'RAOB Used for Calcs'!C340</f>
        <v>0</v>
      </c>
      <c r="D340" s="15">
        <f>IF('RAOB Used for Calcs'!N340=1,B340-B339,0)</f>
        <v>0</v>
      </c>
      <c r="F340" s="8">
        <f>Vz!AO340</f>
        <v>0</v>
      </c>
      <c r="H340" s="8">
        <f t="shared" si="5"/>
        <v>0</v>
      </c>
      <c r="J340" s="18" t="b">
        <f>AND(B340&gt;'particle parameters'!$B$18,B340&lt;'particle parameters'!$B$19)</f>
        <v>0</v>
      </c>
    </row>
    <row r="341" spans="2:10" x14ac:dyDescent="0.15">
      <c r="B341" s="15">
        <f>'RAOB Used for Calcs'!C341</f>
        <v>0</v>
      </c>
      <c r="D341" s="15">
        <f>IF('RAOB Used for Calcs'!N341=1,B341-B340,0)</f>
        <v>0</v>
      </c>
      <c r="F341" s="8">
        <f>Vz!AO341</f>
        <v>0</v>
      </c>
      <c r="H341" s="8">
        <f t="shared" si="5"/>
        <v>0</v>
      </c>
      <c r="J341" s="18" t="b">
        <f>AND(B341&gt;'particle parameters'!$B$18,B341&lt;'particle parameters'!$B$19)</f>
        <v>0</v>
      </c>
    </row>
    <row r="342" spans="2:10" x14ac:dyDescent="0.15">
      <c r="B342" s="15">
        <f>'RAOB Used for Calcs'!C342</f>
        <v>0</v>
      </c>
      <c r="D342" s="15">
        <f>IF('RAOB Used for Calcs'!N342=1,B342-B341,0)</f>
        <v>0</v>
      </c>
      <c r="F342" s="8">
        <f>Vz!AO342</f>
        <v>0</v>
      </c>
      <c r="H342" s="8">
        <f t="shared" si="5"/>
        <v>0</v>
      </c>
      <c r="J342" s="18" t="b">
        <f>AND(B342&gt;'particle parameters'!$B$18,B342&lt;'particle parameters'!$B$19)</f>
        <v>0</v>
      </c>
    </row>
    <row r="343" spans="2:10" x14ac:dyDescent="0.15">
      <c r="B343" s="15">
        <f>'RAOB Used for Calcs'!C343</f>
        <v>0</v>
      </c>
      <c r="D343" s="15">
        <f>IF('RAOB Used for Calcs'!N343=1,B343-B342,0)</f>
        <v>0</v>
      </c>
      <c r="F343" s="8">
        <f>Vz!AO343</f>
        <v>0</v>
      </c>
      <c r="H343" s="8">
        <f t="shared" si="5"/>
        <v>0</v>
      </c>
      <c r="J343" s="18" t="b">
        <f>AND(B343&gt;'particle parameters'!$B$18,B343&lt;'particle parameters'!$B$19)</f>
        <v>0</v>
      </c>
    </row>
    <row r="344" spans="2:10" x14ac:dyDescent="0.15">
      <c r="B344" s="15">
        <f>'RAOB Used for Calcs'!C344</f>
        <v>0</v>
      </c>
      <c r="D344" s="15">
        <f>IF('RAOB Used for Calcs'!N344=1,B344-B343,0)</f>
        <v>0</v>
      </c>
      <c r="F344" s="8">
        <f>Vz!AO344</f>
        <v>0</v>
      </c>
      <c r="H344" s="8">
        <f t="shared" si="5"/>
        <v>0</v>
      </c>
      <c r="J344" s="18" t="b">
        <f>AND(B344&gt;'particle parameters'!$B$18,B344&lt;'particle parameters'!$B$19)</f>
        <v>0</v>
      </c>
    </row>
    <row r="345" spans="2:10" x14ac:dyDescent="0.15">
      <c r="B345" s="15">
        <f>'RAOB Used for Calcs'!C345</f>
        <v>0</v>
      </c>
      <c r="D345" s="15">
        <f>IF('RAOB Used for Calcs'!N345=1,B345-B344,0)</f>
        <v>0</v>
      </c>
      <c r="F345" s="8">
        <f>Vz!AO345</f>
        <v>0</v>
      </c>
      <c r="H345" s="8">
        <f t="shared" si="5"/>
        <v>0</v>
      </c>
      <c r="J345" s="18" t="b">
        <f>AND(B345&gt;'particle parameters'!$B$18,B345&lt;'particle parameters'!$B$19)</f>
        <v>0</v>
      </c>
    </row>
    <row r="346" spans="2:10" x14ac:dyDescent="0.15">
      <c r="B346" s="15">
        <f>'RAOB Used for Calcs'!C346</f>
        <v>0</v>
      </c>
      <c r="D346" s="15">
        <f>IF('RAOB Used for Calcs'!N346=1,B346-B345,0)</f>
        <v>0</v>
      </c>
      <c r="F346" s="8">
        <f>Vz!AO346</f>
        <v>0</v>
      </c>
      <c r="H346" s="8">
        <f t="shared" si="5"/>
        <v>0</v>
      </c>
      <c r="J346" s="18" t="b">
        <f>AND(B346&gt;'particle parameters'!$B$18,B346&lt;'particle parameters'!$B$19)</f>
        <v>0</v>
      </c>
    </row>
    <row r="347" spans="2:10" x14ac:dyDescent="0.15">
      <c r="B347" s="15">
        <f>'RAOB Used for Calcs'!C347</f>
        <v>0</v>
      </c>
      <c r="D347" s="15">
        <f>IF('RAOB Used for Calcs'!N347=1,B347-B346,0)</f>
        <v>0</v>
      </c>
      <c r="F347" s="8">
        <f>Vz!AO347</f>
        <v>0</v>
      </c>
      <c r="H347" s="8">
        <f t="shared" si="5"/>
        <v>0</v>
      </c>
      <c r="J347" s="18" t="b">
        <f>AND(B347&gt;'particle parameters'!$B$18,B347&lt;'particle parameters'!$B$19)</f>
        <v>0</v>
      </c>
    </row>
    <row r="348" spans="2:10" x14ac:dyDescent="0.15">
      <c r="B348" s="15">
        <f>'RAOB Used for Calcs'!C348</f>
        <v>0</v>
      </c>
      <c r="D348" s="15">
        <f>IF('RAOB Used for Calcs'!N348=1,B348-B347,0)</f>
        <v>0</v>
      </c>
      <c r="F348" s="8">
        <f>Vz!AO348</f>
        <v>0</v>
      </c>
      <c r="H348" s="8">
        <f t="shared" si="5"/>
        <v>0</v>
      </c>
      <c r="J348" s="18" t="b">
        <f>AND(B348&gt;'particle parameters'!$B$18,B348&lt;'particle parameters'!$B$19)</f>
        <v>0</v>
      </c>
    </row>
    <row r="349" spans="2:10" x14ac:dyDescent="0.15">
      <c r="B349" s="15">
        <f>'RAOB Used for Calcs'!C349</f>
        <v>0</v>
      </c>
      <c r="D349" s="15">
        <f>IF('RAOB Used for Calcs'!N349=1,B349-B348,0)</f>
        <v>0</v>
      </c>
      <c r="F349" s="8">
        <f>Vz!AO349</f>
        <v>0</v>
      </c>
      <c r="H349" s="8">
        <f t="shared" si="5"/>
        <v>0</v>
      </c>
      <c r="J349" s="18" t="b">
        <f>AND(B349&gt;'particle parameters'!$B$18,B349&lt;'particle parameters'!$B$19)</f>
        <v>0</v>
      </c>
    </row>
    <row r="350" spans="2:10" x14ac:dyDescent="0.15">
      <c r="B350" s="15">
        <f>'RAOB Used for Calcs'!C350</f>
        <v>0</v>
      </c>
      <c r="D350" s="15">
        <f>IF('RAOB Used for Calcs'!N350=1,B350-B349,0)</f>
        <v>0</v>
      </c>
      <c r="F350" s="8">
        <f>Vz!AO350</f>
        <v>0</v>
      </c>
      <c r="H350" s="8">
        <f t="shared" si="5"/>
        <v>0</v>
      </c>
      <c r="J350" s="18" t="b">
        <f>AND(B350&gt;'particle parameters'!$B$18,B350&lt;'particle parameters'!$B$19)</f>
        <v>0</v>
      </c>
    </row>
    <row r="351" spans="2:10" x14ac:dyDescent="0.15">
      <c r="B351" s="15">
        <f>'RAOB Used for Calcs'!C351</f>
        <v>0</v>
      </c>
      <c r="D351" s="15">
        <f>IF('RAOB Used for Calcs'!N351=1,B351-B350,0)</f>
        <v>0</v>
      </c>
      <c r="F351" s="8">
        <f>Vz!AO351</f>
        <v>0</v>
      </c>
      <c r="H351" s="8">
        <f t="shared" si="5"/>
        <v>0</v>
      </c>
      <c r="J351" s="18" t="b">
        <f>AND(B351&gt;'particle parameters'!$B$18,B351&lt;'particle parameters'!$B$19)</f>
        <v>0</v>
      </c>
    </row>
    <row r="352" spans="2:10" x14ac:dyDescent="0.15">
      <c r="B352" s="15">
        <f>'RAOB Used for Calcs'!C352</f>
        <v>0</v>
      </c>
      <c r="D352" s="15">
        <f>IF('RAOB Used for Calcs'!N352=1,B352-B351,0)</f>
        <v>0</v>
      </c>
      <c r="F352" s="8">
        <f>Vz!AO352</f>
        <v>0</v>
      </c>
      <c r="H352" s="8">
        <f t="shared" si="5"/>
        <v>0</v>
      </c>
      <c r="J352" s="18" t="b">
        <f>AND(B352&gt;'particle parameters'!$B$18,B352&lt;'particle parameters'!$B$19)</f>
        <v>0</v>
      </c>
    </row>
    <row r="353" spans="2:10" x14ac:dyDescent="0.15">
      <c r="B353" s="15">
        <f>'RAOB Used for Calcs'!C353</f>
        <v>0</v>
      </c>
      <c r="D353" s="15">
        <f>IF('RAOB Used for Calcs'!N353=1,B353-B352,0)</f>
        <v>0</v>
      </c>
      <c r="F353" s="8">
        <f>Vz!AO353</f>
        <v>0</v>
      </c>
      <c r="H353" s="8">
        <f t="shared" si="5"/>
        <v>0</v>
      </c>
      <c r="J353" s="18" t="b">
        <f>AND(B353&gt;'particle parameters'!$B$18,B353&lt;'particle parameters'!$B$19)</f>
        <v>0</v>
      </c>
    </row>
    <row r="354" spans="2:10" x14ac:dyDescent="0.15">
      <c r="B354" s="15">
        <f>'RAOB Used for Calcs'!C354</f>
        <v>0</v>
      </c>
      <c r="D354" s="15">
        <f>IF('RAOB Used for Calcs'!N354=1,B354-B353,0)</f>
        <v>0</v>
      </c>
      <c r="F354" s="8">
        <f>Vz!AO354</f>
        <v>0</v>
      </c>
      <c r="H354" s="8">
        <f t="shared" si="5"/>
        <v>0</v>
      </c>
      <c r="J354" s="18" t="b">
        <f>AND(B354&gt;'particle parameters'!$B$18,B354&lt;'particle parameters'!$B$19)</f>
        <v>0</v>
      </c>
    </row>
    <row r="355" spans="2:10" x14ac:dyDescent="0.15">
      <c r="B355" s="15">
        <f>'RAOB Used for Calcs'!C355</f>
        <v>0</v>
      </c>
      <c r="D355" s="15">
        <f>IF('RAOB Used for Calcs'!N355=1,B355-B354,0)</f>
        <v>0</v>
      </c>
      <c r="F355" s="8">
        <f>Vz!AO355</f>
        <v>0</v>
      </c>
      <c r="H355" s="8">
        <f t="shared" si="5"/>
        <v>0</v>
      </c>
      <c r="J355" s="18" t="b">
        <f>AND(B355&gt;'particle parameters'!$B$18,B355&lt;'particle parameters'!$B$19)</f>
        <v>0</v>
      </c>
    </row>
    <row r="356" spans="2:10" x14ac:dyDescent="0.15">
      <c r="B356" s="15">
        <f>'RAOB Used for Calcs'!C356</f>
        <v>0</v>
      </c>
      <c r="D356" s="15">
        <f>IF('RAOB Used for Calcs'!N356=1,B356-B355,0)</f>
        <v>0</v>
      </c>
      <c r="F356" s="8">
        <f>Vz!AO356</f>
        <v>0</v>
      </c>
      <c r="H356" s="8">
        <f t="shared" si="5"/>
        <v>0</v>
      </c>
      <c r="J356" s="18" t="b">
        <f>AND(B356&gt;'particle parameters'!$B$18,B356&lt;'particle parameters'!$B$19)</f>
        <v>0</v>
      </c>
    </row>
    <row r="357" spans="2:10" x14ac:dyDescent="0.15">
      <c r="B357" s="15">
        <f>'RAOB Used for Calcs'!C357</f>
        <v>0</v>
      </c>
      <c r="D357" s="15">
        <f>IF('RAOB Used for Calcs'!N357=1,B357-B356,0)</f>
        <v>0</v>
      </c>
      <c r="F357" s="8">
        <f>Vz!AO357</f>
        <v>0</v>
      </c>
      <c r="H357" s="8">
        <f t="shared" si="5"/>
        <v>0</v>
      </c>
      <c r="J357" s="18" t="b">
        <f>AND(B357&gt;'particle parameters'!$B$18,B357&lt;'particle parameters'!$B$19)</f>
        <v>0</v>
      </c>
    </row>
    <row r="358" spans="2:10" x14ac:dyDescent="0.15">
      <c r="B358" s="15">
        <f>'RAOB Used for Calcs'!C358</f>
        <v>0</v>
      </c>
      <c r="D358" s="15">
        <f>IF('RAOB Used for Calcs'!N358=1,B358-B357,0)</f>
        <v>0</v>
      </c>
      <c r="F358" s="8">
        <f>Vz!AO358</f>
        <v>0</v>
      </c>
      <c r="H358" s="8">
        <f t="shared" si="5"/>
        <v>0</v>
      </c>
      <c r="J358" s="18" t="b">
        <f>AND(B358&gt;'particle parameters'!$B$18,B358&lt;'particle parameters'!$B$19)</f>
        <v>0</v>
      </c>
    </row>
    <row r="359" spans="2:10" x14ac:dyDescent="0.15">
      <c r="B359" s="15">
        <f>'RAOB Used for Calcs'!C359</f>
        <v>0</v>
      </c>
      <c r="D359" s="15">
        <f>IF('RAOB Used for Calcs'!N359=1,B359-B358,0)</f>
        <v>0</v>
      </c>
      <c r="F359" s="8">
        <f>Vz!AO359</f>
        <v>0</v>
      </c>
      <c r="H359" s="8">
        <f t="shared" si="5"/>
        <v>0</v>
      </c>
      <c r="J359" s="18" t="b">
        <f>AND(B359&gt;'particle parameters'!$B$18,B359&lt;'particle parameters'!$B$19)</f>
        <v>0</v>
      </c>
    </row>
    <row r="360" spans="2:10" x14ac:dyDescent="0.15">
      <c r="B360" s="15">
        <f>'RAOB Used for Calcs'!C360</f>
        <v>0</v>
      </c>
      <c r="D360" s="15">
        <f>IF('RAOB Used for Calcs'!N360=1,B360-B359,0)</f>
        <v>0</v>
      </c>
      <c r="F360" s="8">
        <f>Vz!AO360</f>
        <v>0</v>
      </c>
      <c r="H360" s="8">
        <f t="shared" si="5"/>
        <v>0</v>
      </c>
      <c r="J360" s="18" t="b">
        <f>AND(B360&gt;'particle parameters'!$B$18,B360&lt;'particle parameters'!$B$19)</f>
        <v>0</v>
      </c>
    </row>
    <row r="361" spans="2:10" x14ac:dyDescent="0.15">
      <c r="B361" s="15">
        <f>'RAOB Used for Calcs'!C361</f>
        <v>0</v>
      </c>
      <c r="D361" s="15">
        <f>IF('RAOB Used for Calcs'!N361=1,B361-B360,0)</f>
        <v>0</v>
      </c>
      <c r="F361" s="8">
        <f>Vz!AO361</f>
        <v>0</v>
      </c>
      <c r="H361" s="8">
        <f t="shared" si="5"/>
        <v>0</v>
      </c>
      <c r="J361" s="18" t="b">
        <f>AND(B361&gt;'particle parameters'!$B$18,B361&lt;'particle parameters'!$B$19)</f>
        <v>0</v>
      </c>
    </row>
    <row r="362" spans="2:10" x14ac:dyDescent="0.15">
      <c r="B362" s="15">
        <f>'RAOB Used for Calcs'!C362</f>
        <v>0</v>
      </c>
      <c r="D362" s="15">
        <f>IF('RAOB Used for Calcs'!N362=1,B362-B361,0)</f>
        <v>0</v>
      </c>
      <c r="F362" s="8">
        <f>Vz!AO362</f>
        <v>0</v>
      </c>
      <c r="H362" s="8">
        <f t="shared" si="5"/>
        <v>0</v>
      </c>
      <c r="J362" s="18" t="b">
        <f>AND(B362&gt;'particle parameters'!$B$18,B362&lt;'particle parameters'!$B$19)</f>
        <v>0</v>
      </c>
    </row>
    <row r="363" spans="2:10" x14ac:dyDescent="0.15">
      <c r="B363" s="15">
        <f>'RAOB Used for Calcs'!C363</f>
        <v>0</v>
      </c>
      <c r="D363" s="15">
        <f>IF('RAOB Used for Calcs'!N363=1,B363-B362,0)</f>
        <v>0</v>
      </c>
      <c r="F363" s="8">
        <f>Vz!AO363</f>
        <v>0</v>
      </c>
      <c r="H363" s="8">
        <f t="shared" si="5"/>
        <v>0</v>
      </c>
      <c r="J363" s="18" t="b">
        <f>AND(B363&gt;'particle parameters'!$B$18,B363&lt;'particle parameters'!$B$19)</f>
        <v>0</v>
      </c>
    </row>
    <row r="364" spans="2:10" x14ac:dyDescent="0.15">
      <c r="B364" s="15">
        <f>'RAOB Used for Calcs'!C364</f>
        <v>0</v>
      </c>
      <c r="D364" s="15">
        <f>IF('RAOB Used for Calcs'!N364=1,B364-B363,0)</f>
        <v>0</v>
      </c>
      <c r="F364" s="8">
        <f>Vz!AO364</f>
        <v>0</v>
      </c>
      <c r="H364" s="8">
        <f t="shared" si="5"/>
        <v>0</v>
      </c>
      <c r="J364" s="18" t="b">
        <f>AND(B364&gt;'particle parameters'!$B$18,B364&lt;'particle parameters'!$B$19)</f>
        <v>0</v>
      </c>
    </row>
    <row r="365" spans="2:10" x14ac:dyDescent="0.15">
      <c r="B365" s="15">
        <f>'RAOB Used for Calcs'!C365</f>
        <v>0</v>
      </c>
      <c r="D365" s="15">
        <f>IF('RAOB Used for Calcs'!N365=1,B365-B364,0)</f>
        <v>0</v>
      </c>
      <c r="F365" s="8">
        <f>Vz!AO365</f>
        <v>0</v>
      </c>
      <c r="H365" s="8">
        <f t="shared" si="5"/>
        <v>0</v>
      </c>
      <c r="J365" s="18" t="b">
        <f>AND(B365&gt;'particle parameters'!$B$18,B365&lt;'particle parameters'!$B$19)</f>
        <v>0</v>
      </c>
    </row>
    <row r="366" spans="2:10" x14ac:dyDescent="0.15">
      <c r="B366" s="15">
        <f>'RAOB Used for Calcs'!C366</f>
        <v>0</v>
      </c>
      <c r="D366" s="15">
        <f>IF('RAOB Used for Calcs'!N366=1,B366-B365,0)</f>
        <v>0</v>
      </c>
      <c r="F366" s="8">
        <f>Vz!AO366</f>
        <v>0</v>
      </c>
      <c r="H366" s="8">
        <f t="shared" si="5"/>
        <v>0</v>
      </c>
      <c r="J366" s="18" t="b">
        <f>AND(B366&gt;'particle parameters'!$B$18,B366&lt;'particle parameters'!$B$19)</f>
        <v>0</v>
      </c>
    </row>
    <row r="367" spans="2:10" x14ac:dyDescent="0.15">
      <c r="B367" s="15">
        <f>'RAOB Used for Calcs'!C367</f>
        <v>0</v>
      </c>
      <c r="D367" s="15">
        <f>IF('RAOB Used for Calcs'!N367=1,B367-B366,0)</f>
        <v>0</v>
      </c>
      <c r="F367" s="8">
        <f>Vz!AO367</f>
        <v>0</v>
      </c>
      <c r="H367" s="8">
        <f t="shared" si="5"/>
        <v>0</v>
      </c>
      <c r="J367" s="18" t="b">
        <f>AND(B367&gt;'particle parameters'!$B$18,B367&lt;'particle parameters'!$B$19)</f>
        <v>0</v>
      </c>
    </row>
    <row r="368" spans="2:10" x14ac:dyDescent="0.15">
      <c r="B368" s="15">
        <f>'RAOB Used for Calcs'!C368</f>
        <v>0</v>
      </c>
      <c r="D368" s="15">
        <f>IF('RAOB Used for Calcs'!N368=1,B368-B367,0)</f>
        <v>0</v>
      </c>
      <c r="F368" s="8">
        <f>Vz!AO368</f>
        <v>0</v>
      </c>
      <c r="H368" s="8">
        <f t="shared" si="5"/>
        <v>0</v>
      </c>
      <c r="J368" s="18" t="b">
        <f>AND(B368&gt;'particle parameters'!$B$18,B368&lt;'particle parameters'!$B$19)</f>
        <v>0</v>
      </c>
    </row>
    <row r="369" spans="2:10" x14ac:dyDescent="0.15">
      <c r="B369" s="15">
        <f>'RAOB Used for Calcs'!C369</f>
        <v>0</v>
      </c>
      <c r="D369" s="15">
        <f>IF('RAOB Used for Calcs'!N369=1,B369-B368,0)</f>
        <v>0</v>
      </c>
      <c r="F369" s="8">
        <f>Vz!AO369</f>
        <v>0</v>
      </c>
      <c r="H369" s="8">
        <f t="shared" si="5"/>
        <v>0</v>
      </c>
      <c r="J369" s="18" t="b">
        <f>AND(B369&gt;'particle parameters'!$B$18,B369&lt;'particle parameters'!$B$19)</f>
        <v>0</v>
      </c>
    </row>
    <row r="370" spans="2:10" x14ac:dyDescent="0.15">
      <c r="B370" s="15">
        <f>'RAOB Used for Calcs'!C370</f>
        <v>0</v>
      </c>
      <c r="D370" s="15">
        <f>IF('RAOB Used for Calcs'!N370=1,B370-B369,0)</f>
        <v>0</v>
      </c>
      <c r="F370" s="8">
        <f>Vz!AO370</f>
        <v>0</v>
      </c>
      <c r="H370" s="8">
        <f t="shared" si="5"/>
        <v>0</v>
      </c>
      <c r="J370" s="18" t="b">
        <f>AND(B370&gt;'particle parameters'!$B$18,B370&lt;'particle parameters'!$B$19)</f>
        <v>0</v>
      </c>
    </row>
    <row r="371" spans="2:10" x14ac:dyDescent="0.15">
      <c r="B371" s="15">
        <f>'RAOB Used for Calcs'!C371</f>
        <v>0</v>
      </c>
      <c r="D371" s="15">
        <f>IF('RAOB Used for Calcs'!N371=1,B371-B370,0)</f>
        <v>0</v>
      </c>
      <c r="F371" s="8">
        <f>Vz!AO371</f>
        <v>0</v>
      </c>
      <c r="H371" s="8">
        <f t="shared" si="5"/>
        <v>0</v>
      </c>
      <c r="J371" s="18" t="b">
        <f>AND(B371&gt;'particle parameters'!$B$18,B371&lt;'particle parameters'!$B$19)</f>
        <v>0</v>
      </c>
    </row>
    <row r="372" spans="2:10" x14ac:dyDescent="0.15">
      <c r="B372" s="15">
        <f>'RAOB Used for Calcs'!C372</f>
        <v>0</v>
      </c>
      <c r="D372" s="15">
        <f>IF('RAOB Used for Calcs'!N372=1,B372-B371,0)</f>
        <v>0</v>
      </c>
      <c r="F372" s="8">
        <f>Vz!AO372</f>
        <v>0</v>
      </c>
      <c r="H372" s="8">
        <f t="shared" si="5"/>
        <v>0</v>
      </c>
      <c r="J372" s="18" t="b">
        <f>AND(B372&gt;'particle parameters'!$B$18,B372&lt;'particle parameters'!$B$19)</f>
        <v>0</v>
      </c>
    </row>
    <row r="373" spans="2:10" x14ac:dyDescent="0.15">
      <c r="B373" s="15">
        <f>'RAOB Used for Calcs'!C373</f>
        <v>0</v>
      </c>
      <c r="D373" s="15">
        <f>IF('RAOB Used for Calcs'!N373=1,B373-B372,0)</f>
        <v>0</v>
      </c>
      <c r="F373" s="8">
        <f>Vz!AO373</f>
        <v>0</v>
      </c>
      <c r="H373" s="8">
        <f t="shared" si="5"/>
        <v>0</v>
      </c>
      <c r="J373" s="18" t="b">
        <f>AND(B373&gt;'particle parameters'!$B$18,B373&lt;'particle parameters'!$B$19)</f>
        <v>0</v>
      </c>
    </row>
    <row r="374" spans="2:10" x14ac:dyDescent="0.15">
      <c r="B374" s="15">
        <f>'RAOB Used for Calcs'!C374</f>
        <v>0</v>
      </c>
      <c r="D374" s="15">
        <f>IF('RAOB Used for Calcs'!N374=1,B374-B373,0)</f>
        <v>0</v>
      </c>
      <c r="F374" s="8">
        <f>Vz!AO374</f>
        <v>0</v>
      </c>
      <c r="H374" s="8">
        <f t="shared" si="5"/>
        <v>0</v>
      </c>
      <c r="J374" s="18" t="b">
        <f>AND(B374&gt;'particle parameters'!$B$18,B374&lt;'particle parameters'!$B$19)</f>
        <v>0</v>
      </c>
    </row>
    <row r="375" spans="2:10" x14ac:dyDescent="0.15">
      <c r="B375" s="15">
        <f>'RAOB Used for Calcs'!C375</f>
        <v>0</v>
      </c>
      <c r="D375" s="15">
        <f>IF('RAOB Used for Calcs'!N375=1,B375-B374,0)</f>
        <v>0</v>
      </c>
      <c r="F375" s="8">
        <f>Vz!AO375</f>
        <v>0</v>
      </c>
      <c r="H375" s="8">
        <f t="shared" si="5"/>
        <v>0</v>
      </c>
      <c r="J375" s="18" t="b">
        <f>AND(B375&gt;'particle parameters'!$B$18,B375&lt;'particle parameters'!$B$19)</f>
        <v>0</v>
      </c>
    </row>
    <row r="376" spans="2:10" x14ac:dyDescent="0.15">
      <c r="B376" s="15">
        <f>'RAOB Used for Calcs'!C376</f>
        <v>0</v>
      </c>
      <c r="D376" s="15">
        <f>IF('RAOB Used for Calcs'!N376=1,B376-B375,0)</f>
        <v>0</v>
      </c>
      <c r="F376" s="8">
        <f>Vz!AO376</f>
        <v>0</v>
      </c>
      <c r="H376" s="8">
        <f t="shared" si="5"/>
        <v>0</v>
      </c>
      <c r="J376" s="18" t="b">
        <f>AND(B376&gt;'particle parameters'!$B$18,B376&lt;'particle parameters'!$B$19)</f>
        <v>0</v>
      </c>
    </row>
    <row r="377" spans="2:10" x14ac:dyDescent="0.15">
      <c r="B377" s="15">
        <f>'RAOB Used for Calcs'!C377</f>
        <v>0</v>
      </c>
      <c r="D377" s="15">
        <f>IF('RAOB Used for Calcs'!N377=1,B377-B376,0)</f>
        <v>0</v>
      </c>
      <c r="F377" s="8">
        <f>Vz!AO377</f>
        <v>0</v>
      </c>
      <c r="H377" s="8">
        <f t="shared" si="5"/>
        <v>0</v>
      </c>
      <c r="J377" s="18" t="b">
        <f>AND(B377&gt;'particle parameters'!$B$18,B377&lt;'particle parameters'!$B$19)</f>
        <v>0</v>
      </c>
    </row>
    <row r="378" spans="2:10" x14ac:dyDescent="0.15">
      <c r="B378" s="15">
        <f>'RAOB Used for Calcs'!C378</f>
        <v>0</v>
      </c>
      <c r="D378" s="15">
        <f>IF('RAOB Used for Calcs'!N378=1,B378-B377,0)</f>
        <v>0</v>
      </c>
      <c r="F378" s="8">
        <f>Vz!AO378</f>
        <v>0</v>
      </c>
      <c r="H378" s="8">
        <f t="shared" si="5"/>
        <v>0</v>
      </c>
      <c r="J378" s="18" t="b">
        <f>AND(B378&gt;'particle parameters'!$B$18,B378&lt;'particle parameters'!$B$19)</f>
        <v>0</v>
      </c>
    </row>
    <row r="379" spans="2:10" x14ac:dyDescent="0.15">
      <c r="B379" s="15">
        <f>'RAOB Used for Calcs'!C379</f>
        <v>0</v>
      </c>
      <c r="D379" s="15">
        <f>IF('RAOB Used for Calcs'!N379=1,B379-B378,0)</f>
        <v>0</v>
      </c>
      <c r="F379" s="8">
        <f>Vz!AO379</f>
        <v>0</v>
      </c>
      <c r="H379" s="8">
        <f t="shared" si="5"/>
        <v>0</v>
      </c>
      <c r="J379" s="18" t="b">
        <f>AND(B379&gt;'particle parameters'!$B$18,B379&lt;'particle parameters'!$B$19)</f>
        <v>0</v>
      </c>
    </row>
    <row r="380" spans="2:10" x14ac:dyDescent="0.15">
      <c r="B380" s="15">
        <f>'RAOB Used for Calcs'!C380</f>
        <v>0</v>
      </c>
      <c r="D380" s="15">
        <f>IF('RAOB Used for Calcs'!N380=1,B380-B379,0)</f>
        <v>0</v>
      </c>
      <c r="F380" s="8">
        <f>Vz!AO380</f>
        <v>0</v>
      </c>
      <c r="H380" s="8">
        <f t="shared" si="5"/>
        <v>0</v>
      </c>
      <c r="J380" s="18" t="b">
        <f>AND(B380&gt;'particle parameters'!$B$18,B380&lt;'particle parameters'!$B$19)</f>
        <v>0</v>
      </c>
    </row>
    <row r="381" spans="2:10" x14ac:dyDescent="0.15">
      <c r="B381" s="15">
        <f>'RAOB Used for Calcs'!C381</f>
        <v>0</v>
      </c>
      <c r="D381" s="15">
        <f>IF('RAOB Used for Calcs'!N381=1,B381-B380,0)</f>
        <v>0</v>
      </c>
      <c r="F381" s="8">
        <f>Vz!AO381</f>
        <v>0</v>
      </c>
      <c r="H381" s="8">
        <f t="shared" si="5"/>
        <v>0</v>
      </c>
      <c r="J381" s="18" t="b">
        <f>AND(B381&gt;'particle parameters'!$B$18,B381&lt;'particle parameters'!$B$19)</f>
        <v>0</v>
      </c>
    </row>
    <row r="382" spans="2:10" x14ac:dyDescent="0.15">
      <c r="B382" s="15">
        <f>'RAOB Used for Calcs'!C382</f>
        <v>0</v>
      </c>
      <c r="D382" s="15">
        <f>IF('RAOB Used for Calcs'!N382=1,B382-B381,0)</f>
        <v>0</v>
      </c>
      <c r="F382" s="8">
        <f>Vz!AO382</f>
        <v>0</v>
      </c>
      <c r="H382" s="8">
        <f t="shared" si="5"/>
        <v>0</v>
      </c>
      <c r="J382" s="18" t="b">
        <f>AND(B382&gt;'particle parameters'!$B$18,B382&lt;'particle parameters'!$B$19)</f>
        <v>0</v>
      </c>
    </row>
    <row r="383" spans="2:10" x14ac:dyDescent="0.15">
      <c r="B383" s="15">
        <f>'RAOB Used for Calcs'!C383</f>
        <v>0</v>
      </c>
      <c r="D383" s="15">
        <f>IF('RAOB Used for Calcs'!N383=1,B383-B382,0)</f>
        <v>0</v>
      </c>
      <c r="F383" s="8">
        <f>Vz!AO383</f>
        <v>0</v>
      </c>
      <c r="H383" s="8">
        <f t="shared" si="5"/>
        <v>0</v>
      </c>
      <c r="J383" s="18" t="b">
        <f>AND(B383&gt;'particle parameters'!$B$18,B383&lt;'particle parameters'!$B$19)</f>
        <v>0</v>
      </c>
    </row>
    <row r="384" spans="2:10" x14ac:dyDescent="0.15">
      <c r="B384" s="15">
        <f>'RAOB Used for Calcs'!C384</f>
        <v>0</v>
      </c>
      <c r="D384" s="15">
        <f>IF('RAOB Used for Calcs'!N384=1,B384-B383,0)</f>
        <v>0</v>
      </c>
      <c r="F384" s="8">
        <f>Vz!AO384</f>
        <v>0</v>
      </c>
      <c r="H384" s="8">
        <f t="shared" si="5"/>
        <v>0</v>
      </c>
      <c r="J384" s="18" t="b">
        <f>AND(B384&gt;'particle parameters'!$B$18,B384&lt;'particle parameters'!$B$19)</f>
        <v>0</v>
      </c>
    </row>
    <row r="385" spans="2:10" x14ac:dyDescent="0.15">
      <c r="B385" s="15">
        <f>'RAOB Used for Calcs'!C385</f>
        <v>0</v>
      </c>
      <c r="D385" s="15">
        <f>IF('RAOB Used for Calcs'!N385=1,B385-B384,0)</f>
        <v>0</v>
      </c>
      <c r="F385" s="8">
        <f>Vz!AO385</f>
        <v>0</v>
      </c>
      <c r="H385" s="8">
        <f t="shared" si="5"/>
        <v>0</v>
      </c>
      <c r="J385" s="18" t="b">
        <f>AND(B385&gt;'particle parameters'!$B$18,B385&lt;'particle parameters'!$B$19)</f>
        <v>0</v>
      </c>
    </row>
    <row r="386" spans="2:10" x14ac:dyDescent="0.15">
      <c r="B386" s="15">
        <f>'RAOB Used for Calcs'!C386</f>
        <v>0</v>
      </c>
      <c r="D386" s="15">
        <f>IF('RAOB Used for Calcs'!N386=1,B386-B385,0)</f>
        <v>0</v>
      </c>
      <c r="F386" s="8">
        <f>Vz!AO386</f>
        <v>0</v>
      </c>
      <c r="H386" s="8">
        <f t="shared" ref="H386:H449" si="6">IF(J386=TRUE,D386/F386,0)</f>
        <v>0</v>
      </c>
      <c r="J386" s="18" t="b">
        <f>AND(B386&gt;'particle parameters'!$B$18,B386&lt;'particle parameters'!$B$19)</f>
        <v>0</v>
      </c>
    </row>
    <row r="387" spans="2:10" x14ac:dyDescent="0.15">
      <c r="B387" s="15">
        <f>'RAOB Used for Calcs'!C387</f>
        <v>0</v>
      </c>
      <c r="D387" s="15">
        <f>IF('RAOB Used for Calcs'!N387=1,B387-B386,0)</f>
        <v>0</v>
      </c>
      <c r="F387" s="8">
        <f>Vz!AO387</f>
        <v>0</v>
      </c>
      <c r="H387" s="8">
        <f t="shared" si="6"/>
        <v>0</v>
      </c>
      <c r="J387" s="18" t="b">
        <f>AND(B387&gt;'particle parameters'!$B$18,B387&lt;'particle parameters'!$B$19)</f>
        <v>0</v>
      </c>
    </row>
    <row r="388" spans="2:10" x14ac:dyDescent="0.15">
      <c r="B388" s="15">
        <f>'RAOB Used for Calcs'!C388</f>
        <v>0</v>
      </c>
      <c r="D388" s="15">
        <f>IF('RAOB Used for Calcs'!N388=1,B388-B387,0)</f>
        <v>0</v>
      </c>
      <c r="F388" s="8">
        <f>Vz!AO388</f>
        <v>0</v>
      </c>
      <c r="H388" s="8">
        <f t="shared" si="6"/>
        <v>0</v>
      </c>
      <c r="J388" s="18" t="b">
        <f>AND(B388&gt;'particle parameters'!$B$18,B388&lt;'particle parameters'!$B$19)</f>
        <v>0</v>
      </c>
    </row>
    <row r="389" spans="2:10" x14ac:dyDescent="0.15">
      <c r="B389" s="15">
        <f>'RAOB Used for Calcs'!C389</f>
        <v>0</v>
      </c>
      <c r="D389" s="15">
        <f>IF('RAOB Used for Calcs'!N389=1,B389-B388,0)</f>
        <v>0</v>
      </c>
      <c r="F389" s="8">
        <f>Vz!AO389</f>
        <v>0</v>
      </c>
      <c r="H389" s="8">
        <f t="shared" si="6"/>
        <v>0</v>
      </c>
      <c r="J389" s="18" t="b">
        <f>AND(B389&gt;'particle parameters'!$B$18,B389&lt;'particle parameters'!$B$19)</f>
        <v>0</v>
      </c>
    </row>
    <row r="390" spans="2:10" x14ac:dyDescent="0.15">
      <c r="B390" s="15">
        <f>'RAOB Used for Calcs'!C390</f>
        <v>0</v>
      </c>
      <c r="D390" s="15">
        <f>IF('RAOB Used for Calcs'!N390=1,B390-B389,0)</f>
        <v>0</v>
      </c>
      <c r="F390" s="8">
        <f>Vz!AO390</f>
        <v>0</v>
      </c>
      <c r="H390" s="8">
        <f t="shared" si="6"/>
        <v>0</v>
      </c>
      <c r="J390" s="18" t="b">
        <f>AND(B390&gt;'particle parameters'!$B$18,B390&lt;'particle parameters'!$B$19)</f>
        <v>0</v>
      </c>
    </row>
    <row r="391" spans="2:10" x14ac:dyDescent="0.15">
      <c r="B391" s="15">
        <f>'RAOB Used for Calcs'!C391</f>
        <v>0</v>
      </c>
      <c r="D391" s="15">
        <f>IF('RAOB Used for Calcs'!N391=1,B391-B390,0)</f>
        <v>0</v>
      </c>
      <c r="F391" s="8">
        <f>Vz!AO391</f>
        <v>0</v>
      </c>
      <c r="H391" s="8">
        <f t="shared" si="6"/>
        <v>0</v>
      </c>
      <c r="J391" s="18" t="b">
        <f>AND(B391&gt;'particle parameters'!$B$18,B391&lt;'particle parameters'!$B$19)</f>
        <v>0</v>
      </c>
    </row>
    <row r="392" spans="2:10" x14ac:dyDescent="0.15">
      <c r="B392" s="15">
        <f>'RAOB Used for Calcs'!C392</f>
        <v>0</v>
      </c>
      <c r="D392" s="15">
        <f>IF('RAOB Used for Calcs'!N392=1,B392-B391,0)</f>
        <v>0</v>
      </c>
      <c r="F392" s="8">
        <f>Vz!AO392</f>
        <v>0</v>
      </c>
      <c r="H392" s="8">
        <f t="shared" si="6"/>
        <v>0</v>
      </c>
      <c r="J392" s="18" t="b">
        <f>AND(B392&gt;'particle parameters'!$B$18,B392&lt;'particle parameters'!$B$19)</f>
        <v>0</v>
      </c>
    </row>
    <row r="393" spans="2:10" x14ac:dyDescent="0.15">
      <c r="B393" s="15">
        <f>'RAOB Used for Calcs'!C393</f>
        <v>0</v>
      </c>
      <c r="D393" s="15">
        <f>IF('RAOB Used for Calcs'!N393=1,B393-B392,0)</f>
        <v>0</v>
      </c>
      <c r="F393" s="8">
        <f>Vz!AO393</f>
        <v>0</v>
      </c>
      <c r="H393" s="8">
        <f t="shared" si="6"/>
        <v>0</v>
      </c>
      <c r="J393" s="18" t="b">
        <f>AND(B393&gt;'particle parameters'!$B$18,B393&lt;'particle parameters'!$B$19)</f>
        <v>0</v>
      </c>
    </row>
    <row r="394" spans="2:10" x14ac:dyDescent="0.15">
      <c r="B394" s="15">
        <f>'RAOB Used for Calcs'!C394</f>
        <v>0</v>
      </c>
      <c r="D394" s="15">
        <f>IF('RAOB Used for Calcs'!N394=1,B394-B393,0)</f>
        <v>0</v>
      </c>
      <c r="F394" s="8">
        <f>Vz!AO394</f>
        <v>0</v>
      </c>
      <c r="H394" s="8">
        <f t="shared" si="6"/>
        <v>0</v>
      </c>
      <c r="J394" s="18" t="b">
        <f>AND(B394&gt;'particle parameters'!$B$18,B394&lt;'particle parameters'!$B$19)</f>
        <v>0</v>
      </c>
    </row>
    <row r="395" spans="2:10" x14ac:dyDescent="0.15">
      <c r="B395" s="15">
        <f>'RAOB Used for Calcs'!C395</f>
        <v>0</v>
      </c>
      <c r="D395" s="15">
        <f>IF('RAOB Used for Calcs'!N395=1,B395-B394,0)</f>
        <v>0</v>
      </c>
      <c r="F395" s="8">
        <f>Vz!AO395</f>
        <v>0</v>
      </c>
      <c r="H395" s="8">
        <f t="shared" si="6"/>
        <v>0</v>
      </c>
      <c r="J395" s="18" t="b">
        <f>AND(B395&gt;'particle parameters'!$B$18,B395&lt;'particle parameters'!$B$19)</f>
        <v>0</v>
      </c>
    </row>
    <row r="396" spans="2:10" x14ac:dyDescent="0.15">
      <c r="B396" s="15">
        <f>'RAOB Used for Calcs'!C396</f>
        <v>0</v>
      </c>
      <c r="D396" s="15">
        <f>IF('RAOB Used for Calcs'!N396=1,B396-B395,0)</f>
        <v>0</v>
      </c>
      <c r="F396" s="8">
        <f>Vz!AO396</f>
        <v>0</v>
      </c>
      <c r="H396" s="8">
        <f t="shared" si="6"/>
        <v>0</v>
      </c>
      <c r="J396" s="18" t="b">
        <f>AND(B396&gt;'particle parameters'!$B$18,B396&lt;'particle parameters'!$B$19)</f>
        <v>0</v>
      </c>
    </row>
    <row r="397" spans="2:10" x14ac:dyDescent="0.15">
      <c r="B397" s="15">
        <f>'RAOB Used for Calcs'!C397</f>
        <v>0</v>
      </c>
      <c r="D397" s="15">
        <f>IF('RAOB Used for Calcs'!N397=1,B397-B396,0)</f>
        <v>0</v>
      </c>
      <c r="F397" s="8">
        <f>Vz!AO397</f>
        <v>0</v>
      </c>
      <c r="H397" s="8">
        <f t="shared" si="6"/>
        <v>0</v>
      </c>
      <c r="J397" s="18" t="b">
        <f>AND(B397&gt;'particle parameters'!$B$18,B397&lt;'particle parameters'!$B$19)</f>
        <v>0</v>
      </c>
    </row>
    <row r="398" spans="2:10" x14ac:dyDescent="0.15">
      <c r="B398" s="15">
        <f>'RAOB Used for Calcs'!C398</f>
        <v>0</v>
      </c>
      <c r="D398" s="15">
        <f>IF('RAOB Used for Calcs'!N398=1,B398-B397,0)</f>
        <v>0</v>
      </c>
      <c r="F398" s="8">
        <f>Vz!AO398</f>
        <v>0</v>
      </c>
      <c r="H398" s="8">
        <f t="shared" si="6"/>
        <v>0</v>
      </c>
      <c r="J398" s="18" t="b">
        <f>AND(B398&gt;'particle parameters'!$B$18,B398&lt;'particle parameters'!$B$19)</f>
        <v>0</v>
      </c>
    </row>
    <row r="399" spans="2:10" x14ac:dyDescent="0.15">
      <c r="B399" s="15">
        <f>'RAOB Used for Calcs'!C399</f>
        <v>0</v>
      </c>
      <c r="D399" s="15">
        <f>IF('RAOB Used for Calcs'!N399=1,B399-B398,0)</f>
        <v>0</v>
      </c>
      <c r="F399" s="8">
        <f>Vz!AO399</f>
        <v>0</v>
      </c>
      <c r="H399" s="8">
        <f t="shared" si="6"/>
        <v>0</v>
      </c>
      <c r="J399" s="18" t="b">
        <f>AND(B399&gt;'particle parameters'!$B$18,B399&lt;'particle parameters'!$B$19)</f>
        <v>0</v>
      </c>
    </row>
    <row r="400" spans="2:10" x14ac:dyDescent="0.15">
      <c r="B400" s="15">
        <f>'RAOB Used for Calcs'!C400</f>
        <v>0</v>
      </c>
      <c r="D400" s="15">
        <f>IF('RAOB Used for Calcs'!N400=1,B400-B399,0)</f>
        <v>0</v>
      </c>
      <c r="F400" s="8">
        <f>Vz!AO400</f>
        <v>0</v>
      </c>
      <c r="H400" s="8">
        <f t="shared" si="6"/>
        <v>0</v>
      </c>
      <c r="J400" s="18" t="b">
        <f>AND(B400&gt;'particle parameters'!$B$18,B400&lt;'particle parameters'!$B$19)</f>
        <v>0</v>
      </c>
    </row>
    <row r="401" spans="2:10" x14ac:dyDescent="0.15">
      <c r="B401" s="15">
        <f>'RAOB Used for Calcs'!C401</f>
        <v>0</v>
      </c>
      <c r="D401" s="15">
        <f>IF('RAOB Used for Calcs'!N401=1,B401-B400,0)</f>
        <v>0</v>
      </c>
      <c r="F401" s="8">
        <f>Vz!AO401</f>
        <v>0</v>
      </c>
      <c r="H401" s="8">
        <f t="shared" si="6"/>
        <v>0</v>
      </c>
      <c r="J401" s="18" t="b">
        <f>AND(B401&gt;'particle parameters'!$B$18,B401&lt;'particle parameters'!$B$19)</f>
        <v>0</v>
      </c>
    </row>
    <row r="402" spans="2:10" x14ac:dyDescent="0.15">
      <c r="B402" s="15">
        <f>'RAOB Used for Calcs'!C402</f>
        <v>0</v>
      </c>
      <c r="D402" s="15">
        <f>IF('RAOB Used for Calcs'!N402=1,B402-B401,0)</f>
        <v>0</v>
      </c>
      <c r="F402" s="8">
        <f>Vz!AO402</f>
        <v>0</v>
      </c>
      <c r="H402" s="8">
        <f t="shared" si="6"/>
        <v>0</v>
      </c>
      <c r="J402" s="18" t="b">
        <f>AND(B402&gt;'particle parameters'!$B$18,B402&lt;'particle parameters'!$B$19)</f>
        <v>0</v>
      </c>
    </row>
    <row r="403" spans="2:10" x14ac:dyDescent="0.15">
      <c r="B403" s="15">
        <f>'RAOB Used for Calcs'!C403</f>
        <v>0</v>
      </c>
      <c r="D403" s="15">
        <f>IF('RAOB Used for Calcs'!N403=1,B403-B402,0)</f>
        <v>0</v>
      </c>
      <c r="F403" s="8">
        <f>Vz!AO403</f>
        <v>0</v>
      </c>
      <c r="H403" s="8">
        <f t="shared" si="6"/>
        <v>0</v>
      </c>
      <c r="J403" s="18" t="b">
        <f>AND(B403&gt;'particle parameters'!$B$18,B403&lt;'particle parameters'!$B$19)</f>
        <v>0</v>
      </c>
    </row>
    <row r="404" spans="2:10" x14ac:dyDescent="0.15">
      <c r="B404" s="15">
        <f>'RAOB Used for Calcs'!C404</f>
        <v>0</v>
      </c>
      <c r="D404" s="15">
        <f>IF('RAOB Used for Calcs'!N404=1,B404-B403,0)</f>
        <v>0</v>
      </c>
      <c r="F404" s="8">
        <f>Vz!AO404</f>
        <v>0</v>
      </c>
      <c r="H404" s="8">
        <f t="shared" si="6"/>
        <v>0</v>
      </c>
      <c r="J404" s="18" t="b">
        <f>AND(B404&gt;'particle parameters'!$B$18,B404&lt;'particle parameters'!$B$19)</f>
        <v>0</v>
      </c>
    </row>
    <row r="405" spans="2:10" x14ac:dyDescent="0.15">
      <c r="B405" s="15">
        <f>'RAOB Used for Calcs'!C405</f>
        <v>0</v>
      </c>
      <c r="D405" s="15">
        <f>IF('RAOB Used for Calcs'!N405=1,B405-B404,0)</f>
        <v>0</v>
      </c>
      <c r="F405" s="8">
        <f>Vz!AO405</f>
        <v>0</v>
      </c>
      <c r="H405" s="8">
        <f t="shared" si="6"/>
        <v>0</v>
      </c>
      <c r="J405" s="18" t="b">
        <f>AND(B405&gt;'particle parameters'!$B$18,B405&lt;'particle parameters'!$B$19)</f>
        <v>0</v>
      </c>
    </row>
    <row r="406" spans="2:10" x14ac:dyDescent="0.15">
      <c r="B406" s="15">
        <f>'RAOB Used for Calcs'!C406</f>
        <v>0</v>
      </c>
      <c r="D406" s="15">
        <f>IF('RAOB Used for Calcs'!N406=1,B406-B405,0)</f>
        <v>0</v>
      </c>
      <c r="F406" s="8">
        <f>Vz!AO406</f>
        <v>0</v>
      </c>
      <c r="H406" s="8">
        <f t="shared" si="6"/>
        <v>0</v>
      </c>
      <c r="J406" s="18" t="b">
        <f>AND(B406&gt;'particle parameters'!$B$18,B406&lt;'particle parameters'!$B$19)</f>
        <v>0</v>
      </c>
    </row>
    <row r="407" spans="2:10" x14ac:dyDescent="0.15">
      <c r="B407" s="15">
        <f>'RAOB Used for Calcs'!C407</f>
        <v>0</v>
      </c>
      <c r="D407" s="15">
        <f>IF('RAOB Used for Calcs'!N407=1,B407-B406,0)</f>
        <v>0</v>
      </c>
      <c r="F407" s="8">
        <f>Vz!AO407</f>
        <v>0</v>
      </c>
      <c r="H407" s="8">
        <f t="shared" si="6"/>
        <v>0</v>
      </c>
      <c r="J407" s="18" t="b">
        <f>AND(B407&gt;'particle parameters'!$B$18,B407&lt;'particle parameters'!$B$19)</f>
        <v>0</v>
      </c>
    </row>
    <row r="408" spans="2:10" x14ac:dyDescent="0.15">
      <c r="B408" s="15">
        <f>'RAOB Used for Calcs'!C408</f>
        <v>0</v>
      </c>
      <c r="D408" s="15">
        <f>IF('RAOB Used for Calcs'!N408=1,B408-B407,0)</f>
        <v>0</v>
      </c>
      <c r="F408" s="8">
        <f>Vz!AO408</f>
        <v>0</v>
      </c>
      <c r="H408" s="8">
        <f t="shared" si="6"/>
        <v>0</v>
      </c>
      <c r="J408" s="18" t="b">
        <f>AND(B408&gt;'particle parameters'!$B$18,B408&lt;'particle parameters'!$B$19)</f>
        <v>0</v>
      </c>
    </row>
    <row r="409" spans="2:10" x14ac:dyDescent="0.15">
      <c r="B409" s="15">
        <f>'RAOB Used for Calcs'!C409</f>
        <v>0</v>
      </c>
      <c r="D409" s="15">
        <f>IF('RAOB Used for Calcs'!N409=1,B409-B408,0)</f>
        <v>0</v>
      </c>
      <c r="F409" s="8">
        <f>Vz!AO409</f>
        <v>0</v>
      </c>
      <c r="H409" s="8">
        <f t="shared" si="6"/>
        <v>0</v>
      </c>
      <c r="J409" s="18" t="b">
        <f>AND(B409&gt;'particle parameters'!$B$18,B409&lt;'particle parameters'!$B$19)</f>
        <v>0</v>
      </c>
    </row>
    <row r="410" spans="2:10" x14ac:dyDescent="0.15">
      <c r="B410" s="15">
        <f>'RAOB Used for Calcs'!C410</f>
        <v>0</v>
      </c>
      <c r="D410" s="15">
        <f>IF('RAOB Used for Calcs'!N410=1,B410-B409,0)</f>
        <v>0</v>
      </c>
      <c r="F410" s="8">
        <f>Vz!AO410</f>
        <v>0</v>
      </c>
      <c r="H410" s="8">
        <f t="shared" si="6"/>
        <v>0</v>
      </c>
      <c r="J410" s="18" t="b">
        <f>AND(B410&gt;'particle parameters'!$B$18,B410&lt;'particle parameters'!$B$19)</f>
        <v>0</v>
      </c>
    </row>
    <row r="411" spans="2:10" x14ac:dyDescent="0.15">
      <c r="B411" s="15">
        <f>'RAOB Used for Calcs'!C411</f>
        <v>0</v>
      </c>
      <c r="D411" s="15">
        <f>IF('RAOB Used for Calcs'!N411=1,B411-B410,0)</f>
        <v>0</v>
      </c>
      <c r="F411" s="8">
        <f>Vz!AO411</f>
        <v>0</v>
      </c>
      <c r="H411" s="8">
        <f t="shared" si="6"/>
        <v>0</v>
      </c>
      <c r="J411" s="18" t="b">
        <f>AND(B411&gt;'particle parameters'!$B$18,B411&lt;'particle parameters'!$B$19)</f>
        <v>0</v>
      </c>
    </row>
    <row r="412" spans="2:10" x14ac:dyDescent="0.15">
      <c r="B412" s="15">
        <f>'RAOB Used for Calcs'!C412</f>
        <v>0</v>
      </c>
      <c r="D412" s="15">
        <f>IF('RAOB Used for Calcs'!N412=1,B412-B411,0)</f>
        <v>0</v>
      </c>
      <c r="F412" s="8">
        <f>Vz!AO412</f>
        <v>0</v>
      </c>
      <c r="H412" s="8">
        <f t="shared" si="6"/>
        <v>0</v>
      </c>
      <c r="J412" s="18" t="b">
        <f>AND(B412&gt;'particle parameters'!$B$18,B412&lt;'particle parameters'!$B$19)</f>
        <v>0</v>
      </c>
    </row>
    <row r="413" spans="2:10" x14ac:dyDescent="0.15">
      <c r="B413" s="15">
        <f>'RAOB Used for Calcs'!C413</f>
        <v>0</v>
      </c>
      <c r="D413" s="15">
        <f>IF('RAOB Used for Calcs'!N413=1,B413-B412,0)</f>
        <v>0</v>
      </c>
      <c r="F413" s="8">
        <f>Vz!AO413</f>
        <v>0</v>
      </c>
      <c r="H413" s="8">
        <f t="shared" si="6"/>
        <v>0</v>
      </c>
      <c r="J413" s="18" t="b">
        <f>AND(B413&gt;'particle parameters'!$B$18,B413&lt;'particle parameters'!$B$19)</f>
        <v>0</v>
      </c>
    </row>
    <row r="414" spans="2:10" x14ac:dyDescent="0.15">
      <c r="B414" s="15">
        <f>'RAOB Used for Calcs'!C414</f>
        <v>0</v>
      </c>
      <c r="D414" s="15">
        <f>IF('RAOB Used for Calcs'!N414=1,B414-B413,0)</f>
        <v>0</v>
      </c>
      <c r="F414" s="8">
        <f>Vz!AO414</f>
        <v>0</v>
      </c>
      <c r="H414" s="8">
        <f t="shared" si="6"/>
        <v>0</v>
      </c>
      <c r="J414" s="18" t="b">
        <f>AND(B414&gt;'particle parameters'!$B$18,B414&lt;'particle parameters'!$B$19)</f>
        <v>0</v>
      </c>
    </row>
    <row r="415" spans="2:10" x14ac:dyDescent="0.15">
      <c r="B415" s="15">
        <f>'RAOB Used for Calcs'!C415</f>
        <v>0</v>
      </c>
      <c r="D415" s="15">
        <f>IF('RAOB Used for Calcs'!N415=1,B415-B414,0)</f>
        <v>0</v>
      </c>
      <c r="F415" s="8">
        <f>Vz!AO415</f>
        <v>0</v>
      </c>
      <c r="H415" s="8">
        <f t="shared" si="6"/>
        <v>0</v>
      </c>
      <c r="J415" s="18" t="b">
        <f>AND(B415&gt;'particle parameters'!$B$18,B415&lt;'particle parameters'!$B$19)</f>
        <v>0</v>
      </c>
    </row>
    <row r="416" spans="2:10" x14ac:dyDescent="0.15">
      <c r="B416" s="15">
        <f>'RAOB Used for Calcs'!C416</f>
        <v>0</v>
      </c>
      <c r="D416" s="15">
        <f>IF('RAOB Used for Calcs'!N416=1,B416-B415,0)</f>
        <v>0</v>
      </c>
      <c r="F416" s="8">
        <f>Vz!AO416</f>
        <v>0</v>
      </c>
      <c r="H416" s="8">
        <f t="shared" si="6"/>
        <v>0</v>
      </c>
      <c r="J416" s="18" t="b">
        <f>AND(B416&gt;'particle parameters'!$B$18,B416&lt;'particle parameters'!$B$19)</f>
        <v>0</v>
      </c>
    </row>
    <row r="417" spans="2:10" x14ac:dyDescent="0.15">
      <c r="B417" s="15">
        <f>'RAOB Used for Calcs'!C417</f>
        <v>0</v>
      </c>
      <c r="D417" s="15">
        <f>IF('RAOB Used for Calcs'!N417=1,B417-B416,0)</f>
        <v>0</v>
      </c>
      <c r="F417" s="8">
        <f>Vz!AO417</f>
        <v>0</v>
      </c>
      <c r="H417" s="8">
        <f t="shared" si="6"/>
        <v>0</v>
      </c>
      <c r="J417" s="18" t="b">
        <f>AND(B417&gt;'particle parameters'!$B$18,B417&lt;'particle parameters'!$B$19)</f>
        <v>0</v>
      </c>
    </row>
    <row r="418" spans="2:10" x14ac:dyDescent="0.15">
      <c r="B418" s="15">
        <f>'RAOB Used for Calcs'!C418</f>
        <v>0</v>
      </c>
      <c r="D418" s="15">
        <f>IF('RAOB Used for Calcs'!N418=1,B418-B417,0)</f>
        <v>0</v>
      </c>
      <c r="F418" s="8">
        <f>Vz!AO418</f>
        <v>0</v>
      </c>
      <c r="H418" s="8">
        <f t="shared" si="6"/>
        <v>0</v>
      </c>
      <c r="J418" s="18" t="b">
        <f>AND(B418&gt;'particle parameters'!$B$18,B418&lt;'particle parameters'!$B$19)</f>
        <v>0</v>
      </c>
    </row>
    <row r="419" spans="2:10" x14ac:dyDescent="0.15">
      <c r="B419" s="15">
        <f>'RAOB Used for Calcs'!C419</f>
        <v>0</v>
      </c>
      <c r="D419" s="15">
        <f>IF('RAOB Used for Calcs'!N419=1,B419-B418,0)</f>
        <v>0</v>
      </c>
      <c r="F419" s="8">
        <f>Vz!AO419</f>
        <v>0</v>
      </c>
      <c r="H419" s="8">
        <f t="shared" si="6"/>
        <v>0</v>
      </c>
      <c r="J419" s="18" t="b">
        <f>AND(B419&gt;'particle parameters'!$B$18,B419&lt;'particle parameters'!$B$19)</f>
        <v>0</v>
      </c>
    </row>
    <row r="420" spans="2:10" x14ac:dyDescent="0.15">
      <c r="B420" s="15">
        <f>'RAOB Used for Calcs'!C420</f>
        <v>0</v>
      </c>
      <c r="D420" s="15">
        <f>IF('RAOB Used for Calcs'!N420=1,B420-B419,0)</f>
        <v>0</v>
      </c>
      <c r="F420" s="8">
        <f>Vz!AO420</f>
        <v>0</v>
      </c>
      <c r="H420" s="8">
        <f t="shared" si="6"/>
        <v>0</v>
      </c>
      <c r="J420" s="18" t="b">
        <f>AND(B420&gt;'particle parameters'!$B$18,B420&lt;'particle parameters'!$B$19)</f>
        <v>0</v>
      </c>
    </row>
    <row r="421" spans="2:10" x14ac:dyDescent="0.15">
      <c r="B421" s="15">
        <f>'RAOB Used for Calcs'!C421</f>
        <v>0</v>
      </c>
      <c r="D421" s="15">
        <f>IF('RAOB Used for Calcs'!N421=1,B421-B420,0)</f>
        <v>0</v>
      </c>
      <c r="F421" s="8">
        <f>Vz!AO421</f>
        <v>0</v>
      </c>
      <c r="H421" s="8">
        <f t="shared" si="6"/>
        <v>0</v>
      </c>
      <c r="J421" s="18" t="b">
        <f>AND(B421&gt;'particle parameters'!$B$18,B421&lt;'particle parameters'!$B$19)</f>
        <v>0</v>
      </c>
    </row>
    <row r="422" spans="2:10" x14ac:dyDescent="0.15">
      <c r="B422" s="15">
        <f>'RAOB Used for Calcs'!C422</f>
        <v>0</v>
      </c>
      <c r="D422" s="15">
        <f>IF('RAOB Used for Calcs'!N422=1,B422-B421,0)</f>
        <v>0</v>
      </c>
      <c r="F422" s="8">
        <f>Vz!AO422</f>
        <v>0</v>
      </c>
      <c r="H422" s="8">
        <f t="shared" si="6"/>
        <v>0</v>
      </c>
      <c r="J422" s="18" t="b">
        <f>AND(B422&gt;'particle parameters'!$B$18,B422&lt;'particle parameters'!$B$19)</f>
        <v>0</v>
      </c>
    </row>
    <row r="423" spans="2:10" x14ac:dyDescent="0.15">
      <c r="B423" s="15">
        <f>'RAOB Used for Calcs'!C423</f>
        <v>0</v>
      </c>
      <c r="D423" s="15">
        <f>IF('RAOB Used for Calcs'!N423=1,B423-B422,0)</f>
        <v>0</v>
      </c>
      <c r="F423" s="8">
        <f>Vz!AO423</f>
        <v>0</v>
      </c>
      <c r="H423" s="8">
        <f t="shared" si="6"/>
        <v>0</v>
      </c>
      <c r="J423" s="18" t="b">
        <f>AND(B423&gt;'particle parameters'!$B$18,B423&lt;'particle parameters'!$B$19)</f>
        <v>0</v>
      </c>
    </row>
    <row r="424" spans="2:10" x14ac:dyDescent="0.15">
      <c r="B424" s="15">
        <f>'RAOB Used for Calcs'!C424</f>
        <v>0</v>
      </c>
      <c r="D424" s="15">
        <f>IF('RAOB Used for Calcs'!N424=1,B424-B423,0)</f>
        <v>0</v>
      </c>
      <c r="F424" s="8">
        <f>Vz!AO424</f>
        <v>0</v>
      </c>
      <c r="H424" s="8">
        <f t="shared" si="6"/>
        <v>0</v>
      </c>
      <c r="J424" s="18" t="b">
        <f>AND(B424&gt;'particle parameters'!$B$18,B424&lt;'particle parameters'!$B$19)</f>
        <v>0</v>
      </c>
    </row>
    <row r="425" spans="2:10" x14ac:dyDescent="0.15">
      <c r="B425" s="15">
        <f>'RAOB Used for Calcs'!C425</f>
        <v>0</v>
      </c>
      <c r="D425" s="15">
        <f>IF('RAOB Used for Calcs'!N425=1,B425-B424,0)</f>
        <v>0</v>
      </c>
      <c r="F425" s="8">
        <f>Vz!AO425</f>
        <v>0</v>
      </c>
      <c r="H425" s="8">
        <f t="shared" si="6"/>
        <v>0</v>
      </c>
      <c r="J425" s="18" t="b">
        <f>AND(B425&gt;'particle parameters'!$B$18,B425&lt;'particle parameters'!$B$19)</f>
        <v>0</v>
      </c>
    </row>
    <row r="426" spans="2:10" x14ac:dyDescent="0.15">
      <c r="B426" s="15">
        <f>'RAOB Used for Calcs'!C426</f>
        <v>0</v>
      </c>
      <c r="D426" s="15">
        <f>IF('RAOB Used for Calcs'!N426=1,B426-B425,0)</f>
        <v>0</v>
      </c>
      <c r="F426" s="8">
        <f>Vz!AO426</f>
        <v>0</v>
      </c>
      <c r="H426" s="8">
        <f t="shared" si="6"/>
        <v>0</v>
      </c>
      <c r="J426" s="18" t="b">
        <f>AND(B426&gt;'particle parameters'!$B$18,B426&lt;'particle parameters'!$B$19)</f>
        <v>0</v>
      </c>
    </row>
    <row r="427" spans="2:10" x14ac:dyDescent="0.15">
      <c r="B427" s="15">
        <f>'RAOB Used for Calcs'!C427</f>
        <v>0</v>
      </c>
      <c r="D427" s="15">
        <f>IF('RAOB Used for Calcs'!N427=1,B427-B426,0)</f>
        <v>0</v>
      </c>
      <c r="F427" s="8">
        <f>Vz!AO427</f>
        <v>0</v>
      </c>
      <c r="H427" s="8">
        <f t="shared" si="6"/>
        <v>0</v>
      </c>
      <c r="J427" s="18" t="b">
        <f>AND(B427&gt;'particle parameters'!$B$18,B427&lt;'particle parameters'!$B$19)</f>
        <v>0</v>
      </c>
    </row>
    <row r="428" spans="2:10" x14ac:dyDescent="0.15">
      <c r="B428" s="15">
        <f>'RAOB Used for Calcs'!C428</f>
        <v>0</v>
      </c>
      <c r="D428" s="15">
        <f>IF('RAOB Used for Calcs'!N428=1,B428-B427,0)</f>
        <v>0</v>
      </c>
      <c r="F428" s="8">
        <f>Vz!AO428</f>
        <v>0</v>
      </c>
      <c r="H428" s="8">
        <f t="shared" si="6"/>
        <v>0</v>
      </c>
      <c r="J428" s="18" t="b">
        <f>AND(B428&gt;'particle parameters'!$B$18,B428&lt;'particle parameters'!$B$19)</f>
        <v>0</v>
      </c>
    </row>
    <row r="429" spans="2:10" x14ac:dyDescent="0.15">
      <c r="B429" s="15">
        <f>'RAOB Used for Calcs'!C429</f>
        <v>0</v>
      </c>
      <c r="D429" s="15">
        <f>IF('RAOB Used for Calcs'!N429=1,B429-B428,0)</f>
        <v>0</v>
      </c>
      <c r="F429" s="8">
        <f>Vz!AO429</f>
        <v>0</v>
      </c>
      <c r="H429" s="8">
        <f t="shared" si="6"/>
        <v>0</v>
      </c>
      <c r="J429" s="18" t="b">
        <f>AND(B429&gt;'particle parameters'!$B$18,B429&lt;'particle parameters'!$B$19)</f>
        <v>0</v>
      </c>
    </row>
    <row r="430" spans="2:10" x14ac:dyDescent="0.15">
      <c r="B430" s="15">
        <f>'RAOB Used for Calcs'!C430</f>
        <v>0</v>
      </c>
      <c r="D430" s="15">
        <f>IF('RAOB Used for Calcs'!N430=1,B430-B429,0)</f>
        <v>0</v>
      </c>
      <c r="F430" s="8">
        <f>Vz!AO430</f>
        <v>0</v>
      </c>
      <c r="H430" s="8">
        <f t="shared" si="6"/>
        <v>0</v>
      </c>
      <c r="J430" s="18" t="b">
        <f>AND(B430&gt;'particle parameters'!$B$18,B430&lt;'particle parameters'!$B$19)</f>
        <v>0</v>
      </c>
    </row>
    <row r="431" spans="2:10" x14ac:dyDescent="0.15">
      <c r="B431" s="15">
        <f>'RAOB Used for Calcs'!C431</f>
        <v>0</v>
      </c>
      <c r="D431" s="15">
        <f>IF('RAOB Used for Calcs'!N431=1,B431-B430,0)</f>
        <v>0</v>
      </c>
      <c r="F431" s="8">
        <f>Vz!AO431</f>
        <v>0</v>
      </c>
      <c r="H431" s="8">
        <f t="shared" si="6"/>
        <v>0</v>
      </c>
      <c r="J431" s="18" t="b">
        <f>AND(B431&gt;'particle parameters'!$B$18,B431&lt;'particle parameters'!$B$19)</f>
        <v>0</v>
      </c>
    </row>
    <row r="432" spans="2:10" x14ac:dyDescent="0.15">
      <c r="B432" s="15">
        <f>'RAOB Used for Calcs'!C432</f>
        <v>0</v>
      </c>
      <c r="D432" s="15">
        <f>IF('RAOB Used for Calcs'!N432=1,B432-B431,0)</f>
        <v>0</v>
      </c>
      <c r="F432" s="8">
        <f>Vz!AO432</f>
        <v>0</v>
      </c>
      <c r="H432" s="8">
        <f t="shared" si="6"/>
        <v>0</v>
      </c>
      <c r="J432" s="18" t="b">
        <f>AND(B432&gt;'particle parameters'!$B$18,B432&lt;'particle parameters'!$B$19)</f>
        <v>0</v>
      </c>
    </row>
    <row r="433" spans="2:10" x14ac:dyDescent="0.15">
      <c r="B433" s="15">
        <f>'RAOB Used for Calcs'!C433</f>
        <v>0</v>
      </c>
      <c r="D433" s="15">
        <f>IF('RAOB Used for Calcs'!N433=1,B433-B432,0)</f>
        <v>0</v>
      </c>
      <c r="F433" s="8">
        <f>Vz!AO433</f>
        <v>0</v>
      </c>
      <c r="H433" s="8">
        <f t="shared" si="6"/>
        <v>0</v>
      </c>
      <c r="J433" s="18" t="b">
        <f>AND(B433&gt;'particle parameters'!$B$18,B433&lt;'particle parameters'!$B$19)</f>
        <v>0</v>
      </c>
    </row>
    <row r="434" spans="2:10" x14ac:dyDescent="0.15">
      <c r="B434" s="15">
        <f>'RAOB Used for Calcs'!C434</f>
        <v>0</v>
      </c>
      <c r="D434" s="15">
        <f>IF('RAOB Used for Calcs'!N434=1,B434-B433,0)</f>
        <v>0</v>
      </c>
      <c r="F434" s="8">
        <f>Vz!AO434</f>
        <v>0</v>
      </c>
      <c r="H434" s="8">
        <f t="shared" si="6"/>
        <v>0</v>
      </c>
      <c r="J434" s="18" t="b">
        <f>AND(B434&gt;'particle parameters'!$B$18,B434&lt;'particle parameters'!$B$19)</f>
        <v>0</v>
      </c>
    </row>
    <row r="435" spans="2:10" x14ac:dyDescent="0.15">
      <c r="B435" s="15">
        <f>'RAOB Used for Calcs'!C435</f>
        <v>0</v>
      </c>
      <c r="D435" s="15">
        <f>IF('RAOB Used for Calcs'!N435=1,B435-B434,0)</f>
        <v>0</v>
      </c>
      <c r="F435" s="8">
        <f>Vz!AO435</f>
        <v>0</v>
      </c>
      <c r="H435" s="8">
        <f t="shared" si="6"/>
        <v>0</v>
      </c>
      <c r="J435" s="18" t="b">
        <f>AND(B435&gt;'particle parameters'!$B$18,B435&lt;'particle parameters'!$B$19)</f>
        <v>0</v>
      </c>
    </row>
    <row r="436" spans="2:10" x14ac:dyDescent="0.15">
      <c r="B436" s="15">
        <f>'RAOB Used for Calcs'!C436</f>
        <v>0</v>
      </c>
      <c r="D436" s="15">
        <f>IF('RAOB Used for Calcs'!N436=1,B436-B435,0)</f>
        <v>0</v>
      </c>
      <c r="F436" s="8">
        <f>Vz!AO436</f>
        <v>0</v>
      </c>
      <c r="H436" s="8">
        <f t="shared" si="6"/>
        <v>0</v>
      </c>
      <c r="J436" s="18" t="b">
        <f>AND(B436&gt;'particle parameters'!$B$18,B436&lt;'particle parameters'!$B$19)</f>
        <v>0</v>
      </c>
    </row>
    <row r="437" spans="2:10" x14ac:dyDescent="0.15">
      <c r="B437" s="15">
        <f>'RAOB Used for Calcs'!C437</f>
        <v>0</v>
      </c>
      <c r="D437" s="15">
        <f>IF('RAOB Used for Calcs'!N437=1,B437-B436,0)</f>
        <v>0</v>
      </c>
      <c r="F437" s="8">
        <f>Vz!AO437</f>
        <v>0</v>
      </c>
      <c r="H437" s="8">
        <f t="shared" si="6"/>
        <v>0</v>
      </c>
      <c r="J437" s="18" t="b">
        <f>AND(B437&gt;'particle parameters'!$B$18,B437&lt;'particle parameters'!$B$19)</f>
        <v>0</v>
      </c>
    </row>
    <row r="438" spans="2:10" x14ac:dyDescent="0.15">
      <c r="B438" s="15">
        <f>'RAOB Used for Calcs'!C438</f>
        <v>0</v>
      </c>
      <c r="D438" s="15">
        <f>IF('RAOB Used for Calcs'!N438=1,B438-B437,0)</f>
        <v>0</v>
      </c>
      <c r="F438" s="8">
        <f>Vz!AO438</f>
        <v>0</v>
      </c>
      <c r="H438" s="8">
        <f t="shared" si="6"/>
        <v>0</v>
      </c>
      <c r="J438" s="18" t="b">
        <f>AND(B438&gt;'particle parameters'!$B$18,B438&lt;'particle parameters'!$B$19)</f>
        <v>0</v>
      </c>
    </row>
    <row r="439" spans="2:10" x14ac:dyDescent="0.15">
      <c r="B439" s="15">
        <f>'RAOB Used for Calcs'!C439</f>
        <v>0</v>
      </c>
      <c r="D439" s="15">
        <f>IF('RAOB Used for Calcs'!N439=1,B439-B438,0)</f>
        <v>0</v>
      </c>
      <c r="F439" s="8">
        <f>Vz!AO439</f>
        <v>0</v>
      </c>
      <c r="H439" s="8">
        <f t="shared" si="6"/>
        <v>0</v>
      </c>
      <c r="J439" s="18" t="b">
        <f>AND(B439&gt;'particle parameters'!$B$18,B439&lt;'particle parameters'!$B$19)</f>
        <v>0</v>
      </c>
    </row>
    <row r="440" spans="2:10" x14ac:dyDescent="0.15">
      <c r="B440" s="15">
        <f>'RAOB Used for Calcs'!C440</f>
        <v>0</v>
      </c>
      <c r="D440" s="15">
        <f>IF('RAOB Used for Calcs'!N440=1,B440-B439,0)</f>
        <v>0</v>
      </c>
      <c r="F440" s="8">
        <f>Vz!AO440</f>
        <v>0</v>
      </c>
      <c r="H440" s="8">
        <f t="shared" si="6"/>
        <v>0</v>
      </c>
      <c r="J440" s="18" t="b">
        <f>AND(B440&gt;'particle parameters'!$B$18,B440&lt;'particle parameters'!$B$19)</f>
        <v>0</v>
      </c>
    </row>
    <row r="441" spans="2:10" x14ac:dyDescent="0.15">
      <c r="B441" s="15">
        <f>'RAOB Used for Calcs'!C441</f>
        <v>0</v>
      </c>
      <c r="D441" s="15">
        <f>IF('RAOB Used for Calcs'!N441=1,B441-B440,0)</f>
        <v>0</v>
      </c>
      <c r="F441" s="8">
        <f>Vz!AO441</f>
        <v>0</v>
      </c>
      <c r="H441" s="8">
        <f t="shared" si="6"/>
        <v>0</v>
      </c>
      <c r="J441" s="18" t="b">
        <f>AND(B441&gt;'particle parameters'!$B$18,B441&lt;'particle parameters'!$B$19)</f>
        <v>0</v>
      </c>
    </row>
    <row r="442" spans="2:10" x14ac:dyDescent="0.15">
      <c r="B442" s="15">
        <f>'RAOB Used for Calcs'!C442</f>
        <v>0</v>
      </c>
      <c r="D442" s="15">
        <f>IF('RAOB Used for Calcs'!N442=1,B442-B441,0)</f>
        <v>0</v>
      </c>
      <c r="F442" s="8">
        <f>Vz!AO442</f>
        <v>0</v>
      </c>
      <c r="H442" s="8">
        <f t="shared" si="6"/>
        <v>0</v>
      </c>
      <c r="J442" s="18" t="b">
        <f>AND(B442&gt;'particle parameters'!$B$18,B442&lt;'particle parameters'!$B$19)</f>
        <v>0</v>
      </c>
    </row>
    <row r="443" spans="2:10" x14ac:dyDescent="0.15">
      <c r="B443" s="15">
        <f>'RAOB Used for Calcs'!C443</f>
        <v>0</v>
      </c>
      <c r="D443" s="15">
        <f>IF('RAOB Used for Calcs'!N443=1,B443-B442,0)</f>
        <v>0</v>
      </c>
      <c r="F443" s="8">
        <f>Vz!AO443</f>
        <v>0</v>
      </c>
      <c r="H443" s="8">
        <f t="shared" si="6"/>
        <v>0</v>
      </c>
      <c r="J443" s="18" t="b">
        <f>AND(B443&gt;'particle parameters'!$B$18,B443&lt;'particle parameters'!$B$19)</f>
        <v>0</v>
      </c>
    </row>
    <row r="444" spans="2:10" x14ac:dyDescent="0.15">
      <c r="B444" s="15">
        <f>'RAOB Used for Calcs'!C444</f>
        <v>0</v>
      </c>
      <c r="D444" s="15">
        <f>IF('RAOB Used for Calcs'!N444=1,B444-B443,0)</f>
        <v>0</v>
      </c>
      <c r="F444" s="8">
        <f>Vz!AO444</f>
        <v>0</v>
      </c>
      <c r="H444" s="8">
        <f t="shared" si="6"/>
        <v>0</v>
      </c>
      <c r="J444" s="18" t="b">
        <f>AND(B444&gt;'particle parameters'!$B$18,B444&lt;'particle parameters'!$B$19)</f>
        <v>0</v>
      </c>
    </row>
    <row r="445" spans="2:10" x14ac:dyDescent="0.15">
      <c r="B445" s="15">
        <f>'RAOB Used for Calcs'!C445</f>
        <v>0</v>
      </c>
      <c r="D445" s="15">
        <f>IF('RAOB Used for Calcs'!N445=1,B445-B444,0)</f>
        <v>0</v>
      </c>
      <c r="F445" s="8">
        <f>Vz!AO445</f>
        <v>0</v>
      </c>
      <c r="H445" s="8">
        <f t="shared" si="6"/>
        <v>0</v>
      </c>
      <c r="J445" s="18" t="b">
        <f>AND(B445&gt;'particle parameters'!$B$18,B445&lt;'particle parameters'!$B$19)</f>
        <v>0</v>
      </c>
    </row>
    <row r="446" spans="2:10" x14ac:dyDescent="0.15">
      <c r="B446" s="15">
        <f>'RAOB Used for Calcs'!C446</f>
        <v>0</v>
      </c>
      <c r="D446" s="15">
        <f>IF('RAOB Used for Calcs'!N446=1,B446-B445,0)</f>
        <v>0</v>
      </c>
      <c r="F446" s="8">
        <f>Vz!AO446</f>
        <v>0</v>
      </c>
      <c r="H446" s="8">
        <f t="shared" si="6"/>
        <v>0</v>
      </c>
      <c r="J446" s="18" t="b">
        <f>AND(B446&gt;'particle parameters'!$B$18,B446&lt;'particle parameters'!$B$19)</f>
        <v>0</v>
      </c>
    </row>
    <row r="447" spans="2:10" x14ac:dyDescent="0.15">
      <c r="B447" s="15">
        <f>'RAOB Used for Calcs'!C447</f>
        <v>0</v>
      </c>
      <c r="D447" s="15">
        <f>IF('RAOB Used for Calcs'!N447=1,B447-B446,0)</f>
        <v>0</v>
      </c>
      <c r="F447" s="8">
        <f>Vz!AO447</f>
        <v>0</v>
      </c>
      <c r="H447" s="8">
        <f t="shared" si="6"/>
        <v>0</v>
      </c>
      <c r="J447" s="18" t="b">
        <f>AND(B447&gt;'particle parameters'!$B$18,B447&lt;'particle parameters'!$B$19)</f>
        <v>0</v>
      </c>
    </row>
    <row r="448" spans="2:10" x14ac:dyDescent="0.15">
      <c r="B448" s="15">
        <f>'RAOB Used for Calcs'!C448</f>
        <v>0</v>
      </c>
      <c r="D448" s="15">
        <f>IF('RAOB Used for Calcs'!N448=1,B448-B447,0)</f>
        <v>0</v>
      </c>
      <c r="F448" s="8">
        <f>Vz!AO448</f>
        <v>0</v>
      </c>
      <c r="H448" s="8">
        <f t="shared" si="6"/>
        <v>0</v>
      </c>
      <c r="J448" s="18" t="b">
        <f>AND(B448&gt;'particle parameters'!$B$18,B448&lt;'particle parameters'!$B$19)</f>
        <v>0</v>
      </c>
    </row>
    <row r="449" spans="2:10" x14ac:dyDescent="0.15">
      <c r="B449" s="15">
        <f>'RAOB Used for Calcs'!C449</f>
        <v>0</v>
      </c>
      <c r="D449" s="15">
        <f>IF('RAOB Used for Calcs'!N449=1,B449-B448,0)</f>
        <v>0</v>
      </c>
      <c r="F449" s="8">
        <f>Vz!AO449</f>
        <v>0</v>
      </c>
      <c r="H449" s="8">
        <f t="shared" si="6"/>
        <v>0</v>
      </c>
      <c r="J449" s="18" t="b">
        <f>AND(B449&gt;'particle parameters'!$B$18,B449&lt;'particle parameters'!$B$19)</f>
        <v>0</v>
      </c>
    </row>
    <row r="450" spans="2:10" x14ac:dyDescent="0.15">
      <c r="B450" s="15">
        <f>'RAOB Used for Calcs'!C450</f>
        <v>0</v>
      </c>
      <c r="D450" s="15">
        <f>IF('RAOB Used for Calcs'!N450=1,B450-B449,0)</f>
        <v>0</v>
      </c>
      <c r="F450" s="8">
        <f>Vz!AO450</f>
        <v>0</v>
      </c>
      <c r="H450" s="8">
        <f t="shared" ref="H450:H513" si="7">IF(J450=TRUE,D450/F450,0)</f>
        <v>0</v>
      </c>
      <c r="J450" s="18" t="b">
        <f>AND(B450&gt;'particle parameters'!$B$18,B450&lt;'particle parameters'!$B$19)</f>
        <v>0</v>
      </c>
    </row>
    <row r="451" spans="2:10" x14ac:dyDescent="0.15">
      <c r="B451" s="15">
        <f>'RAOB Used for Calcs'!C451</f>
        <v>0</v>
      </c>
      <c r="D451" s="15">
        <f>IF('RAOB Used for Calcs'!N451=1,B451-B450,0)</f>
        <v>0</v>
      </c>
      <c r="F451" s="8">
        <f>Vz!AO451</f>
        <v>0</v>
      </c>
      <c r="H451" s="8">
        <f t="shared" si="7"/>
        <v>0</v>
      </c>
      <c r="J451" s="18" t="b">
        <f>AND(B451&gt;'particle parameters'!$B$18,B451&lt;'particle parameters'!$B$19)</f>
        <v>0</v>
      </c>
    </row>
    <row r="452" spans="2:10" x14ac:dyDescent="0.15">
      <c r="B452" s="15">
        <f>'RAOB Used for Calcs'!C452</f>
        <v>0</v>
      </c>
      <c r="D452" s="15">
        <f>IF('RAOB Used for Calcs'!N452=1,B452-B451,0)</f>
        <v>0</v>
      </c>
      <c r="F452" s="8">
        <f>Vz!AO452</f>
        <v>0</v>
      </c>
      <c r="H452" s="8">
        <f t="shared" si="7"/>
        <v>0</v>
      </c>
      <c r="J452" s="18" t="b">
        <f>AND(B452&gt;'particle parameters'!$B$18,B452&lt;'particle parameters'!$B$19)</f>
        <v>0</v>
      </c>
    </row>
    <row r="453" spans="2:10" x14ac:dyDescent="0.15">
      <c r="B453" s="15">
        <f>'RAOB Used for Calcs'!C453</f>
        <v>0</v>
      </c>
      <c r="D453" s="15">
        <f>IF('RAOB Used for Calcs'!N453=1,B453-B452,0)</f>
        <v>0</v>
      </c>
      <c r="F453" s="8">
        <f>Vz!AO453</f>
        <v>0</v>
      </c>
      <c r="H453" s="8">
        <f t="shared" si="7"/>
        <v>0</v>
      </c>
      <c r="J453" s="18" t="b">
        <f>AND(B453&gt;'particle parameters'!$B$18,B453&lt;'particle parameters'!$B$19)</f>
        <v>0</v>
      </c>
    </row>
    <row r="454" spans="2:10" x14ac:dyDescent="0.15">
      <c r="B454" s="15">
        <f>'RAOB Used for Calcs'!C454</f>
        <v>0</v>
      </c>
      <c r="D454" s="15">
        <f>IF('RAOB Used for Calcs'!N454=1,B454-B453,0)</f>
        <v>0</v>
      </c>
      <c r="F454" s="8">
        <f>Vz!AO454</f>
        <v>0</v>
      </c>
      <c r="H454" s="8">
        <f t="shared" si="7"/>
        <v>0</v>
      </c>
      <c r="J454" s="18" t="b">
        <f>AND(B454&gt;'particle parameters'!$B$18,B454&lt;'particle parameters'!$B$19)</f>
        <v>0</v>
      </c>
    </row>
    <row r="455" spans="2:10" x14ac:dyDescent="0.15">
      <c r="B455" s="15">
        <f>'RAOB Used for Calcs'!C455</f>
        <v>0</v>
      </c>
      <c r="D455" s="15">
        <f>IF('RAOB Used for Calcs'!N455=1,B455-B454,0)</f>
        <v>0</v>
      </c>
      <c r="F455" s="8">
        <f>Vz!AO455</f>
        <v>0</v>
      </c>
      <c r="H455" s="8">
        <f t="shared" si="7"/>
        <v>0</v>
      </c>
      <c r="J455" s="18" t="b">
        <f>AND(B455&gt;'particle parameters'!$B$18,B455&lt;'particle parameters'!$B$19)</f>
        <v>0</v>
      </c>
    </row>
    <row r="456" spans="2:10" x14ac:dyDescent="0.15">
      <c r="B456" s="15">
        <f>'RAOB Used for Calcs'!C456</f>
        <v>0</v>
      </c>
      <c r="D456" s="15">
        <f>IF('RAOB Used for Calcs'!N456=1,B456-B455,0)</f>
        <v>0</v>
      </c>
      <c r="F456" s="8">
        <f>Vz!AO456</f>
        <v>0</v>
      </c>
      <c r="H456" s="8">
        <f t="shared" si="7"/>
        <v>0</v>
      </c>
      <c r="J456" s="18" t="b">
        <f>AND(B456&gt;'particle parameters'!$B$18,B456&lt;'particle parameters'!$B$19)</f>
        <v>0</v>
      </c>
    </row>
    <row r="457" spans="2:10" x14ac:dyDescent="0.15">
      <c r="B457" s="15">
        <f>'RAOB Used for Calcs'!C457</f>
        <v>0</v>
      </c>
      <c r="D457" s="15">
        <f>IF('RAOB Used for Calcs'!N457=1,B457-B456,0)</f>
        <v>0</v>
      </c>
      <c r="F457" s="8">
        <f>Vz!AO457</f>
        <v>0</v>
      </c>
      <c r="H457" s="8">
        <f t="shared" si="7"/>
        <v>0</v>
      </c>
      <c r="J457" s="18" t="b">
        <f>AND(B457&gt;'particle parameters'!$B$18,B457&lt;'particle parameters'!$B$19)</f>
        <v>0</v>
      </c>
    </row>
    <row r="458" spans="2:10" x14ac:dyDescent="0.15">
      <c r="B458" s="15">
        <f>'RAOB Used for Calcs'!C458</f>
        <v>0</v>
      </c>
      <c r="D458" s="15">
        <f>IF('RAOB Used for Calcs'!N458=1,B458-B457,0)</f>
        <v>0</v>
      </c>
      <c r="F458" s="8">
        <f>Vz!AO458</f>
        <v>0</v>
      </c>
      <c r="H458" s="8">
        <f t="shared" si="7"/>
        <v>0</v>
      </c>
      <c r="J458" s="18" t="b">
        <f>AND(B458&gt;'particle parameters'!$B$18,B458&lt;'particle parameters'!$B$19)</f>
        <v>0</v>
      </c>
    </row>
    <row r="459" spans="2:10" x14ac:dyDescent="0.15">
      <c r="B459" s="15">
        <f>'RAOB Used for Calcs'!C459</f>
        <v>0</v>
      </c>
      <c r="D459" s="15">
        <f>IF('RAOB Used for Calcs'!N459=1,B459-B458,0)</f>
        <v>0</v>
      </c>
      <c r="F459" s="8">
        <f>Vz!AO459</f>
        <v>0</v>
      </c>
      <c r="H459" s="8">
        <f t="shared" si="7"/>
        <v>0</v>
      </c>
      <c r="J459" s="18" t="b">
        <f>AND(B459&gt;'particle parameters'!$B$18,B459&lt;'particle parameters'!$B$19)</f>
        <v>0</v>
      </c>
    </row>
    <row r="460" spans="2:10" x14ac:dyDescent="0.15">
      <c r="B460" s="15">
        <f>'RAOB Used for Calcs'!C460</f>
        <v>0</v>
      </c>
      <c r="D460" s="15">
        <f>IF('RAOB Used for Calcs'!N460=1,B460-B459,0)</f>
        <v>0</v>
      </c>
      <c r="F460" s="8">
        <f>Vz!AO460</f>
        <v>0</v>
      </c>
      <c r="H460" s="8">
        <f t="shared" si="7"/>
        <v>0</v>
      </c>
      <c r="J460" s="18" t="b">
        <f>AND(B460&gt;'particle parameters'!$B$18,B460&lt;'particle parameters'!$B$19)</f>
        <v>0</v>
      </c>
    </row>
    <row r="461" spans="2:10" x14ac:dyDescent="0.15">
      <c r="B461" s="15">
        <f>'RAOB Used for Calcs'!C461</f>
        <v>0</v>
      </c>
      <c r="D461" s="15">
        <f>IF('RAOB Used for Calcs'!N461=1,B461-B460,0)</f>
        <v>0</v>
      </c>
      <c r="F461" s="8">
        <f>Vz!AO461</f>
        <v>0</v>
      </c>
      <c r="H461" s="8">
        <f t="shared" si="7"/>
        <v>0</v>
      </c>
      <c r="J461" s="18" t="b">
        <f>AND(B461&gt;'particle parameters'!$B$18,B461&lt;'particle parameters'!$B$19)</f>
        <v>0</v>
      </c>
    </row>
    <row r="462" spans="2:10" x14ac:dyDescent="0.15">
      <c r="B462" s="15">
        <f>'RAOB Used for Calcs'!C462</f>
        <v>0</v>
      </c>
      <c r="D462" s="15">
        <f>IF('RAOB Used for Calcs'!N462=1,B462-B461,0)</f>
        <v>0</v>
      </c>
      <c r="F462" s="8">
        <f>Vz!AO462</f>
        <v>0</v>
      </c>
      <c r="H462" s="8">
        <f t="shared" si="7"/>
        <v>0</v>
      </c>
      <c r="J462" s="18" t="b">
        <f>AND(B462&gt;'particle parameters'!$B$18,B462&lt;'particle parameters'!$B$19)</f>
        <v>0</v>
      </c>
    </row>
    <row r="463" spans="2:10" x14ac:dyDescent="0.15">
      <c r="B463" s="15">
        <f>'RAOB Used for Calcs'!C463</f>
        <v>0</v>
      </c>
      <c r="D463" s="15">
        <f>IF('RAOB Used for Calcs'!N463=1,B463-B462,0)</f>
        <v>0</v>
      </c>
      <c r="F463" s="8">
        <f>Vz!AO463</f>
        <v>0</v>
      </c>
      <c r="H463" s="8">
        <f t="shared" si="7"/>
        <v>0</v>
      </c>
      <c r="J463" s="18" t="b">
        <f>AND(B463&gt;'particle parameters'!$B$18,B463&lt;'particle parameters'!$B$19)</f>
        <v>0</v>
      </c>
    </row>
    <row r="464" spans="2:10" x14ac:dyDescent="0.15">
      <c r="B464" s="15">
        <f>'RAOB Used for Calcs'!C464</f>
        <v>0</v>
      </c>
      <c r="D464" s="15">
        <f>IF('RAOB Used for Calcs'!N464=1,B464-B463,0)</f>
        <v>0</v>
      </c>
      <c r="F464" s="8">
        <f>Vz!AO464</f>
        <v>0</v>
      </c>
      <c r="H464" s="8">
        <f t="shared" si="7"/>
        <v>0</v>
      </c>
      <c r="J464" s="18" t="b">
        <f>AND(B464&gt;'particle parameters'!$B$18,B464&lt;'particle parameters'!$B$19)</f>
        <v>0</v>
      </c>
    </row>
    <row r="465" spans="2:10" x14ac:dyDescent="0.15">
      <c r="B465" s="15">
        <f>'RAOB Used for Calcs'!C465</f>
        <v>0</v>
      </c>
      <c r="D465" s="15">
        <f>IF('RAOB Used for Calcs'!N465=1,B465-B464,0)</f>
        <v>0</v>
      </c>
      <c r="F465" s="8">
        <f>Vz!AO465</f>
        <v>0</v>
      </c>
      <c r="H465" s="8">
        <f t="shared" si="7"/>
        <v>0</v>
      </c>
      <c r="J465" s="18" t="b">
        <f>AND(B465&gt;'particle parameters'!$B$18,B465&lt;'particle parameters'!$B$19)</f>
        <v>0</v>
      </c>
    </row>
    <row r="466" spans="2:10" x14ac:dyDescent="0.15">
      <c r="B466" s="15">
        <f>'RAOB Used for Calcs'!C466</f>
        <v>0</v>
      </c>
      <c r="D466" s="15">
        <f>IF('RAOB Used for Calcs'!N466=1,B466-B465,0)</f>
        <v>0</v>
      </c>
      <c r="F466" s="8">
        <f>Vz!AO466</f>
        <v>0</v>
      </c>
      <c r="H466" s="8">
        <f t="shared" si="7"/>
        <v>0</v>
      </c>
      <c r="J466" s="18" t="b">
        <f>AND(B466&gt;'particle parameters'!$B$18,B466&lt;'particle parameters'!$B$19)</f>
        <v>0</v>
      </c>
    </row>
    <row r="467" spans="2:10" x14ac:dyDescent="0.15">
      <c r="B467" s="15">
        <f>'RAOB Used for Calcs'!C467</f>
        <v>0</v>
      </c>
      <c r="D467" s="15">
        <f>IF('RAOB Used for Calcs'!N467=1,B467-B466,0)</f>
        <v>0</v>
      </c>
      <c r="F467" s="8">
        <f>Vz!AO467</f>
        <v>0</v>
      </c>
      <c r="H467" s="8">
        <f t="shared" si="7"/>
        <v>0</v>
      </c>
      <c r="J467" s="18" t="b">
        <f>AND(B467&gt;'particle parameters'!$B$18,B467&lt;'particle parameters'!$B$19)</f>
        <v>0</v>
      </c>
    </row>
    <row r="468" spans="2:10" x14ac:dyDescent="0.15">
      <c r="B468" s="15">
        <f>'RAOB Used for Calcs'!C468</f>
        <v>0</v>
      </c>
      <c r="D468" s="15">
        <f>IF('RAOB Used for Calcs'!N468=1,B468-B467,0)</f>
        <v>0</v>
      </c>
      <c r="F468" s="8">
        <f>Vz!AO468</f>
        <v>0</v>
      </c>
      <c r="H468" s="8">
        <f t="shared" si="7"/>
        <v>0</v>
      </c>
      <c r="J468" s="18" t="b">
        <f>AND(B468&gt;'particle parameters'!$B$18,B468&lt;'particle parameters'!$B$19)</f>
        <v>0</v>
      </c>
    </row>
    <row r="469" spans="2:10" x14ac:dyDescent="0.15">
      <c r="B469" s="15">
        <f>'RAOB Used for Calcs'!C469</f>
        <v>0</v>
      </c>
      <c r="D469" s="15">
        <f>IF('RAOB Used for Calcs'!N469=1,B469-B468,0)</f>
        <v>0</v>
      </c>
      <c r="F469" s="8">
        <f>Vz!AO469</f>
        <v>0</v>
      </c>
      <c r="H469" s="8">
        <f t="shared" si="7"/>
        <v>0</v>
      </c>
      <c r="J469" s="18" t="b">
        <f>AND(B469&gt;'particle parameters'!$B$18,B469&lt;'particle parameters'!$B$19)</f>
        <v>0</v>
      </c>
    </row>
    <row r="470" spans="2:10" x14ac:dyDescent="0.15">
      <c r="B470" s="15">
        <f>'RAOB Used for Calcs'!C470</f>
        <v>0</v>
      </c>
      <c r="D470" s="15">
        <f>IF('RAOB Used for Calcs'!N470=1,B470-B469,0)</f>
        <v>0</v>
      </c>
      <c r="F470" s="8">
        <f>Vz!AO470</f>
        <v>0</v>
      </c>
      <c r="H470" s="8">
        <f t="shared" si="7"/>
        <v>0</v>
      </c>
      <c r="J470" s="18" t="b">
        <f>AND(B470&gt;'particle parameters'!$B$18,B470&lt;'particle parameters'!$B$19)</f>
        <v>0</v>
      </c>
    </row>
    <row r="471" spans="2:10" x14ac:dyDescent="0.15">
      <c r="B471" s="15">
        <f>'RAOB Used for Calcs'!C471</f>
        <v>0</v>
      </c>
      <c r="D471" s="15">
        <f>IF('RAOB Used for Calcs'!N471=1,B471-B470,0)</f>
        <v>0</v>
      </c>
      <c r="F471" s="8">
        <f>Vz!AO471</f>
        <v>0</v>
      </c>
      <c r="H471" s="8">
        <f t="shared" si="7"/>
        <v>0</v>
      </c>
      <c r="J471" s="18" t="b">
        <f>AND(B471&gt;'particle parameters'!$B$18,B471&lt;'particle parameters'!$B$19)</f>
        <v>0</v>
      </c>
    </row>
    <row r="472" spans="2:10" x14ac:dyDescent="0.15">
      <c r="B472" s="15">
        <f>'RAOB Used for Calcs'!C472</f>
        <v>0</v>
      </c>
      <c r="D472" s="15">
        <f>IF('RAOB Used for Calcs'!N472=1,B472-B471,0)</f>
        <v>0</v>
      </c>
      <c r="F472" s="8">
        <f>Vz!AO472</f>
        <v>0</v>
      </c>
      <c r="H472" s="8">
        <f t="shared" si="7"/>
        <v>0</v>
      </c>
      <c r="J472" s="18" t="b">
        <f>AND(B472&gt;'particle parameters'!$B$18,B472&lt;'particle parameters'!$B$19)</f>
        <v>0</v>
      </c>
    </row>
    <row r="473" spans="2:10" x14ac:dyDescent="0.15">
      <c r="B473" s="15">
        <f>'RAOB Used for Calcs'!C473</f>
        <v>0</v>
      </c>
      <c r="D473" s="15">
        <f>IF('RAOB Used for Calcs'!N473=1,B473-B472,0)</f>
        <v>0</v>
      </c>
      <c r="F473" s="8">
        <f>Vz!AO473</f>
        <v>0</v>
      </c>
      <c r="H473" s="8">
        <f t="shared" si="7"/>
        <v>0</v>
      </c>
      <c r="J473" s="18" t="b">
        <f>AND(B473&gt;'particle parameters'!$B$18,B473&lt;'particle parameters'!$B$19)</f>
        <v>0</v>
      </c>
    </row>
    <row r="474" spans="2:10" x14ac:dyDescent="0.15">
      <c r="B474" s="15">
        <f>'RAOB Used for Calcs'!C474</f>
        <v>0</v>
      </c>
      <c r="D474" s="15">
        <f>IF('RAOB Used for Calcs'!N474=1,B474-B473,0)</f>
        <v>0</v>
      </c>
      <c r="F474" s="8">
        <f>Vz!AO474</f>
        <v>0</v>
      </c>
      <c r="H474" s="8">
        <f t="shared" si="7"/>
        <v>0</v>
      </c>
      <c r="J474" s="18" t="b">
        <f>AND(B474&gt;'particle parameters'!$B$18,B474&lt;'particle parameters'!$B$19)</f>
        <v>0</v>
      </c>
    </row>
    <row r="475" spans="2:10" x14ac:dyDescent="0.15">
      <c r="B475" s="15">
        <f>'RAOB Used for Calcs'!C475</f>
        <v>0</v>
      </c>
      <c r="D475" s="15">
        <f>IF('RAOB Used for Calcs'!N475=1,B475-B474,0)</f>
        <v>0</v>
      </c>
      <c r="F475" s="8">
        <f>Vz!AO475</f>
        <v>0</v>
      </c>
      <c r="H475" s="8">
        <f t="shared" si="7"/>
        <v>0</v>
      </c>
      <c r="J475" s="18" t="b">
        <f>AND(B475&gt;'particle parameters'!$B$18,B475&lt;'particle parameters'!$B$19)</f>
        <v>0</v>
      </c>
    </row>
    <row r="476" spans="2:10" x14ac:dyDescent="0.15">
      <c r="B476" s="15">
        <f>'RAOB Used for Calcs'!C476</f>
        <v>0</v>
      </c>
      <c r="D476" s="15">
        <f>IF('RAOB Used for Calcs'!N476=1,B476-B475,0)</f>
        <v>0</v>
      </c>
      <c r="F476" s="8">
        <f>Vz!AO476</f>
        <v>0</v>
      </c>
      <c r="H476" s="8">
        <f t="shared" si="7"/>
        <v>0</v>
      </c>
      <c r="J476" s="18" t="b">
        <f>AND(B476&gt;'particle parameters'!$B$18,B476&lt;'particle parameters'!$B$19)</f>
        <v>0</v>
      </c>
    </row>
    <row r="477" spans="2:10" x14ac:dyDescent="0.15">
      <c r="B477" s="15">
        <f>'RAOB Used for Calcs'!C477</f>
        <v>0</v>
      </c>
      <c r="D477" s="15">
        <f>IF('RAOB Used for Calcs'!N477=1,B477-B476,0)</f>
        <v>0</v>
      </c>
      <c r="F477" s="8">
        <f>Vz!AO477</f>
        <v>0</v>
      </c>
      <c r="H477" s="8">
        <f t="shared" si="7"/>
        <v>0</v>
      </c>
      <c r="J477" s="18" t="b">
        <f>AND(B477&gt;'particle parameters'!$B$18,B477&lt;'particle parameters'!$B$19)</f>
        <v>0</v>
      </c>
    </row>
    <row r="478" spans="2:10" x14ac:dyDescent="0.15">
      <c r="B478" s="15">
        <f>'RAOB Used for Calcs'!C478</f>
        <v>0</v>
      </c>
      <c r="D478" s="15">
        <f>IF('RAOB Used for Calcs'!N478=1,B478-B477,0)</f>
        <v>0</v>
      </c>
      <c r="F478" s="8">
        <f>Vz!AO478</f>
        <v>0</v>
      </c>
      <c r="H478" s="8">
        <f t="shared" si="7"/>
        <v>0</v>
      </c>
      <c r="J478" s="18" t="b">
        <f>AND(B478&gt;'particle parameters'!$B$18,B478&lt;'particle parameters'!$B$19)</f>
        <v>0</v>
      </c>
    </row>
    <row r="479" spans="2:10" x14ac:dyDescent="0.15">
      <c r="B479" s="15">
        <f>'RAOB Used for Calcs'!C479</f>
        <v>0</v>
      </c>
      <c r="D479" s="15">
        <f>IF('RAOB Used for Calcs'!N479=1,B479-B478,0)</f>
        <v>0</v>
      </c>
      <c r="F479" s="8">
        <f>Vz!AO479</f>
        <v>0</v>
      </c>
      <c r="H479" s="8">
        <f t="shared" si="7"/>
        <v>0</v>
      </c>
      <c r="J479" s="18" t="b">
        <f>AND(B479&gt;'particle parameters'!$B$18,B479&lt;'particle parameters'!$B$19)</f>
        <v>0</v>
      </c>
    </row>
    <row r="480" spans="2:10" x14ac:dyDescent="0.15">
      <c r="B480" s="15">
        <f>'RAOB Used for Calcs'!C480</f>
        <v>0</v>
      </c>
      <c r="D480" s="15">
        <f>IF('RAOB Used for Calcs'!N480=1,B480-B479,0)</f>
        <v>0</v>
      </c>
      <c r="F480" s="8">
        <f>Vz!AO480</f>
        <v>0</v>
      </c>
      <c r="H480" s="8">
        <f t="shared" si="7"/>
        <v>0</v>
      </c>
      <c r="J480" s="18" t="b">
        <f>AND(B480&gt;'particle parameters'!$B$18,B480&lt;'particle parameters'!$B$19)</f>
        <v>0</v>
      </c>
    </row>
    <row r="481" spans="2:10" x14ac:dyDescent="0.15">
      <c r="B481" s="15">
        <f>'RAOB Used for Calcs'!C481</f>
        <v>0</v>
      </c>
      <c r="D481" s="15">
        <f>IF('RAOB Used for Calcs'!N481=1,B481-B480,0)</f>
        <v>0</v>
      </c>
      <c r="F481" s="8">
        <f>Vz!AO481</f>
        <v>0</v>
      </c>
      <c r="H481" s="8">
        <f t="shared" si="7"/>
        <v>0</v>
      </c>
      <c r="J481" s="18" t="b">
        <f>AND(B481&gt;'particle parameters'!$B$18,B481&lt;'particle parameters'!$B$19)</f>
        <v>0</v>
      </c>
    </row>
    <row r="482" spans="2:10" x14ac:dyDescent="0.15">
      <c r="B482" s="15">
        <f>'RAOB Used for Calcs'!C482</f>
        <v>0</v>
      </c>
      <c r="D482" s="15">
        <f>IF('RAOB Used for Calcs'!N482=1,B482-B481,0)</f>
        <v>0</v>
      </c>
      <c r="F482" s="8">
        <f>Vz!AO482</f>
        <v>0</v>
      </c>
      <c r="H482" s="8">
        <f t="shared" si="7"/>
        <v>0</v>
      </c>
      <c r="J482" s="18" t="b">
        <f>AND(B482&gt;'particle parameters'!$B$18,B482&lt;'particle parameters'!$B$19)</f>
        <v>0</v>
      </c>
    </row>
    <row r="483" spans="2:10" x14ac:dyDescent="0.15">
      <c r="B483" s="15">
        <f>'RAOB Used for Calcs'!C483</f>
        <v>0</v>
      </c>
      <c r="D483" s="15">
        <f>IF('RAOB Used for Calcs'!N483=1,B483-B482,0)</f>
        <v>0</v>
      </c>
      <c r="F483" s="8">
        <f>Vz!AO483</f>
        <v>0</v>
      </c>
      <c r="H483" s="8">
        <f t="shared" si="7"/>
        <v>0</v>
      </c>
      <c r="J483" s="18" t="b">
        <f>AND(B483&gt;'particle parameters'!$B$18,B483&lt;'particle parameters'!$B$19)</f>
        <v>0</v>
      </c>
    </row>
    <row r="484" spans="2:10" x14ac:dyDescent="0.15">
      <c r="B484" s="15">
        <f>'RAOB Used for Calcs'!C484</f>
        <v>0</v>
      </c>
      <c r="D484" s="15">
        <f>IF('RAOB Used for Calcs'!N484=1,B484-B483,0)</f>
        <v>0</v>
      </c>
      <c r="F484" s="8">
        <f>Vz!AO484</f>
        <v>0</v>
      </c>
      <c r="H484" s="8">
        <f t="shared" si="7"/>
        <v>0</v>
      </c>
      <c r="J484" s="18" t="b">
        <f>AND(B484&gt;'particle parameters'!$B$18,B484&lt;'particle parameters'!$B$19)</f>
        <v>0</v>
      </c>
    </row>
    <row r="485" spans="2:10" x14ac:dyDescent="0.15">
      <c r="B485" s="15">
        <f>'RAOB Used for Calcs'!C485</f>
        <v>0</v>
      </c>
      <c r="D485" s="15">
        <f>IF('RAOB Used for Calcs'!N485=1,B485-B484,0)</f>
        <v>0</v>
      </c>
      <c r="F485" s="8">
        <f>Vz!AO485</f>
        <v>0</v>
      </c>
      <c r="H485" s="8">
        <f t="shared" si="7"/>
        <v>0</v>
      </c>
      <c r="J485" s="18" t="b">
        <f>AND(B485&gt;'particle parameters'!$B$18,B485&lt;'particle parameters'!$B$19)</f>
        <v>0</v>
      </c>
    </row>
    <row r="486" spans="2:10" x14ac:dyDescent="0.15">
      <c r="B486" s="15">
        <f>'RAOB Used for Calcs'!C486</f>
        <v>0</v>
      </c>
      <c r="D486" s="15">
        <f>IF('RAOB Used for Calcs'!N486=1,B486-B485,0)</f>
        <v>0</v>
      </c>
      <c r="F486" s="8">
        <f>Vz!AO486</f>
        <v>0</v>
      </c>
      <c r="H486" s="8">
        <f t="shared" si="7"/>
        <v>0</v>
      </c>
      <c r="J486" s="18" t="b">
        <f>AND(B486&gt;'particle parameters'!$B$18,B486&lt;'particle parameters'!$B$19)</f>
        <v>0</v>
      </c>
    </row>
    <row r="487" spans="2:10" x14ac:dyDescent="0.15">
      <c r="B487" s="15">
        <f>'RAOB Used for Calcs'!C487</f>
        <v>0</v>
      </c>
      <c r="D487" s="15">
        <f>IF('RAOB Used for Calcs'!N487=1,B487-B486,0)</f>
        <v>0</v>
      </c>
      <c r="F487" s="8">
        <f>Vz!AO487</f>
        <v>0</v>
      </c>
      <c r="H487" s="8">
        <f t="shared" si="7"/>
        <v>0</v>
      </c>
      <c r="J487" s="18" t="b">
        <f>AND(B487&gt;'particle parameters'!$B$18,B487&lt;'particle parameters'!$B$19)</f>
        <v>0</v>
      </c>
    </row>
    <row r="488" spans="2:10" x14ac:dyDescent="0.15">
      <c r="B488" s="15">
        <f>'RAOB Used for Calcs'!C488</f>
        <v>0</v>
      </c>
      <c r="D488" s="15">
        <f>IF('RAOB Used for Calcs'!N488=1,B488-B487,0)</f>
        <v>0</v>
      </c>
      <c r="F488" s="8">
        <f>Vz!AO488</f>
        <v>0</v>
      </c>
      <c r="H488" s="8">
        <f t="shared" si="7"/>
        <v>0</v>
      </c>
      <c r="J488" s="18" t="b">
        <f>AND(B488&gt;'particle parameters'!$B$18,B488&lt;'particle parameters'!$B$19)</f>
        <v>0</v>
      </c>
    </row>
    <row r="489" spans="2:10" x14ac:dyDescent="0.15">
      <c r="B489" s="15">
        <f>'RAOB Used for Calcs'!C489</f>
        <v>0</v>
      </c>
      <c r="D489" s="15">
        <f>IF('RAOB Used for Calcs'!N489=1,B489-B488,0)</f>
        <v>0</v>
      </c>
      <c r="F489" s="8">
        <f>Vz!AO489</f>
        <v>0</v>
      </c>
      <c r="H489" s="8">
        <f t="shared" si="7"/>
        <v>0</v>
      </c>
      <c r="J489" s="18" t="b">
        <f>AND(B489&gt;'particle parameters'!$B$18,B489&lt;'particle parameters'!$B$19)</f>
        <v>0</v>
      </c>
    </row>
    <row r="490" spans="2:10" x14ac:dyDescent="0.15">
      <c r="B490" s="15">
        <f>'RAOB Used for Calcs'!C490</f>
        <v>0</v>
      </c>
      <c r="D490" s="15">
        <f>IF('RAOB Used for Calcs'!N490=1,B490-B489,0)</f>
        <v>0</v>
      </c>
      <c r="F490" s="8">
        <f>Vz!AO490</f>
        <v>0</v>
      </c>
      <c r="H490" s="8">
        <f t="shared" si="7"/>
        <v>0</v>
      </c>
      <c r="J490" s="18" t="b">
        <f>AND(B490&gt;'particle parameters'!$B$18,B490&lt;'particle parameters'!$B$19)</f>
        <v>0</v>
      </c>
    </row>
    <row r="491" spans="2:10" x14ac:dyDescent="0.15">
      <c r="B491" s="15">
        <f>'RAOB Used for Calcs'!C491</f>
        <v>0</v>
      </c>
      <c r="D491" s="15">
        <f>IF('RAOB Used for Calcs'!N491=1,B491-B490,0)</f>
        <v>0</v>
      </c>
      <c r="F491" s="8">
        <f>Vz!AO491</f>
        <v>0</v>
      </c>
      <c r="H491" s="8">
        <f t="shared" si="7"/>
        <v>0</v>
      </c>
      <c r="J491" s="18" t="b">
        <f>AND(B491&gt;'particle parameters'!$B$18,B491&lt;'particle parameters'!$B$19)</f>
        <v>0</v>
      </c>
    </row>
    <row r="492" spans="2:10" x14ac:dyDescent="0.15">
      <c r="B492" s="15">
        <f>'RAOB Used for Calcs'!C492</f>
        <v>0</v>
      </c>
      <c r="D492" s="15">
        <f>IF('RAOB Used for Calcs'!N492=1,B492-B491,0)</f>
        <v>0</v>
      </c>
      <c r="F492" s="8">
        <f>Vz!AO492</f>
        <v>0</v>
      </c>
      <c r="H492" s="8">
        <f t="shared" si="7"/>
        <v>0</v>
      </c>
      <c r="J492" s="18" t="b">
        <f>AND(B492&gt;'particle parameters'!$B$18,B492&lt;'particle parameters'!$B$19)</f>
        <v>0</v>
      </c>
    </row>
    <row r="493" spans="2:10" x14ac:dyDescent="0.15">
      <c r="B493" s="15">
        <f>'RAOB Used for Calcs'!C493</f>
        <v>0</v>
      </c>
      <c r="D493" s="15">
        <f>IF('RAOB Used for Calcs'!N493=1,B493-B492,0)</f>
        <v>0</v>
      </c>
      <c r="F493" s="8">
        <f>Vz!AO493</f>
        <v>0</v>
      </c>
      <c r="H493" s="8">
        <f t="shared" si="7"/>
        <v>0</v>
      </c>
      <c r="J493" s="18" t="b">
        <f>AND(B493&gt;'particle parameters'!$B$18,B493&lt;'particle parameters'!$B$19)</f>
        <v>0</v>
      </c>
    </row>
    <row r="494" spans="2:10" x14ac:dyDescent="0.15">
      <c r="B494" s="15">
        <f>'RAOB Used for Calcs'!C494</f>
        <v>0</v>
      </c>
      <c r="D494" s="15">
        <f>IF('RAOB Used for Calcs'!N494=1,B494-B493,0)</f>
        <v>0</v>
      </c>
      <c r="F494" s="8">
        <f>Vz!AO494</f>
        <v>0</v>
      </c>
      <c r="H494" s="8">
        <f t="shared" si="7"/>
        <v>0</v>
      </c>
      <c r="J494" s="18" t="b">
        <f>AND(B494&gt;'particle parameters'!$B$18,B494&lt;'particle parameters'!$B$19)</f>
        <v>0</v>
      </c>
    </row>
    <row r="495" spans="2:10" x14ac:dyDescent="0.15">
      <c r="B495" s="15">
        <f>'RAOB Used for Calcs'!C495</f>
        <v>0</v>
      </c>
      <c r="D495" s="15">
        <f>IF('RAOB Used for Calcs'!N495=1,B495-B494,0)</f>
        <v>0</v>
      </c>
      <c r="F495" s="8">
        <f>Vz!AO495</f>
        <v>0</v>
      </c>
      <c r="H495" s="8">
        <f t="shared" si="7"/>
        <v>0</v>
      </c>
      <c r="J495" s="18" t="b">
        <f>AND(B495&gt;'particle parameters'!$B$18,B495&lt;'particle parameters'!$B$19)</f>
        <v>0</v>
      </c>
    </row>
    <row r="496" spans="2:10" x14ac:dyDescent="0.15">
      <c r="B496" s="15">
        <f>'RAOB Used for Calcs'!C496</f>
        <v>0</v>
      </c>
      <c r="D496" s="15">
        <f>IF('RAOB Used for Calcs'!N496=1,B496-B495,0)</f>
        <v>0</v>
      </c>
      <c r="F496" s="8">
        <f>Vz!AO496</f>
        <v>0</v>
      </c>
      <c r="H496" s="8">
        <f t="shared" si="7"/>
        <v>0</v>
      </c>
      <c r="J496" s="18" t="b">
        <f>AND(B496&gt;'particle parameters'!$B$18,B496&lt;'particle parameters'!$B$19)</f>
        <v>0</v>
      </c>
    </row>
    <row r="497" spans="2:10" x14ac:dyDescent="0.15">
      <c r="B497" s="15">
        <f>'RAOB Used for Calcs'!C497</f>
        <v>0</v>
      </c>
      <c r="D497" s="15">
        <f>IF('RAOB Used for Calcs'!N497=1,B497-B496,0)</f>
        <v>0</v>
      </c>
      <c r="F497" s="8">
        <f>Vz!AO497</f>
        <v>0</v>
      </c>
      <c r="H497" s="8">
        <f t="shared" si="7"/>
        <v>0</v>
      </c>
      <c r="J497" s="18" t="b">
        <f>AND(B497&gt;'particle parameters'!$B$18,B497&lt;'particle parameters'!$B$19)</f>
        <v>0</v>
      </c>
    </row>
    <row r="498" spans="2:10" x14ac:dyDescent="0.15">
      <c r="B498" s="15">
        <f>'RAOB Used for Calcs'!C498</f>
        <v>0</v>
      </c>
      <c r="D498" s="15">
        <f>IF('RAOB Used for Calcs'!N498=1,B498-B497,0)</f>
        <v>0</v>
      </c>
      <c r="F498" s="8">
        <f>Vz!AO498</f>
        <v>0</v>
      </c>
      <c r="H498" s="8">
        <f t="shared" si="7"/>
        <v>0</v>
      </c>
      <c r="J498" s="18" t="b">
        <f>AND(B498&gt;'particle parameters'!$B$18,B498&lt;'particle parameters'!$B$19)</f>
        <v>0</v>
      </c>
    </row>
    <row r="499" spans="2:10" x14ac:dyDescent="0.15">
      <c r="B499" s="15">
        <f>'RAOB Used for Calcs'!C499</f>
        <v>0</v>
      </c>
      <c r="D499" s="15">
        <f>IF('RAOB Used for Calcs'!N499=1,B499-B498,0)</f>
        <v>0</v>
      </c>
      <c r="F499" s="8">
        <f>Vz!AO499</f>
        <v>0</v>
      </c>
      <c r="H499" s="8">
        <f t="shared" si="7"/>
        <v>0</v>
      </c>
      <c r="J499" s="18" t="b">
        <f>AND(B499&gt;'particle parameters'!$B$18,B499&lt;'particle parameters'!$B$19)</f>
        <v>0</v>
      </c>
    </row>
    <row r="500" spans="2:10" x14ac:dyDescent="0.15">
      <c r="B500" s="15">
        <f>'RAOB Used for Calcs'!C500</f>
        <v>0</v>
      </c>
      <c r="D500" s="15">
        <f>IF('RAOB Used for Calcs'!N500=1,B500-B499,0)</f>
        <v>0</v>
      </c>
      <c r="F500" s="8">
        <f>Vz!AO500</f>
        <v>0</v>
      </c>
      <c r="H500" s="8">
        <f t="shared" si="7"/>
        <v>0</v>
      </c>
      <c r="J500" s="18" t="b">
        <f>AND(B500&gt;'particle parameters'!$B$18,B500&lt;'particle parameters'!$B$19)</f>
        <v>0</v>
      </c>
    </row>
    <row r="501" spans="2:10" x14ac:dyDescent="0.15">
      <c r="B501" s="15">
        <f>'RAOB Used for Calcs'!C501</f>
        <v>0</v>
      </c>
      <c r="D501" s="15">
        <f>IF('RAOB Used for Calcs'!N501=1,B501-B500,0)</f>
        <v>0</v>
      </c>
      <c r="F501" s="8">
        <f>Vz!AO501</f>
        <v>0</v>
      </c>
      <c r="H501" s="8">
        <f t="shared" si="7"/>
        <v>0</v>
      </c>
      <c r="J501" s="18" t="b">
        <f>AND(B501&gt;'particle parameters'!$B$18,B501&lt;'particle parameters'!$B$19)</f>
        <v>0</v>
      </c>
    </row>
    <row r="502" spans="2:10" x14ac:dyDescent="0.15">
      <c r="B502" s="15">
        <f>'RAOB Used for Calcs'!C502</f>
        <v>0</v>
      </c>
      <c r="D502" s="15">
        <f>IF('RAOB Used for Calcs'!N502=1,B502-B501,0)</f>
        <v>0</v>
      </c>
      <c r="F502" s="8">
        <f>Vz!AO502</f>
        <v>0</v>
      </c>
      <c r="H502" s="8">
        <f t="shared" si="7"/>
        <v>0</v>
      </c>
      <c r="J502" s="18" t="b">
        <f>AND(B502&gt;'particle parameters'!$B$18,B502&lt;'particle parameters'!$B$19)</f>
        <v>0</v>
      </c>
    </row>
    <row r="503" spans="2:10" x14ac:dyDescent="0.15">
      <c r="B503" s="15">
        <f>'RAOB Used for Calcs'!C503</f>
        <v>0</v>
      </c>
      <c r="D503" s="15">
        <f>IF('RAOB Used for Calcs'!N503=1,B503-B502,0)</f>
        <v>0</v>
      </c>
      <c r="F503" s="8">
        <f>Vz!AO503</f>
        <v>0</v>
      </c>
      <c r="H503" s="8">
        <f t="shared" si="7"/>
        <v>0</v>
      </c>
      <c r="J503" s="18" t="b">
        <f>AND(B503&gt;'particle parameters'!$B$18,B503&lt;'particle parameters'!$B$19)</f>
        <v>0</v>
      </c>
    </row>
    <row r="504" spans="2:10" x14ac:dyDescent="0.15">
      <c r="B504" s="15">
        <f>'RAOB Used for Calcs'!C504</f>
        <v>0</v>
      </c>
      <c r="D504" s="15">
        <f>IF('RAOB Used for Calcs'!N504=1,B504-B503,0)</f>
        <v>0</v>
      </c>
      <c r="F504" s="8">
        <f>Vz!AO504</f>
        <v>0</v>
      </c>
      <c r="H504" s="8">
        <f t="shared" si="7"/>
        <v>0</v>
      </c>
      <c r="J504" s="18" t="b">
        <f>AND(B504&gt;'particle parameters'!$B$18,B504&lt;'particle parameters'!$B$19)</f>
        <v>0</v>
      </c>
    </row>
    <row r="505" spans="2:10" x14ac:dyDescent="0.15">
      <c r="B505" s="15">
        <f>'RAOB Used for Calcs'!C505</f>
        <v>0</v>
      </c>
      <c r="D505" s="15">
        <f>IF('RAOB Used for Calcs'!N505=1,B505-B504,0)</f>
        <v>0</v>
      </c>
      <c r="F505" s="8">
        <f>Vz!AO505</f>
        <v>0</v>
      </c>
      <c r="H505" s="8">
        <f t="shared" si="7"/>
        <v>0</v>
      </c>
      <c r="J505" s="18" t="b">
        <f>AND(B505&gt;'particle parameters'!$B$18,B505&lt;'particle parameters'!$B$19)</f>
        <v>0</v>
      </c>
    </row>
    <row r="506" spans="2:10" x14ac:dyDescent="0.15">
      <c r="B506" s="15">
        <f>'RAOB Used for Calcs'!C506</f>
        <v>0</v>
      </c>
      <c r="D506" s="15">
        <f>IF('RAOB Used for Calcs'!N506=1,B506-B505,0)</f>
        <v>0</v>
      </c>
      <c r="F506" s="8">
        <f>Vz!AO506</f>
        <v>0</v>
      </c>
      <c r="H506" s="8">
        <f t="shared" si="7"/>
        <v>0</v>
      </c>
      <c r="J506" s="18" t="b">
        <f>AND(B506&gt;'particle parameters'!$B$18,B506&lt;'particle parameters'!$B$19)</f>
        <v>0</v>
      </c>
    </row>
    <row r="507" spans="2:10" x14ac:dyDescent="0.15">
      <c r="B507" s="15">
        <f>'RAOB Used for Calcs'!C507</f>
        <v>0</v>
      </c>
      <c r="D507" s="15">
        <f>IF('RAOB Used for Calcs'!N507=1,B507-B506,0)</f>
        <v>0</v>
      </c>
      <c r="F507" s="8">
        <f>Vz!AO507</f>
        <v>0</v>
      </c>
      <c r="H507" s="8">
        <f t="shared" si="7"/>
        <v>0</v>
      </c>
      <c r="J507" s="18" t="b">
        <f>AND(B507&gt;'particle parameters'!$B$18,B507&lt;'particle parameters'!$B$19)</f>
        <v>0</v>
      </c>
    </row>
    <row r="508" spans="2:10" x14ac:dyDescent="0.15">
      <c r="B508" s="15">
        <f>'RAOB Used for Calcs'!C508</f>
        <v>0</v>
      </c>
      <c r="D508" s="15">
        <f>IF('RAOB Used for Calcs'!N508=1,B508-B507,0)</f>
        <v>0</v>
      </c>
      <c r="F508" s="8">
        <f>Vz!AO508</f>
        <v>0</v>
      </c>
      <c r="H508" s="8">
        <f t="shared" si="7"/>
        <v>0</v>
      </c>
      <c r="J508" s="18" t="b">
        <f>AND(B508&gt;'particle parameters'!$B$18,B508&lt;'particle parameters'!$B$19)</f>
        <v>0</v>
      </c>
    </row>
    <row r="509" spans="2:10" x14ac:dyDescent="0.15">
      <c r="B509" s="15">
        <f>'RAOB Used for Calcs'!C509</f>
        <v>0</v>
      </c>
      <c r="D509" s="15">
        <f>IF('RAOB Used for Calcs'!N509=1,B509-B508,0)</f>
        <v>0</v>
      </c>
      <c r="F509" s="8">
        <f>Vz!AO509</f>
        <v>0</v>
      </c>
      <c r="H509" s="8">
        <f t="shared" si="7"/>
        <v>0</v>
      </c>
      <c r="J509" s="18" t="b">
        <f>AND(B509&gt;'particle parameters'!$B$18,B509&lt;'particle parameters'!$B$19)</f>
        <v>0</v>
      </c>
    </row>
    <row r="510" spans="2:10" x14ac:dyDescent="0.15">
      <c r="B510" s="15">
        <f>'RAOB Used for Calcs'!C510</f>
        <v>0</v>
      </c>
      <c r="D510" s="15">
        <f>IF('RAOB Used for Calcs'!N510=1,B510-B509,0)</f>
        <v>0</v>
      </c>
      <c r="F510" s="8">
        <f>Vz!AO510</f>
        <v>0</v>
      </c>
      <c r="H510" s="8">
        <f t="shared" si="7"/>
        <v>0</v>
      </c>
      <c r="J510" s="18" t="b">
        <f>AND(B510&gt;'particle parameters'!$B$18,B510&lt;'particle parameters'!$B$19)</f>
        <v>0</v>
      </c>
    </row>
    <row r="511" spans="2:10" x14ac:dyDescent="0.15">
      <c r="B511" s="15">
        <f>'RAOB Used for Calcs'!C511</f>
        <v>0</v>
      </c>
      <c r="D511" s="15">
        <f>IF('RAOB Used for Calcs'!N511=1,B511-B510,0)</f>
        <v>0</v>
      </c>
      <c r="F511" s="8">
        <f>Vz!AO511</f>
        <v>0</v>
      </c>
      <c r="H511" s="8">
        <f t="shared" si="7"/>
        <v>0</v>
      </c>
      <c r="J511" s="18" t="b">
        <f>AND(B511&gt;'particle parameters'!$B$18,B511&lt;'particle parameters'!$B$19)</f>
        <v>0</v>
      </c>
    </row>
    <row r="512" spans="2:10" x14ac:dyDescent="0.15">
      <c r="B512" s="15">
        <f>'RAOB Used for Calcs'!C512</f>
        <v>0</v>
      </c>
      <c r="D512" s="15">
        <f>IF('RAOB Used for Calcs'!N512=1,B512-B511,0)</f>
        <v>0</v>
      </c>
      <c r="F512" s="8">
        <f>Vz!AO512</f>
        <v>0</v>
      </c>
      <c r="H512" s="8">
        <f t="shared" si="7"/>
        <v>0</v>
      </c>
      <c r="J512" s="18" t="b">
        <f>AND(B512&gt;'particle parameters'!$B$18,B512&lt;'particle parameters'!$B$19)</f>
        <v>0</v>
      </c>
    </row>
    <row r="513" spans="2:10" x14ac:dyDescent="0.15">
      <c r="B513" s="15">
        <f>'RAOB Used for Calcs'!C513</f>
        <v>0</v>
      </c>
      <c r="D513" s="15">
        <f>IF('RAOB Used for Calcs'!N513=1,B513-B512,0)</f>
        <v>0</v>
      </c>
      <c r="F513" s="8">
        <f>Vz!AO513</f>
        <v>0</v>
      </c>
      <c r="H513" s="8">
        <f t="shared" si="7"/>
        <v>0</v>
      </c>
      <c r="J513" s="18" t="b">
        <f>AND(B513&gt;'particle parameters'!$B$18,B513&lt;'particle parameters'!$B$19)</f>
        <v>0</v>
      </c>
    </row>
    <row r="514" spans="2:10" x14ac:dyDescent="0.15">
      <c r="B514" s="15">
        <f>'RAOB Used for Calcs'!C514</f>
        <v>0</v>
      </c>
      <c r="D514" s="15">
        <f>IF('RAOB Used for Calcs'!N514=1,B514-B513,0)</f>
        <v>0</v>
      </c>
      <c r="F514" s="8">
        <f>Vz!AO514</f>
        <v>0</v>
      </c>
      <c r="H514" s="8">
        <f t="shared" ref="H514:H577" si="8">IF(J514=TRUE,D514/F514,0)</f>
        <v>0</v>
      </c>
      <c r="J514" s="18" t="b">
        <f>AND(B514&gt;'particle parameters'!$B$18,B514&lt;'particle parameters'!$B$19)</f>
        <v>0</v>
      </c>
    </row>
    <row r="515" spans="2:10" x14ac:dyDescent="0.15">
      <c r="B515" s="15">
        <f>'RAOB Used for Calcs'!C515</f>
        <v>0</v>
      </c>
      <c r="D515" s="15">
        <f>IF('RAOB Used for Calcs'!N515=1,B515-B514,0)</f>
        <v>0</v>
      </c>
      <c r="F515" s="8">
        <f>Vz!AO515</f>
        <v>0</v>
      </c>
      <c r="H515" s="8">
        <f t="shared" si="8"/>
        <v>0</v>
      </c>
      <c r="J515" s="18" t="b">
        <f>AND(B515&gt;'particle parameters'!$B$18,B515&lt;'particle parameters'!$B$19)</f>
        <v>0</v>
      </c>
    </row>
    <row r="516" spans="2:10" x14ac:dyDescent="0.15">
      <c r="B516" s="15">
        <f>'RAOB Used for Calcs'!C516</f>
        <v>0</v>
      </c>
      <c r="D516" s="15">
        <f>IF('RAOB Used for Calcs'!N516=1,B516-B515,0)</f>
        <v>0</v>
      </c>
      <c r="F516" s="8">
        <f>Vz!AO516</f>
        <v>0</v>
      </c>
      <c r="H516" s="8">
        <f t="shared" si="8"/>
        <v>0</v>
      </c>
      <c r="J516" s="18" t="b">
        <f>AND(B516&gt;'particle parameters'!$B$18,B516&lt;'particle parameters'!$B$19)</f>
        <v>0</v>
      </c>
    </row>
    <row r="517" spans="2:10" x14ac:dyDescent="0.15">
      <c r="B517" s="15">
        <f>'RAOB Used for Calcs'!C517</f>
        <v>0</v>
      </c>
      <c r="D517" s="15">
        <f>IF('RAOB Used for Calcs'!N517=1,B517-B516,0)</f>
        <v>0</v>
      </c>
      <c r="F517" s="8">
        <f>Vz!AO517</f>
        <v>0</v>
      </c>
      <c r="H517" s="8">
        <f t="shared" si="8"/>
        <v>0</v>
      </c>
      <c r="J517" s="18" t="b">
        <f>AND(B517&gt;'particle parameters'!$B$18,B517&lt;'particle parameters'!$B$19)</f>
        <v>0</v>
      </c>
    </row>
    <row r="518" spans="2:10" x14ac:dyDescent="0.15">
      <c r="B518" s="15">
        <f>'RAOB Used for Calcs'!C518</f>
        <v>0</v>
      </c>
      <c r="D518" s="15">
        <f>IF('RAOB Used for Calcs'!N518=1,B518-B517,0)</f>
        <v>0</v>
      </c>
      <c r="F518" s="8">
        <f>Vz!AO518</f>
        <v>0</v>
      </c>
      <c r="H518" s="8">
        <f t="shared" si="8"/>
        <v>0</v>
      </c>
      <c r="J518" s="18" t="b">
        <f>AND(B518&gt;'particle parameters'!$B$18,B518&lt;'particle parameters'!$B$19)</f>
        <v>0</v>
      </c>
    </row>
    <row r="519" spans="2:10" x14ac:dyDescent="0.15">
      <c r="B519" s="15">
        <f>'RAOB Used for Calcs'!C519</f>
        <v>0</v>
      </c>
      <c r="D519" s="15">
        <f>IF('RAOB Used for Calcs'!N519=1,B519-B518,0)</f>
        <v>0</v>
      </c>
      <c r="F519" s="8">
        <f>Vz!AO519</f>
        <v>0</v>
      </c>
      <c r="H519" s="8">
        <f t="shared" si="8"/>
        <v>0</v>
      </c>
      <c r="J519" s="18" t="b">
        <f>AND(B519&gt;'particle parameters'!$B$18,B519&lt;'particle parameters'!$B$19)</f>
        <v>0</v>
      </c>
    </row>
    <row r="520" spans="2:10" x14ac:dyDescent="0.15">
      <c r="B520" s="15">
        <f>'RAOB Used for Calcs'!C520</f>
        <v>0</v>
      </c>
      <c r="D520" s="15">
        <f>IF('RAOB Used for Calcs'!N520=1,B520-B519,0)</f>
        <v>0</v>
      </c>
      <c r="F520" s="8">
        <f>Vz!AO520</f>
        <v>0</v>
      </c>
      <c r="H520" s="8">
        <f t="shared" si="8"/>
        <v>0</v>
      </c>
      <c r="J520" s="18" t="b">
        <f>AND(B520&gt;'particle parameters'!$B$18,B520&lt;'particle parameters'!$B$19)</f>
        <v>0</v>
      </c>
    </row>
    <row r="521" spans="2:10" x14ac:dyDescent="0.15">
      <c r="B521" s="15">
        <f>'RAOB Used for Calcs'!C521</f>
        <v>0</v>
      </c>
      <c r="D521" s="15">
        <f>IF('RAOB Used for Calcs'!N521=1,B521-B520,0)</f>
        <v>0</v>
      </c>
      <c r="F521" s="8">
        <f>Vz!AO521</f>
        <v>0</v>
      </c>
      <c r="H521" s="8">
        <f t="shared" si="8"/>
        <v>0</v>
      </c>
      <c r="J521" s="18" t="b">
        <f>AND(B521&gt;'particle parameters'!$B$18,B521&lt;'particle parameters'!$B$19)</f>
        <v>0</v>
      </c>
    </row>
    <row r="522" spans="2:10" x14ac:dyDescent="0.15">
      <c r="B522" s="15">
        <f>'RAOB Used for Calcs'!C522</f>
        <v>0</v>
      </c>
      <c r="D522" s="15">
        <f>IF('RAOB Used for Calcs'!N522=1,B522-B521,0)</f>
        <v>0</v>
      </c>
      <c r="F522" s="8">
        <f>Vz!AO522</f>
        <v>0</v>
      </c>
      <c r="H522" s="8">
        <f t="shared" si="8"/>
        <v>0</v>
      </c>
      <c r="J522" s="18" t="b">
        <f>AND(B522&gt;'particle parameters'!$B$18,B522&lt;'particle parameters'!$B$19)</f>
        <v>0</v>
      </c>
    </row>
    <row r="523" spans="2:10" x14ac:dyDescent="0.15">
      <c r="B523" s="15">
        <f>'RAOB Used for Calcs'!C523</f>
        <v>0</v>
      </c>
      <c r="D523" s="15">
        <f>IF('RAOB Used for Calcs'!N523=1,B523-B522,0)</f>
        <v>0</v>
      </c>
      <c r="F523" s="8">
        <f>Vz!AO523</f>
        <v>0</v>
      </c>
      <c r="H523" s="8">
        <f t="shared" si="8"/>
        <v>0</v>
      </c>
      <c r="J523" s="18" t="b">
        <f>AND(B523&gt;'particle parameters'!$B$18,B523&lt;'particle parameters'!$B$19)</f>
        <v>0</v>
      </c>
    </row>
    <row r="524" spans="2:10" x14ac:dyDescent="0.15">
      <c r="B524" s="15">
        <f>'RAOB Used for Calcs'!C524</f>
        <v>0</v>
      </c>
      <c r="D524" s="15">
        <f>IF('RAOB Used for Calcs'!N524=1,B524-B523,0)</f>
        <v>0</v>
      </c>
      <c r="F524" s="8">
        <f>Vz!AO524</f>
        <v>0</v>
      </c>
      <c r="H524" s="8">
        <f t="shared" si="8"/>
        <v>0</v>
      </c>
      <c r="J524" s="18" t="b">
        <f>AND(B524&gt;'particle parameters'!$B$18,B524&lt;'particle parameters'!$B$19)</f>
        <v>0</v>
      </c>
    </row>
    <row r="525" spans="2:10" x14ac:dyDescent="0.15">
      <c r="B525" s="15">
        <f>'RAOB Used for Calcs'!C525</f>
        <v>0</v>
      </c>
      <c r="D525" s="15">
        <f>IF('RAOB Used for Calcs'!N525=1,B525-B524,0)</f>
        <v>0</v>
      </c>
      <c r="F525" s="8">
        <f>Vz!AO525</f>
        <v>0</v>
      </c>
      <c r="H525" s="8">
        <f t="shared" si="8"/>
        <v>0</v>
      </c>
      <c r="J525" s="18" t="b">
        <f>AND(B525&gt;'particle parameters'!$B$18,B525&lt;'particle parameters'!$B$19)</f>
        <v>0</v>
      </c>
    </row>
    <row r="526" spans="2:10" x14ac:dyDescent="0.15">
      <c r="B526" s="15">
        <f>'RAOB Used for Calcs'!C526</f>
        <v>0</v>
      </c>
      <c r="D526" s="15">
        <f>IF('RAOB Used for Calcs'!N526=1,B526-B525,0)</f>
        <v>0</v>
      </c>
      <c r="F526" s="8">
        <f>Vz!AO526</f>
        <v>0</v>
      </c>
      <c r="H526" s="8">
        <f t="shared" si="8"/>
        <v>0</v>
      </c>
      <c r="J526" s="18" t="b">
        <f>AND(B526&gt;'particle parameters'!$B$18,B526&lt;'particle parameters'!$B$19)</f>
        <v>0</v>
      </c>
    </row>
    <row r="527" spans="2:10" x14ac:dyDescent="0.15">
      <c r="B527" s="15">
        <f>'RAOB Used for Calcs'!C527</f>
        <v>0</v>
      </c>
      <c r="D527" s="15">
        <f>IF('RAOB Used for Calcs'!N527=1,B527-B526,0)</f>
        <v>0</v>
      </c>
      <c r="F527" s="8">
        <f>Vz!AO527</f>
        <v>0</v>
      </c>
      <c r="H527" s="8">
        <f t="shared" si="8"/>
        <v>0</v>
      </c>
      <c r="J527" s="18" t="b">
        <f>AND(B527&gt;'particle parameters'!$B$18,B527&lt;'particle parameters'!$B$19)</f>
        <v>0</v>
      </c>
    </row>
    <row r="528" spans="2:10" x14ac:dyDescent="0.15">
      <c r="B528" s="15">
        <f>'RAOB Used for Calcs'!C528</f>
        <v>0</v>
      </c>
      <c r="D528" s="15">
        <f>IF('RAOB Used for Calcs'!N528=1,B528-B527,0)</f>
        <v>0</v>
      </c>
      <c r="F528" s="8">
        <f>Vz!AO528</f>
        <v>0</v>
      </c>
      <c r="H528" s="8">
        <f t="shared" si="8"/>
        <v>0</v>
      </c>
      <c r="J528" s="18" t="b">
        <f>AND(B528&gt;'particle parameters'!$B$18,B528&lt;'particle parameters'!$B$19)</f>
        <v>0</v>
      </c>
    </row>
    <row r="529" spans="2:10" x14ac:dyDescent="0.15">
      <c r="B529" s="15">
        <f>'RAOB Used for Calcs'!C529</f>
        <v>0</v>
      </c>
      <c r="D529" s="15">
        <f>IF('RAOB Used for Calcs'!N529=1,B529-B528,0)</f>
        <v>0</v>
      </c>
      <c r="F529" s="8">
        <f>Vz!AO529</f>
        <v>0</v>
      </c>
      <c r="H529" s="8">
        <f t="shared" si="8"/>
        <v>0</v>
      </c>
      <c r="J529" s="18" t="b">
        <f>AND(B529&gt;'particle parameters'!$B$18,B529&lt;'particle parameters'!$B$19)</f>
        <v>0</v>
      </c>
    </row>
    <row r="530" spans="2:10" x14ac:dyDescent="0.15">
      <c r="B530" s="15">
        <f>'RAOB Used for Calcs'!C530</f>
        <v>0</v>
      </c>
      <c r="D530" s="15">
        <f>IF('RAOB Used for Calcs'!N530=1,B530-B529,0)</f>
        <v>0</v>
      </c>
      <c r="F530" s="8">
        <f>Vz!AO530</f>
        <v>0</v>
      </c>
      <c r="H530" s="8">
        <f t="shared" si="8"/>
        <v>0</v>
      </c>
      <c r="J530" s="18" t="b">
        <f>AND(B530&gt;'particle parameters'!$B$18,B530&lt;'particle parameters'!$B$19)</f>
        <v>0</v>
      </c>
    </row>
    <row r="531" spans="2:10" x14ac:dyDescent="0.15">
      <c r="B531" s="15">
        <f>'RAOB Used for Calcs'!C531</f>
        <v>0</v>
      </c>
      <c r="D531" s="15">
        <f>IF('RAOB Used for Calcs'!N531=1,B531-B530,0)</f>
        <v>0</v>
      </c>
      <c r="F531" s="8">
        <f>Vz!AO531</f>
        <v>0</v>
      </c>
      <c r="H531" s="8">
        <f t="shared" si="8"/>
        <v>0</v>
      </c>
      <c r="J531" s="18" t="b">
        <f>AND(B531&gt;'particle parameters'!$B$18,B531&lt;'particle parameters'!$B$19)</f>
        <v>0</v>
      </c>
    </row>
    <row r="532" spans="2:10" x14ac:dyDescent="0.15">
      <c r="B532" s="15">
        <f>'RAOB Used for Calcs'!C532</f>
        <v>0</v>
      </c>
      <c r="D532" s="15">
        <f>IF('RAOB Used for Calcs'!N532=1,B532-B531,0)</f>
        <v>0</v>
      </c>
      <c r="F532" s="8">
        <f>Vz!AO532</f>
        <v>0</v>
      </c>
      <c r="H532" s="8">
        <f t="shared" si="8"/>
        <v>0</v>
      </c>
      <c r="J532" s="18" t="b">
        <f>AND(B532&gt;'particle parameters'!$B$18,B532&lt;'particle parameters'!$B$19)</f>
        <v>0</v>
      </c>
    </row>
    <row r="533" spans="2:10" x14ac:dyDescent="0.15">
      <c r="B533" s="15">
        <f>'RAOB Used for Calcs'!C533</f>
        <v>0</v>
      </c>
      <c r="D533" s="15">
        <f>IF('RAOB Used for Calcs'!N533=1,B533-B532,0)</f>
        <v>0</v>
      </c>
      <c r="F533" s="8">
        <f>Vz!AO533</f>
        <v>0</v>
      </c>
      <c r="H533" s="8">
        <f t="shared" si="8"/>
        <v>0</v>
      </c>
      <c r="J533" s="18" t="b">
        <f>AND(B533&gt;'particle parameters'!$B$18,B533&lt;'particle parameters'!$B$19)</f>
        <v>0</v>
      </c>
    </row>
    <row r="534" spans="2:10" x14ac:dyDescent="0.15">
      <c r="B534" s="15">
        <f>'RAOB Used for Calcs'!C534</f>
        <v>0</v>
      </c>
      <c r="D534" s="15">
        <f>IF('RAOB Used for Calcs'!N534=1,B534-B533,0)</f>
        <v>0</v>
      </c>
      <c r="F534" s="8">
        <f>Vz!AO534</f>
        <v>0</v>
      </c>
      <c r="H534" s="8">
        <f t="shared" si="8"/>
        <v>0</v>
      </c>
      <c r="J534" s="18" t="b">
        <f>AND(B534&gt;'particle parameters'!$B$18,B534&lt;'particle parameters'!$B$19)</f>
        <v>0</v>
      </c>
    </row>
    <row r="535" spans="2:10" x14ac:dyDescent="0.15">
      <c r="B535" s="15">
        <f>'RAOB Used for Calcs'!C535</f>
        <v>0</v>
      </c>
      <c r="D535" s="15">
        <f>IF('RAOB Used for Calcs'!N535=1,B535-B534,0)</f>
        <v>0</v>
      </c>
      <c r="F535" s="8">
        <f>Vz!AO535</f>
        <v>0</v>
      </c>
      <c r="H535" s="8">
        <f t="shared" si="8"/>
        <v>0</v>
      </c>
      <c r="J535" s="18" t="b">
        <f>AND(B535&gt;'particle parameters'!$B$18,B535&lt;'particle parameters'!$B$19)</f>
        <v>0</v>
      </c>
    </row>
    <row r="536" spans="2:10" x14ac:dyDescent="0.15">
      <c r="B536" s="15">
        <f>'RAOB Used for Calcs'!C536</f>
        <v>0</v>
      </c>
      <c r="D536" s="15">
        <f>IF('RAOB Used for Calcs'!N536=1,B536-B535,0)</f>
        <v>0</v>
      </c>
      <c r="F536" s="8">
        <f>Vz!AO536</f>
        <v>0</v>
      </c>
      <c r="H536" s="8">
        <f t="shared" si="8"/>
        <v>0</v>
      </c>
      <c r="J536" s="18" t="b">
        <f>AND(B536&gt;'particle parameters'!$B$18,B536&lt;'particle parameters'!$B$19)</f>
        <v>0</v>
      </c>
    </row>
    <row r="537" spans="2:10" x14ac:dyDescent="0.15">
      <c r="B537" s="15">
        <f>'RAOB Used for Calcs'!C537</f>
        <v>0</v>
      </c>
      <c r="D537" s="15">
        <f>IF('RAOB Used for Calcs'!N537=1,B537-B536,0)</f>
        <v>0</v>
      </c>
      <c r="F537" s="8">
        <f>Vz!AO537</f>
        <v>0</v>
      </c>
      <c r="H537" s="8">
        <f t="shared" si="8"/>
        <v>0</v>
      </c>
      <c r="J537" s="18" t="b">
        <f>AND(B537&gt;'particle parameters'!$B$18,B537&lt;'particle parameters'!$B$19)</f>
        <v>0</v>
      </c>
    </row>
    <row r="538" spans="2:10" x14ac:dyDescent="0.15">
      <c r="B538" s="15">
        <f>'RAOB Used for Calcs'!C538</f>
        <v>0</v>
      </c>
      <c r="D538" s="15">
        <f>IF('RAOB Used for Calcs'!N538=1,B538-B537,0)</f>
        <v>0</v>
      </c>
      <c r="F538" s="8">
        <f>Vz!AO538</f>
        <v>0</v>
      </c>
      <c r="H538" s="8">
        <f t="shared" si="8"/>
        <v>0</v>
      </c>
      <c r="J538" s="18" t="b">
        <f>AND(B538&gt;'particle parameters'!$B$18,B538&lt;'particle parameters'!$B$19)</f>
        <v>0</v>
      </c>
    </row>
    <row r="539" spans="2:10" x14ac:dyDescent="0.15">
      <c r="B539" s="15">
        <f>'RAOB Used for Calcs'!C539</f>
        <v>0</v>
      </c>
      <c r="D539" s="15">
        <f>IF('RAOB Used for Calcs'!N539=1,B539-B538,0)</f>
        <v>0</v>
      </c>
      <c r="F539" s="8">
        <f>Vz!AO539</f>
        <v>0</v>
      </c>
      <c r="H539" s="8">
        <f t="shared" si="8"/>
        <v>0</v>
      </c>
      <c r="J539" s="18" t="b">
        <f>AND(B539&gt;'particle parameters'!$B$18,B539&lt;'particle parameters'!$B$19)</f>
        <v>0</v>
      </c>
    </row>
    <row r="540" spans="2:10" x14ac:dyDescent="0.15">
      <c r="B540" s="15">
        <f>'RAOB Used for Calcs'!C540</f>
        <v>0</v>
      </c>
      <c r="D540" s="15">
        <f>IF('RAOB Used for Calcs'!N540=1,B540-B539,0)</f>
        <v>0</v>
      </c>
      <c r="F540" s="8">
        <f>Vz!AO540</f>
        <v>0</v>
      </c>
      <c r="H540" s="8">
        <f t="shared" si="8"/>
        <v>0</v>
      </c>
      <c r="J540" s="18" t="b">
        <f>AND(B540&gt;'particle parameters'!$B$18,B540&lt;'particle parameters'!$B$19)</f>
        <v>0</v>
      </c>
    </row>
    <row r="541" spans="2:10" x14ac:dyDescent="0.15">
      <c r="B541" s="15">
        <f>'RAOB Used for Calcs'!C541</f>
        <v>0</v>
      </c>
      <c r="D541" s="15">
        <f>IF('RAOB Used for Calcs'!N541=1,B541-B540,0)</f>
        <v>0</v>
      </c>
      <c r="F541" s="8">
        <f>Vz!AO541</f>
        <v>0</v>
      </c>
      <c r="H541" s="8">
        <f t="shared" si="8"/>
        <v>0</v>
      </c>
      <c r="J541" s="18" t="b">
        <f>AND(B541&gt;'particle parameters'!$B$18,B541&lt;'particle parameters'!$B$19)</f>
        <v>0</v>
      </c>
    </row>
    <row r="542" spans="2:10" x14ac:dyDescent="0.15">
      <c r="B542" s="15">
        <f>'RAOB Used for Calcs'!C542</f>
        <v>0</v>
      </c>
      <c r="D542" s="15">
        <f>IF('RAOB Used for Calcs'!N542=1,B542-B541,0)</f>
        <v>0</v>
      </c>
      <c r="F542" s="8">
        <f>Vz!AO542</f>
        <v>0</v>
      </c>
      <c r="H542" s="8">
        <f t="shared" si="8"/>
        <v>0</v>
      </c>
      <c r="J542" s="18" t="b">
        <f>AND(B542&gt;'particle parameters'!$B$18,B542&lt;'particle parameters'!$B$19)</f>
        <v>0</v>
      </c>
    </row>
    <row r="543" spans="2:10" x14ac:dyDescent="0.15">
      <c r="B543" s="15">
        <f>'RAOB Used for Calcs'!C543</f>
        <v>0</v>
      </c>
      <c r="D543" s="15">
        <f>IF('RAOB Used for Calcs'!N543=1,B543-B542,0)</f>
        <v>0</v>
      </c>
      <c r="F543" s="8">
        <f>Vz!AO543</f>
        <v>0</v>
      </c>
      <c r="H543" s="8">
        <f t="shared" si="8"/>
        <v>0</v>
      </c>
      <c r="J543" s="18" t="b">
        <f>AND(B543&gt;'particle parameters'!$B$18,B543&lt;'particle parameters'!$B$19)</f>
        <v>0</v>
      </c>
    </row>
    <row r="544" spans="2:10" x14ac:dyDescent="0.15">
      <c r="B544" s="15">
        <f>'RAOB Used for Calcs'!C544</f>
        <v>0</v>
      </c>
      <c r="D544" s="15">
        <f>IF('RAOB Used for Calcs'!N544=1,B544-B543,0)</f>
        <v>0</v>
      </c>
      <c r="F544" s="8">
        <f>Vz!AO544</f>
        <v>0</v>
      </c>
      <c r="H544" s="8">
        <f t="shared" si="8"/>
        <v>0</v>
      </c>
      <c r="J544" s="18" t="b">
        <f>AND(B544&gt;'particle parameters'!$B$18,B544&lt;'particle parameters'!$B$19)</f>
        <v>0</v>
      </c>
    </row>
    <row r="545" spans="2:10" x14ac:dyDescent="0.15">
      <c r="B545" s="15">
        <f>'RAOB Used for Calcs'!C545</f>
        <v>0</v>
      </c>
      <c r="D545" s="15">
        <f>IF('RAOB Used for Calcs'!N545=1,B545-B544,0)</f>
        <v>0</v>
      </c>
      <c r="F545" s="8">
        <f>Vz!AO545</f>
        <v>0</v>
      </c>
      <c r="H545" s="8">
        <f t="shared" si="8"/>
        <v>0</v>
      </c>
      <c r="J545" s="18" t="b">
        <f>AND(B545&gt;'particle parameters'!$B$18,B545&lt;'particle parameters'!$B$19)</f>
        <v>0</v>
      </c>
    </row>
    <row r="546" spans="2:10" x14ac:dyDescent="0.15">
      <c r="B546" s="15">
        <f>'RAOB Used for Calcs'!C546</f>
        <v>0</v>
      </c>
      <c r="D546" s="15">
        <f>IF('RAOB Used for Calcs'!N546=1,B546-B545,0)</f>
        <v>0</v>
      </c>
      <c r="F546" s="8">
        <f>Vz!AO546</f>
        <v>0</v>
      </c>
      <c r="H546" s="8">
        <f t="shared" si="8"/>
        <v>0</v>
      </c>
      <c r="J546" s="18" t="b">
        <f>AND(B546&gt;'particle parameters'!$B$18,B546&lt;'particle parameters'!$B$19)</f>
        <v>0</v>
      </c>
    </row>
    <row r="547" spans="2:10" x14ac:dyDescent="0.15">
      <c r="B547" s="15">
        <f>'RAOB Used for Calcs'!C547</f>
        <v>0</v>
      </c>
      <c r="D547" s="15">
        <f>IF('RAOB Used for Calcs'!N547=1,B547-B546,0)</f>
        <v>0</v>
      </c>
      <c r="F547" s="8">
        <f>Vz!AO547</f>
        <v>0</v>
      </c>
      <c r="H547" s="8">
        <f t="shared" si="8"/>
        <v>0</v>
      </c>
      <c r="J547" s="18" t="b">
        <f>AND(B547&gt;'particle parameters'!$B$18,B547&lt;'particle parameters'!$B$19)</f>
        <v>0</v>
      </c>
    </row>
    <row r="548" spans="2:10" x14ac:dyDescent="0.15">
      <c r="B548" s="15">
        <f>'RAOB Used for Calcs'!C548</f>
        <v>0</v>
      </c>
      <c r="D548" s="15">
        <f>IF('RAOB Used for Calcs'!N548=1,B548-B547,0)</f>
        <v>0</v>
      </c>
      <c r="F548" s="8">
        <f>Vz!AO548</f>
        <v>0</v>
      </c>
      <c r="H548" s="8">
        <f t="shared" si="8"/>
        <v>0</v>
      </c>
      <c r="J548" s="18" t="b">
        <f>AND(B548&gt;'particle parameters'!$B$18,B548&lt;'particle parameters'!$B$19)</f>
        <v>0</v>
      </c>
    </row>
    <row r="549" spans="2:10" x14ac:dyDescent="0.15">
      <c r="B549" s="15">
        <f>'RAOB Used for Calcs'!C549</f>
        <v>0</v>
      </c>
      <c r="D549" s="15">
        <f>IF('RAOB Used for Calcs'!N549=1,B549-B548,0)</f>
        <v>0</v>
      </c>
      <c r="F549" s="8">
        <f>Vz!AO549</f>
        <v>0</v>
      </c>
      <c r="H549" s="8">
        <f t="shared" si="8"/>
        <v>0</v>
      </c>
      <c r="J549" s="18" t="b">
        <f>AND(B549&gt;'particle parameters'!$B$18,B549&lt;'particle parameters'!$B$19)</f>
        <v>0</v>
      </c>
    </row>
    <row r="550" spans="2:10" x14ac:dyDescent="0.15">
      <c r="B550" s="15">
        <f>'RAOB Used for Calcs'!C550</f>
        <v>0</v>
      </c>
      <c r="D550" s="15">
        <f>IF('RAOB Used for Calcs'!N550=1,B550-B549,0)</f>
        <v>0</v>
      </c>
      <c r="F550" s="8">
        <f>Vz!AO550</f>
        <v>0</v>
      </c>
      <c r="H550" s="8">
        <f t="shared" si="8"/>
        <v>0</v>
      </c>
      <c r="J550" s="18" t="b">
        <f>AND(B550&gt;'particle parameters'!$B$18,B550&lt;'particle parameters'!$B$19)</f>
        <v>0</v>
      </c>
    </row>
    <row r="551" spans="2:10" x14ac:dyDescent="0.15">
      <c r="B551" s="15">
        <f>'RAOB Used for Calcs'!C551</f>
        <v>0</v>
      </c>
      <c r="D551" s="15">
        <f>IF('RAOB Used for Calcs'!N551=1,B551-B550,0)</f>
        <v>0</v>
      </c>
      <c r="F551" s="8">
        <f>Vz!AO551</f>
        <v>0</v>
      </c>
      <c r="H551" s="8">
        <f t="shared" si="8"/>
        <v>0</v>
      </c>
      <c r="J551" s="18" t="b">
        <f>AND(B551&gt;'particle parameters'!$B$18,B551&lt;'particle parameters'!$B$19)</f>
        <v>0</v>
      </c>
    </row>
    <row r="552" spans="2:10" x14ac:dyDescent="0.15">
      <c r="B552" s="15">
        <f>'RAOB Used for Calcs'!C552</f>
        <v>0</v>
      </c>
      <c r="D552" s="15">
        <f>IF('RAOB Used for Calcs'!N552=1,B552-B551,0)</f>
        <v>0</v>
      </c>
      <c r="F552" s="8">
        <f>Vz!AO552</f>
        <v>0</v>
      </c>
      <c r="H552" s="8">
        <f t="shared" si="8"/>
        <v>0</v>
      </c>
      <c r="J552" s="18" t="b">
        <f>AND(B552&gt;'particle parameters'!$B$18,B552&lt;'particle parameters'!$B$19)</f>
        <v>0</v>
      </c>
    </row>
    <row r="553" spans="2:10" x14ac:dyDescent="0.15">
      <c r="B553" s="15">
        <f>'RAOB Used for Calcs'!C553</f>
        <v>0</v>
      </c>
      <c r="D553" s="15">
        <f>IF('RAOB Used for Calcs'!N553=1,B553-B552,0)</f>
        <v>0</v>
      </c>
      <c r="F553" s="8">
        <f>Vz!AO553</f>
        <v>0</v>
      </c>
      <c r="H553" s="8">
        <f t="shared" si="8"/>
        <v>0</v>
      </c>
      <c r="J553" s="18" t="b">
        <f>AND(B553&gt;'particle parameters'!$B$18,B553&lt;'particle parameters'!$B$19)</f>
        <v>0</v>
      </c>
    </row>
    <row r="554" spans="2:10" x14ac:dyDescent="0.15">
      <c r="B554" s="15">
        <f>'RAOB Used for Calcs'!C554</f>
        <v>0</v>
      </c>
      <c r="D554" s="15">
        <f>IF('RAOB Used for Calcs'!N554=1,B554-B553,0)</f>
        <v>0</v>
      </c>
      <c r="F554" s="8">
        <f>Vz!AO554</f>
        <v>0</v>
      </c>
      <c r="H554" s="8">
        <f t="shared" si="8"/>
        <v>0</v>
      </c>
      <c r="J554" s="18" t="b">
        <f>AND(B554&gt;'particle parameters'!$B$18,B554&lt;'particle parameters'!$B$19)</f>
        <v>0</v>
      </c>
    </row>
    <row r="555" spans="2:10" x14ac:dyDescent="0.15">
      <c r="B555" s="15">
        <f>'RAOB Used for Calcs'!C555</f>
        <v>0</v>
      </c>
      <c r="D555" s="15">
        <f>IF('RAOB Used for Calcs'!N555=1,B555-B554,0)</f>
        <v>0</v>
      </c>
      <c r="F555" s="8">
        <f>Vz!AO555</f>
        <v>0</v>
      </c>
      <c r="H555" s="8">
        <f t="shared" si="8"/>
        <v>0</v>
      </c>
      <c r="J555" s="18" t="b">
        <f>AND(B555&gt;'particle parameters'!$B$18,B555&lt;'particle parameters'!$B$19)</f>
        <v>0</v>
      </c>
    </row>
    <row r="556" spans="2:10" x14ac:dyDescent="0.15">
      <c r="B556" s="15">
        <f>'RAOB Used for Calcs'!C556</f>
        <v>0</v>
      </c>
      <c r="D556" s="15">
        <f>IF('RAOB Used for Calcs'!N556=1,B556-B555,0)</f>
        <v>0</v>
      </c>
      <c r="F556" s="8">
        <f>Vz!AO556</f>
        <v>0</v>
      </c>
      <c r="H556" s="8">
        <f t="shared" si="8"/>
        <v>0</v>
      </c>
      <c r="J556" s="18" t="b">
        <f>AND(B556&gt;'particle parameters'!$B$18,B556&lt;'particle parameters'!$B$19)</f>
        <v>0</v>
      </c>
    </row>
    <row r="557" spans="2:10" x14ac:dyDescent="0.15">
      <c r="B557" s="15">
        <f>'RAOB Used for Calcs'!C557</f>
        <v>0</v>
      </c>
      <c r="D557" s="15">
        <f>IF('RAOB Used for Calcs'!N557=1,B557-B556,0)</f>
        <v>0</v>
      </c>
      <c r="F557" s="8">
        <f>Vz!AO557</f>
        <v>0</v>
      </c>
      <c r="H557" s="8">
        <f t="shared" si="8"/>
        <v>0</v>
      </c>
      <c r="J557" s="18" t="b">
        <f>AND(B557&gt;'particle parameters'!$B$18,B557&lt;'particle parameters'!$B$19)</f>
        <v>0</v>
      </c>
    </row>
    <row r="558" spans="2:10" x14ac:dyDescent="0.15">
      <c r="B558" s="15">
        <f>'RAOB Used for Calcs'!C558</f>
        <v>0</v>
      </c>
      <c r="D558" s="15">
        <f>IF('RAOB Used for Calcs'!N558=1,B558-B557,0)</f>
        <v>0</v>
      </c>
      <c r="F558" s="8">
        <f>Vz!AO558</f>
        <v>0</v>
      </c>
      <c r="H558" s="8">
        <f t="shared" si="8"/>
        <v>0</v>
      </c>
      <c r="J558" s="18" t="b">
        <f>AND(B558&gt;'particle parameters'!$B$18,B558&lt;'particle parameters'!$B$19)</f>
        <v>0</v>
      </c>
    </row>
    <row r="559" spans="2:10" x14ac:dyDescent="0.15">
      <c r="B559" s="15">
        <f>'RAOB Used for Calcs'!C559</f>
        <v>0</v>
      </c>
      <c r="D559" s="15">
        <f>IF('RAOB Used for Calcs'!N559=1,B559-B558,0)</f>
        <v>0</v>
      </c>
      <c r="F559" s="8">
        <f>Vz!AO559</f>
        <v>0</v>
      </c>
      <c r="H559" s="8">
        <f t="shared" si="8"/>
        <v>0</v>
      </c>
      <c r="J559" s="18" t="b">
        <f>AND(B559&gt;'particle parameters'!$B$18,B559&lt;'particle parameters'!$B$19)</f>
        <v>0</v>
      </c>
    </row>
    <row r="560" spans="2:10" x14ac:dyDescent="0.15">
      <c r="B560" s="15">
        <f>'RAOB Used for Calcs'!C560</f>
        <v>0</v>
      </c>
      <c r="D560" s="15">
        <f>IF('RAOB Used for Calcs'!N560=1,B560-B559,0)</f>
        <v>0</v>
      </c>
      <c r="F560" s="8">
        <f>Vz!AO560</f>
        <v>0</v>
      </c>
      <c r="H560" s="8">
        <f t="shared" si="8"/>
        <v>0</v>
      </c>
      <c r="J560" s="18" t="b">
        <f>AND(B560&gt;'particle parameters'!$B$18,B560&lt;'particle parameters'!$B$19)</f>
        <v>0</v>
      </c>
    </row>
    <row r="561" spans="2:10" x14ac:dyDescent="0.15">
      <c r="B561" s="15">
        <f>'RAOB Used for Calcs'!C561</f>
        <v>0</v>
      </c>
      <c r="D561" s="15">
        <f>IF('RAOB Used for Calcs'!N561=1,B561-B560,0)</f>
        <v>0</v>
      </c>
      <c r="F561" s="8">
        <f>Vz!AO561</f>
        <v>0</v>
      </c>
      <c r="H561" s="8">
        <f t="shared" si="8"/>
        <v>0</v>
      </c>
      <c r="J561" s="18" t="b">
        <f>AND(B561&gt;'particle parameters'!$B$18,B561&lt;'particle parameters'!$B$19)</f>
        <v>0</v>
      </c>
    </row>
    <row r="562" spans="2:10" x14ac:dyDescent="0.15">
      <c r="B562" s="15">
        <f>'RAOB Used for Calcs'!C562</f>
        <v>0</v>
      </c>
      <c r="D562" s="15">
        <f>IF('RAOB Used for Calcs'!N562=1,B562-B561,0)</f>
        <v>0</v>
      </c>
      <c r="F562" s="8">
        <f>Vz!AO562</f>
        <v>0</v>
      </c>
      <c r="H562" s="8">
        <f t="shared" si="8"/>
        <v>0</v>
      </c>
      <c r="J562" s="18" t="b">
        <f>AND(B562&gt;'particle parameters'!$B$18,B562&lt;'particle parameters'!$B$19)</f>
        <v>0</v>
      </c>
    </row>
    <row r="563" spans="2:10" x14ac:dyDescent="0.15">
      <c r="B563" s="15">
        <f>'RAOB Used for Calcs'!C563</f>
        <v>0</v>
      </c>
      <c r="D563" s="15">
        <f>IF('RAOB Used for Calcs'!N563=1,B563-B562,0)</f>
        <v>0</v>
      </c>
      <c r="F563" s="8">
        <f>Vz!AO563</f>
        <v>0</v>
      </c>
      <c r="H563" s="8">
        <f t="shared" si="8"/>
        <v>0</v>
      </c>
      <c r="J563" s="18" t="b">
        <f>AND(B563&gt;'particle parameters'!$B$18,B563&lt;'particle parameters'!$B$19)</f>
        <v>0</v>
      </c>
    </row>
    <row r="564" spans="2:10" x14ac:dyDescent="0.15">
      <c r="B564" s="15">
        <f>'RAOB Used for Calcs'!C564</f>
        <v>0</v>
      </c>
      <c r="D564" s="15">
        <f>IF('RAOB Used for Calcs'!N564=1,B564-B563,0)</f>
        <v>0</v>
      </c>
      <c r="F564" s="8">
        <f>Vz!AO564</f>
        <v>0</v>
      </c>
      <c r="H564" s="8">
        <f t="shared" si="8"/>
        <v>0</v>
      </c>
      <c r="J564" s="18" t="b">
        <f>AND(B564&gt;'particle parameters'!$B$18,B564&lt;'particle parameters'!$B$19)</f>
        <v>0</v>
      </c>
    </row>
    <row r="565" spans="2:10" x14ac:dyDescent="0.15">
      <c r="B565" s="15">
        <f>'RAOB Used for Calcs'!C565</f>
        <v>0</v>
      </c>
      <c r="D565" s="15">
        <f>IF('RAOB Used for Calcs'!N565=1,B565-B564,0)</f>
        <v>0</v>
      </c>
      <c r="F565" s="8">
        <f>Vz!AO565</f>
        <v>0</v>
      </c>
      <c r="H565" s="8">
        <f t="shared" si="8"/>
        <v>0</v>
      </c>
      <c r="J565" s="18" t="b">
        <f>AND(B565&gt;'particle parameters'!$B$18,B565&lt;'particle parameters'!$B$19)</f>
        <v>0</v>
      </c>
    </row>
    <row r="566" spans="2:10" x14ac:dyDescent="0.15">
      <c r="B566" s="15">
        <f>'RAOB Used for Calcs'!C566</f>
        <v>0</v>
      </c>
      <c r="D566" s="15">
        <f>IF('RAOB Used for Calcs'!N566=1,B566-B565,0)</f>
        <v>0</v>
      </c>
      <c r="F566" s="8">
        <f>Vz!AO566</f>
        <v>0</v>
      </c>
      <c r="H566" s="8">
        <f t="shared" si="8"/>
        <v>0</v>
      </c>
      <c r="J566" s="18" t="b">
        <f>AND(B566&gt;'particle parameters'!$B$18,B566&lt;'particle parameters'!$B$19)</f>
        <v>0</v>
      </c>
    </row>
    <row r="567" spans="2:10" x14ac:dyDescent="0.15">
      <c r="B567" s="15">
        <f>'RAOB Used for Calcs'!C567</f>
        <v>0</v>
      </c>
      <c r="D567" s="15">
        <f>IF('RAOB Used for Calcs'!N567=1,B567-B566,0)</f>
        <v>0</v>
      </c>
      <c r="F567" s="8">
        <f>Vz!AO567</f>
        <v>0</v>
      </c>
      <c r="H567" s="8">
        <f t="shared" si="8"/>
        <v>0</v>
      </c>
      <c r="J567" s="18" t="b">
        <f>AND(B567&gt;'particle parameters'!$B$18,B567&lt;'particle parameters'!$B$19)</f>
        <v>0</v>
      </c>
    </row>
    <row r="568" spans="2:10" x14ac:dyDescent="0.15">
      <c r="B568" s="15">
        <f>'RAOB Used for Calcs'!C568</f>
        <v>0</v>
      </c>
      <c r="D568" s="15">
        <f>IF('RAOB Used for Calcs'!N568=1,B568-B567,0)</f>
        <v>0</v>
      </c>
      <c r="F568" s="8">
        <f>Vz!AO568</f>
        <v>0</v>
      </c>
      <c r="H568" s="8">
        <f t="shared" si="8"/>
        <v>0</v>
      </c>
      <c r="J568" s="18" t="b">
        <f>AND(B568&gt;'particle parameters'!$B$18,B568&lt;'particle parameters'!$B$19)</f>
        <v>0</v>
      </c>
    </row>
    <row r="569" spans="2:10" x14ac:dyDescent="0.15">
      <c r="B569" s="15">
        <f>'RAOB Used for Calcs'!C569</f>
        <v>0</v>
      </c>
      <c r="D569" s="15">
        <f>IF('RAOB Used for Calcs'!N569=1,B569-B568,0)</f>
        <v>0</v>
      </c>
      <c r="F569" s="8">
        <f>Vz!AO569</f>
        <v>0</v>
      </c>
      <c r="H569" s="8">
        <f t="shared" si="8"/>
        <v>0</v>
      </c>
      <c r="J569" s="18" t="b">
        <f>AND(B569&gt;'particle parameters'!$B$18,B569&lt;'particle parameters'!$B$19)</f>
        <v>0</v>
      </c>
    </row>
    <row r="570" spans="2:10" x14ac:dyDescent="0.15">
      <c r="B570" s="15">
        <f>'RAOB Used for Calcs'!C570</f>
        <v>0</v>
      </c>
      <c r="D570" s="15">
        <f>IF('RAOB Used for Calcs'!N570=1,B570-B569,0)</f>
        <v>0</v>
      </c>
      <c r="F570" s="8">
        <f>Vz!AO570</f>
        <v>0</v>
      </c>
      <c r="H570" s="8">
        <f t="shared" si="8"/>
        <v>0</v>
      </c>
      <c r="J570" s="18" t="b">
        <f>AND(B570&gt;'particle parameters'!$B$18,B570&lt;'particle parameters'!$B$19)</f>
        <v>0</v>
      </c>
    </row>
    <row r="571" spans="2:10" x14ac:dyDescent="0.15">
      <c r="B571" s="15">
        <f>'RAOB Used for Calcs'!C571</f>
        <v>0</v>
      </c>
      <c r="D571" s="15">
        <f>IF('RAOB Used for Calcs'!N571=1,B571-B570,0)</f>
        <v>0</v>
      </c>
      <c r="F571" s="8">
        <f>Vz!AO571</f>
        <v>0</v>
      </c>
      <c r="H571" s="8">
        <f t="shared" si="8"/>
        <v>0</v>
      </c>
      <c r="J571" s="18" t="b">
        <f>AND(B571&gt;'particle parameters'!$B$18,B571&lt;'particle parameters'!$B$19)</f>
        <v>0</v>
      </c>
    </row>
    <row r="572" spans="2:10" x14ac:dyDescent="0.15">
      <c r="B572" s="15">
        <f>'RAOB Used for Calcs'!C572</f>
        <v>0</v>
      </c>
      <c r="D572" s="15">
        <f>IF('RAOB Used for Calcs'!N572=1,B572-B571,0)</f>
        <v>0</v>
      </c>
      <c r="F572" s="8">
        <f>Vz!AO572</f>
        <v>0</v>
      </c>
      <c r="H572" s="8">
        <f t="shared" si="8"/>
        <v>0</v>
      </c>
      <c r="J572" s="18" t="b">
        <f>AND(B572&gt;'particle parameters'!$B$18,B572&lt;'particle parameters'!$B$19)</f>
        <v>0</v>
      </c>
    </row>
    <row r="573" spans="2:10" x14ac:dyDescent="0.15">
      <c r="B573" s="15">
        <f>'RAOB Used for Calcs'!C573</f>
        <v>0</v>
      </c>
      <c r="D573" s="15">
        <f>IF('RAOB Used for Calcs'!N573=1,B573-B572,0)</f>
        <v>0</v>
      </c>
      <c r="F573" s="8">
        <f>Vz!AO573</f>
        <v>0</v>
      </c>
      <c r="H573" s="8">
        <f t="shared" si="8"/>
        <v>0</v>
      </c>
      <c r="J573" s="18" t="b">
        <f>AND(B573&gt;'particle parameters'!$B$18,B573&lt;'particle parameters'!$B$19)</f>
        <v>0</v>
      </c>
    </row>
    <row r="574" spans="2:10" x14ac:dyDescent="0.15">
      <c r="B574" s="15">
        <f>'RAOB Used for Calcs'!C574</f>
        <v>0</v>
      </c>
      <c r="D574" s="15">
        <f>IF('RAOB Used for Calcs'!N574=1,B574-B573,0)</f>
        <v>0</v>
      </c>
      <c r="F574" s="8">
        <f>Vz!AO574</f>
        <v>0</v>
      </c>
      <c r="H574" s="8">
        <f t="shared" si="8"/>
        <v>0</v>
      </c>
      <c r="J574" s="18" t="b">
        <f>AND(B574&gt;'particle parameters'!$B$18,B574&lt;'particle parameters'!$B$19)</f>
        <v>0</v>
      </c>
    </row>
    <row r="575" spans="2:10" x14ac:dyDescent="0.15">
      <c r="B575" s="15">
        <f>'RAOB Used for Calcs'!C575</f>
        <v>0</v>
      </c>
      <c r="D575" s="15">
        <f>IF('RAOB Used for Calcs'!N575=1,B575-B574,0)</f>
        <v>0</v>
      </c>
      <c r="F575" s="8">
        <f>Vz!AO575</f>
        <v>0</v>
      </c>
      <c r="H575" s="8">
        <f t="shared" si="8"/>
        <v>0</v>
      </c>
      <c r="J575" s="18" t="b">
        <f>AND(B575&gt;'particle parameters'!$B$18,B575&lt;'particle parameters'!$B$19)</f>
        <v>0</v>
      </c>
    </row>
    <row r="576" spans="2:10" x14ac:dyDescent="0.15">
      <c r="B576" s="15">
        <f>'RAOB Used for Calcs'!C576</f>
        <v>0</v>
      </c>
      <c r="D576" s="15">
        <f>IF('RAOB Used for Calcs'!N576=1,B576-B575,0)</f>
        <v>0</v>
      </c>
      <c r="F576" s="8">
        <f>Vz!AO576</f>
        <v>0</v>
      </c>
      <c r="H576" s="8">
        <f t="shared" si="8"/>
        <v>0</v>
      </c>
      <c r="J576" s="18" t="b">
        <f>AND(B576&gt;'particle parameters'!$B$18,B576&lt;'particle parameters'!$B$19)</f>
        <v>0</v>
      </c>
    </row>
    <row r="577" spans="2:10" x14ac:dyDescent="0.15">
      <c r="B577" s="15">
        <f>'RAOB Used for Calcs'!C577</f>
        <v>0</v>
      </c>
      <c r="D577" s="15">
        <f>IF('RAOB Used for Calcs'!N577=1,B577-B576,0)</f>
        <v>0</v>
      </c>
      <c r="F577" s="8">
        <f>Vz!AO577</f>
        <v>0</v>
      </c>
      <c r="H577" s="8">
        <f t="shared" si="8"/>
        <v>0</v>
      </c>
      <c r="J577" s="18" t="b">
        <f>AND(B577&gt;'particle parameters'!$B$18,B577&lt;'particle parameters'!$B$19)</f>
        <v>0</v>
      </c>
    </row>
    <row r="578" spans="2:10" x14ac:dyDescent="0.15">
      <c r="B578" s="15">
        <f>'RAOB Used for Calcs'!C578</f>
        <v>0</v>
      </c>
      <c r="D578" s="15">
        <f>IF('RAOB Used for Calcs'!N578=1,B578-B577,0)</f>
        <v>0</v>
      </c>
      <c r="F578" s="8">
        <f>Vz!AO578</f>
        <v>0</v>
      </c>
      <c r="H578" s="8">
        <f t="shared" ref="H578:H600" si="9">IF(J578=TRUE,D578/F578,0)</f>
        <v>0</v>
      </c>
      <c r="J578" s="18" t="b">
        <f>AND(B578&gt;'particle parameters'!$B$18,B578&lt;'particle parameters'!$B$19)</f>
        <v>0</v>
      </c>
    </row>
    <row r="579" spans="2:10" x14ac:dyDescent="0.15">
      <c r="B579" s="15">
        <f>'RAOB Used for Calcs'!C579</f>
        <v>0</v>
      </c>
      <c r="D579" s="15">
        <f>IF('RAOB Used for Calcs'!N579=1,B579-B578,0)</f>
        <v>0</v>
      </c>
      <c r="F579" s="8">
        <f>Vz!AO579</f>
        <v>0</v>
      </c>
      <c r="H579" s="8">
        <f t="shared" si="9"/>
        <v>0</v>
      </c>
      <c r="J579" s="18" t="b">
        <f>AND(B579&gt;'particle parameters'!$B$18,B579&lt;'particle parameters'!$B$19)</f>
        <v>0</v>
      </c>
    </row>
    <row r="580" spans="2:10" x14ac:dyDescent="0.15">
      <c r="B580" s="15">
        <f>'RAOB Used for Calcs'!C580</f>
        <v>0</v>
      </c>
      <c r="D580" s="15">
        <f>IF('RAOB Used for Calcs'!N580=1,B580-B579,0)</f>
        <v>0</v>
      </c>
      <c r="F580" s="8">
        <f>Vz!AO580</f>
        <v>0</v>
      </c>
      <c r="H580" s="8">
        <f t="shared" si="9"/>
        <v>0</v>
      </c>
      <c r="J580" s="18" t="b">
        <f>AND(B580&gt;'particle parameters'!$B$18,B580&lt;'particle parameters'!$B$19)</f>
        <v>0</v>
      </c>
    </row>
    <row r="581" spans="2:10" x14ac:dyDescent="0.15">
      <c r="B581" s="15">
        <f>'RAOB Used for Calcs'!C581</f>
        <v>0</v>
      </c>
      <c r="D581" s="15">
        <f>IF('RAOB Used for Calcs'!N581=1,B581-B580,0)</f>
        <v>0</v>
      </c>
      <c r="F581" s="8">
        <f>Vz!AO581</f>
        <v>0</v>
      </c>
      <c r="H581" s="8">
        <f t="shared" si="9"/>
        <v>0</v>
      </c>
      <c r="J581" s="18" t="b">
        <f>AND(B581&gt;'particle parameters'!$B$18,B581&lt;'particle parameters'!$B$19)</f>
        <v>0</v>
      </c>
    </row>
    <row r="582" spans="2:10" x14ac:dyDescent="0.15">
      <c r="B582" s="15">
        <f>'RAOB Used for Calcs'!C582</f>
        <v>0</v>
      </c>
      <c r="D582" s="15">
        <f>IF('RAOB Used for Calcs'!N582=1,B582-B581,0)</f>
        <v>0</v>
      </c>
      <c r="F582" s="8">
        <f>Vz!AO582</f>
        <v>0</v>
      </c>
      <c r="H582" s="8">
        <f t="shared" si="9"/>
        <v>0</v>
      </c>
      <c r="J582" s="18" t="b">
        <f>AND(B582&gt;'particle parameters'!$B$18,B582&lt;'particle parameters'!$B$19)</f>
        <v>0</v>
      </c>
    </row>
    <row r="583" spans="2:10" x14ac:dyDescent="0.15">
      <c r="B583" s="15">
        <f>'RAOB Used for Calcs'!C583</f>
        <v>0</v>
      </c>
      <c r="D583" s="15">
        <f>IF('RAOB Used for Calcs'!N583=1,B583-B582,0)</f>
        <v>0</v>
      </c>
      <c r="F583" s="8">
        <f>Vz!AO583</f>
        <v>0</v>
      </c>
      <c r="H583" s="8">
        <f t="shared" si="9"/>
        <v>0</v>
      </c>
      <c r="J583" s="18" t="b">
        <f>AND(B583&gt;'particle parameters'!$B$18,B583&lt;'particle parameters'!$B$19)</f>
        <v>0</v>
      </c>
    </row>
    <row r="584" spans="2:10" x14ac:dyDescent="0.15">
      <c r="B584" s="15">
        <f>'RAOB Used for Calcs'!C584</f>
        <v>0</v>
      </c>
      <c r="D584" s="15">
        <f>IF('RAOB Used for Calcs'!N584=1,B584-B583,0)</f>
        <v>0</v>
      </c>
      <c r="F584" s="8">
        <f>Vz!AO584</f>
        <v>0</v>
      </c>
      <c r="H584" s="8">
        <f t="shared" si="9"/>
        <v>0</v>
      </c>
      <c r="J584" s="18" t="b">
        <f>AND(B584&gt;'particle parameters'!$B$18,B584&lt;'particle parameters'!$B$19)</f>
        <v>0</v>
      </c>
    </row>
    <row r="585" spans="2:10" x14ac:dyDescent="0.15">
      <c r="B585" s="15">
        <f>'RAOB Used for Calcs'!C585</f>
        <v>0</v>
      </c>
      <c r="D585" s="15">
        <f>IF('RAOB Used for Calcs'!N585=1,B585-B584,0)</f>
        <v>0</v>
      </c>
      <c r="F585" s="8">
        <f>Vz!AO585</f>
        <v>0</v>
      </c>
      <c r="H585" s="8">
        <f t="shared" si="9"/>
        <v>0</v>
      </c>
      <c r="J585" s="18" t="b">
        <f>AND(B585&gt;'particle parameters'!$B$18,B585&lt;'particle parameters'!$B$19)</f>
        <v>0</v>
      </c>
    </row>
    <row r="586" spans="2:10" x14ac:dyDescent="0.15">
      <c r="B586" s="15">
        <f>'RAOB Used for Calcs'!C586</f>
        <v>0</v>
      </c>
      <c r="D586" s="15">
        <f>IF('RAOB Used for Calcs'!N586=1,B586-B585,0)</f>
        <v>0</v>
      </c>
      <c r="F586" s="8">
        <f>Vz!AO586</f>
        <v>0</v>
      </c>
      <c r="H586" s="8">
        <f t="shared" si="9"/>
        <v>0</v>
      </c>
      <c r="J586" s="18" t="b">
        <f>AND(B586&gt;'particle parameters'!$B$18,B586&lt;'particle parameters'!$B$19)</f>
        <v>0</v>
      </c>
    </row>
    <row r="587" spans="2:10" x14ac:dyDescent="0.15">
      <c r="B587" s="15">
        <f>'RAOB Used for Calcs'!C587</f>
        <v>0</v>
      </c>
      <c r="D587" s="15">
        <f>IF('RAOB Used for Calcs'!N587=1,B587-B586,0)</f>
        <v>0</v>
      </c>
      <c r="F587" s="8">
        <f>Vz!AO587</f>
        <v>0</v>
      </c>
      <c r="H587" s="8">
        <f t="shared" si="9"/>
        <v>0</v>
      </c>
      <c r="J587" s="18" t="b">
        <f>AND(B587&gt;'particle parameters'!$B$18,B587&lt;'particle parameters'!$B$19)</f>
        <v>0</v>
      </c>
    </row>
    <row r="588" spans="2:10" x14ac:dyDescent="0.15">
      <c r="B588" s="15">
        <f>'RAOB Used for Calcs'!C588</f>
        <v>0</v>
      </c>
      <c r="D588" s="15">
        <f>IF('RAOB Used for Calcs'!N588=1,B588-B587,0)</f>
        <v>0</v>
      </c>
      <c r="F588" s="8">
        <f>Vz!AO588</f>
        <v>0</v>
      </c>
      <c r="H588" s="8">
        <f t="shared" si="9"/>
        <v>0</v>
      </c>
      <c r="J588" s="18" t="b">
        <f>AND(B588&gt;'particle parameters'!$B$18,B588&lt;'particle parameters'!$B$19)</f>
        <v>0</v>
      </c>
    </row>
    <row r="589" spans="2:10" x14ac:dyDescent="0.15">
      <c r="B589" s="15">
        <f>'RAOB Used for Calcs'!C589</f>
        <v>0</v>
      </c>
      <c r="D589" s="15">
        <f>IF('RAOB Used for Calcs'!N589=1,B589-B588,0)</f>
        <v>0</v>
      </c>
      <c r="F589" s="8">
        <f>Vz!AO589</f>
        <v>0</v>
      </c>
      <c r="H589" s="8">
        <f t="shared" si="9"/>
        <v>0</v>
      </c>
      <c r="J589" s="18" t="b">
        <f>AND(B589&gt;'particle parameters'!$B$18,B589&lt;'particle parameters'!$B$19)</f>
        <v>0</v>
      </c>
    </row>
    <row r="590" spans="2:10" x14ac:dyDescent="0.15">
      <c r="B590" s="15">
        <f>'RAOB Used for Calcs'!C590</f>
        <v>0</v>
      </c>
      <c r="D590" s="15">
        <f>IF('RAOB Used for Calcs'!N590=1,B590-B589,0)</f>
        <v>0</v>
      </c>
      <c r="F590" s="8">
        <f>Vz!AO590</f>
        <v>0</v>
      </c>
      <c r="H590" s="8">
        <f t="shared" si="9"/>
        <v>0</v>
      </c>
      <c r="J590" s="18" t="b">
        <f>AND(B590&gt;'particle parameters'!$B$18,B590&lt;'particle parameters'!$B$19)</f>
        <v>0</v>
      </c>
    </row>
    <row r="591" spans="2:10" x14ac:dyDescent="0.15">
      <c r="B591" s="15">
        <f>'RAOB Used for Calcs'!C591</f>
        <v>0</v>
      </c>
      <c r="D591" s="15">
        <f>IF('RAOB Used for Calcs'!N591=1,B591-B590,0)</f>
        <v>0</v>
      </c>
      <c r="F591" s="8">
        <f>Vz!AO591</f>
        <v>0</v>
      </c>
      <c r="H591" s="8">
        <f t="shared" si="9"/>
        <v>0</v>
      </c>
      <c r="J591" s="18" t="b">
        <f>AND(B591&gt;'particle parameters'!$B$18,B591&lt;'particle parameters'!$B$19)</f>
        <v>0</v>
      </c>
    </row>
    <row r="592" spans="2:10" x14ac:dyDescent="0.15">
      <c r="B592" s="15">
        <f>'RAOB Used for Calcs'!C592</f>
        <v>0</v>
      </c>
      <c r="D592" s="15">
        <f>IF('RAOB Used for Calcs'!N592=1,B592-B591,0)</f>
        <v>0</v>
      </c>
      <c r="F592" s="8">
        <f>Vz!AO592</f>
        <v>0</v>
      </c>
      <c r="H592" s="8">
        <f t="shared" si="9"/>
        <v>0</v>
      </c>
      <c r="J592" s="18" t="b">
        <f>AND(B592&gt;'particle parameters'!$B$18,B592&lt;'particle parameters'!$B$19)</f>
        <v>0</v>
      </c>
    </row>
    <row r="593" spans="2:10" x14ac:dyDescent="0.15">
      <c r="B593" s="15">
        <f>'RAOB Used for Calcs'!C593</f>
        <v>0</v>
      </c>
      <c r="D593" s="15">
        <f>IF('RAOB Used for Calcs'!N593=1,B593-B592,0)</f>
        <v>0</v>
      </c>
      <c r="F593" s="8">
        <f>Vz!AO593</f>
        <v>0</v>
      </c>
      <c r="H593" s="8">
        <f t="shared" si="9"/>
        <v>0</v>
      </c>
      <c r="J593" s="18" t="b">
        <f>AND(B593&gt;'particle parameters'!$B$18,B593&lt;'particle parameters'!$B$19)</f>
        <v>0</v>
      </c>
    </row>
    <row r="594" spans="2:10" x14ac:dyDescent="0.15">
      <c r="B594" s="15">
        <f>'RAOB Used for Calcs'!C594</f>
        <v>0</v>
      </c>
      <c r="D594" s="15">
        <f>IF('RAOB Used for Calcs'!N594=1,B594-B593,0)</f>
        <v>0</v>
      </c>
      <c r="F594" s="8">
        <f>Vz!AO594</f>
        <v>0</v>
      </c>
      <c r="H594" s="8">
        <f t="shared" si="9"/>
        <v>0</v>
      </c>
      <c r="J594" s="18" t="b">
        <f>AND(B594&gt;'particle parameters'!$B$18,B594&lt;'particle parameters'!$B$19)</f>
        <v>0</v>
      </c>
    </row>
    <row r="595" spans="2:10" x14ac:dyDescent="0.15">
      <c r="B595" s="15">
        <f>'RAOB Used for Calcs'!C595</f>
        <v>0</v>
      </c>
      <c r="D595" s="15">
        <f>IF('RAOB Used for Calcs'!N595=1,B595-B594,0)</f>
        <v>0</v>
      </c>
      <c r="F595" s="8">
        <f>Vz!AO595</f>
        <v>0</v>
      </c>
      <c r="H595" s="8">
        <f t="shared" si="9"/>
        <v>0</v>
      </c>
      <c r="J595" s="18" t="b">
        <f>AND(B595&gt;'particle parameters'!$B$18,B595&lt;'particle parameters'!$B$19)</f>
        <v>0</v>
      </c>
    </row>
    <row r="596" spans="2:10" x14ac:dyDescent="0.15">
      <c r="B596" s="15">
        <f>'RAOB Used for Calcs'!C596</f>
        <v>0</v>
      </c>
      <c r="D596" s="15">
        <f>IF('RAOB Used for Calcs'!N596=1,B596-B595,0)</f>
        <v>0</v>
      </c>
      <c r="F596" s="8">
        <f>Vz!AO596</f>
        <v>0</v>
      </c>
      <c r="H596" s="8">
        <f t="shared" si="9"/>
        <v>0</v>
      </c>
      <c r="J596" s="18" t="b">
        <f>AND(B596&gt;'particle parameters'!$B$18,B596&lt;'particle parameters'!$B$19)</f>
        <v>0</v>
      </c>
    </row>
    <row r="597" spans="2:10" x14ac:dyDescent="0.15">
      <c r="B597" s="15">
        <f>'RAOB Used for Calcs'!C597</f>
        <v>0</v>
      </c>
      <c r="D597" s="15">
        <f>IF('RAOB Used for Calcs'!N597=1,B597-B596,0)</f>
        <v>0</v>
      </c>
      <c r="F597" s="8">
        <f>Vz!AO597</f>
        <v>0</v>
      </c>
      <c r="H597" s="8">
        <f t="shared" si="9"/>
        <v>0</v>
      </c>
      <c r="J597" s="18" t="b">
        <f>AND(B597&gt;'particle parameters'!$B$18,B597&lt;'particle parameters'!$B$19)</f>
        <v>0</v>
      </c>
    </row>
    <row r="598" spans="2:10" x14ac:dyDescent="0.15">
      <c r="B598" s="15">
        <f>'RAOB Used for Calcs'!C598</f>
        <v>0</v>
      </c>
      <c r="D598" s="15">
        <f>IF('RAOB Used for Calcs'!N598=1,B598-B597,0)</f>
        <v>0</v>
      </c>
      <c r="F598" s="8">
        <f>Vz!AO598</f>
        <v>0</v>
      </c>
      <c r="H598" s="8">
        <f t="shared" si="9"/>
        <v>0</v>
      </c>
      <c r="J598" s="18" t="b">
        <f>AND(B598&gt;'particle parameters'!$B$18,B598&lt;'particle parameters'!$B$19)</f>
        <v>0</v>
      </c>
    </row>
    <row r="599" spans="2:10" x14ac:dyDescent="0.15">
      <c r="B599" s="15">
        <f>'RAOB Used for Calcs'!C599</f>
        <v>0</v>
      </c>
      <c r="D599" s="15">
        <f>IF('RAOB Used for Calcs'!N599=1,B599-B598,0)</f>
        <v>0</v>
      </c>
      <c r="F599" s="8">
        <f>Vz!AO599</f>
        <v>0</v>
      </c>
      <c r="H599" s="8">
        <f t="shared" si="9"/>
        <v>0</v>
      </c>
      <c r="J599" s="18" t="b">
        <f>AND(B599&gt;'particle parameters'!$B$18,B599&lt;'particle parameters'!$B$19)</f>
        <v>0</v>
      </c>
    </row>
    <row r="600" spans="2:10" x14ac:dyDescent="0.15">
      <c r="B600" s="15">
        <f>'RAOB Used for Calcs'!C600</f>
        <v>0</v>
      </c>
      <c r="D600" s="15">
        <f>IF('RAOB Used for Calcs'!N600=1,B600-B599,0)</f>
        <v>0</v>
      </c>
      <c r="F600" s="8">
        <f>Vz!AO600</f>
        <v>0</v>
      </c>
      <c r="H600" s="8">
        <f t="shared" si="9"/>
        <v>0</v>
      </c>
      <c r="J600" s="18" t="b">
        <f>AND(B600&gt;'particle parameters'!$B$18,B600&lt;'particle parameters'!$B$19)</f>
        <v>0</v>
      </c>
    </row>
  </sheetData>
  <sheetProtection selectLockedCells="1" selectUnlockedCells="1"/>
  <conditionalFormatting sqref="H1:H600">
    <cfRule type="cellIs" dxfId="0" priority="1" operator="greaterThan">
      <formula>0</formula>
    </cfRule>
  </conditionalFormatting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600"/>
  <sheetViews>
    <sheetView topLeftCell="A38" workbookViewId="0">
      <selection activeCell="Z15" sqref="Z15"/>
    </sheetView>
  </sheetViews>
  <sheetFormatPr baseColWidth="10" defaultColWidth="11" defaultRowHeight="13" x14ac:dyDescent="0.15"/>
  <cols>
    <col min="1" max="1" width="7" customWidth="1"/>
    <col min="2" max="2" width="8" style="15" customWidth="1"/>
    <col min="3" max="3" width="18.1640625" customWidth="1"/>
    <col min="4" max="4" width="8.33203125" style="8" customWidth="1"/>
    <col min="6" max="6" width="8.5" style="9" customWidth="1"/>
    <col min="7" max="7" width="24.6640625" customWidth="1"/>
    <col min="8" max="8" width="11" style="8" customWidth="1"/>
    <col min="9" max="9" width="24" customWidth="1"/>
    <col min="10" max="10" width="11" style="8" customWidth="1"/>
    <col min="11" max="11" width="20.5" customWidth="1"/>
    <col min="12" max="12" width="15" style="12" customWidth="1"/>
    <col min="13" max="13" width="20.5" customWidth="1"/>
    <col min="14" max="14" width="12.83203125" style="12" customWidth="1"/>
    <col min="15" max="15" width="19.33203125" customWidth="1"/>
    <col min="16" max="16" width="10.5" style="9" customWidth="1"/>
    <col min="17" max="17" width="19.33203125" customWidth="1"/>
    <col min="18" max="18" width="12.5" style="9" customWidth="1"/>
    <col min="19" max="19" width="42.5" style="24" customWidth="1"/>
    <col min="20" max="20" width="9.5" style="25" customWidth="1"/>
    <col min="21" max="21" width="24.5" style="26" customWidth="1"/>
    <col min="22" max="22" width="12.5" style="25" customWidth="1"/>
    <col min="23" max="23" width="27.1640625" style="24" customWidth="1"/>
    <col min="24" max="24" width="8.6640625" style="25" customWidth="1"/>
    <col min="25" max="25" width="24.5" style="26" customWidth="1"/>
    <col min="26" max="26" width="10.83203125" style="25" customWidth="1"/>
    <col min="27" max="27" width="28.83203125" customWidth="1"/>
    <col min="28" max="28" width="11" style="8" customWidth="1"/>
    <col min="29" max="29" width="29.83203125" bestFit="1" customWidth="1"/>
    <col min="30" max="30" width="11" style="8" customWidth="1"/>
    <col min="31" max="31" width="17.1640625" customWidth="1"/>
    <col min="32" max="32" width="11" style="8" customWidth="1"/>
    <col min="33" max="33" width="17" customWidth="1"/>
    <col min="34" max="34" width="11" style="8" customWidth="1"/>
    <col min="35" max="35" width="17.1640625" customWidth="1"/>
    <col min="36" max="36" width="11" style="9" customWidth="1"/>
    <col min="37" max="37" width="17.1640625" style="20" customWidth="1"/>
    <col min="38" max="38" width="11" style="9" customWidth="1"/>
    <col min="39" max="39" width="17.83203125" customWidth="1"/>
  </cols>
  <sheetData>
    <row r="1" spans="1:38" x14ac:dyDescent="0.15">
      <c r="A1" t="s">
        <v>54</v>
      </c>
      <c r="B1" s="15">
        <f>IF('RAOB Used for Calcs'!N1=1,'RAOB Used for Calcs'!C1,0)</f>
        <v>229</v>
      </c>
      <c r="C1" t="s">
        <v>85</v>
      </c>
      <c r="D1" s="8">
        <f>Vz!K1</f>
        <v>0.44358817036759079</v>
      </c>
      <c r="E1" t="s">
        <v>121</v>
      </c>
      <c r="F1" s="9">
        <f>'P,T'!J1</f>
        <v>1.2019937402039564</v>
      </c>
      <c r="G1" s="8" t="s">
        <v>122</v>
      </c>
      <c r="H1" s="8">
        <f>'wind velocity'!J1-T1</f>
        <v>-52.27588486968822</v>
      </c>
      <c r="I1" s="8" t="s">
        <v>123</v>
      </c>
      <c r="J1" s="8">
        <f>'wind velocity'!N1-X1</f>
        <v>-66.337440018166902</v>
      </c>
      <c r="K1" t="s">
        <v>124</v>
      </c>
      <c r="L1" s="12">
        <f>IF('RAOB Used for Calcs'!N1=1,(0.5)*F1*$K$12*D1*(H1*ABS(H1)),0)</f>
        <v>-3.9571297018838765</v>
      </c>
      <c r="M1" t="s">
        <v>125</v>
      </c>
      <c r="N1" s="12">
        <f>IF('RAOB Used for Calcs'!N1=1,(0.5)*F1*$K$12*D1*(J1*ABS(J1)),0)</f>
        <v>-6.372280952896392</v>
      </c>
      <c r="O1" t="s">
        <v>126</v>
      </c>
      <c r="P1" s="9">
        <f>IF('RAOB Used for Calcs'!N1=1,L1/$O$9,0)</f>
        <v>-3.9571297018838765</v>
      </c>
      <c r="Q1" t="s">
        <v>127</v>
      </c>
      <c r="R1" s="9">
        <f>IF('RAOB Used for Calcs'!N1=1,N1/$O$9,0)</f>
        <v>-6.372280952896392</v>
      </c>
      <c r="S1" s="25" t="s">
        <v>128</v>
      </c>
      <c r="T1" s="25">
        <f>IF('RAOB Used for Calcs'!L1=1,'particle parameters'!$B$31,T2+(P2*'vertical grid'!H2))</f>
        <v>55.619744869688219</v>
      </c>
      <c r="U1" s="26" t="s">
        <v>129</v>
      </c>
      <c r="V1" s="25">
        <f>AVERAGE(T1:T2)</f>
        <v>55.619744869688219</v>
      </c>
      <c r="W1" s="25" t="s">
        <v>130</v>
      </c>
      <c r="X1" s="25">
        <f>IF('RAOB Used for Calcs'!L1=1,'particle parameters'!$B$32,X2+(R2*'vertical grid'!H2))</f>
        <v>60.545704604769632</v>
      </c>
      <c r="Y1" s="26" t="s">
        <v>131</v>
      </c>
      <c r="Z1" s="25">
        <f>AVERAGE(X1:X2)</f>
        <v>60.545704604769632</v>
      </c>
      <c r="AA1" t="s">
        <v>132</v>
      </c>
      <c r="AB1" s="8">
        <f>(V1*'vertical grid'!H1)+((0.5*P1)*('vertical grid'!H1*'vertical grid'!H1))</f>
        <v>0</v>
      </c>
      <c r="AC1" t="s">
        <v>133</v>
      </c>
      <c r="AD1" s="8">
        <f>(Z1*'vertical grid'!H1)+((0.5*R1)*('vertical grid'!H1*'vertical grid'!H1))</f>
        <v>0</v>
      </c>
      <c r="AE1" t="s">
        <v>134</v>
      </c>
      <c r="AF1" s="8" t="e">
        <f>IF(AB1=0, AB1/0, SUM(AB1:$AB$600))</f>
        <v>#DIV/0!</v>
      </c>
      <c r="AG1" t="s">
        <v>135</v>
      </c>
      <c r="AH1" s="8" t="e">
        <f>IF(AD1=0, AD1/0, SUM(AD1:$AD$600))</f>
        <v>#DIV/0!</v>
      </c>
      <c r="AI1" t="s">
        <v>136</v>
      </c>
      <c r="AJ1" s="9">
        <f>AJ2</f>
        <v>0</v>
      </c>
      <c r="AK1" t="s">
        <v>137</v>
      </c>
      <c r="AL1" s="9">
        <f>AL2</f>
        <v>0</v>
      </c>
    </row>
    <row r="2" spans="1:38" x14ac:dyDescent="0.15">
      <c r="B2" s="15">
        <f>IF('RAOB Used for Calcs'!N2=1,'RAOB Used for Calcs'!C2,0)</f>
        <v>254.33333333333334</v>
      </c>
      <c r="D2" s="8">
        <f>Vz!K2</f>
        <v>0.44376824547822236</v>
      </c>
      <c r="F2" s="9">
        <f>'P,T'!J2</f>
        <v>1.1939631200158862</v>
      </c>
      <c r="H2" s="8">
        <f>'wind velocity'!J2-T2</f>
        <v>-52.27588486968822</v>
      </c>
      <c r="J2" s="8">
        <f>'wind velocity'!N2-X2</f>
        <v>-66.337440018166902</v>
      </c>
      <c r="L2" s="12">
        <f>IF('RAOB Used for Calcs'!N2=1,(0.5)*F2*$K$12*D2*(H2*ABS(H2)),0)</f>
        <v>-3.9322874577987754</v>
      </c>
      <c r="N2" s="12">
        <f>IF('RAOB Used for Calcs'!N2=1,(0.5)*F2*$K$12*D2*(J2*ABS(J2)),0)</f>
        <v>-6.3322767653320238</v>
      </c>
      <c r="P2" s="9">
        <f>IF('RAOB Used for Calcs'!N2=1,L2/$O$9,0)</f>
        <v>-3.9322874577987754</v>
      </c>
      <c r="R2" s="9">
        <f>IF('RAOB Used for Calcs'!N2=1,N2/$O$9,0)</f>
        <v>-6.3322767653320238</v>
      </c>
      <c r="S2"/>
      <c r="T2" s="25">
        <f>IF('RAOB Used for Calcs'!L2=1,'particle parameters'!$B$31,T3+(P3*'vertical grid'!H3))</f>
        <v>55.619744869688219</v>
      </c>
      <c r="U2"/>
      <c r="V2" s="25">
        <f>(IF('RAOB Used for Calcs'!L2=1, AVERAGE(T1:T2), AVERAGE(T1:T3))*'RAOB Used for Calcs'!N2)</f>
        <v>55.619744869688219</v>
      </c>
      <c r="W2"/>
      <c r="X2" s="25">
        <f>IF('RAOB Used for Calcs'!L2=1,'particle parameters'!$B$32,X3+(R3*'vertical grid'!H3))</f>
        <v>60.545704604769632</v>
      </c>
      <c r="Y2"/>
      <c r="Z2" s="25">
        <f>(IF('RAOB Used for Calcs'!L2=1,AVERAGE(X1:X2),AVERAGE(X1:X3)))*'RAOB Used for Calcs'!N2</f>
        <v>60.545704604769632</v>
      </c>
      <c r="AB2" s="8">
        <f>(V2*'vertical grid'!H2)+((0.5*P2)*('vertical grid'!H2*'vertical grid'!H2))</f>
        <v>0</v>
      </c>
      <c r="AD2" s="8">
        <f>(Z2*'vertical grid'!H2)+((0.5*R2)*('vertical grid'!H2*'vertical grid'!H2))</f>
        <v>0</v>
      </c>
      <c r="AF2" s="8" t="e">
        <f>IF(AB2=0, AB2/0, SUM(AB2:$AB$600))</f>
        <v>#DIV/0!</v>
      </c>
      <c r="AH2" s="8" t="e">
        <f>IF(AD2=0, AD2/0, SUM(AD2:$AD$600))</f>
        <v>#DIV/0!</v>
      </c>
      <c r="AJ2" s="9">
        <f>IF('RAOB Used for Calcs'!N3=1,AB2/(B2-B1),B2/0)</f>
        <v>0</v>
      </c>
      <c r="AL2" s="9">
        <f>IF('RAOB Used for Calcs'!N3=1, AD2/(B2-B1), B2/0)</f>
        <v>0</v>
      </c>
    </row>
    <row r="3" spans="1:38" x14ac:dyDescent="0.15">
      <c r="A3" t="s">
        <v>60</v>
      </c>
      <c r="B3" s="15">
        <f>IF('RAOB Used for Calcs'!N3=1,'RAOB Used for Calcs'!C3,0)</f>
        <v>279.66666666666669</v>
      </c>
      <c r="C3" t="s">
        <v>94</v>
      </c>
      <c r="D3" s="8">
        <f>Vz!K3</f>
        <v>0.44376824547822236</v>
      </c>
      <c r="E3" t="s">
        <v>138</v>
      </c>
      <c r="F3" s="9">
        <f>'P,T'!J3</f>
        <v>1.1939631200158862</v>
      </c>
      <c r="G3" s="8" t="s">
        <v>61</v>
      </c>
      <c r="H3" s="8">
        <f>'wind velocity'!J3-T3</f>
        <v>-52.27588486968822</v>
      </c>
      <c r="I3" s="8" t="s">
        <v>61</v>
      </c>
      <c r="J3" s="8">
        <f>'wind velocity'!N3-X3</f>
        <v>-66.337440018166902</v>
      </c>
      <c r="K3" t="s">
        <v>139</v>
      </c>
      <c r="L3" s="12">
        <f>IF('RAOB Used for Calcs'!N3=1,(0.5)*F3*$K$12*D3*(H3*ABS(H3)),0)</f>
        <v>-3.9322874577987754</v>
      </c>
      <c r="M3" t="s">
        <v>139</v>
      </c>
      <c r="N3" s="12">
        <f>IF('RAOB Used for Calcs'!N3=1,(0.5)*F3*$K$12*D3*(J3*ABS(J3)),0)</f>
        <v>-6.3322767653320238</v>
      </c>
      <c r="O3" t="s">
        <v>105</v>
      </c>
      <c r="P3" s="9">
        <f>IF('RAOB Used for Calcs'!N3=1,L3/$O$9,0)</f>
        <v>-3.9322874577987754</v>
      </c>
      <c r="Q3" t="s">
        <v>105</v>
      </c>
      <c r="R3" s="9">
        <f>IF('RAOB Used for Calcs'!N3=1,N3/$O$9,0)</f>
        <v>-6.3322767653320238</v>
      </c>
      <c r="S3" s="25" t="s">
        <v>61</v>
      </c>
      <c r="T3" s="25">
        <f>IF('RAOB Used for Calcs'!L3=1,'particle parameters'!$B$31,T4+(P4*'vertical grid'!H4))</f>
        <v>55.619744869688219</v>
      </c>
      <c r="U3" s="26" t="s">
        <v>61</v>
      </c>
      <c r="V3" s="25">
        <f>(IF('RAOB Used for Calcs'!L3=1, AVERAGE(T2:T3), AVERAGE(T2:T4))*'RAOB Used for Calcs'!N3)</f>
        <v>55.619744869688219</v>
      </c>
      <c r="W3" s="25" t="s">
        <v>61</v>
      </c>
      <c r="X3" s="25">
        <f>IF('RAOB Used for Calcs'!L3=1,'particle parameters'!$B$32,X4+(R4*'vertical grid'!H4))</f>
        <v>60.545704604769632</v>
      </c>
      <c r="Y3" s="26" t="s">
        <v>61</v>
      </c>
      <c r="Z3" s="25">
        <f>(IF('RAOB Used for Calcs'!L3=1,AVERAGE(X2:X3),AVERAGE(X2:X4)))*'RAOB Used for Calcs'!N3</f>
        <v>60.545704604769632</v>
      </c>
      <c r="AA3" t="s">
        <v>140</v>
      </c>
      <c r="AB3" s="8">
        <f>(V3*'vertical grid'!H3)+((0.5*P3)*('vertical grid'!H3*'vertical grid'!H3))</f>
        <v>0</v>
      </c>
      <c r="AC3" t="s">
        <v>141</v>
      </c>
      <c r="AD3" s="8">
        <f>(Z3*'vertical grid'!H3)+((0.5*R3)*('vertical grid'!H3*'vertical grid'!H3))</f>
        <v>0</v>
      </c>
      <c r="AE3" t="s">
        <v>60</v>
      </c>
      <c r="AF3" s="8" t="e">
        <f>IF(AB3=0, AB3/0, SUM(AB3:$AB$600))</f>
        <v>#DIV/0!</v>
      </c>
      <c r="AG3" t="s">
        <v>60</v>
      </c>
      <c r="AH3" s="8" t="e">
        <f>IF(AD3=0, AD3/0, SUM(AD3:$AD$600))</f>
        <v>#DIV/0!</v>
      </c>
      <c r="AI3" s="20" t="s">
        <v>142</v>
      </c>
      <c r="AJ3" s="9">
        <f>IF('RAOB Used for Calcs'!N4=1,AB3/(B3-B2),B3/0)</f>
        <v>0</v>
      </c>
      <c r="AK3" s="20" t="s">
        <v>143</v>
      </c>
      <c r="AL3" s="9">
        <f>IF('RAOB Used for Calcs'!N4=1, AD3/(B3-B2), B3/0)</f>
        <v>0</v>
      </c>
    </row>
    <row r="4" spans="1:38" x14ac:dyDescent="0.15">
      <c r="B4" s="15">
        <f>IF('RAOB Used for Calcs'!N4=1,'RAOB Used for Calcs'!C4,0)</f>
        <v>305</v>
      </c>
      <c r="D4" s="8">
        <f>Vz!K4</f>
        <v>0.44376824547822236</v>
      </c>
      <c r="F4" s="9">
        <f>'P,T'!J4</f>
        <v>1.1939631200158862</v>
      </c>
      <c r="G4" s="8"/>
      <c r="H4" s="8">
        <f>'wind velocity'!J4-T4</f>
        <v>-51.737126580052504</v>
      </c>
      <c r="I4" s="8"/>
      <c r="J4" s="8">
        <f>'wind velocity'!N4-X4</f>
        <v>-66.337440018166902</v>
      </c>
      <c r="L4" s="12">
        <f>IF('RAOB Used for Calcs'!N4=1,(0.5)*F4*$K$12*D4*(H4*ABS(H4)),0)</f>
        <v>-3.8516523615848146</v>
      </c>
      <c r="N4" s="12">
        <f>IF('RAOB Used for Calcs'!N4=1,(0.5)*F4*$K$12*D4*(J4*ABS(J4)),0)</f>
        <v>-6.3322767653320238</v>
      </c>
      <c r="P4" s="9">
        <f>IF('RAOB Used for Calcs'!N4=1,L4/$O$9,0)</f>
        <v>-3.8516523615848146</v>
      </c>
      <c r="R4" s="9">
        <f>IF('RAOB Used for Calcs'!N4=1,N4/$O$9,0)</f>
        <v>-6.3322767653320238</v>
      </c>
      <c r="S4" s="25"/>
      <c r="T4" s="25">
        <f>IF('RAOB Used for Calcs'!L4=1,'particle parameters'!$B$31,T5+(P5*'vertical grid'!H5))</f>
        <v>55.619744869688219</v>
      </c>
      <c r="V4" s="25">
        <f>(IF('RAOB Used for Calcs'!L4=1, AVERAGE(T3:T4), AVERAGE(T3:T5))*'RAOB Used for Calcs'!N4)</f>
        <v>55.619744869688219</v>
      </c>
      <c r="W4" s="25"/>
      <c r="X4" s="25">
        <f>IF('RAOB Used for Calcs'!L4=1,'particle parameters'!$B$32,X5+(R5*'vertical grid'!H5))</f>
        <v>60.545704604769632</v>
      </c>
      <c r="Z4" s="25">
        <f>(IF('RAOB Used for Calcs'!L4=1,AVERAGE(X3:X4),AVERAGE(X3:X5)))*'RAOB Used for Calcs'!N4</f>
        <v>60.545704604769632</v>
      </c>
      <c r="AB4" s="8">
        <f>(V4*'vertical grid'!H4)+((0.5*P4)*('vertical grid'!H4*'vertical grid'!H4))</f>
        <v>0</v>
      </c>
      <c r="AD4" s="8">
        <f>(Z4*'vertical grid'!H4)+((0.5*R4)*('vertical grid'!H4*'vertical grid'!H4))</f>
        <v>0</v>
      </c>
      <c r="AF4" s="8" t="e">
        <f>IF(AB4=0, AB4/0, SUM(AB4:$AB$600))</f>
        <v>#DIV/0!</v>
      </c>
      <c r="AH4" s="8" t="e">
        <f>IF(AD4=0, AD4/0, SUM(AD4:$AD$600))</f>
        <v>#DIV/0!</v>
      </c>
      <c r="AJ4" s="9">
        <f>IF('RAOB Used for Calcs'!N5=1,AB4/(B4-B3),B4/0)</f>
        <v>0</v>
      </c>
      <c r="AL4" s="9">
        <f>IF('RAOB Used for Calcs'!N5=1, AD4/(B4-B3), B4/0)</f>
        <v>0</v>
      </c>
    </row>
    <row r="5" spans="1:38" x14ac:dyDescent="0.15">
      <c r="B5" s="15">
        <f>IF('RAOB Used for Calcs'!N5=1,'RAOB Used for Calcs'!C5,0)</f>
        <v>406.66666666666669</v>
      </c>
      <c r="D5" s="8">
        <f>Vz!K5</f>
        <v>0.44450769558459224</v>
      </c>
      <c r="F5" s="9">
        <f>'P,T'!J5</f>
        <v>1.1623053070100393</v>
      </c>
      <c r="G5" s="8" t="s">
        <v>144</v>
      </c>
      <c r="H5" s="8">
        <f>'wind velocity'!J5-T5</f>
        <v>-51.198368290416788</v>
      </c>
      <c r="I5" s="8"/>
      <c r="J5" s="8">
        <f>'wind velocity'!N5-X5</f>
        <v>-66.397201586354214</v>
      </c>
      <c r="K5" t="s">
        <v>145</v>
      </c>
      <c r="L5" s="12">
        <f>IF('RAOB Used for Calcs'!N5=1,(0.5)*F5*$K$12*D5*(H5*ABS(H5)),0)</f>
        <v>-3.6779606876765283</v>
      </c>
      <c r="M5" t="s">
        <v>145</v>
      </c>
      <c r="N5" s="12">
        <f>IF('RAOB Used for Calcs'!N5=1,(0.5)*F5*$K$12*D5*(J5*ABS(J5)),0)</f>
        <v>-6.1857789197612671</v>
      </c>
      <c r="O5" t="s">
        <v>146</v>
      </c>
      <c r="P5" s="9">
        <f>IF('RAOB Used for Calcs'!N5=1,L5/$O$9,0)</f>
        <v>-3.6779606876765283</v>
      </c>
      <c r="Q5" t="s">
        <v>146</v>
      </c>
      <c r="R5" s="9">
        <f>IF('RAOB Used for Calcs'!N5=1,N5/$O$9,0)</f>
        <v>-6.1857789197612671</v>
      </c>
      <c r="S5" s="25" t="s">
        <v>147</v>
      </c>
      <c r="T5" s="25">
        <f>IF('RAOB Used for Calcs'!L5=1,'particle parameters'!$B$31,T6+(P6*'vertical grid'!H6))</f>
        <v>55.619744869688219</v>
      </c>
      <c r="U5" s="26" t="s">
        <v>148</v>
      </c>
      <c r="V5" s="25">
        <f>(IF('RAOB Used for Calcs'!L5=1, AVERAGE(T4:T5), AVERAGE(T4:T6))*'RAOB Used for Calcs'!N5)</f>
        <v>55.619744869688219</v>
      </c>
      <c r="W5" s="25" t="s">
        <v>147</v>
      </c>
      <c r="X5" s="25">
        <f>IF('RAOB Used for Calcs'!L5=1,'particle parameters'!$B$32,X6+(R6*'vertical grid'!H6))</f>
        <v>60.545704604769632</v>
      </c>
      <c r="Y5" s="26" t="s">
        <v>148</v>
      </c>
      <c r="Z5" s="25">
        <f>(IF('RAOB Used for Calcs'!L5=1,AVERAGE(X4:X5),AVERAGE(X4:X6)))*'RAOB Used for Calcs'!N5</f>
        <v>60.545704604769632</v>
      </c>
      <c r="AA5" t="s">
        <v>149</v>
      </c>
      <c r="AB5" s="8">
        <f>(V5*'vertical grid'!H5)+((0.5*P5)*('vertical grid'!H5*'vertical grid'!H5))</f>
        <v>0</v>
      </c>
      <c r="AC5" t="s">
        <v>150</v>
      </c>
      <c r="AD5" s="8">
        <f>(Z5*'vertical grid'!H5)+((0.5*R5)*('vertical grid'!H5*'vertical grid'!H5))</f>
        <v>0</v>
      </c>
      <c r="AF5" s="8" t="e">
        <f>IF(AB5=0, AB5/0, SUM(AB5:$AB$600))</f>
        <v>#DIV/0!</v>
      </c>
      <c r="AH5" s="8" t="e">
        <f>IF(AD5=0, AD5/0, SUM(AD5:$AD$600))</f>
        <v>#DIV/0!</v>
      </c>
      <c r="AJ5" s="9">
        <f>IF('RAOB Used for Calcs'!N6=1,AB5/(B5-B4),B5/0)</f>
        <v>0</v>
      </c>
      <c r="AL5" s="9">
        <f>IF('RAOB Used for Calcs'!N6=1, AD5/(B5-B4), B5/0)</f>
        <v>0</v>
      </c>
    </row>
    <row r="6" spans="1:38" x14ac:dyDescent="0.15">
      <c r="B6" s="15">
        <f>IF('RAOB Used for Calcs'!N6=1,'RAOB Used for Calcs'!C6,0)</f>
        <v>508.33333333333337</v>
      </c>
      <c r="D6" s="8">
        <f>Vz!K6</f>
        <v>0.44450769558459224</v>
      </c>
      <c r="F6" s="9">
        <f>'P,T'!J6</f>
        <v>1.1623053070100393</v>
      </c>
      <c r="G6" s="8"/>
      <c r="H6" s="8">
        <f>'wind velocity'!J6-T6</f>
        <v>-50.659610000781072</v>
      </c>
      <c r="I6" s="8"/>
      <c r="J6" s="8">
        <f>'wind velocity'!N6-X6</f>
        <v>-66.45696315454154</v>
      </c>
      <c r="K6" t="s">
        <v>151</v>
      </c>
      <c r="L6" s="12">
        <f>IF('RAOB Used for Calcs'!N6=1,(0.5)*F6*$K$12*D6*(H6*ABS(H6)),0)</f>
        <v>-3.6009619048225998</v>
      </c>
      <c r="M6" t="s">
        <v>151</v>
      </c>
      <c r="N6" s="12">
        <f>IF('RAOB Used for Calcs'!N6=1,(0.5)*F6*$K$12*D6*(J6*ABS(J6)),0)</f>
        <v>-6.196919094454703</v>
      </c>
      <c r="O6" t="s">
        <v>152</v>
      </c>
      <c r="P6" s="9">
        <f>IF('RAOB Used for Calcs'!N6=1,L6/$O$9,0)</f>
        <v>-3.6009619048225998</v>
      </c>
      <c r="Q6" t="s">
        <v>152</v>
      </c>
      <c r="R6" s="9">
        <f>IF('RAOB Used for Calcs'!N6=1,N6/$O$9,0)</f>
        <v>-6.196919094454703</v>
      </c>
      <c r="S6" s="25"/>
      <c r="T6" s="25">
        <f>IF('RAOB Used for Calcs'!L6=1,'particle parameters'!$B$31,T7+(P7*'vertical grid'!H7))</f>
        <v>55.619744869688219</v>
      </c>
      <c r="V6" s="25">
        <f>(IF('RAOB Used for Calcs'!L6=1, AVERAGE(T5:T6), AVERAGE(T5:T7))*'RAOB Used for Calcs'!N6)</f>
        <v>55.619744869688219</v>
      </c>
      <c r="W6" s="25"/>
      <c r="X6" s="25">
        <f>IF('RAOB Used for Calcs'!L6=1,'particle parameters'!$B$32,X7+(R7*'vertical grid'!H7))</f>
        <v>60.545704604769632</v>
      </c>
      <c r="Z6" s="25">
        <f>(IF('RAOB Used for Calcs'!L6=1,AVERAGE(X5:X6),AVERAGE(X5:X7)))*'RAOB Used for Calcs'!N6</f>
        <v>60.545704604769632</v>
      </c>
      <c r="AA6" t="s">
        <v>153</v>
      </c>
      <c r="AB6" s="8">
        <f>(V6*'vertical grid'!H6)+((0.5*P6)*('vertical grid'!H6*'vertical grid'!H6))</f>
        <v>0</v>
      </c>
      <c r="AC6" t="s">
        <v>153</v>
      </c>
      <c r="AD6" s="8">
        <f>(Z6*'vertical grid'!H6)+((0.5*R6)*('vertical grid'!H6*'vertical grid'!H6))</f>
        <v>0</v>
      </c>
      <c r="AF6" s="8" t="e">
        <f>IF(AB6=0, AB6/0, SUM(AB6:$AB$600))</f>
        <v>#DIV/0!</v>
      </c>
      <c r="AH6" s="8" t="e">
        <f>IF(AD6=0, AD6/0, SUM(AD6:$AD$600))</f>
        <v>#DIV/0!</v>
      </c>
      <c r="AJ6" s="9">
        <f>IF('RAOB Used for Calcs'!N7=1,AB6/(B6-B5),B6/0)</f>
        <v>0</v>
      </c>
      <c r="AL6" s="9">
        <f>IF('RAOB Used for Calcs'!N7=1, AD6/(B6-B5), B6/0)</f>
        <v>0</v>
      </c>
    </row>
    <row r="7" spans="1:38" x14ac:dyDescent="0.15">
      <c r="B7" s="15">
        <f>IF('RAOB Used for Calcs'!N7=1,'RAOB Used for Calcs'!C7,0)</f>
        <v>610</v>
      </c>
      <c r="D7" s="8">
        <f>Vz!K7</f>
        <v>0.44450769558459224</v>
      </c>
      <c r="F7" s="9">
        <f>'P,T'!J7</f>
        <v>1.1623053070100393</v>
      </c>
      <c r="G7" s="8" t="s">
        <v>154</v>
      </c>
      <c r="H7" s="8">
        <f>'wind velocity'!J7-T7</f>
        <v>-50.494168227848746</v>
      </c>
      <c r="I7" s="8" t="s">
        <v>154</v>
      </c>
      <c r="J7" s="8">
        <f>'wind velocity'!N7-X7</f>
        <v>-66.45696315454154</v>
      </c>
      <c r="K7" t="s">
        <v>155</v>
      </c>
      <c r="L7" s="12">
        <f>IF('RAOB Used for Calcs'!N7=1,(0.5)*F7*$K$12*D7*(H7*ABS(H7)),0)</f>
        <v>-3.5774806053655053</v>
      </c>
      <c r="M7" t="s">
        <v>155</v>
      </c>
      <c r="N7" s="12">
        <f>IF('RAOB Used for Calcs'!N7=1,(0.5)*F7*$K$12*D7*(J7*ABS(J7)),0)</f>
        <v>-6.196919094454703</v>
      </c>
      <c r="P7" s="9">
        <f>IF('RAOB Used for Calcs'!N7=1,L7/$O$9,0)</f>
        <v>-3.5774806053655053</v>
      </c>
      <c r="Q7" s="8"/>
      <c r="R7" s="9">
        <f>IF('RAOB Used for Calcs'!N7=1,N7/$O$9,0)</f>
        <v>-6.196919094454703</v>
      </c>
      <c r="S7" s="25" t="s">
        <v>156</v>
      </c>
      <c r="T7" s="25">
        <f>IF('RAOB Used for Calcs'!L7=1,'particle parameters'!$B$31,T8+(P8*'vertical grid'!H8))</f>
        <v>55.619744869688219</v>
      </c>
      <c r="V7" s="25">
        <f>(IF('RAOB Used for Calcs'!L7=1, AVERAGE(T6:T7), AVERAGE(T6:T8))*'RAOB Used for Calcs'!N7)</f>
        <v>55.619744869688219</v>
      </c>
      <c r="W7" s="25"/>
      <c r="X7" s="25">
        <f>IF('RAOB Used for Calcs'!L7=1,'particle parameters'!$B$32,X8+(R8*'vertical grid'!H8))</f>
        <v>60.545704604769632</v>
      </c>
      <c r="Z7" s="25">
        <f>(IF('RAOB Used for Calcs'!L7=1,AVERAGE(X6:X7),AVERAGE(X6:X8)))*'RAOB Used for Calcs'!N7</f>
        <v>60.545704604769632</v>
      </c>
      <c r="AA7" t="s">
        <v>157</v>
      </c>
      <c r="AB7" s="8">
        <f>(V7*'vertical grid'!H7)+((0.5*P7)*('vertical grid'!H7*'vertical grid'!H7))</f>
        <v>0</v>
      </c>
      <c r="AC7" t="s">
        <v>157</v>
      </c>
      <c r="AD7" s="8">
        <f>(Z7*'vertical grid'!H7)+((0.5*R7)*('vertical grid'!H7*'vertical grid'!H7))</f>
        <v>0</v>
      </c>
      <c r="AF7" s="8" t="e">
        <f>IF(AB7=0, AB7/0, SUM(AB7:$AB$600))</f>
        <v>#DIV/0!</v>
      </c>
      <c r="AH7" s="8" t="e">
        <f>IF(AD7=0, AD7/0, SUM(AD7:$AD$600))</f>
        <v>#DIV/0!</v>
      </c>
      <c r="AJ7" s="9">
        <f>IF('RAOB Used for Calcs'!N8=1,AB7/(B7-B6),B7/0)</f>
        <v>0</v>
      </c>
      <c r="AL7" s="9">
        <f>IF('RAOB Used for Calcs'!N8=1, AD7/(B7-B6), B7/0)</f>
        <v>0</v>
      </c>
    </row>
    <row r="8" spans="1:38" x14ac:dyDescent="0.15">
      <c r="B8" s="15">
        <f>IF('RAOB Used for Calcs'!N8=1,'RAOB Used for Calcs'!C8,0)</f>
        <v>665.33333333333337</v>
      </c>
      <c r="D8" s="8">
        <f>Vz!K8</f>
        <v>0.4449222835926267</v>
      </c>
      <c r="F8" s="9">
        <f>'P,T'!J8</f>
        <v>1.1453474731947677</v>
      </c>
      <c r="G8" s="8"/>
      <c r="H8" s="8">
        <f>'wind velocity'!J8-T8</f>
        <v>-50.328726454916428</v>
      </c>
      <c r="I8" s="8"/>
      <c r="J8" s="8">
        <f>'wind velocity'!N8-X8</f>
        <v>-66.229563973507638</v>
      </c>
      <c r="K8" t="s">
        <v>158</v>
      </c>
      <c r="L8" s="12">
        <f>IF('RAOB Used for Calcs'!N8=1,(0.5)*F8*$K$12*D8*(H8*ABS(H8)),0)</f>
        <v>-3.5054892474951029</v>
      </c>
      <c r="M8" t="s">
        <v>158</v>
      </c>
      <c r="N8" s="12">
        <f>IF('RAOB Used for Calcs'!N8=1,(0.5)*F8*$K$12*D8*(J8*ABS(J8)),0)</f>
        <v>-6.0704452874452892</v>
      </c>
      <c r="O8" t="s">
        <v>159</v>
      </c>
      <c r="P8" s="9">
        <f>IF('RAOB Used for Calcs'!N8=1,L8/$O$9,0)</f>
        <v>-3.5054892474951029</v>
      </c>
      <c r="Q8" s="8"/>
      <c r="R8" s="9">
        <f>IF('RAOB Used for Calcs'!N8=1,N8/$O$9,0)</f>
        <v>-6.0704452874452892</v>
      </c>
      <c r="S8" s="25"/>
      <c r="T8" s="25">
        <f>IF('RAOB Used for Calcs'!L8=1,'particle parameters'!$B$31,T9+(P9*'vertical grid'!H9))</f>
        <v>55.619744869688219</v>
      </c>
      <c r="V8" s="25">
        <f>(IF('RAOB Used for Calcs'!L8=1, AVERAGE(T7:T8), AVERAGE(T7:T9))*'RAOB Used for Calcs'!N8)</f>
        <v>55.619744869688219</v>
      </c>
      <c r="W8" s="25"/>
      <c r="X8" s="25">
        <f>IF('RAOB Used for Calcs'!L8=1,'particle parameters'!$B$32,X9+(R9*'vertical grid'!H9))</f>
        <v>60.545704604769632</v>
      </c>
      <c r="Z8" s="25">
        <f>(IF('RAOB Used for Calcs'!L8=1,AVERAGE(X7:X8),AVERAGE(X7:X9)))*'RAOB Used for Calcs'!N8</f>
        <v>60.545704604769632</v>
      </c>
      <c r="AA8" t="s">
        <v>160</v>
      </c>
      <c r="AB8" s="8">
        <f>(V8*'vertical grid'!H8)+((0.5*P8)*('vertical grid'!H8*'vertical grid'!H8))</f>
        <v>0</v>
      </c>
      <c r="AC8" t="s">
        <v>160</v>
      </c>
      <c r="AD8" s="8">
        <f>(Z8*'vertical grid'!H8)+((0.5*R8)*('vertical grid'!H8*'vertical grid'!H8))</f>
        <v>0</v>
      </c>
      <c r="AF8" s="8" t="e">
        <f>IF(AB8=0, AB8/0, SUM(AB8:$AB$600))</f>
        <v>#DIV/0!</v>
      </c>
      <c r="AH8" s="8" t="e">
        <f>IF(AD8=0, AD8/0, SUM(AD8:$AD$600))</f>
        <v>#DIV/0!</v>
      </c>
      <c r="AJ8" s="9">
        <f>IF('RAOB Used for Calcs'!N9=1,AB8/(B8-B7),B8/0)</f>
        <v>0</v>
      </c>
      <c r="AL8" s="9">
        <f>IF('RAOB Used for Calcs'!N9=1, AD8/(B8-B7), B8/0)</f>
        <v>0</v>
      </c>
    </row>
    <row r="9" spans="1:38" x14ac:dyDescent="0.15">
      <c r="B9" s="15">
        <f>IF('RAOB Used for Calcs'!N9=1,'RAOB Used for Calcs'!C9,0)</f>
        <v>720.66666666666674</v>
      </c>
      <c r="D9" s="8">
        <f>Vz!K9</f>
        <v>0.4449222835926267</v>
      </c>
      <c r="F9" s="9">
        <f>'P,T'!J9</f>
        <v>1.1453474731947677</v>
      </c>
      <c r="G9" s="8"/>
      <c r="H9" s="8">
        <f>'wind velocity'!J9-T9</f>
        <v>-50.163284681984109</v>
      </c>
      <c r="I9" s="8"/>
      <c r="J9" s="8">
        <f>'wind velocity'!N9-X9</f>
        <v>-66.002164792473749</v>
      </c>
      <c r="K9" t="s">
        <v>161</v>
      </c>
      <c r="L9" s="12">
        <f>IF('RAOB Used for Calcs'!N9=1,(0.5)*F9*$K$12*D9*(H9*ABS(H9)),0)</f>
        <v>-3.4824804738945314</v>
      </c>
      <c r="M9" t="s">
        <v>161</v>
      </c>
      <c r="N9" s="12">
        <f>IF('RAOB Used for Calcs'!N9=1,(0.5)*F9*$K$12*D9*(J9*ABS(J9)),0)</f>
        <v>-6.0288311085725326</v>
      </c>
      <c r="O9" s="9">
        <f>'particle parameters'!B21/1000</f>
        <v>1</v>
      </c>
      <c r="P9" s="9">
        <f>IF('RAOB Used for Calcs'!N9=1,L9/$O$9,0)</f>
        <v>-3.4824804738945314</v>
      </c>
      <c r="Q9" s="8"/>
      <c r="R9" s="9">
        <f>IF('RAOB Used for Calcs'!N9=1,N9/$O$9,0)</f>
        <v>-6.0288311085725326</v>
      </c>
      <c r="S9" s="25"/>
      <c r="T9" s="25">
        <f>IF('RAOB Used for Calcs'!L9=1,'particle parameters'!$B$31,T10+(P10*'vertical grid'!H10))</f>
        <v>55.619744869688219</v>
      </c>
      <c r="V9" s="25">
        <f>(IF('RAOB Used for Calcs'!L9=1, AVERAGE(T8:T9), AVERAGE(T8:T10))*'RAOB Used for Calcs'!N9)</f>
        <v>55.619744869688219</v>
      </c>
      <c r="W9" s="25"/>
      <c r="X9" s="25">
        <f>IF('RAOB Used for Calcs'!L9=1,'particle parameters'!$B$32,X10+(R10*'vertical grid'!H10))</f>
        <v>60.545704604769632</v>
      </c>
      <c r="Z9" s="25">
        <f>(IF('RAOB Used for Calcs'!L9=1,AVERAGE(X8:X9),AVERAGE(X8:X10)))*'RAOB Used for Calcs'!N9</f>
        <v>60.545704604769632</v>
      </c>
      <c r="AA9" t="s">
        <v>162</v>
      </c>
      <c r="AB9" s="8">
        <f>(V9*'vertical grid'!H9)+((0.5*P9)*('vertical grid'!H9*'vertical grid'!H9))</f>
        <v>0</v>
      </c>
      <c r="AC9" t="s">
        <v>162</v>
      </c>
      <c r="AD9" s="8">
        <f>(Z9*'vertical grid'!H9)+((0.5*R9)*('vertical grid'!H9*'vertical grid'!H9))</f>
        <v>0</v>
      </c>
      <c r="AF9" s="8" t="e">
        <f>IF(AB9=0, AB9/0, SUM(AB9:$AB$600))</f>
        <v>#DIV/0!</v>
      </c>
      <c r="AH9" s="8" t="e">
        <f>IF(AD9=0, AD9/0, SUM(AD9:$AD$600))</f>
        <v>#DIV/0!</v>
      </c>
      <c r="AJ9" s="9">
        <f>IF('RAOB Used for Calcs'!N10=1,AB9/(B9-B8),B9/0)</f>
        <v>0</v>
      </c>
      <c r="AL9" s="9">
        <f>IF('RAOB Used for Calcs'!N10=1, AD9/(B9-B8), B9/0)</f>
        <v>0</v>
      </c>
    </row>
    <row r="10" spans="1:38" x14ac:dyDescent="0.15">
      <c r="B10" s="15">
        <f>IF('RAOB Used for Calcs'!N10=1,'RAOB Used for Calcs'!C10,0)</f>
        <v>776</v>
      </c>
      <c r="D10" s="8">
        <f>Vz!K10</f>
        <v>0.4449222835926267</v>
      </c>
      <c r="F10" s="9">
        <f>'P,T'!J10</f>
        <v>1.1453474731947677</v>
      </c>
      <c r="G10" s="8"/>
      <c r="H10" s="8">
        <f>'wind velocity'!J10-T10</f>
        <v>-50.011685227961507</v>
      </c>
      <c r="I10" s="8"/>
      <c r="J10" s="8">
        <f>'wind velocity'!N10-X10</f>
        <v>-66.002164792473749</v>
      </c>
      <c r="L10" s="12">
        <f>IF('RAOB Used for Calcs'!N10=1,(0.5)*F10*$K$12*D10*(H10*ABS(H10)),0)</f>
        <v>-3.4614633339826058</v>
      </c>
      <c r="N10" s="12">
        <f>IF('RAOB Used for Calcs'!N10=1,(0.5)*F10*$K$12*D10*(J10*ABS(J10)),0)</f>
        <v>-6.0288311085725326</v>
      </c>
      <c r="P10" s="9">
        <f>IF('RAOB Used for Calcs'!N10=1,L10/$O$9,0)</f>
        <v>-3.4614633339826058</v>
      </c>
      <c r="Q10" s="8"/>
      <c r="R10" s="9">
        <f>IF('RAOB Used for Calcs'!N10=1,N10/$O$9,0)</f>
        <v>-6.0288311085725326</v>
      </c>
      <c r="S10" s="25"/>
      <c r="T10" s="25">
        <f>IF('RAOB Used for Calcs'!L10=1,'particle parameters'!$B$31,T11+(P11*'vertical grid'!H11))</f>
        <v>55.619744869688219</v>
      </c>
      <c r="V10" s="25">
        <f>(IF('RAOB Used for Calcs'!L10=1, AVERAGE(T9:T10), AVERAGE(T9:T11))*'RAOB Used for Calcs'!N10)</f>
        <v>55.619744869688219</v>
      </c>
      <c r="W10" s="25"/>
      <c r="X10" s="25">
        <f>IF('RAOB Used for Calcs'!L10=1,'particle parameters'!$B$32,X11+(R11*'vertical grid'!H11))</f>
        <v>60.545704604769632</v>
      </c>
      <c r="Z10" s="25">
        <f>(IF('RAOB Used for Calcs'!L10=1,AVERAGE(X9:X10),AVERAGE(X9:X11)))*'RAOB Used for Calcs'!N10</f>
        <v>60.545704604769632</v>
      </c>
      <c r="AB10" s="8">
        <f>(V10*'vertical grid'!H10)+((0.5*P10)*('vertical grid'!H10*'vertical grid'!H10))</f>
        <v>0</v>
      </c>
      <c r="AD10" s="8">
        <f>(Z10*'vertical grid'!H10)+((0.5*R10)*('vertical grid'!H10*'vertical grid'!H10))</f>
        <v>0</v>
      </c>
      <c r="AF10" s="8" t="e">
        <f>IF(AB10=0, AB10/0, SUM(AB10:$AB$600))</f>
        <v>#DIV/0!</v>
      </c>
      <c r="AH10" s="8" t="e">
        <f>IF(AD10=0, AD10/0, SUM(AD10:$AD$600))</f>
        <v>#DIV/0!</v>
      </c>
      <c r="AJ10" s="9">
        <f>IF('RAOB Used for Calcs'!N11=1,AB10/(B10-B9),B10/0)</f>
        <v>0</v>
      </c>
      <c r="AL10" s="9">
        <f>IF('RAOB Used for Calcs'!N11=1, AD10/(B10-B9), B10/0)</f>
        <v>0</v>
      </c>
    </row>
    <row r="11" spans="1:38" x14ac:dyDescent="0.15">
      <c r="B11" s="15">
        <f>IF('RAOB Used for Calcs'!N11=1,'RAOB Used for Calcs'!C11,0)</f>
        <v>822</v>
      </c>
      <c r="D11" s="8">
        <f>Vz!K11</f>
        <v>0.44527884807386442</v>
      </c>
      <c r="F11" s="9">
        <f>'P,T'!J11</f>
        <v>1.1317869456806664</v>
      </c>
      <c r="G11" s="8"/>
      <c r="H11" s="8">
        <f>'wind velocity'!J11-T11</f>
        <v>-49.860085773938913</v>
      </c>
      <c r="I11" s="8"/>
      <c r="J11" s="8">
        <f>'wind velocity'!N11-X11</f>
        <v>-65.754002133075261</v>
      </c>
      <c r="K11" t="s">
        <v>163</v>
      </c>
      <c r="L11" s="12">
        <f>IF('RAOB Used for Calcs'!N11=1,(0.5)*F11*$K$12*D11*(H11*ABS(H11)),0)</f>
        <v>-3.4024999403172633</v>
      </c>
      <c r="N11" s="12">
        <f>IF('RAOB Used for Calcs'!N11=1,(0.5)*F11*$K$12*D11*(J11*ABS(J11)),0)</f>
        <v>-5.9174754727035968</v>
      </c>
      <c r="P11" s="9">
        <f>IF('RAOB Used for Calcs'!N11=1,L11/$O$9,0)</f>
        <v>-3.4024999403172633</v>
      </c>
      <c r="Q11" s="8"/>
      <c r="R11" s="9">
        <f>IF('RAOB Used for Calcs'!N11=1,N11/$O$9,0)</f>
        <v>-5.9174754727035968</v>
      </c>
      <c r="S11" s="25"/>
      <c r="T11" s="25">
        <f>IF('RAOB Used for Calcs'!L11=1,'particle parameters'!$B$31,T12+(P12*'vertical grid'!H12))</f>
        <v>55.619744869688219</v>
      </c>
      <c r="V11" s="25">
        <f>(IF('RAOB Used for Calcs'!L11=1, AVERAGE(T10:T11), AVERAGE(T10:T12))*'RAOB Used for Calcs'!N11)</f>
        <v>55.619744869688219</v>
      </c>
      <c r="W11" s="25"/>
      <c r="X11" s="25">
        <f>IF('RAOB Used for Calcs'!L11=1,'particle parameters'!$B$32,X12+(R12*'vertical grid'!H12))</f>
        <v>60.545704604769632</v>
      </c>
      <c r="Z11" s="25">
        <f>(IF('RAOB Used for Calcs'!L11=1,AVERAGE(X10:X11),AVERAGE(X10:X12)))*'RAOB Used for Calcs'!N11</f>
        <v>60.545704604769632</v>
      </c>
      <c r="AA11" s="19" t="s">
        <v>164</v>
      </c>
      <c r="AB11" s="8">
        <f>(V11*'vertical grid'!H11)+((0.5*P11)*('vertical grid'!H11*'vertical grid'!H11))</f>
        <v>0</v>
      </c>
      <c r="AC11" s="19" t="s">
        <v>165</v>
      </c>
      <c r="AD11" s="8">
        <f>(Z11*'vertical grid'!H11)+((0.5*R11)*('vertical grid'!H11*'vertical grid'!H11))</f>
        <v>0</v>
      </c>
      <c r="AF11" s="8" t="e">
        <f>IF(AB11=0, AB11/0, SUM(AB11:$AB$600))</f>
        <v>#DIV/0!</v>
      </c>
      <c r="AH11" s="8" t="e">
        <f>IF(AD11=0, AD11/0, SUM(AD11:$AD$600))</f>
        <v>#DIV/0!</v>
      </c>
      <c r="AJ11" s="9">
        <f>IF('RAOB Used for Calcs'!N12=1,AB11/(B11-B10),B11/0)</f>
        <v>0</v>
      </c>
      <c r="AL11" s="9">
        <f>IF('RAOB Used for Calcs'!N12=1, AD11/(B11-B10), B11/0)</f>
        <v>0</v>
      </c>
    </row>
    <row r="12" spans="1:38" x14ac:dyDescent="0.15">
      <c r="B12" s="15">
        <f>IF('RAOB Used for Calcs'!N12=1,'RAOB Used for Calcs'!C12,0)</f>
        <v>868</v>
      </c>
      <c r="D12" s="8">
        <f>Vz!K12</f>
        <v>0.44527884807386442</v>
      </c>
      <c r="F12" s="9">
        <f>'P,T'!J12</f>
        <v>1.1317869456806664</v>
      </c>
      <c r="G12" s="8"/>
      <c r="H12" s="8">
        <f>'wind velocity'!J12-T12</f>
        <v>-49.708486319916311</v>
      </c>
      <c r="I12" s="8"/>
      <c r="J12" s="8">
        <f>'wind velocity'!N12-X12</f>
        <v>-65.505839473676787</v>
      </c>
      <c r="K12" s="27">
        <f>'particle parameters'!F19</f>
        <v>5.4315694069447286E-3</v>
      </c>
      <c r="L12" s="12">
        <f>IF('RAOB Used for Calcs'!N12=1,(0.5)*F12*$K$12*D12*(H12*ABS(H12)),0)</f>
        <v>-3.3818408116783849</v>
      </c>
      <c r="N12" s="12">
        <f>IF('RAOB Used for Calcs'!N12=1,(0.5)*F12*$K$12*D12*(J12*ABS(J12)),0)</f>
        <v>-5.8728933858009871</v>
      </c>
      <c r="P12" s="9">
        <f>IF('RAOB Used for Calcs'!N12=1,L12/$O$9,0)</f>
        <v>-3.3818408116783849</v>
      </c>
      <c r="Q12" s="8"/>
      <c r="R12" s="9">
        <f>IF('RAOB Used for Calcs'!N12=1,N12/$O$9,0)</f>
        <v>-5.8728933858009871</v>
      </c>
      <c r="S12" s="25"/>
      <c r="T12" s="25">
        <f>IF('RAOB Used for Calcs'!L12=1,'particle parameters'!$B$31,T13+(P13*'vertical grid'!H13))</f>
        <v>55.619744869688219</v>
      </c>
      <c r="V12" s="25">
        <f>(IF('RAOB Used for Calcs'!L12=1, AVERAGE(T11:T12), AVERAGE(T11:T13))*'RAOB Used for Calcs'!N12)</f>
        <v>55.619744869688219</v>
      </c>
      <c r="W12" s="25"/>
      <c r="X12" s="25">
        <f>IF('RAOB Used for Calcs'!L12=1,'particle parameters'!$B$32,X13+(R13*'vertical grid'!H13))</f>
        <v>60.545704604769632</v>
      </c>
      <c r="Z12" s="25">
        <f>(IF('RAOB Used for Calcs'!L12=1,AVERAGE(X11:X12),AVERAGE(X11:X13)))*'RAOB Used for Calcs'!N12</f>
        <v>60.545704604769632</v>
      </c>
      <c r="AA12" s="21">
        <f>SUM(AB1:AB600)</f>
        <v>2927.6492392323757</v>
      </c>
      <c r="AB12" s="8">
        <f>(V12*'vertical grid'!H12)+((0.5*P12)*('vertical grid'!H12*'vertical grid'!H12))</f>
        <v>0</v>
      </c>
      <c r="AC12" s="21">
        <f>SUM(AD1:AD600)</f>
        <v>8885.3941972814082</v>
      </c>
      <c r="AD12" s="8">
        <f>(Z12*'vertical grid'!H12)+((0.5*R12)*('vertical grid'!H12*'vertical grid'!H12))</f>
        <v>0</v>
      </c>
      <c r="AF12" s="8" t="e">
        <f>IF(AB12=0, AB12/0, SUM(AB12:$AB$600))</f>
        <v>#DIV/0!</v>
      </c>
      <c r="AH12" s="8" t="e">
        <f>IF(AD12=0, AD12/0, SUM(AD12:$AD$600))</f>
        <v>#DIV/0!</v>
      </c>
      <c r="AJ12" s="9">
        <f>IF('RAOB Used for Calcs'!N13=1,AB12/(B12-B11),B12/0)</f>
        <v>0</v>
      </c>
      <c r="AL12" s="9">
        <f>IF('RAOB Used for Calcs'!N13=1, AD12/(B12-B11), B12/0)</f>
        <v>0</v>
      </c>
    </row>
    <row r="13" spans="1:38" x14ac:dyDescent="0.15">
      <c r="B13" s="15">
        <f>IF('RAOB Used for Calcs'!N13=1,'RAOB Used for Calcs'!C13,0)</f>
        <v>914</v>
      </c>
      <c r="D13" s="8">
        <f>Vz!K13</f>
        <v>0.44527884807386442</v>
      </c>
      <c r="F13" s="9">
        <f>'P,T'!J13</f>
        <v>1.1317869456806664</v>
      </c>
      <c r="G13" s="8"/>
      <c r="H13" s="8">
        <f>'wind velocity'!J13-T13</f>
        <v>-49.712351140741482</v>
      </c>
      <c r="I13" s="8"/>
      <c r="J13" s="8">
        <f>'wind velocity'!N13-X13</f>
        <v>-65.505839473676787</v>
      </c>
      <c r="L13" s="12">
        <f>IF('RAOB Used for Calcs'!N13=1,(0.5)*F13*$K$12*D13*(H13*ABS(H13)),0)</f>
        <v>-3.3823667064648317</v>
      </c>
      <c r="N13" s="12">
        <f>IF('RAOB Used for Calcs'!N13=1,(0.5)*F13*$K$12*D13*(J13*ABS(J13)),0)</f>
        <v>-5.8728933858009871</v>
      </c>
      <c r="P13" s="9">
        <f>IF('RAOB Used for Calcs'!N13=1,L13/$O$9,0)</f>
        <v>-3.3823667064648317</v>
      </c>
      <c r="Q13" s="8"/>
      <c r="R13" s="9">
        <f>IF('RAOB Used for Calcs'!N13=1,N13/$O$9,0)</f>
        <v>-5.8728933858009871</v>
      </c>
      <c r="S13" s="25"/>
      <c r="T13" s="25">
        <f>IF('RAOB Used for Calcs'!L13=1,'particle parameters'!$B$31,T14+(P14*'vertical grid'!H14))</f>
        <v>55.619744869688219</v>
      </c>
      <c r="V13" s="25">
        <f>(IF('RAOB Used for Calcs'!L13=1, AVERAGE(T12:T13), AVERAGE(T12:T14))*'RAOB Used for Calcs'!N13)</f>
        <v>55.619744869688219</v>
      </c>
      <c r="W13" s="25"/>
      <c r="X13" s="25">
        <f>IF('RAOB Used for Calcs'!L13=1,'particle parameters'!$B$32,X14+(R14*'vertical grid'!H14))</f>
        <v>60.545704604769632</v>
      </c>
      <c r="Z13" s="25">
        <f>(IF('RAOB Used for Calcs'!L13=1,AVERAGE(X12:X13),AVERAGE(X12:X14)))*'RAOB Used for Calcs'!N13</f>
        <v>60.545704604769632</v>
      </c>
      <c r="AA13" s="23" t="s">
        <v>60</v>
      </c>
      <c r="AB13" s="8">
        <f>(V13*'vertical grid'!H13)+((0.5*P13)*('vertical grid'!H13*'vertical grid'!H13))</f>
        <v>0</v>
      </c>
      <c r="AC13" s="23" t="s">
        <v>60</v>
      </c>
      <c r="AD13" s="8">
        <f>(Z13*'vertical grid'!H13)+((0.5*R13)*('vertical grid'!H13*'vertical grid'!H13))</f>
        <v>0</v>
      </c>
      <c r="AF13" s="8" t="e">
        <f>IF(AB13=0, AB13/0, SUM(AB13:$AB$600))</f>
        <v>#DIV/0!</v>
      </c>
      <c r="AH13" s="8" t="e">
        <f>IF(AD13=0, AD13/0, SUM(AD13:$AD$600))</f>
        <v>#DIV/0!</v>
      </c>
      <c r="AJ13" s="9">
        <f>IF('RAOB Used for Calcs'!N14=1,AB13/(B13-B12),B13/0)</f>
        <v>0</v>
      </c>
      <c r="AL13" s="9">
        <f>IF('RAOB Used for Calcs'!N14=1, AD13/(B13-B12), B13/0)</f>
        <v>0</v>
      </c>
    </row>
    <row r="14" spans="1:38" x14ac:dyDescent="0.15">
      <c r="B14" s="15">
        <f>IF('RAOB Used for Calcs'!N14=1,'RAOB Used for Calcs'!C14,0)</f>
        <v>1015.6666666666666</v>
      </c>
      <c r="D14" s="8">
        <f>Vz!K14</f>
        <v>0.44609259397623252</v>
      </c>
      <c r="F14" s="9">
        <f>'P,T'!J14</f>
        <v>1.1023056339300246</v>
      </c>
      <c r="G14" s="8"/>
      <c r="H14" s="8">
        <f>'wind velocity'!J14-T14</f>
        <v>-49.716215961566647</v>
      </c>
      <c r="I14" s="8"/>
      <c r="J14" s="8">
        <f>'wind velocity'!N14-X14</f>
        <v>-65.091266672638227</v>
      </c>
      <c r="L14" s="12">
        <f>IF('RAOB Used for Calcs'!N14=1,(0.5)*F14*$K$12*D14*(H14*ABS(H14)),0)</f>
        <v>-3.3007946739334648</v>
      </c>
      <c r="N14" s="12">
        <f>IF('RAOB Used for Calcs'!N14=1,(0.5)*F14*$K$12*D14*(J14*ABS(J14)),0)</f>
        <v>-5.6580635893246338</v>
      </c>
      <c r="P14" s="9">
        <f>IF('RAOB Used for Calcs'!N14=1,L14/$O$9,0)</f>
        <v>-3.3007946739334648</v>
      </c>
      <c r="Q14" s="8"/>
      <c r="R14" s="9">
        <f>IF('RAOB Used for Calcs'!N14=1,N14/$O$9,0)</f>
        <v>-5.6580635893246338</v>
      </c>
      <c r="S14" s="25"/>
      <c r="T14" s="25">
        <f>IF('RAOB Used for Calcs'!L14=1,'particle parameters'!$B$31,T15+(P15*'vertical grid'!H15))</f>
        <v>55.619744869688219</v>
      </c>
      <c r="V14" s="25">
        <f>(IF('RAOB Used for Calcs'!L14=1, AVERAGE(T13:T14), AVERAGE(T13:T15))*'RAOB Used for Calcs'!N14)</f>
        <v>55.619744869688219</v>
      </c>
      <c r="W14" s="25"/>
      <c r="X14" s="25">
        <f>IF('RAOB Used for Calcs'!L14=1,'particle parameters'!$B$32,X15+(R15*'vertical grid'!H15))</f>
        <v>60.545704604769632</v>
      </c>
      <c r="Z14" s="25">
        <f>(IF('RAOB Used for Calcs'!L14=1,AVERAGE(X13:X14),AVERAGE(X13:X15)))*'RAOB Used for Calcs'!N14</f>
        <v>60.545704604769632</v>
      </c>
      <c r="AB14" s="8">
        <f>(V14*'vertical grid'!H14)+((0.5*P14)*('vertical grid'!H14*'vertical grid'!H14))</f>
        <v>0</v>
      </c>
      <c r="AD14" s="8">
        <f>(Z14*'vertical grid'!H14)+((0.5*R14)*('vertical grid'!H14*'vertical grid'!H14))</f>
        <v>0</v>
      </c>
      <c r="AF14" s="8" t="e">
        <f>IF(AB14=0, AB14/0, SUM(AB14:$AB$600))</f>
        <v>#DIV/0!</v>
      </c>
      <c r="AH14" s="8" t="e">
        <f>IF(AD14=0, AD14/0, SUM(AD14:$AD$600))</f>
        <v>#DIV/0!</v>
      </c>
      <c r="AJ14" s="9">
        <f>IF('RAOB Used for Calcs'!N15=1,AB14/(B14-B13),B14/0)</f>
        <v>0</v>
      </c>
      <c r="AL14" s="9">
        <f>IF('RAOB Used for Calcs'!N15=1, AD14/(B14-B13), B14/0)</f>
        <v>0</v>
      </c>
    </row>
    <row r="15" spans="1:38" x14ac:dyDescent="0.15">
      <c r="B15" s="15">
        <f>IF('RAOB Used for Calcs'!N15=1,'RAOB Used for Calcs'!C15,0)</f>
        <v>1117.3333333333333</v>
      </c>
      <c r="D15" s="8">
        <f>Vz!K15</f>
        <v>0.44609259397623252</v>
      </c>
      <c r="F15" s="9">
        <f>'P,T'!J15</f>
        <v>1.1023056339300246</v>
      </c>
      <c r="G15" s="8"/>
      <c r="H15" s="8">
        <f>'wind velocity'!J15-T15</f>
        <v>-49.720080782391811</v>
      </c>
      <c r="I15" s="8"/>
      <c r="J15" s="8">
        <f>'wind velocity'!N15-X15</f>
        <v>-64.676693871599682</v>
      </c>
      <c r="L15" s="12">
        <f>IF('RAOB Used for Calcs'!N15=1,(0.5)*F15*$K$12*D15*(H15*ABS(H15)),0)</f>
        <v>-3.3013078857939155</v>
      </c>
      <c r="N15" s="12">
        <f>IF('RAOB Used for Calcs'!N15=1,(0.5)*F15*$K$12*D15*(J15*ABS(J15)),0)</f>
        <v>-5.5862195630205287</v>
      </c>
      <c r="P15" s="9">
        <f>IF('RAOB Used for Calcs'!N15=1,L15/$O$9,0)</f>
        <v>-3.3013078857939155</v>
      </c>
      <c r="Q15" s="8"/>
      <c r="R15" s="9">
        <f>IF('RAOB Used for Calcs'!N15=1,N15/$O$9,0)</f>
        <v>-5.5862195630205287</v>
      </c>
      <c r="S15" s="25"/>
      <c r="T15" s="25">
        <f>IF('RAOB Used for Calcs'!L15=1,'particle parameters'!$B$31,T16+(P16*'vertical grid'!H16))</f>
        <v>55.619744869688219</v>
      </c>
      <c r="V15" s="25">
        <f>(IF('RAOB Used for Calcs'!L15=1, AVERAGE(T14:T15), AVERAGE(T14:T16))*'RAOB Used for Calcs'!N15)</f>
        <v>55.619744869688219</v>
      </c>
      <c r="W15" s="25"/>
      <c r="X15" s="25">
        <f>IF('RAOB Used for Calcs'!L15=1,'particle parameters'!$B$32,X16+(R16*'vertical grid'!H16))</f>
        <v>60.545704604769632</v>
      </c>
      <c r="Z15" s="25">
        <f>(IF('RAOB Used for Calcs'!L15=1,AVERAGE(X14:X15),AVERAGE(X14:X16)))*'RAOB Used for Calcs'!N15</f>
        <v>60.545704604769632</v>
      </c>
      <c r="AB15" s="8">
        <f>(V15*'vertical grid'!H15)+((0.5*P15)*('vertical grid'!H15*'vertical grid'!H15))</f>
        <v>0</v>
      </c>
      <c r="AD15" s="8">
        <f>(Z15*'vertical grid'!H15)+((0.5*R15)*('vertical grid'!H15*'vertical grid'!H15))</f>
        <v>0</v>
      </c>
      <c r="AF15" s="8" t="e">
        <f>IF(AB15=0, AB15/0, SUM(AB15:$AB$600))</f>
        <v>#DIV/0!</v>
      </c>
      <c r="AH15" s="8" t="e">
        <f>IF(AD15=0, AD15/0, SUM(AD15:$AD$600))</f>
        <v>#DIV/0!</v>
      </c>
      <c r="AJ15" s="9">
        <f>IF('RAOB Used for Calcs'!N16=1,AB15/(B15-B14),B15/0)</f>
        <v>0</v>
      </c>
      <c r="AL15" s="9">
        <f>IF('RAOB Used for Calcs'!N16=1, AD15/(B15-B14), B15/0)</f>
        <v>0</v>
      </c>
    </row>
    <row r="16" spans="1:38" x14ac:dyDescent="0.15">
      <c r="B16" s="15">
        <f>IF('RAOB Used for Calcs'!N16=1,'RAOB Used for Calcs'!C16,0)</f>
        <v>1219</v>
      </c>
      <c r="D16" s="8">
        <f>Vz!K16</f>
        <v>0.44609259397623252</v>
      </c>
      <c r="F16" s="9">
        <f>'P,T'!J16</f>
        <v>1.1023056339300246</v>
      </c>
      <c r="G16" s="8"/>
      <c r="H16" s="8">
        <f>'wind velocity'!J16-T16</f>
        <v>-49.720080782391811</v>
      </c>
      <c r="I16" s="8"/>
      <c r="J16" s="8">
        <f>'wind velocity'!N16-X16</f>
        <v>-64.676693871599682</v>
      </c>
      <c r="L16" s="12">
        <f>IF('RAOB Used for Calcs'!N16=1,(0.5)*F16*$K$12*D16*(H16*ABS(H16)),0)</f>
        <v>-3.3013078857939155</v>
      </c>
      <c r="N16" s="12">
        <f>IF('RAOB Used for Calcs'!N16=1,(0.5)*F16*$K$12*D16*(J16*ABS(J16)),0)</f>
        <v>-5.5862195630205287</v>
      </c>
      <c r="P16" s="9">
        <f>IF('RAOB Used for Calcs'!N16=1,L16/$O$9,0)</f>
        <v>-3.3013078857939155</v>
      </c>
      <c r="Q16" s="8"/>
      <c r="R16" s="9">
        <f>IF('RAOB Used for Calcs'!N16=1,N16/$O$9,0)</f>
        <v>-5.5862195630205287</v>
      </c>
      <c r="S16" s="25"/>
      <c r="T16" s="25">
        <f>IF('RAOB Used for Calcs'!L16=1,'particle parameters'!$B$31,T17+(P17*'vertical grid'!H17))</f>
        <v>55.619744869688219</v>
      </c>
      <c r="V16" s="25">
        <f>(IF('RAOB Used for Calcs'!L16=1, AVERAGE(T15:T16), AVERAGE(T15:T17))*'RAOB Used for Calcs'!N16)</f>
        <v>55.619744869688219</v>
      </c>
      <c r="W16" s="25"/>
      <c r="X16" s="25">
        <f>IF('RAOB Used for Calcs'!L16=1,'particle parameters'!$B$32,X17+(R17*'vertical grid'!H17))</f>
        <v>60.545704604769632</v>
      </c>
      <c r="Z16" s="25">
        <f>(IF('RAOB Used for Calcs'!L16=1,AVERAGE(X15:X16),AVERAGE(X15:X17)))*'RAOB Used for Calcs'!N16</f>
        <v>60.545704604769632</v>
      </c>
      <c r="AB16" s="8">
        <f>(V16*'vertical grid'!H16)+((0.5*P16)*('vertical grid'!H16*'vertical grid'!H16))</f>
        <v>0</v>
      </c>
      <c r="AD16" s="8">
        <f>(Z16*'vertical grid'!H16)+((0.5*R16)*('vertical grid'!H16*'vertical grid'!H16))</f>
        <v>0</v>
      </c>
      <c r="AF16" s="8" t="e">
        <f>IF(AB16=0, AB16/0, SUM(AB16:$AB$600))</f>
        <v>#DIV/0!</v>
      </c>
      <c r="AH16" s="8" t="e">
        <f>IF(AD16=0, AD16/0, SUM(AD16:$AD$600))</f>
        <v>#DIV/0!</v>
      </c>
      <c r="AJ16" s="9">
        <f>IF('RAOB Used for Calcs'!N17=1,AB16/(B16-B15),B16/0)</f>
        <v>0</v>
      </c>
      <c r="AL16" s="9">
        <f>IF('RAOB Used for Calcs'!N17=1, AD16/(B16-B15), B16/0)</f>
        <v>0</v>
      </c>
    </row>
    <row r="17" spans="2:38" x14ac:dyDescent="0.15">
      <c r="B17" s="15">
        <f>IF('RAOB Used for Calcs'!N17=1,'RAOB Used for Calcs'!C17,0)</f>
        <v>1301</v>
      </c>
      <c r="D17" s="8">
        <f>Vz!K17</f>
        <v>0.44676836743903492</v>
      </c>
      <c r="F17" s="9">
        <f>'P,T'!J17</f>
        <v>1.0793353719438896</v>
      </c>
      <c r="G17" s="8"/>
      <c r="H17" s="8">
        <f>'wind velocity'!J17-T17</f>
        <v>-49.720080782391811</v>
      </c>
      <c r="I17" s="8"/>
      <c r="J17" s="8">
        <f>'wind velocity'!N17-X17</f>
        <v>-64.676693871599682</v>
      </c>
      <c r="L17" s="12">
        <f>IF('RAOB Used for Calcs'!N17=1,(0.5)*F17*$K$12*D17*(H17*ABS(H17)),0)</f>
        <v>-3.2374108296046744</v>
      </c>
      <c r="N17" s="12">
        <f>IF('RAOB Used for Calcs'!N17=1,(0.5)*F17*$K$12*D17*(J17*ABS(J17)),0)</f>
        <v>-5.4780978737834394</v>
      </c>
      <c r="P17" s="9">
        <f>IF('RAOB Used for Calcs'!N17=1,L17/$O$9,0)</f>
        <v>-3.2374108296046744</v>
      </c>
      <c r="Q17" s="8"/>
      <c r="R17" s="9">
        <f>IF('RAOB Used for Calcs'!N17=1,N17/$O$9,0)</f>
        <v>-5.4780978737834394</v>
      </c>
      <c r="S17" s="25"/>
      <c r="T17" s="25">
        <f>IF('RAOB Used for Calcs'!L17=1,'particle parameters'!$B$31,T18+(P18*'vertical grid'!H18))</f>
        <v>55.619744869688219</v>
      </c>
      <c r="V17" s="25">
        <f>(IF('RAOB Used for Calcs'!L17=1, AVERAGE(T16:T17), AVERAGE(T16:T18))*'RAOB Used for Calcs'!N17)</f>
        <v>55.619744869688219</v>
      </c>
      <c r="W17" s="25"/>
      <c r="X17" s="25">
        <f>IF('RAOB Used for Calcs'!L17=1,'particle parameters'!$B$32,X18+(R18*'vertical grid'!H18))</f>
        <v>60.545704604769632</v>
      </c>
      <c r="Z17" s="25">
        <f>(IF('RAOB Used for Calcs'!L17=1,AVERAGE(X16:X17),AVERAGE(X16:X18)))*'RAOB Used for Calcs'!N17</f>
        <v>60.545704604769632</v>
      </c>
      <c r="AB17" s="8">
        <f>(V17*'vertical grid'!H17)+((0.5*P17)*('vertical grid'!H17*'vertical grid'!H17))</f>
        <v>0</v>
      </c>
      <c r="AD17" s="8">
        <f>(Z17*'vertical grid'!H17)+((0.5*R17)*('vertical grid'!H17*'vertical grid'!H17))</f>
        <v>0</v>
      </c>
      <c r="AF17" s="8" t="e">
        <f>IF(AB17=0, AB17/0, SUM(AB17:$AB$600))</f>
        <v>#DIV/0!</v>
      </c>
      <c r="AH17" s="8" t="e">
        <f>IF(AD17=0, AD17/0, SUM(AD17:$AD$600))</f>
        <v>#DIV/0!</v>
      </c>
      <c r="AJ17" s="9">
        <f>IF('RAOB Used for Calcs'!N18=1,AB17/(B17-B16),B17/0)</f>
        <v>0</v>
      </c>
      <c r="AL17" s="9">
        <f>IF('RAOB Used for Calcs'!N18=1, AD17/(B17-B16), B17/0)</f>
        <v>0</v>
      </c>
    </row>
    <row r="18" spans="2:38" x14ac:dyDescent="0.15">
      <c r="B18" s="15">
        <f>IF('RAOB Used for Calcs'!N18=1,'RAOB Used for Calcs'!C18,0)</f>
        <v>1383</v>
      </c>
      <c r="D18" s="8">
        <f>Vz!K18</f>
        <v>0.44676836743903492</v>
      </c>
      <c r="F18" s="9">
        <f>'P,T'!J18</f>
        <v>1.0793353719438896</v>
      </c>
      <c r="G18" s="8"/>
      <c r="H18" s="8">
        <f>'wind velocity'!J18-T18</f>
        <v>-49.720080782391811</v>
      </c>
      <c r="I18" s="8"/>
      <c r="J18" s="8">
        <f>'wind velocity'!N18-X18</f>
        <v>-64.676693871599682</v>
      </c>
      <c r="L18" s="12">
        <f>IF('RAOB Used for Calcs'!N18=1,(0.5)*F18*$K$12*D18*(H18*ABS(H18)),0)</f>
        <v>-3.2374108296046744</v>
      </c>
      <c r="N18" s="12">
        <f>IF('RAOB Used for Calcs'!N18=1,(0.5)*F18*$K$12*D18*(J18*ABS(J18)),0)</f>
        <v>-5.4780978737834394</v>
      </c>
      <c r="P18" s="9">
        <f>IF('RAOB Used for Calcs'!N18=1,L18/$O$9,0)</f>
        <v>-3.2374108296046744</v>
      </c>
      <c r="Q18" s="8"/>
      <c r="R18" s="9">
        <f>IF('RAOB Used for Calcs'!N18=1,N18/$O$9,0)</f>
        <v>-5.4780978737834394</v>
      </c>
      <c r="S18" s="25"/>
      <c r="T18" s="25">
        <f>IF('RAOB Used for Calcs'!L18=1,'particle parameters'!$B$31,T19+(P19*'vertical grid'!H19))</f>
        <v>55.619744869688219</v>
      </c>
      <c r="V18" s="25">
        <f>(IF('RAOB Used for Calcs'!L18=1, AVERAGE(T17:T18), AVERAGE(T17:T19))*'RAOB Used for Calcs'!N18)</f>
        <v>55.619744869688219</v>
      </c>
      <c r="W18" s="25"/>
      <c r="X18" s="25">
        <f>IF('RAOB Used for Calcs'!L18=1,'particle parameters'!$B$32,X19+(R19*'vertical grid'!H19))</f>
        <v>60.545704604769632</v>
      </c>
      <c r="Z18" s="25">
        <f>(IF('RAOB Used for Calcs'!L18=1,AVERAGE(X17:X18),AVERAGE(X17:X19)))*'RAOB Used for Calcs'!N18</f>
        <v>60.545704604769632</v>
      </c>
      <c r="AB18" s="8">
        <f>(V18*'vertical grid'!H18)+((0.5*P18)*('vertical grid'!H18*'vertical grid'!H18))</f>
        <v>0</v>
      </c>
      <c r="AD18" s="8">
        <f>(Z18*'vertical grid'!H18)+((0.5*R18)*('vertical grid'!H18*'vertical grid'!H18))</f>
        <v>0</v>
      </c>
      <c r="AF18" s="8" t="e">
        <f>IF(AB18=0, AB18/0, SUM(AB18:$AB$600))</f>
        <v>#DIV/0!</v>
      </c>
      <c r="AH18" s="8" t="e">
        <f>IF(AD18=0, AD18/0, SUM(AD18:$AD$600))</f>
        <v>#DIV/0!</v>
      </c>
      <c r="AJ18" s="9">
        <f>IF('RAOB Used for Calcs'!N19=1,AB18/(B18-B17),B18/0)</f>
        <v>0</v>
      </c>
      <c r="AL18" s="9">
        <f>IF('RAOB Used for Calcs'!N19=1, AD18/(B18-B17), B18/0)</f>
        <v>0</v>
      </c>
    </row>
    <row r="19" spans="2:38" x14ac:dyDescent="0.15">
      <c r="B19" s="15">
        <f>IF('RAOB Used for Calcs'!N19=1,'RAOB Used for Calcs'!C19,0)</f>
        <v>1465</v>
      </c>
      <c r="D19" s="8">
        <f>Vz!K19</f>
        <v>0.44676836743903492</v>
      </c>
      <c r="F19" s="9">
        <f>'P,T'!J19</f>
        <v>1.0793353719438896</v>
      </c>
      <c r="G19" s="8"/>
      <c r="H19" s="8">
        <f>'wind velocity'!J19-T19</f>
        <v>-49.720080782391811</v>
      </c>
      <c r="I19" s="8"/>
      <c r="J19" s="8">
        <f>'wind velocity'!N19-X19</f>
        <v>-64.676693871599682</v>
      </c>
      <c r="L19" s="12">
        <f>IF('RAOB Used for Calcs'!N19=1,(0.5)*F19*$K$12*D19*(H19*ABS(H19)),0)</f>
        <v>-3.2374108296046744</v>
      </c>
      <c r="N19" s="12">
        <f>IF('RAOB Used for Calcs'!N19=1,(0.5)*F19*$K$12*D19*(J19*ABS(J19)),0)</f>
        <v>-5.4780978737834394</v>
      </c>
      <c r="P19" s="9">
        <f>IF('RAOB Used for Calcs'!N19=1,L19/$O$9,0)</f>
        <v>-3.2374108296046744</v>
      </c>
      <c r="Q19" s="8"/>
      <c r="R19" s="9">
        <f>IF('RAOB Used for Calcs'!N19=1,N19/$O$9,0)</f>
        <v>-5.4780978737834394</v>
      </c>
      <c r="S19" s="25"/>
      <c r="T19" s="25">
        <f>IF('RAOB Used for Calcs'!L19=1,'particle parameters'!$B$31,T20+(P20*'vertical grid'!H20))</f>
        <v>55.619744869688219</v>
      </c>
      <c r="V19" s="25">
        <f>(IF('RAOB Used for Calcs'!L19=1, AVERAGE(T18:T19), AVERAGE(T18:T20))*'RAOB Used for Calcs'!N19)</f>
        <v>55.619744869688219</v>
      </c>
      <c r="W19" s="25"/>
      <c r="X19" s="25">
        <f>IF('RAOB Used for Calcs'!L19=1,'particle parameters'!$B$32,X20+(R20*'vertical grid'!H20))</f>
        <v>60.545704604769632</v>
      </c>
      <c r="Z19" s="25">
        <f>(IF('RAOB Used for Calcs'!L19=1,AVERAGE(X18:X19),AVERAGE(X18:X20)))*'RAOB Used for Calcs'!N19</f>
        <v>60.545704604769632</v>
      </c>
      <c r="AB19" s="8">
        <f>(V19*'vertical grid'!H19)+((0.5*P19)*('vertical grid'!H19*'vertical grid'!H19))</f>
        <v>0</v>
      </c>
      <c r="AD19" s="8">
        <f>(Z19*'vertical grid'!H19)+((0.5*R19)*('vertical grid'!H19*'vertical grid'!H19))</f>
        <v>0</v>
      </c>
      <c r="AF19" s="8" t="e">
        <f>IF(AB19=0, AB19/0, SUM(AB19:$AB$600))</f>
        <v>#DIV/0!</v>
      </c>
      <c r="AH19" s="8" t="e">
        <f>IF(AD19=0, AD19/0, SUM(AD19:$AD$600))</f>
        <v>#DIV/0!</v>
      </c>
      <c r="AJ19" s="9">
        <f>IF('RAOB Used for Calcs'!N20=1,AB19/(B19-B18),B19/0)</f>
        <v>0</v>
      </c>
      <c r="AL19" s="9">
        <f>IF('RAOB Used for Calcs'!N20=1, AD19/(B19-B18), B19/0)</f>
        <v>0</v>
      </c>
    </row>
    <row r="20" spans="2:38" x14ac:dyDescent="0.15">
      <c r="B20" s="15">
        <f>IF('RAOB Used for Calcs'!N20=1,'RAOB Used for Calcs'!C20,0)</f>
        <v>1484.6666666666667</v>
      </c>
      <c r="D20" s="8">
        <f>Vz!K20</f>
        <v>0.4469356628622656</v>
      </c>
      <c r="F20" s="9">
        <f>'P,T'!J20</f>
        <v>1.073027037184844</v>
      </c>
      <c r="G20" s="8"/>
      <c r="H20" s="8">
        <f>'wind velocity'!J20-T20</f>
        <v>-49.720080782391811</v>
      </c>
      <c r="I20" s="8"/>
      <c r="J20" s="8">
        <f>'wind velocity'!N20-X20</f>
        <v>-64.676693871599682</v>
      </c>
      <c r="L20" s="12">
        <f>IF('RAOB Used for Calcs'!N20=1,(0.5)*F20*$K$12*D20*(H20*ABS(H20)),0)</f>
        <v>-3.219694489555518</v>
      </c>
      <c r="N20" s="12">
        <f>IF('RAOB Used for Calcs'!N20=1,(0.5)*F20*$K$12*D20*(J20*ABS(J20)),0)</f>
        <v>-5.4481196443085107</v>
      </c>
      <c r="P20" s="9">
        <f>IF('RAOB Used for Calcs'!N20=1,L20/$O$9,0)</f>
        <v>-3.219694489555518</v>
      </c>
      <c r="Q20" s="8"/>
      <c r="R20" s="9">
        <f>IF('RAOB Used for Calcs'!N20=1,N20/$O$9,0)</f>
        <v>-5.4481196443085107</v>
      </c>
      <c r="S20" s="25"/>
      <c r="T20" s="25">
        <f>IF('RAOB Used for Calcs'!L20=1,'particle parameters'!$B$31,T21+(P21*'vertical grid'!H21))</f>
        <v>55.619744869688219</v>
      </c>
      <c r="V20" s="25">
        <f>(IF('RAOB Used for Calcs'!L20=1, AVERAGE(T19:T20), AVERAGE(T19:T21))*'RAOB Used for Calcs'!N20)</f>
        <v>55.619744869688219</v>
      </c>
      <c r="W20" s="25"/>
      <c r="X20" s="25">
        <f>IF('RAOB Used for Calcs'!L20=1,'particle parameters'!$B$32,X21+(R21*'vertical grid'!H21))</f>
        <v>60.545704604769632</v>
      </c>
      <c r="Z20" s="25">
        <f>(IF('RAOB Used for Calcs'!L20=1,AVERAGE(X19:X20),AVERAGE(X19:X21)))*'RAOB Used for Calcs'!N20</f>
        <v>60.545704604769632</v>
      </c>
      <c r="AB20" s="8">
        <f>(V20*'vertical grid'!H20)+((0.5*P20)*('vertical grid'!H20*'vertical grid'!H20))</f>
        <v>0</v>
      </c>
      <c r="AD20" s="8">
        <f>(Z20*'vertical grid'!H20)+((0.5*R20)*('vertical grid'!H20*'vertical grid'!H20))</f>
        <v>0</v>
      </c>
      <c r="AF20" s="8" t="e">
        <f>IF(AB20=0, AB20/0, SUM(AB20:$AB$600))</f>
        <v>#DIV/0!</v>
      </c>
      <c r="AH20" s="8" t="e">
        <f>IF(AD20=0, AD20/0, SUM(AD20:$AD$600))</f>
        <v>#DIV/0!</v>
      </c>
      <c r="AJ20" s="9">
        <f>IF('RAOB Used for Calcs'!N21=1,AB20/(B20-B19),B20/0)</f>
        <v>0</v>
      </c>
      <c r="AL20" s="9">
        <f>IF('RAOB Used for Calcs'!N21=1, AD20/(B20-B19), B20/0)</f>
        <v>0</v>
      </c>
    </row>
    <row r="21" spans="2:38" x14ac:dyDescent="0.15">
      <c r="B21" s="15">
        <f>IF('RAOB Used for Calcs'!N21=1,'RAOB Used for Calcs'!C21,0)</f>
        <v>1504.3333333333335</v>
      </c>
      <c r="D21" s="8">
        <f>Vz!K21</f>
        <v>0.4469356628622656</v>
      </c>
      <c r="F21" s="9">
        <f>'P,T'!J21</f>
        <v>1.073027037184844</v>
      </c>
      <c r="G21" s="8"/>
      <c r="H21" s="8">
        <f>'wind velocity'!J21-T21</f>
        <v>-49.720080782391811</v>
      </c>
      <c r="I21" s="8"/>
      <c r="J21" s="8">
        <f>'wind velocity'!N21-X21</f>
        <v>-64.676693871599682</v>
      </c>
      <c r="L21" s="12">
        <f>IF('RAOB Used for Calcs'!N21=1,(0.5)*F21*$K$12*D21*(H21*ABS(H21)),0)</f>
        <v>-3.219694489555518</v>
      </c>
      <c r="N21" s="12">
        <f>IF('RAOB Used for Calcs'!N21=1,(0.5)*F21*$K$12*D21*(J21*ABS(J21)),0)</f>
        <v>-5.4481196443085107</v>
      </c>
      <c r="P21" s="9">
        <f>IF('RAOB Used for Calcs'!N21=1,L21/$O$9,0)</f>
        <v>-3.219694489555518</v>
      </c>
      <c r="Q21" s="8"/>
      <c r="R21" s="9">
        <f>IF('RAOB Used for Calcs'!N21=1,N21/$O$9,0)</f>
        <v>-5.4481196443085107</v>
      </c>
      <c r="S21" s="25"/>
      <c r="T21" s="25">
        <f>IF('RAOB Used for Calcs'!L21=1,'particle parameters'!$B$31,T22+(P22*'vertical grid'!H22))</f>
        <v>55.619744869688219</v>
      </c>
      <c r="V21" s="25">
        <f>(IF('RAOB Used for Calcs'!L21=1, AVERAGE(T20:T21), AVERAGE(T20:T22))*'RAOB Used for Calcs'!N21)</f>
        <v>55.619744869688219</v>
      </c>
      <c r="W21" s="25"/>
      <c r="X21" s="25">
        <f>IF('RAOB Used for Calcs'!L21=1,'particle parameters'!$B$32,X22+(R22*'vertical grid'!H22))</f>
        <v>60.545704604769632</v>
      </c>
      <c r="Z21" s="25">
        <f>(IF('RAOB Used for Calcs'!L21=1,AVERAGE(X20:X21),AVERAGE(X20:X22)))*'RAOB Used for Calcs'!N21</f>
        <v>60.545704604769632</v>
      </c>
      <c r="AB21" s="8">
        <f>(V21*'vertical grid'!H21)+((0.5*P21)*('vertical grid'!H21*'vertical grid'!H21))</f>
        <v>0</v>
      </c>
      <c r="AD21" s="8">
        <f>(Z21*'vertical grid'!H21)+((0.5*R21)*('vertical grid'!H21*'vertical grid'!H21))</f>
        <v>0</v>
      </c>
      <c r="AF21" s="8" t="e">
        <f>IF(AB21=0, AB21/0, SUM(AB21:$AB$600))</f>
        <v>#DIV/0!</v>
      </c>
      <c r="AH21" s="8" t="e">
        <f>IF(AD21=0, AD21/0, SUM(AD21:$AD$600))</f>
        <v>#DIV/0!</v>
      </c>
      <c r="AJ21" s="9">
        <f>IF('RAOB Used for Calcs'!N22=1,AB21/(B21-B20),B21/0)</f>
        <v>0</v>
      </c>
      <c r="AL21" s="9">
        <f>IF('RAOB Used for Calcs'!N22=1, AD21/(B21-B20), B21/0)</f>
        <v>0</v>
      </c>
    </row>
    <row r="22" spans="2:38" x14ac:dyDescent="0.15">
      <c r="B22" s="15">
        <f>IF('RAOB Used for Calcs'!N22=1,'RAOB Used for Calcs'!C22,0)</f>
        <v>1524</v>
      </c>
      <c r="D22" s="8">
        <f>Vz!K22</f>
        <v>0.4469356628622656</v>
      </c>
      <c r="F22" s="9">
        <f>'P,T'!J22</f>
        <v>1.073027037184844</v>
      </c>
      <c r="G22" s="8"/>
      <c r="H22" s="8">
        <f>'wind velocity'!J22-T22</f>
        <v>-49.322132058248521</v>
      </c>
      <c r="I22" s="8"/>
      <c r="J22" s="8">
        <f>'wind velocity'!N22-X22</f>
        <v>-64.676693871599682</v>
      </c>
      <c r="L22" s="12">
        <f>IF('RAOB Used for Calcs'!N22=1,(0.5)*F22*$K$12*D22*(H22*ABS(H22)),0)</f>
        <v>-3.168361274582701</v>
      </c>
      <c r="N22" s="12">
        <f>IF('RAOB Used for Calcs'!N22=1,(0.5)*F22*$K$12*D22*(J22*ABS(J22)),0)</f>
        <v>-5.4481196443085107</v>
      </c>
      <c r="P22" s="9">
        <f>IF('RAOB Used for Calcs'!N22=1,L22/$O$9,0)</f>
        <v>-3.168361274582701</v>
      </c>
      <c r="Q22" s="8"/>
      <c r="R22" s="9">
        <f>IF('RAOB Used for Calcs'!N22=1,N22/$O$9,0)</f>
        <v>-5.4481196443085107</v>
      </c>
      <c r="S22" s="25"/>
      <c r="T22" s="25">
        <f>IF('RAOB Used for Calcs'!L22=1,'particle parameters'!$B$31,T23+(P23*'vertical grid'!H23))</f>
        <v>55.619744869688219</v>
      </c>
      <c r="V22" s="25">
        <f>(IF('RAOB Used for Calcs'!L22=1, AVERAGE(T21:T22), AVERAGE(T21:T23))*'RAOB Used for Calcs'!N22)</f>
        <v>55.619744869688219</v>
      </c>
      <c r="W22" s="25"/>
      <c r="X22" s="25">
        <f>IF('RAOB Used for Calcs'!L22=1,'particle parameters'!$B$32,X23+(R23*'vertical grid'!H23))</f>
        <v>60.545704604769632</v>
      </c>
      <c r="Z22" s="25">
        <f>(IF('RAOB Used for Calcs'!L22=1,AVERAGE(X21:X22),AVERAGE(X21:X23)))*'RAOB Used for Calcs'!N22</f>
        <v>60.545704604769632</v>
      </c>
      <c r="AB22" s="8">
        <f>(V22*'vertical grid'!H22)+((0.5*P22)*('vertical grid'!H22*'vertical grid'!H22))</f>
        <v>0</v>
      </c>
      <c r="AD22" s="8">
        <f>(Z22*'vertical grid'!H22)+((0.5*R22)*('vertical grid'!H22*'vertical grid'!H22))</f>
        <v>0</v>
      </c>
      <c r="AF22" s="8" t="e">
        <f>IF(AB22=0, AB22/0, SUM(AB22:$AB$600))</f>
        <v>#DIV/0!</v>
      </c>
      <c r="AH22" s="8" t="e">
        <f>IF(AD22=0, AD22/0, SUM(AD22:$AD$600))</f>
        <v>#DIV/0!</v>
      </c>
      <c r="AJ22" s="9">
        <f>IF('RAOB Used for Calcs'!N23=1,AB22/(B22-B21),B22/0)</f>
        <v>0</v>
      </c>
      <c r="AL22" s="9">
        <f>IF('RAOB Used for Calcs'!N23=1, AD22/(B22-B21), B22/0)</f>
        <v>0</v>
      </c>
    </row>
    <row r="23" spans="2:38" x14ac:dyDescent="0.15">
      <c r="B23" s="15">
        <f>IF('RAOB Used for Calcs'!N23=1,'RAOB Used for Calcs'!C23,0)</f>
        <v>1625.6666666666667</v>
      </c>
      <c r="D23" s="8">
        <f>Vz!K23</f>
        <v>0.44782801320263443</v>
      </c>
      <c r="F23" s="9">
        <f>'P,T'!J23</f>
        <v>1.0419709878047252</v>
      </c>
      <c r="G23" s="8"/>
      <c r="H23" s="8">
        <f>'wind velocity'!J23-T23</f>
        <v>-48.924183334105223</v>
      </c>
      <c r="I23" s="8"/>
      <c r="J23" s="8">
        <f>'wind velocity'!N23-X23</f>
        <v>-65.587280159528945</v>
      </c>
      <c r="L23" s="12">
        <f>IF('RAOB Used for Calcs'!N23=1,(0.5)*F23*$K$12*D23*(H23*ABS(H23)),0)</f>
        <v>-3.0332582764422837</v>
      </c>
      <c r="N23" s="12">
        <f>IF('RAOB Used for Calcs'!N23=1,(0.5)*F23*$K$12*D23*(J23*ABS(J23)),0)</f>
        <v>-5.4513173383013038</v>
      </c>
      <c r="P23" s="9">
        <f>IF('RAOB Used for Calcs'!N23=1,L23/$O$9,0)</f>
        <v>-3.0332582764422837</v>
      </c>
      <c r="Q23" s="8"/>
      <c r="R23" s="9">
        <f>IF('RAOB Used for Calcs'!N23=1,N23/$O$9,0)</f>
        <v>-5.4513173383013038</v>
      </c>
      <c r="S23" s="25"/>
      <c r="T23" s="25">
        <f>IF('RAOB Used for Calcs'!L23=1,'particle parameters'!$B$31,T24+(P24*'vertical grid'!H24))</f>
        <v>55.619744869688219</v>
      </c>
      <c r="V23" s="25">
        <f>(IF('RAOB Used for Calcs'!L23=1, AVERAGE(T22:T23), AVERAGE(T22:T24))*'RAOB Used for Calcs'!N23)</f>
        <v>55.619744869688219</v>
      </c>
      <c r="W23" s="25"/>
      <c r="X23" s="25">
        <f>IF('RAOB Used for Calcs'!L23=1,'particle parameters'!$B$32,X24+(R24*'vertical grid'!H24))</f>
        <v>60.545704604769632</v>
      </c>
      <c r="Z23" s="25">
        <f>(IF('RAOB Used for Calcs'!L23=1,AVERAGE(X22:X23),AVERAGE(X22:X24)))*'RAOB Used for Calcs'!N23</f>
        <v>60.545704604769632</v>
      </c>
      <c r="AB23" s="8">
        <f>(V23*'vertical grid'!H23)+((0.5*P23)*('vertical grid'!H23*'vertical grid'!H23))</f>
        <v>0</v>
      </c>
      <c r="AD23" s="8">
        <f>(Z23*'vertical grid'!H23)+((0.5*R23)*('vertical grid'!H23*'vertical grid'!H23))</f>
        <v>0</v>
      </c>
      <c r="AF23" s="8" t="e">
        <f>IF(AB23=0, AB23/0, SUM(AB23:$AB$600))</f>
        <v>#DIV/0!</v>
      </c>
      <c r="AH23" s="8" t="e">
        <f>IF(AD23=0, AD23/0, SUM(AD23:$AD$600))</f>
        <v>#DIV/0!</v>
      </c>
      <c r="AJ23" s="9">
        <f>IF('RAOB Used for Calcs'!N24=1,AB23/(B23-B22),B23/0)</f>
        <v>0</v>
      </c>
      <c r="AL23" s="9">
        <f>IF('RAOB Used for Calcs'!N24=1, AD23/(B23-B22), B23/0)</f>
        <v>0</v>
      </c>
    </row>
    <row r="24" spans="2:38" x14ac:dyDescent="0.15">
      <c r="B24" s="15">
        <f>IF('RAOB Used for Calcs'!N24=1,'RAOB Used for Calcs'!C24,0)</f>
        <v>1727.3333333333335</v>
      </c>
      <c r="D24" s="8">
        <f>Vz!K24</f>
        <v>0.44782801320263443</v>
      </c>
      <c r="F24" s="9">
        <f>'P,T'!J24</f>
        <v>1.0419709878047252</v>
      </c>
      <c r="G24" s="8"/>
      <c r="H24" s="8">
        <f>'wind velocity'!J24-T24</f>
        <v>-48.526234609961932</v>
      </c>
      <c r="I24" s="8"/>
      <c r="J24" s="8">
        <f>'wind velocity'!N24-X24</f>
        <v>-66.497866447458208</v>
      </c>
      <c r="L24" s="12">
        <f>IF('RAOB Used for Calcs'!N24=1,(0.5)*F24*$K$12*D24*(H24*ABS(H24)),0)</f>
        <v>-2.9841139888165955</v>
      </c>
      <c r="N24" s="12">
        <f>IF('RAOB Used for Calcs'!N24=1,(0.5)*F24*$K$12*D24*(J24*ABS(J24)),0)</f>
        <v>-5.6037357073528522</v>
      </c>
      <c r="P24" s="9">
        <f>IF('RAOB Used for Calcs'!N24=1,L24/$O$9,0)</f>
        <v>-2.9841139888165955</v>
      </c>
      <c r="Q24" s="8"/>
      <c r="R24" s="9">
        <f>IF('RAOB Used for Calcs'!N24=1,N24/$O$9,0)</f>
        <v>-5.6037357073528522</v>
      </c>
      <c r="S24" s="25"/>
      <c r="T24" s="25">
        <f>IF('RAOB Used for Calcs'!L24=1,'particle parameters'!$B$31,T25+(P25*'vertical grid'!H25))</f>
        <v>55.619744869688219</v>
      </c>
      <c r="V24" s="25">
        <f>(IF('RAOB Used for Calcs'!L24=1, AVERAGE(T23:T24), AVERAGE(T23:T25))*'RAOB Used for Calcs'!N24)</f>
        <v>55.619744869688219</v>
      </c>
      <c r="W24" s="25"/>
      <c r="X24" s="25">
        <f>IF('RAOB Used for Calcs'!L24=1,'particle parameters'!$B$32,X25+(R25*'vertical grid'!H25))</f>
        <v>60.545704604769632</v>
      </c>
      <c r="Z24" s="25">
        <f>(IF('RAOB Used for Calcs'!L24=1,AVERAGE(X23:X24),AVERAGE(X23:X25)))*'RAOB Used for Calcs'!N24</f>
        <v>60.545704604769632</v>
      </c>
      <c r="AB24" s="8">
        <f>(V24*'vertical grid'!H24)+((0.5*P24)*('vertical grid'!H24*'vertical grid'!H24))</f>
        <v>0</v>
      </c>
      <c r="AD24" s="8">
        <f>(Z24*'vertical grid'!H24)+((0.5*R24)*('vertical grid'!H24*'vertical grid'!H24))</f>
        <v>0</v>
      </c>
      <c r="AF24" s="8" t="e">
        <f>IF(AB24=0, AB24/0, SUM(AB24:$AB$600))</f>
        <v>#DIV/0!</v>
      </c>
      <c r="AH24" s="8" t="e">
        <f>IF(AD24=0, AD24/0, SUM(AD24:$AD$600))</f>
        <v>#DIV/0!</v>
      </c>
      <c r="AJ24" s="9">
        <f>IF('RAOB Used for Calcs'!N25=1,AB24/(B24-B23),B24/0)</f>
        <v>0</v>
      </c>
      <c r="AL24" s="9">
        <f>IF('RAOB Used for Calcs'!N25=1, AD24/(B24-B23), B24/0)</f>
        <v>0</v>
      </c>
    </row>
    <row r="25" spans="2:38" x14ac:dyDescent="0.15">
      <c r="B25" s="15">
        <f>IF('RAOB Used for Calcs'!N25=1,'RAOB Used for Calcs'!C25,0)</f>
        <v>1829</v>
      </c>
      <c r="D25" s="8">
        <f>Vz!K25</f>
        <v>0.44782801320263443</v>
      </c>
      <c r="F25" s="9">
        <f>'P,T'!J25</f>
        <v>1.0419709878047252</v>
      </c>
      <c r="G25" s="8"/>
      <c r="H25" s="8">
        <f>'wind velocity'!J25-T25</f>
        <v>-48.302386053538676</v>
      </c>
      <c r="I25" s="8"/>
      <c r="J25" s="8">
        <f>'wind velocity'!N25-X25</f>
        <v>-66.497866447458208</v>
      </c>
      <c r="L25" s="12">
        <f>IF('RAOB Used for Calcs'!N25=1,(0.5)*F25*$K$12*D25*(H25*ABS(H25)),0)</f>
        <v>-2.956646417251529</v>
      </c>
      <c r="N25" s="12">
        <f>IF('RAOB Used for Calcs'!N25=1,(0.5)*F25*$K$12*D25*(J25*ABS(J25)),0)</f>
        <v>-5.6037357073528522</v>
      </c>
      <c r="P25" s="9">
        <f>IF('RAOB Used for Calcs'!N25=1,L25/$O$9,0)</f>
        <v>-2.956646417251529</v>
      </c>
      <c r="Q25" s="8"/>
      <c r="R25" s="9">
        <f>IF('RAOB Used for Calcs'!N25=1,N25/$O$9,0)</f>
        <v>-5.6037357073528522</v>
      </c>
      <c r="S25" s="25"/>
      <c r="T25" s="25">
        <f>IF('RAOB Used for Calcs'!L25=1,'particle parameters'!$B$31,T26+(P26*'vertical grid'!H26))</f>
        <v>55.619744869688219</v>
      </c>
      <c r="V25" s="25">
        <f>(IF('RAOB Used for Calcs'!L25=1, AVERAGE(T24:T25), AVERAGE(T24:T26))*'RAOB Used for Calcs'!N25)</f>
        <v>55.619744869688219</v>
      </c>
      <c r="W25" s="25"/>
      <c r="X25" s="25">
        <f>IF('RAOB Used for Calcs'!L25=1,'particle parameters'!$B$32,X26+(R26*'vertical grid'!H26))</f>
        <v>60.545704604769632</v>
      </c>
      <c r="Z25" s="25">
        <f>(IF('RAOB Used for Calcs'!L25=1,AVERAGE(X24:X25),AVERAGE(X24:X26)))*'RAOB Used for Calcs'!N25</f>
        <v>60.545704604769632</v>
      </c>
      <c r="AB25" s="8">
        <f>(V25*'vertical grid'!H25)+((0.5*P25)*('vertical grid'!H25*'vertical grid'!H25))</f>
        <v>0</v>
      </c>
      <c r="AD25" s="8">
        <f>(Z25*'vertical grid'!H25)+((0.5*R25)*('vertical grid'!H25*'vertical grid'!H25))</f>
        <v>0</v>
      </c>
      <c r="AF25" s="8" t="e">
        <f>IF(AB25=0, AB25/0, SUM(AB25:$AB$600))</f>
        <v>#DIV/0!</v>
      </c>
      <c r="AH25" s="8" t="e">
        <f>IF(AD25=0, AD25/0, SUM(AD25:$AD$600))</f>
        <v>#DIV/0!</v>
      </c>
      <c r="AJ25" s="9">
        <f>IF('RAOB Used for Calcs'!N26=1,AB25/(B25-B24),B25/0)</f>
        <v>0</v>
      </c>
      <c r="AL25" s="9">
        <f>IF('RAOB Used for Calcs'!N26=1, AD25/(B25-B24), B25/0)</f>
        <v>0</v>
      </c>
    </row>
    <row r="26" spans="2:38" x14ac:dyDescent="0.15">
      <c r="B26" s="15">
        <f>IF('RAOB Used for Calcs'!N26=1,'RAOB Used for Calcs'!C26,0)</f>
        <v>1859.3333333333333</v>
      </c>
      <c r="D26" s="8">
        <f>Vz!K26</f>
        <v>0.44810101161043547</v>
      </c>
      <c r="F26" s="9">
        <f>'P,T'!J26</f>
        <v>1.03283073727426</v>
      </c>
      <c r="G26" s="8"/>
      <c r="H26" s="8">
        <f>'wind velocity'!J26-T26</f>
        <v>-48.07853749711542</v>
      </c>
      <c r="I26" s="8"/>
      <c r="J26" s="8">
        <f>'wind velocity'!N26-X26</f>
        <v>-66.896815594852683</v>
      </c>
      <c r="L26" s="12">
        <f>IF('RAOB Used for Calcs'!N26=1,(0.5)*F26*$K$12*D26*(H26*ABS(H26)),0)</f>
        <v>-2.9053798025700548</v>
      </c>
      <c r="N26" s="12">
        <f>IF('RAOB Used for Calcs'!N26=1,(0.5)*F26*$K$12*D26*(J26*ABS(J26)),0)</f>
        <v>-5.6248546766153211</v>
      </c>
      <c r="P26" s="9">
        <f>IF('RAOB Used for Calcs'!N26=1,L26/$O$9,0)</f>
        <v>-2.9053798025700548</v>
      </c>
      <c r="Q26" s="8"/>
      <c r="R26" s="9">
        <f>IF('RAOB Used for Calcs'!N26=1,N26/$O$9,0)</f>
        <v>-5.6248546766153211</v>
      </c>
      <c r="S26" s="25"/>
      <c r="T26" s="25">
        <f>IF('RAOB Used for Calcs'!L26=1,'particle parameters'!$B$31,T27+(P27*'vertical grid'!H27))</f>
        <v>55.619744869688219</v>
      </c>
      <c r="V26" s="25">
        <f>(IF('RAOB Used for Calcs'!L26=1, AVERAGE(T25:T26), AVERAGE(T25:T27))*'RAOB Used for Calcs'!N26)</f>
        <v>55.619744869688219</v>
      </c>
      <c r="W26" s="25"/>
      <c r="X26" s="25">
        <f>IF('RAOB Used for Calcs'!L26=1,'particle parameters'!$B$32,X27+(R27*'vertical grid'!H27))</f>
        <v>60.545704604769632</v>
      </c>
      <c r="Z26" s="25">
        <f>(IF('RAOB Used for Calcs'!L26=1,AVERAGE(X25:X26),AVERAGE(X25:X27)))*'RAOB Used for Calcs'!N26</f>
        <v>60.545704604769632</v>
      </c>
      <c r="AB26" s="8">
        <f>(V26*'vertical grid'!H26)+((0.5*P26)*('vertical grid'!H26*'vertical grid'!H26))</f>
        <v>0</v>
      </c>
      <c r="AD26" s="8">
        <f>(Z26*'vertical grid'!H26)+((0.5*R26)*('vertical grid'!H26*'vertical grid'!H26))</f>
        <v>0</v>
      </c>
      <c r="AF26" s="8" t="e">
        <f>IF(AB26=0, AB26/0, SUM(AB26:$AB$600))</f>
        <v>#DIV/0!</v>
      </c>
      <c r="AH26" s="8" t="e">
        <f>IF(AD26=0, AD26/0, SUM(AD26:$AD$600))</f>
        <v>#DIV/0!</v>
      </c>
      <c r="AJ26" s="9">
        <f>IF('RAOB Used for Calcs'!N27=1,AB26/(B26-B25),B26/0)</f>
        <v>0</v>
      </c>
      <c r="AL26" s="9">
        <f>IF('RAOB Used for Calcs'!N27=1, AD26/(B26-B25), B26/0)</f>
        <v>0</v>
      </c>
    </row>
    <row r="27" spans="2:38" x14ac:dyDescent="0.15">
      <c r="B27" s="15">
        <f>IF('RAOB Used for Calcs'!N27=1,'RAOB Used for Calcs'!C27,0)</f>
        <v>1889.6666666666665</v>
      </c>
      <c r="D27" s="8">
        <f>Vz!K27</f>
        <v>0.44810101161043547</v>
      </c>
      <c r="F27" s="9">
        <f>'P,T'!J27</f>
        <v>1.03283073727426</v>
      </c>
      <c r="G27" s="8"/>
      <c r="H27" s="8">
        <f>'wind velocity'!J27-T27</f>
        <v>-47.854688940692157</v>
      </c>
      <c r="I27" s="8"/>
      <c r="J27" s="8">
        <f>'wind velocity'!N27-X27</f>
        <v>-67.295764742247158</v>
      </c>
      <c r="L27" s="12">
        <f>IF('RAOB Used for Calcs'!N27=1,(0.5)*F27*$K$12*D27*(H27*ABS(H27)),0)</f>
        <v>-2.8783885048667202</v>
      </c>
      <c r="N27" s="12">
        <f>IF('RAOB Used for Calcs'!N27=1,(0.5)*F27*$K$12*D27*(J27*ABS(J27)),0)</f>
        <v>-5.6921440465000357</v>
      </c>
      <c r="P27" s="9">
        <f>IF('RAOB Used for Calcs'!N27=1,L27/$O$9,0)</f>
        <v>-2.8783885048667202</v>
      </c>
      <c r="Q27" s="8"/>
      <c r="R27" s="9">
        <f>IF('RAOB Used for Calcs'!N27=1,N27/$O$9,0)</f>
        <v>-5.6921440465000357</v>
      </c>
      <c r="S27" s="25"/>
      <c r="T27" s="25">
        <f>IF('RAOB Used for Calcs'!L27=1,'particle parameters'!$B$31,T28+(P28*'vertical grid'!H28))</f>
        <v>55.619744869688219</v>
      </c>
      <c r="V27" s="25">
        <f>(IF('RAOB Used for Calcs'!L27=1, AVERAGE(T26:T27), AVERAGE(T26:T28))*'RAOB Used for Calcs'!N27)</f>
        <v>55.619744869688219</v>
      </c>
      <c r="W27" s="25"/>
      <c r="X27" s="25">
        <f>IF('RAOB Used for Calcs'!L27=1,'particle parameters'!$B$32,X28+(R28*'vertical grid'!H28))</f>
        <v>60.545704604769632</v>
      </c>
      <c r="Z27" s="25">
        <f>(IF('RAOB Used for Calcs'!L27=1,AVERAGE(X26:X27),AVERAGE(X26:X28)))*'RAOB Used for Calcs'!N27</f>
        <v>60.545704604769632</v>
      </c>
      <c r="AB27" s="8">
        <f>(V27*'vertical grid'!H27)+((0.5*P27)*('vertical grid'!H27*'vertical grid'!H27))</f>
        <v>0</v>
      </c>
      <c r="AD27" s="8">
        <f>(Z27*'vertical grid'!H27)+((0.5*R27)*('vertical grid'!H27*'vertical grid'!H27))</f>
        <v>0</v>
      </c>
      <c r="AF27" s="8" t="e">
        <f>IF(AB27=0, AB27/0, SUM(AB27:$AB$600))</f>
        <v>#DIV/0!</v>
      </c>
      <c r="AH27" s="8" t="e">
        <f>IF(AD27=0, AD27/0, SUM(AD27:$AD$600))</f>
        <v>#DIV/0!</v>
      </c>
      <c r="AJ27" s="9">
        <f>IF('RAOB Used for Calcs'!N28=1,AB27/(B27-B26),B27/0)</f>
        <v>0</v>
      </c>
      <c r="AL27" s="9">
        <f>IF('RAOB Used for Calcs'!N28=1, AD27/(B27-B26), B27/0)</f>
        <v>0</v>
      </c>
    </row>
    <row r="28" spans="2:38" x14ac:dyDescent="0.15">
      <c r="B28" s="15">
        <f>IF('RAOB Used for Calcs'!N28=1,'RAOB Used for Calcs'!C28,0)</f>
        <v>1920</v>
      </c>
      <c r="D28" s="8">
        <f>Vz!K28</f>
        <v>0.44810101161043547</v>
      </c>
      <c r="F28" s="9">
        <f>'P,T'!J28</f>
        <v>1.03283073727426</v>
      </c>
      <c r="G28" s="8"/>
      <c r="H28" s="8">
        <f>'wind velocity'!J28-T28</f>
        <v>-47.766916948894043</v>
      </c>
      <c r="I28" s="8"/>
      <c r="J28" s="8">
        <f>'wind velocity'!N28-X28</f>
        <v>-67.295764742247158</v>
      </c>
      <c r="L28" s="12">
        <f>IF('RAOB Used for Calcs'!N28=1,(0.5)*F28*$K$12*D28*(H28*ABS(H28)),0)</f>
        <v>-2.8678394778820895</v>
      </c>
      <c r="N28" s="12">
        <f>IF('RAOB Used for Calcs'!N28=1,(0.5)*F28*$K$12*D28*(J28*ABS(J28)),0)</f>
        <v>-5.6921440465000357</v>
      </c>
      <c r="P28" s="9">
        <f>IF('RAOB Used for Calcs'!N28=1,L28/$O$9,0)</f>
        <v>-2.8678394778820895</v>
      </c>
      <c r="Q28" s="8"/>
      <c r="R28" s="9">
        <f>IF('RAOB Used for Calcs'!N28=1,N28/$O$9,0)</f>
        <v>-5.6921440465000357</v>
      </c>
      <c r="S28" s="25"/>
      <c r="T28" s="25">
        <f>IF('RAOB Used for Calcs'!L28=1,'particle parameters'!$B$31,T29+(P29*'vertical grid'!H29))</f>
        <v>55.619744869688219</v>
      </c>
      <c r="V28" s="25">
        <f>(IF('RAOB Used for Calcs'!L28=1, AVERAGE(T27:T28), AVERAGE(T27:T29))*'RAOB Used for Calcs'!N28)</f>
        <v>55.619744869688219</v>
      </c>
      <c r="W28" s="25"/>
      <c r="X28" s="25">
        <f>IF('RAOB Used for Calcs'!L28=1,'particle parameters'!$B$32,X29+(R29*'vertical grid'!H29))</f>
        <v>60.545704604769632</v>
      </c>
      <c r="Z28" s="25">
        <f>(IF('RAOB Used for Calcs'!L28=1,AVERAGE(X27:X28),AVERAGE(X27:X29)))*'RAOB Used for Calcs'!N28</f>
        <v>60.545704604769632</v>
      </c>
      <c r="AB28" s="8">
        <f>(V28*'vertical grid'!H28)+((0.5*P28)*('vertical grid'!H28*'vertical grid'!H28))</f>
        <v>0</v>
      </c>
      <c r="AD28" s="8">
        <f>(Z28*'vertical grid'!H28)+((0.5*R28)*('vertical grid'!H28*'vertical grid'!H28))</f>
        <v>0</v>
      </c>
      <c r="AF28" s="8" t="e">
        <f>IF(AB28=0, AB28/0, SUM(AB28:$AB$600))</f>
        <v>#DIV/0!</v>
      </c>
      <c r="AH28" s="8" t="e">
        <f>IF(AD28=0, AD28/0, SUM(AD28:$AD$600))</f>
        <v>#DIV/0!</v>
      </c>
      <c r="AJ28" s="9">
        <f>IF('RAOB Used for Calcs'!N29=1,AB28/(B28-B27),B28/0)</f>
        <v>0</v>
      </c>
      <c r="AL28" s="9">
        <f>IF('RAOB Used for Calcs'!N29=1, AD28/(B28-B27), B28/0)</f>
        <v>0</v>
      </c>
    </row>
    <row r="29" spans="2:38" x14ac:dyDescent="0.15">
      <c r="B29" s="15">
        <f>IF('RAOB Used for Calcs'!N29=1,'RAOB Used for Calcs'!C29,0)</f>
        <v>1930</v>
      </c>
      <c r="D29" s="8">
        <f>Vz!K29</f>
        <v>0.4481913904039746</v>
      </c>
      <c r="F29" s="9">
        <f>'P,T'!J29</f>
        <v>1.0289720919295244</v>
      </c>
      <c r="G29" s="8"/>
      <c r="H29" s="8">
        <f>'wind velocity'!J29-T29</f>
        <v>-47.679144957095929</v>
      </c>
      <c r="I29" s="8"/>
      <c r="J29" s="8">
        <f>'wind velocity'!N29-X29</f>
        <v>-67.53512393942853</v>
      </c>
      <c r="L29" s="12">
        <f>IF('RAOB Used for Calcs'!N29=1,(0.5)*F29*$K$12*D29*(H29*ABS(H29)),0)</f>
        <v>-2.8472090820560814</v>
      </c>
      <c r="N29" s="12">
        <f>IF('RAOB Used for Calcs'!N29=1,(0.5)*F29*$K$12*D29*(J29*ABS(J29)),0)</f>
        <v>-5.7124425548630802</v>
      </c>
      <c r="P29" s="9">
        <f>IF('RAOB Used for Calcs'!N29=1,L29/$O$9,0)</f>
        <v>-2.8472090820560814</v>
      </c>
      <c r="Q29" s="8"/>
      <c r="R29" s="9">
        <f>IF('RAOB Used for Calcs'!N29=1,N29/$O$9,0)</f>
        <v>-5.7124425548630802</v>
      </c>
      <c r="S29" s="25"/>
      <c r="T29" s="25">
        <f>IF('RAOB Used for Calcs'!L29=1,'particle parameters'!$B$31,T30+(P30*'vertical grid'!H30))</f>
        <v>55.619744869688219</v>
      </c>
      <c r="V29" s="25">
        <f>(IF('RAOB Used for Calcs'!L29=1, AVERAGE(T28:T29), AVERAGE(T28:T30))*'RAOB Used for Calcs'!N29)</f>
        <v>55.619744869688219</v>
      </c>
      <c r="W29" s="25"/>
      <c r="X29" s="25">
        <f>IF('RAOB Used for Calcs'!L29=1,'particle parameters'!$B$32,X30+(R30*'vertical grid'!H30))</f>
        <v>60.545704604769632</v>
      </c>
      <c r="Z29" s="25">
        <f>(IF('RAOB Used for Calcs'!L29=1,AVERAGE(X28:X29),AVERAGE(X28:X30)))*'RAOB Used for Calcs'!N29</f>
        <v>60.545704604769632</v>
      </c>
      <c r="AB29" s="8">
        <f>(V29*'vertical grid'!H29)+((0.5*P29)*('vertical grid'!H29*'vertical grid'!H29))</f>
        <v>0</v>
      </c>
      <c r="AD29" s="8">
        <f>(Z29*'vertical grid'!H29)+((0.5*R29)*('vertical grid'!H29*'vertical grid'!H29))</f>
        <v>0</v>
      </c>
      <c r="AF29" s="8" t="e">
        <f>IF(AB29=0, AB29/0, SUM(AB29:$AB$600))</f>
        <v>#DIV/0!</v>
      </c>
      <c r="AH29" s="8" t="e">
        <f>IF(AD29=0, AD29/0, SUM(AD29:$AD$600))</f>
        <v>#DIV/0!</v>
      </c>
      <c r="AJ29" s="9">
        <f>IF('RAOB Used for Calcs'!N30=1,AB29/(B29-B28),B29/0)</f>
        <v>0</v>
      </c>
      <c r="AL29" s="9">
        <f>IF('RAOB Used for Calcs'!N30=1, AD29/(B29-B28), B29/0)</f>
        <v>0</v>
      </c>
    </row>
    <row r="30" spans="2:38" x14ac:dyDescent="0.15">
      <c r="B30" s="15">
        <f>IF('RAOB Used for Calcs'!N30=1,'RAOB Used for Calcs'!C30,0)</f>
        <v>1940</v>
      </c>
      <c r="D30" s="8">
        <f>Vz!K30</f>
        <v>0.4481913904039746</v>
      </c>
      <c r="F30" s="9">
        <f>'P,T'!J30</f>
        <v>1.0289720919295244</v>
      </c>
      <c r="G30" s="8"/>
      <c r="H30" s="8">
        <f>'wind velocity'!J30-T30</f>
        <v>-47.591372965297815</v>
      </c>
      <c r="I30" s="8"/>
      <c r="J30" s="8">
        <f>'wind velocity'!N30-X30</f>
        <v>-67.774483136609902</v>
      </c>
      <c r="L30" s="12">
        <f>IF('RAOB Used for Calcs'!N30=1,(0.5)*F30*$K$12*D30*(H30*ABS(H30)),0)</f>
        <v>-2.8367359417092421</v>
      </c>
      <c r="N30" s="12">
        <f>IF('RAOB Used for Calcs'!N30=1,(0.5)*F30*$K$12*D30*(J30*ABS(J30)),0)</f>
        <v>-5.7530065942560462</v>
      </c>
      <c r="P30" s="9">
        <f>IF('RAOB Used for Calcs'!N30=1,L30/$O$9,0)</f>
        <v>-2.8367359417092421</v>
      </c>
      <c r="Q30" s="8"/>
      <c r="R30" s="9">
        <f>IF('RAOB Used for Calcs'!N30=1,N30/$O$9,0)</f>
        <v>-5.7530065942560462</v>
      </c>
      <c r="S30" s="25"/>
      <c r="T30" s="25">
        <f>IF('RAOB Used for Calcs'!L30=1,'particle parameters'!$B$31,T31+(P31*'vertical grid'!H31))</f>
        <v>55.619744869688219</v>
      </c>
      <c r="V30" s="25">
        <f>(IF('RAOB Used for Calcs'!L30=1, AVERAGE(T29:T30), AVERAGE(T29:T31))*'RAOB Used for Calcs'!N30)</f>
        <v>55.619744869688219</v>
      </c>
      <c r="W30" s="25"/>
      <c r="X30" s="25">
        <f>IF('RAOB Used for Calcs'!L30=1,'particle parameters'!$B$32,X31+(R31*'vertical grid'!H31))</f>
        <v>60.545704604769632</v>
      </c>
      <c r="Z30" s="25">
        <f>(IF('RAOB Used for Calcs'!L30=1,AVERAGE(X29:X30),AVERAGE(X29:X31)))*'RAOB Used for Calcs'!N30</f>
        <v>60.545704604769632</v>
      </c>
      <c r="AB30" s="8">
        <f>(V30*'vertical grid'!H30)+((0.5*P30)*('vertical grid'!H30*'vertical grid'!H30))</f>
        <v>0</v>
      </c>
      <c r="AD30" s="8">
        <f>(Z30*'vertical grid'!H30)+((0.5*R30)*('vertical grid'!H30*'vertical grid'!H30))</f>
        <v>0</v>
      </c>
      <c r="AF30" s="8" t="e">
        <f>IF(AB30=0, AB30/0, SUM(AB30:$AB$600))</f>
        <v>#DIV/0!</v>
      </c>
      <c r="AH30" s="8" t="e">
        <f>IF(AD30=0, AD30/0, SUM(AD30:$AD$600))</f>
        <v>#DIV/0!</v>
      </c>
      <c r="AJ30" s="9">
        <f>IF('RAOB Used for Calcs'!N31=1,AB30/(B30-B29),B30/0)</f>
        <v>0</v>
      </c>
      <c r="AL30" s="9">
        <f>IF('RAOB Used for Calcs'!N31=1, AD30/(B30-B29), B30/0)</f>
        <v>0</v>
      </c>
    </row>
    <row r="31" spans="2:38" x14ac:dyDescent="0.15">
      <c r="B31" s="15">
        <f>IF('RAOB Used for Calcs'!N31=1,'RAOB Used for Calcs'!C31,0)</f>
        <v>1950</v>
      </c>
      <c r="D31" s="8">
        <f>Vz!K31</f>
        <v>0.4481913904039746</v>
      </c>
      <c r="F31" s="9">
        <f>'P,T'!J31</f>
        <v>1.0289720919295244</v>
      </c>
      <c r="G31" s="8"/>
      <c r="H31" s="8">
        <f>'wind velocity'!J31-T31</f>
        <v>-47.430391987300297</v>
      </c>
      <c r="I31" s="8"/>
      <c r="J31" s="8">
        <f>'wind velocity'!N31-X31</f>
        <v>-67.774483136609902</v>
      </c>
      <c r="L31" s="12">
        <f>IF('RAOB Used for Calcs'!N31=1,(0.5)*F31*$K$12*D31*(H31*ABS(H31)),0)</f>
        <v>-2.817577503717601</v>
      </c>
      <c r="N31" s="12">
        <f>IF('RAOB Used for Calcs'!N31=1,(0.5)*F31*$K$12*D31*(J31*ABS(J31)),0)</f>
        <v>-5.7530065942560462</v>
      </c>
      <c r="P31" s="9">
        <f>IF('RAOB Used for Calcs'!N31=1,L31/$O$9,0)</f>
        <v>-2.817577503717601</v>
      </c>
      <c r="Q31" s="8"/>
      <c r="R31" s="9">
        <f>IF('RAOB Used for Calcs'!N31=1,N31/$O$9,0)</f>
        <v>-5.7530065942560462</v>
      </c>
      <c r="S31" s="25"/>
      <c r="T31" s="25">
        <f>IF('RAOB Used for Calcs'!L31=1,'particle parameters'!$B$31,T32+(P32*'vertical grid'!H32))</f>
        <v>55.619744869688219</v>
      </c>
      <c r="V31" s="25">
        <f>(IF('RAOB Used for Calcs'!L31=1, AVERAGE(T30:T31), AVERAGE(T30:T32))*'RAOB Used for Calcs'!N31)</f>
        <v>55.619744869688219</v>
      </c>
      <c r="W31" s="25"/>
      <c r="X31" s="25">
        <f>IF('RAOB Used for Calcs'!L31=1,'particle parameters'!$B$32,X32+(R32*'vertical grid'!H32))</f>
        <v>60.545704604769632</v>
      </c>
      <c r="Z31" s="25">
        <f>(IF('RAOB Used for Calcs'!L31=1,AVERAGE(X30:X31),AVERAGE(X30:X32)))*'RAOB Used for Calcs'!N31</f>
        <v>60.545704604769632</v>
      </c>
      <c r="AB31" s="8">
        <f>(V31*'vertical grid'!H31)+((0.5*P31)*('vertical grid'!H31*'vertical grid'!H31))</f>
        <v>0</v>
      </c>
      <c r="AD31" s="8">
        <f>(Z31*'vertical grid'!H31)+((0.5*R31)*('vertical grid'!H31*'vertical grid'!H31))</f>
        <v>0</v>
      </c>
      <c r="AF31" s="8" t="e">
        <f>IF(AB31=0, AB31/0, SUM(AB31:$AB$600))</f>
        <v>#DIV/0!</v>
      </c>
      <c r="AH31" s="8" t="e">
        <f>IF(AD31=0, AD31/0, SUM(AD31:$AD$600))</f>
        <v>#DIV/0!</v>
      </c>
      <c r="AJ31" s="9">
        <f>IF('RAOB Used for Calcs'!N32=1,AB31/(B31-B30),B31/0)</f>
        <v>0</v>
      </c>
      <c r="AL31" s="9">
        <f>IF('RAOB Used for Calcs'!N32=1, AD31/(B31-B30), B31/0)</f>
        <v>0</v>
      </c>
    </row>
    <row r="32" spans="2:38" x14ac:dyDescent="0.15">
      <c r="B32" s="15">
        <f>IF('RAOB Used for Calcs'!N32=1,'RAOB Used for Calcs'!C32,0)</f>
        <v>1983</v>
      </c>
      <c r="D32" s="8">
        <f>Vz!K32</f>
        <v>0.4484976105356705</v>
      </c>
      <c r="F32" s="9">
        <f>'P,T'!J32</f>
        <v>1.0176127841019513</v>
      </c>
      <c r="G32" s="8"/>
      <c r="H32" s="8">
        <f>'wind velocity'!J32-T32</f>
        <v>-47.269411009302779</v>
      </c>
      <c r="I32" s="8"/>
      <c r="J32" s="8">
        <f>'wind velocity'!N32-X32</f>
        <v>-68.269734469827426</v>
      </c>
      <c r="L32" s="12">
        <f>IF('RAOB Used for Calcs'!N32=1,(0.5)*F32*$K$12*D32*(H32*ABS(H32)),0)</f>
        <v>-2.769481111781094</v>
      </c>
      <c r="N32" s="12">
        <f>IF('RAOB Used for Calcs'!N32=1,(0.5)*F32*$K$12*D32*(J32*ABS(J32)),0)</f>
        <v>-5.7768947233760146</v>
      </c>
      <c r="P32" s="9">
        <f>IF('RAOB Used for Calcs'!N32=1,L32/$O$9,0)</f>
        <v>-2.769481111781094</v>
      </c>
      <c r="Q32" s="8"/>
      <c r="R32" s="9">
        <f>IF('RAOB Used for Calcs'!N32=1,N32/$O$9,0)</f>
        <v>-5.7768947233760146</v>
      </c>
      <c r="S32" s="25"/>
      <c r="T32" s="25">
        <f>IF('RAOB Used for Calcs'!L32=1,'particle parameters'!$B$31,T33+(P33*'vertical grid'!H33))</f>
        <v>55.619744869688219</v>
      </c>
      <c r="V32" s="25">
        <f>(IF('RAOB Used for Calcs'!L32=1, AVERAGE(T31:T32), AVERAGE(T31:T33))*'RAOB Used for Calcs'!N32)</f>
        <v>55.619744869688219</v>
      </c>
      <c r="W32" s="25"/>
      <c r="X32" s="25">
        <f>IF('RAOB Used for Calcs'!L32=1,'particle parameters'!$B$32,X33+(R33*'vertical grid'!H33))</f>
        <v>60.545704604769632</v>
      </c>
      <c r="Z32" s="25">
        <f>(IF('RAOB Used for Calcs'!L32=1,AVERAGE(X31:X32),AVERAGE(X31:X33)))*'RAOB Used for Calcs'!N32</f>
        <v>60.545704604769632</v>
      </c>
      <c r="AB32" s="8">
        <f>(V32*'vertical grid'!H32)+((0.5*P32)*('vertical grid'!H32*'vertical grid'!H32))</f>
        <v>0</v>
      </c>
      <c r="AD32" s="8">
        <f>(Z32*'vertical grid'!H32)+((0.5*R32)*('vertical grid'!H32*'vertical grid'!H32))</f>
        <v>0</v>
      </c>
      <c r="AF32" s="8" t="e">
        <f>IF(AB32=0, AB32/0, SUM(AB32:$AB$600))</f>
        <v>#DIV/0!</v>
      </c>
      <c r="AH32" s="8" t="e">
        <f>IF(AD32=0, AD32/0, SUM(AD32:$AD$600))</f>
        <v>#DIV/0!</v>
      </c>
      <c r="AJ32" s="9">
        <f>IF('RAOB Used for Calcs'!N33=1,AB32/(B32-B31),B32/0)</f>
        <v>0</v>
      </c>
      <c r="AL32" s="9">
        <f>IF('RAOB Used for Calcs'!N33=1, AD32/(B32-B31), B32/0)</f>
        <v>0</v>
      </c>
    </row>
    <row r="33" spans="2:38" x14ac:dyDescent="0.15">
      <c r="B33" s="15">
        <f>IF('RAOB Used for Calcs'!N33=1,'RAOB Used for Calcs'!C33,0)</f>
        <v>2016</v>
      </c>
      <c r="D33" s="8">
        <f>Vz!K33</f>
        <v>0.4484976105356705</v>
      </c>
      <c r="F33" s="9">
        <f>'P,T'!J33</f>
        <v>1.0176127841019513</v>
      </c>
      <c r="G33" s="8"/>
      <c r="H33" s="8">
        <f>'wind velocity'!J33-T33</f>
        <v>-47.108430031305261</v>
      </c>
      <c r="I33" s="8"/>
      <c r="J33" s="8">
        <f>'wind velocity'!N33-X33</f>
        <v>-68.764985803044937</v>
      </c>
      <c r="L33" s="12">
        <f>IF('RAOB Used for Calcs'!N33=1,(0.5)*F33*$K$12*D33*(H33*ABS(H33)),0)</f>
        <v>-2.7506497110347015</v>
      </c>
      <c r="N33" s="12">
        <f>IF('RAOB Used for Calcs'!N33=1,(0.5)*F33*$K$12*D33*(J33*ABS(J33)),0)</f>
        <v>-5.861013761244112</v>
      </c>
      <c r="P33" s="9">
        <f>IF('RAOB Used for Calcs'!N33=1,L33/$O$9,0)</f>
        <v>-2.7506497110347015</v>
      </c>
      <c r="Q33" s="8"/>
      <c r="R33" s="9">
        <f>IF('RAOB Used for Calcs'!N33=1,N33/$O$9,0)</f>
        <v>-5.861013761244112</v>
      </c>
      <c r="S33" s="25"/>
      <c r="T33" s="25">
        <f>IF('RAOB Used for Calcs'!L33=1,'particle parameters'!$B$31,T34+(P34*'vertical grid'!H34))</f>
        <v>55.619744869688219</v>
      </c>
      <c r="V33" s="25">
        <f>(IF('RAOB Used for Calcs'!L33=1, AVERAGE(T32:T33), AVERAGE(T32:T34))*'RAOB Used for Calcs'!N33)</f>
        <v>55.619744869688219</v>
      </c>
      <c r="W33" s="25"/>
      <c r="X33" s="25">
        <f>IF('RAOB Used for Calcs'!L33=1,'particle parameters'!$B$32,X34+(R34*'vertical grid'!H34))</f>
        <v>60.545704604769632</v>
      </c>
      <c r="Z33" s="25">
        <f>(IF('RAOB Used for Calcs'!L33=1,AVERAGE(X32:X33),AVERAGE(X32:X34)))*'RAOB Used for Calcs'!N33</f>
        <v>60.545704604769632</v>
      </c>
      <c r="AB33" s="8">
        <f>(V33*'vertical grid'!H33)+((0.5*P33)*('vertical grid'!H33*'vertical grid'!H33))</f>
        <v>0</v>
      </c>
      <c r="AD33" s="8">
        <f>(Z33*'vertical grid'!H33)+((0.5*R33)*('vertical grid'!H33*'vertical grid'!H33))</f>
        <v>0</v>
      </c>
      <c r="AF33" s="8" t="e">
        <f>IF(AB33=0, AB33/0, SUM(AB33:$AB$600))</f>
        <v>#DIV/0!</v>
      </c>
      <c r="AH33" s="8" t="e">
        <f>IF(AD33=0, AD33/0, SUM(AD33:$AD$600))</f>
        <v>#DIV/0!</v>
      </c>
      <c r="AJ33" s="9">
        <f>IF('RAOB Used for Calcs'!N34=1,AB33/(B33-B32),B33/0)</f>
        <v>0</v>
      </c>
      <c r="AL33" s="9">
        <f>IF('RAOB Used for Calcs'!N34=1, AD33/(B33-B32), B33/0)</f>
        <v>0</v>
      </c>
    </row>
    <row r="34" spans="2:38" x14ac:dyDescent="0.15">
      <c r="B34" s="15">
        <f>IF('RAOB Used for Calcs'!N34=1,'RAOB Used for Calcs'!C34,0)</f>
        <v>2049</v>
      </c>
      <c r="D34" s="8">
        <f>Vz!K34</f>
        <v>0.4484976105356705</v>
      </c>
      <c r="F34" s="9">
        <f>'P,T'!J34</f>
        <v>1.0176127841019513</v>
      </c>
      <c r="G34" s="8"/>
      <c r="H34" s="8">
        <f>'wind velocity'!J34-T34</f>
        <v>-46.914168206486181</v>
      </c>
      <c r="I34" s="8"/>
      <c r="J34" s="8">
        <f>'wind velocity'!N34-X34</f>
        <v>-68.764985803044937</v>
      </c>
      <c r="L34" s="12">
        <f>IF('RAOB Used for Calcs'!N34=1,(0.5)*F34*$K$12*D34*(H34*ABS(H34)),0)</f>
        <v>-2.728010685039608</v>
      </c>
      <c r="N34" s="12">
        <f>IF('RAOB Used for Calcs'!N34=1,(0.5)*F34*$K$12*D34*(J34*ABS(J34)),0)</f>
        <v>-5.861013761244112</v>
      </c>
      <c r="P34" s="9">
        <f>IF('RAOB Used for Calcs'!N34=1,L34/$O$9,0)</f>
        <v>-2.728010685039608</v>
      </c>
      <c r="Q34" s="8"/>
      <c r="R34" s="9">
        <f>IF('RAOB Used for Calcs'!N34=1,N34/$O$9,0)</f>
        <v>-5.861013761244112</v>
      </c>
      <c r="S34" s="25"/>
      <c r="T34" s="25">
        <f>IF('RAOB Used for Calcs'!L34=1,'particle parameters'!$B$31,T35+(P35*'vertical grid'!H35))</f>
        <v>55.619744869688219</v>
      </c>
      <c r="V34" s="25">
        <f>(IF('RAOB Used for Calcs'!L34=1, AVERAGE(T33:T34), AVERAGE(T33:T35))*'RAOB Used for Calcs'!N34)</f>
        <v>55.619744869688219</v>
      </c>
      <c r="W34" s="25"/>
      <c r="X34" s="25">
        <f>IF('RAOB Used for Calcs'!L34=1,'particle parameters'!$B$32,X35+(R35*'vertical grid'!H35))</f>
        <v>60.545704604769632</v>
      </c>
      <c r="Z34" s="25">
        <f>(IF('RAOB Used for Calcs'!L34=1,AVERAGE(X33:X34),AVERAGE(X33:X35)))*'RAOB Used for Calcs'!N34</f>
        <v>60.545704604769632</v>
      </c>
      <c r="AB34" s="8">
        <f>(V34*'vertical grid'!H34)+((0.5*P34)*('vertical grid'!H34*'vertical grid'!H34))</f>
        <v>0</v>
      </c>
      <c r="AD34" s="8">
        <f>(Z34*'vertical grid'!H34)+((0.5*R34)*('vertical grid'!H34*'vertical grid'!H34))</f>
        <v>0</v>
      </c>
      <c r="AF34" s="8" t="e">
        <f>IF(AB34=0, AB34/0, SUM(AB34:$AB$600))</f>
        <v>#DIV/0!</v>
      </c>
      <c r="AH34" s="8" t="e">
        <f>IF(AD34=0, AD34/0, SUM(AD34:$AD$600))</f>
        <v>#DIV/0!</v>
      </c>
      <c r="AJ34" s="9">
        <f>IF('RAOB Used for Calcs'!N35=1,AB34/(B34-B33),B34/0)</f>
        <v>0</v>
      </c>
      <c r="AL34" s="9">
        <f>IF('RAOB Used for Calcs'!N35=1, AD34/(B34-B33), B34/0)</f>
        <v>0</v>
      </c>
    </row>
    <row r="35" spans="2:38" x14ac:dyDescent="0.15">
      <c r="B35" s="15">
        <f>IF('RAOB Used for Calcs'!N35=1,'RAOB Used for Calcs'!C35,0)</f>
        <v>2077.3333333333335</v>
      </c>
      <c r="D35" s="8">
        <f>Vz!K35</f>
        <v>0.44876405927470214</v>
      </c>
      <c r="F35" s="9">
        <f>'P,T'!J35</f>
        <v>1.0092760736513242</v>
      </c>
      <c r="G35" s="8"/>
      <c r="H35" s="8">
        <f>'wind velocity'!J35-T35</f>
        <v>-46.719906381667101</v>
      </c>
      <c r="I35" s="8"/>
      <c r="J35" s="8">
        <f>'wind velocity'!N35-X35</f>
        <v>-69.202395360327387</v>
      </c>
      <c r="L35" s="12">
        <f>IF('RAOB Used for Calcs'!N35=1,(0.5)*F35*$K$12*D35*(H35*ABS(H35)),0)</f>
        <v>-2.6848950308825232</v>
      </c>
      <c r="N35" s="12">
        <f>IF('RAOB Used for Calcs'!N35=1,(0.5)*F35*$K$12*D35*(J35*ABS(J35)),0)</f>
        <v>-5.8906828060436469</v>
      </c>
      <c r="P35" s="9">
        <f>IF('RAOB Used for Calcs'!N35=1,L35/$O$9,0)</f>
        <v>-2.6848950308825232</v>
      </c>
      <c r="Q35" s="8"/>
      <c r="R35" s="9">
        <f>IF('RAOB Used for Calcs'!N35=1,N35/$O$9,0)</f>
        <v>-5.8906828060436469</v>
      </c>
      <c r="S35" s="25"/>
      <c r="T35" s="25">
        <f>IF('RAOB Used for Calcs'!L35=1,'particle parameters'!$B$31,T36+(P36*'vertical grid'!H36))</f>
        <v>55.619744869688219</v>
      </c>
      <c r="V35" s="25">
        <f>(IF('RAOB Used for Calcs'!L35=1, AVERAGE(T34:T35), AVERAGE(T34:T36))*'RAOB Used for Calcs'!N35)</f>
        <v>55.619744869688219</v>
      </c>
      <c r="W35" s="25"/>
      <c r="X35" s="25">
        <f>IF('RAOB Used for Calcs'!L35=1,'particle parameters'!$B$32,X36+(R36*'vertical grid'!H36))</f>
        <v>60.545704604769632</v>
      </c>
      <c r="Z35" s="25">
        <f>(IF('RAOB Used for Calcs'!L35=1,AVERAGE(X34:X35),AVERAGE(X34:X36)))*'RAOB Used for Calcs'!N35</f>
        <v>60.545704604769632</v>
      </c>
      <c r="AB35" s="8">
        <f>(V35*'vertical grid'!H35)+((0.5*P35)*('vertical grid'!H35*'vertical grid'!H35))</f>
        <v>0</v>
      </c>
      <c r="AD35" s="8">
        <f>(Z35*'vertical grid'!H35)+((0.5*R35)*('vertical grid'!H35*'vertical grid'!H35))</f>
        <v>0</v>
      </c>
      <c r="AF35" s="8" t="e">
        <f>IF(AB35=0, AB35/0, SUM(AB35:$AB$600))</f>
        <v>#DIV/0!</v>
      </c>
      <c r="AH35" s="8" t="e">
        <f>IF(AD35=0, AD35/0, SUM(AD35:$AD$600))</f>
        <v>#DIV/0!</v>
      </c>
      <c r="AJ35" s="9">
        <f>IF('RAOB Used for Calcs'!N36=1,AB35/(B35-B34),B35/0)</f>
        <v>0</v>
      </c>
      <c r="AL35" s="9">
        <f>IF('RAOB Used for Calcs'!N36=1, AD35/(B35-B34), B35/0)</f>
        <v>0</v>
      </c>
    </row>
    <row r="36" spans="2:38" x14ac:dyDescent="0.15">
      <c r="B36" s="15">
        <f>IF('RAOB Used for Calcs'!N36=1,'RAOB Used for Calcs'!C36,0)</f>
        <v>2105.666666666667</v>
      </c>
      <c r="D36" s="8">
        <f>Vz!K36</f>
        <v>0.44876405927470214</v>
      </c>
      <c r="F36" s="9">
        <f>'P,T'!J36</f>
        <v>1.0092760736513242</v>
      </c>
      <c r="G36" s="8"/>
      <c r="H36" s="8">
        <f>'wind velocity'!J36-T36</f>
        <v>-46.525644556848029</v>
      </c>
      <c r="I36" s="8"/>
      <c r="J36" s="8">
        <f>'wind velocity'!N36-X36</f>
        <v>-69.639804917609823</v>
      </c>
      <c r="L36" s="12">
        <f>IF('RAOB Used for Calcs'!N36=1,(0.5)*F36*$K$12*D36*(H36*ABS(H36)),0)</f>
        <v>-2.6626138108857234</v>
      </c>
      <c r="N36" s="12">
        <f>IF('RAOB Used for Calcs'!N36=1,(0.5)*F36*$K$12*D36*(J36*ABS(J36)),0)</f>
        <v>-5.9653849624901278</v>
      </c>
      <c r="P36" s="9">
        <f>IF('RAOB Used for Calcs'!N36=1,L36/$O$9,0)</f>
        <v>-2.6626138108857234</v>
      </c>
      <c r="Q36" s="8"/>
      <c r="R36" s="9">
        <f>IF('RAOB Used for Calcs'!N36=1,N36/$O$9,0)</f>
        <v>-5.9653849624901278</v>
      </c>
      <c r="S36" s="25"/>
      <c r="T36" s="25">
        <f>IF('RAOB Used for Calcs'!L36=1,'particle parameters'!$B$31,T37+(P37*'vertical grid'!H37))</f>
        <v>55.619744869688219</v>
      </c>
      <c r="V36" s="25">
        <f>(IF('RAOB Used for Calcs'!L36=1, AVERAGE(T35:T36), AVERAGE(T35:T37))*'RAOB Used for Calcs'!N36)</f>
        <v>55.619744869688219</v>
      </c>
      <c r="W36" s="25"/>
      <c r="X36" s="25">
        <f>IF('RAOB Used for Calcs'!L36=1,'particle parameters'!$B$32,X37+(R37*'vertical grid'!H37))</f>
        <v>60.545704604769632</v>
      </c>
      <c r="Z36" s="25">
        <f>(IF('RAOB Used for Calcs'!L36=1,AVERAGE(X35:X36),AVERAGE(X35:X37)))*'RAOB Used for Calcs'!N36</f>
        <v>60.545704604769632</v>
      </c>
      <c r="AB36" s="8">
        <f>(V36*'vertical grid'!H36)+((0.5*P36)*('vertical grid'!H36*'vertical grid'!H36))</f>
        <v>0</v>
      </c>
      <c r="AD36" s="8">
        <f>(Z36*'vertical grid'!H36)+((0.5*R36)*('vertical grid'!H36*'vertical grid'!H36))</f>
        <v>0</v>
      </c>
      <c r="AF36" s="8" t="e">
        <f>IF(AB36=0, AB36/0, SUM(AB36:$AB$600))</f>
        <v>#DIV/0!</v>
      </c>
      <c r="AH36" s="8" t="e">
        <f>IF(AD36=0, AD36/0, SUM(AD36:$AD$600))</f>
        <v>#DIV/0!</v>
      </c>
      <c r="AJ36" s="9">
        <f>IF('RAOB Used for Calcs'!N37=1,AB36/(B36-B35),B36/0)</f>
        <v>0</v>
      </c>
      <c r="AL36" s="9">
        <f>IF('RAOB Used for Calcs'!N37=1, AD36/(B36-B35), B36/0)</f>
        <v>0</v>
      </c>
    </row>
    <row r="37" spans="2:38" x14ac:dyDescent="0.15">
      <c r="B37" s="15">
        <f>IF('RAOB Used for Calcs'!N37=1,'RAOB Used for Calcs'!C37,0)</f>
        <v>2134</v>
      </c>
      <c r="D37" s="8">
        <f>Vz!K37</f>
        <v>0.44876405927470214</v>
      </c>
      <c r="F37" s="9">
        <f>'P,T'!J37</f>
        <v>1.0092760736513242</v>
      </c>
      <c r="G37" s="8"/>
      <c r="H37" s="8">
        <f>'wind velocity'!J37-T37</f>
        <v>-46.58093040645047</v>
      </c>
      <c r="I37" s="8"/>
      <c r="J37" s="8">
        <f>'wind velocity'!N37-X37</f>
        <v>-69.639804917609823</v>
      </c>
      <c r="L37" s="12">
        <f>IF('RAOB Used for Calcs'!N37=1,(0.5)*F37*$K$12*D37*(H37*ABS(H37)),0)</f>
        <v>-2.6689454728740625</v>
      </c>
      <c r="N37" s="12">
        <f>IF('RAOB Used for Calcs'!N37=1,(0.5)*F37*$K$12*D37*(J37*ABS(J37)),0)</f>
        <v>-5.9653849624901278</v>
      </c>
      <c r="P37" s="9">
        <f>IF('RAOB Used for Calcs'!N37=1,L37/$O$9,0)</f>
        <v>-2.6689454728740625</v>
      </c>
      <c r="Q37" s="8"/>
      <c r="R37" s="9">
        <f>IF('RAOB Used for Calcs'!N37=1,N37/$O$9,0)</f>
        <v>-5.9653849624901278</v>
      </c>
      <c r="S37" s="25"/>
      <c r="T37" s="25">
        <f>IF('RAOB Used for Calcs'!L37=1,'particle parameters'!$B$31,T38+(P38*'vertical grid'!H38))</f>
        <v>55.619744869688219</v>
      </c>
      <c r="V37" s="25">
        <f>(IF('RAOB Used for Calcs'!L37=1, AVERAGE(T36:T37), AVERAGE(T36:T38))*'RAOB Used for Calcs'!N37)</f>
        <v>55.619744869688219</v>
      </c>
      <c r="W37" s="25"/>
      <c r="X37" s="25">
        <f>IF('RAOB Used for Calcs'!L37=1,'particle parameters'!$B$32,X38+(R38*'vertical grid'!H38))</f>
        <v>60.545704604769632</v>
      </c>
      <c r="Z37" s="25">
        <f>(IF('RAOB Used for Calcs'!L37=1,AVERAGE(X36:X37),AVERAGE(X36:X38)))*'RAOB Used for Calcs'!N37</f>
        <v>60.545704604769632</v>
      </c>
      <c r="AB37" s="8">
        <f>(V37*'vertical grid'!H37)+((0.5*P37)*('vertical grid'!H37*'vertical grid'!H37))</f>
        <v>0</v>
      </c>
      <c r="AD37" s="8">
        <f>(Z37*'vertical grid'!H37)+((0.5*R37)*('vertical grid'!H37*'vertical grid'!H37))</f>
        <v>0</v>
      </c>
      <c r="AF37" s="8" t="e">
        <f>IF(AB37=0, AB37/0, SUM(AB37:$AB$600))</f>
        <v>#DIV/0!</v>
      </c>
      <c r="AH37" s="8" t="e">
        <f>IF(AD37=0, AD37/0, SUM(AD37:$AD$600))</f>
        <v>#DIV/0!</v>
      </c>
      <c r="AJ37" s="9">
        <f>IF('RAOB Used for Calcs'!N38=1,AB37/(B37-B36),B37/0)</f>
        <v>0</v>
      </c>
      <c r="AL37" s="9">
        <f>IF('RAOB Used for Calcs'!N38=1, AD37/(B37-B36), B37/0)</f>
        <v>0</v>
      </c>
    </row>
    <row r="38" spans="2:38" x14ac:dyDescent="0.15">
      <c r="B38" s="15">
        <f>IF('RAOB Used for Calcs'!N38=1,'RAOB Used for Calcs'!C38,0)</f>
        <v>2235.3333333333335</v>
      </c>
      <c r="D38" s="8">
        <f>Vz!K38</f>
        <v>0.44974921809896179</v>
      </c>
      <c r="F38" s="9">
        <f>'P,T'!J38</f>
        <v>0.98010824288832266</v>
      </c>
      <c r="G38" s="8"/>
      <c r="H38" s="8">
        <f>'wind velocity'!J38-T38</f>
        <v>-46.636216256052904</v>
      </c>
      <c r="I38" s="8"/>
      <c r="J38" s="8">
        <f>'wind velocity'!N38-X38</f>
        <v>-70.412887455984446</v>
      </c>
      <c r="L38" s="12">
        <f>IF('RAOB Used for Calcs'!N38=1,(0.5)*F38*$K$12*D38*(H38*ABS(H38)),0)</f>
        <v>-2.6036728323359597</v>
      </c>
      <c r="N38" s="12">
        <f>IF('RAOB Used for Calcs'!N38=1,(0.5)*F38*$K$12*D38*(J38*ABS(J38)),0)</f>
        <v>-5.9353195333642388</v>
      </c>
      <c r="P38" s="9">
        <f>IF('RAOB Used for Calcs'!N38=1,L38/$O$9,0)</f>
        <v>-2.6036728323359597</v>
      </c>
      <c r="Q38" s="8"/>
      <c r="R38" s="9">
        <f>IF('RAOB Used for Calcs'!N38=1,N38/$O$9,0)</f>
        <v>-5.9353195333642388</v>
      </c>
      <c r="S38" s="25"/>
      <c r="T38" s="25">
        <f>IF('RAOB Used for Calcs'!L38=1,'particle parameters'!$B$31,T39+(P39*'vertical grid'!H39))</f>
        <v>55.619744869688219</v>
      </c>
      <c r="V38" s="25">
        <f>(IF('RAOB Used for Calcs'!L38=1, AVERAGE(T37:T38), AVERAGE(T37:T39))*'RAOB Used for Calcs'!N38)</f>
        <v>55.619744869688219</v>
      </c>
      <c r="W38" s="25"/>
      <c r="X38" s="25">
        <f>IF('RAOB Used for Calcs'!L38=1,'particle parameters'!$B$32,X39+(R39*'vertical grid'!H39))</f>
        <v>60.545704604769632</v>
      </c>
      <c r="Z38" s="25">
        <f>(IF('RAOB Used for Calcs'!L38=1,AVERAGE(X37:X38),AVERAGE(X37:X39)))*'RAOB Used for Calcs'!N38</f>
        <v>60.545704604769632</v>
      </c>
      <c r="AB38" s="8">
        <f>(V38*'vertical grid'!H38)+((0.5*P38)*('vertical grid'!H38*'vertical grid'!H38))</f>
        <v>0</v>
      </c>
      <c r="AD38" s="8">
        <f>(Z38*'vertical grid'!H38)+((0.5*R38)*('vertical grid'!H38*'vertical grid'!H38))</f>
        <v>0</v>
      </c>
      <c r="AF38" s="8" t="e">
        <f>IF(AB38=0, AB38/0, SUM(AB38:$AB$600))</f>
        <v>#DIV/0!</v>
      </c>
      <c r="AH38" s="8" t="e">
        <f>IF(AD38=0, AD38/0, SUM(AD38:$AD$600))</f>
        <v>#DIV/0!</v>
      </c>
      <c r="AJ38" s="9">
        <f>IF('RAOB Used for Calcs'!N39=1,AB38/(B38-B37),B38/0)</f>
        <v>0</v>
      </c>
      <c r="AL38" s="9">
        <f>IF('RAOB Used for Calcs'!N39=1, AD38/(B38-B37), B38/0)</f>
        <v>0</v>
      </c>
    </row>
    <row r="39" spans="2:38" x14ac:dyDescent="0.15">
      <c r="B39" s="15">
        <f>IF('RAOB Used for Calcs'!N39=1,'RAOB Used for Calcs'!C39,0)</f>
        <v>2336.666666666667</v>
      </c>
      <c r="D39" s="8">
        <f>Vz!K39</f>
        <v>0.44974921809896179</v>
      </c>
      <c r="F39" s="9">
        <f>'P,T'!J39</f>
        <v>0.98010824288832266</v>
      </c>
      <c r="G39" s="8"/>
      <c r="H39" s="8">
        <f>'wind velocity'!J39-T39</f>
        <v>-46.691502105655346</v>
      </c>
      <c r="I39" s="8"/>
      <c r="J39" s="8">
        <f>'wind velocity'!N39-X39</f>
        <v>-71.185969994359056</v>
      </c>
      <c r="L39" s="12">
        <f>IF('RAOB Used for Calcs'!N39=1,(0.5)*F39*$K$12*D39*(H39*ABS(H39)),0)</f>
        <v>-2.6098496450449047</v>
      </c>
      <c r="N39" s="12">
        <f>IF('RAOB Used for Calcs'!N39=1,(0.5)*F39*$K$12*D39*(J39*ABS(J39)),0)</f>
        <v>-6.066366028330763</v>
      </c>
      <c r="P39" s="9">
        <f>IF('RAOB Used for Calcs'!N39=1,L39/$O$9,0)</f>
        <v>-2.6098496450449047</v>
      </c>
      <c r="Q39" s="8"/>
      <c r="R39" s="9">
        <f>IF('RAOB Used for Calcs'!N39=1,N39/$O$9,0)</f>
        <v>-6.066366028330763</v>
      </c>
      <c r="S39" s="25"/>
      <c r="T39" s="25">
        <f>IF('RAOB Used for Calcs'!L39=1,'particle parameters'!$B$31,T40+(P40*'vertical grid'!H40))</f>
        <v>55.619744869688219</v>
      </c>
      <c r="V39" s="25">
        <f>(IF('RAOB Used for Calcs'!L39=1, AVERAGE(T38:T39), AVERAGE(T38:T40))*'RAOB Used for Calcs'!N39)</f>
        <v>55.619744869688219</v>
      </c>
      <c r="W39" s="25"/>
      <c r="X39" s="25">
        <f>IF('RAOB Used for Calcs'!L39=1,'particle parameters'!$B$32,X40+(R40*'vertical grid'!H40))</f>
        <v>60.545704604769632</v>
      </c>
      <c r="Z39" s="25">
        <f>(IF('RAOB Used for Calcs'!L39=1,AVERAGE(X38:X39),AVERAGE(X38:X40)))*'RAOB Used for Calcs'!N39</f>
        <v>60.545704604769632</v>
      </c>
      <c r="AB39" s="8">
        <f>(V39*'vertical grid'!H39)+((0.5*P39)*('vertical grid'!H39*'vertical grid'!H39))</f>
        <v>0</v>
      </c>
      <c r="AD39" s="8">
        <f>(Z39*'vertical grid'!H39)+((0.5*R39)*('vertical grid'!H39*'vertical grid'!H39))</f>
        <v>0</v>
      </c>
      <c r="AF39" s="8" t="e">
        <f>IF(AB39=0, AB39/0, SUM(AB39:$AB$600))</f>
        <v>#DIV/0!</v>
      </c>
      <c r="AH39" s="8" t="e">
        <f>IF(AD39=0, AD39/0, SUM(AD39:$AD$600))</f>
        <v>#DIV/0!</v>
      </c>
      <c r="AJ39" s="9">
        <f>IF('RAOB Used for Calcs'!N40=1,AB39/(B39-B38),B39/0)</f>
        <v>0</v>
      </c>
      <c r="AL39" s="9">
        <f>IF('RAOB Used for Calcs'!N40=1, AD39/(B39-B38), B39/0)</f>
        <v>0</v>
      </c>
    </row>
    <row r="40" spans="2:38" x14ac:dyDescent="0.15">
      <c r="B40" s="15">
        <f>IF('RAOB Used for Calcs'!N40=1,'RAOB Used for Calcs'!C40,0)</f>
        <v>2438</v>
      </c>
      <c r="D40" s="8">
        <f>Vz!K40</f>
        <v>0.44974921809896179</v>
      </c>
      <c r="F40" s="9">
        <f>'P,T'!J40</f>
        <v>0.98010824288832266</v>
      </c>
      <c r="G40" s="8"/>
      <c r="H40" s="8">
        <f>'wind velocity'!J40-T40</f>
        <v>-46.636216256052904</v>
      </c>
      <c r="I40" s="8"/>
      <c r="J40" s="8">
        <f>'wind velocity'!N40-X40</f>
        <v>-71.185969994359056</v>
      </c>
      <c r="L40" s="12">
        <f>IF('RAOB Used for Calcs'!N40=1,(0.5)*F40*$K$12*D40*(H40*ABS(H40)),0)</f>
        <v>-2.6036728323359597</v>
      </c>
      <c r="N40" s="12">
        <f>IF('RAOB Used for Calcs'!N40=1,(0.5)*F40*$K$12*D40*(J40*ABS(J40)),0)</f>
        <v>-6.066366028330763</v>
      </c>
      <c r="P40" s="9">
        <f>IF('RAOB Used for Calcs'!N40=1,L40/$O$9,0)</f>
        <v>-2.6036728323359597</v>
      </c>
      <c r="Q40" s="8"/>
      <c r="R40" s="9">
        <f>IF('RAOB Used for Calcs'!N40=1,N40/$O$9,0)</f>
        <v>-6.066366028330763</v>
      </c>
      <c r="S40" s="25"/>
      <c r="T40" s="25">
        <f>IF('RAOB Used for Calcs'!L40=1,'particle parameters'!$B$31,T41+(P41*'vertical grid'!H41))</f>
        <v>55.619744869688219</v>
      </c>
      <c r="V40" s="25">
        <f>(IF('RAOB Used for Calcs'!L40=1, AVERAGE(T39:T40), AVERAGE(T39:T41))*'RAOB Used for Calcs'!N40)</f>
        <v>55.619744869688219</v>
      </c>
      <c r="W40" s="25"/>
      <c r="X40" s="25">
        <f>IF('RAOB Used for Calcs'!L40=1,'particle parameters'!$B$32,X41+(R41*'vertical grid'!H41))</f>
        <v>60.545704604769632</v>
      </c>
      <c r="Z40" s="25">
        <f>(IF('RAOB Used for Calcs'!L40=1,AVERAGE(X39:X40),AVERAGE(X39:X41)))*'RAOB Used for Calcs'!N40</f>
        <v>60.545704604769632</v>
      </c>
      <c r="AB40" s="8">
        <f>(V40*'vertical grid'!H40)+((0.5*P40)*('vertical grid'!H40*'vertical grid'!H40))</f>
        <v>0</v>
      </c>
      <c r="AD40" s="8">
        <f>(Z40*'vertical grid'!H40)+((0.5*R40)*('vertical grid'!H40*'vertical grid'!H40))</f>
        <v>0</v>
      </c>
      <c r="AF40" s="8" t="e">
        <f>IF(AB40=0, AB40/0, SUM(AB40:$AB$600))</f>
        <v>#DIV/0!</v>
      </c>
      <c r="AH40" s="8" t="e">
        <f>IF(AD40=0, AD40/0, SUM(AD40:$AD$600))</f>
        <v>#DIV/0!</v>
      </c>
      <c r="AJ40" s="9">
        <f>IF('RAOB Used for Calcs'!N41=1,AB40/(B40-B39),B40/0)</f>
        <v>0</v>
      </c>
      <c r="AL40" s="9">
        <f>IF('RAOB Used for Calcs'!N41=1, AD40/(B40-B39), B40/0)</f>
        <v>0</v>
      </c>
    </row>
    <row r="41" spans="2:38" x14ac:dyDescent="0.15">
      <c r="B41" s="15">
        <f>IF('RAOB Used for Calcs'!N41=1,'RAOB Used for Calcs'!C41,0)</f>
        <v>2539.6666666666665</v>
      </c>
      <c r="D41" s="8">
        <f>Vz!K41</f>
        <v>0.45077519690533996</v>
      </c>
      <c r="F41" s="9">
        <f>'P,T'!J41</f>
        <v>0.95181561825003758</v>
      </c>
      <c r="G41" s="8"/>
      <c r="H41" s="8">
        <f>'wind velocity'!J41-T41</f>
        <v>-46.58093040645047</v>
      </c>
      <c r="I41" s="8"/>
      <c r="J41" s="8">
        <f>'wind velocity'!N41-X41</f>
        <v>-70.412887455984446</v>
      </c>
      <c r="L41" s="12">
        <f>IF('RAOB Used for Calcs'!N41=1,(0.5)*F41*$K$12*D41*(H41*ABS(H41)),0)</f>
        <v>-2.5282760703555276</v>
      </c>
      <c r="N41" s="12">
        <f>IF('RAOB Used for Calcs'!N41=1,(0.5)*F41*$K$12*D41*(J41*ABS(J41)),0)</f>
        <v>-5.7771345769686349</v>
      </c>
      <c r="P41" s="9">
        <f>IF('RAOB Used for Calcs'!N41=1,L41/$O$9,0)</f>
        <v>-2.5282760703555276</v>
      </c>
      <c r="Q41" s="8"/>
      <c r="R41" s="9">
        <f>IF('RAOB Used for Calcs'!N41=1,N41/$O$9,0)</f>
        <v>-5.7771345769686349</v>
      </c>
      <c r="S41" s="25"/>
      <c r="T41" s="25">
        <f>IF('RAOB Used for Calcs'!L41=1,'particle parameters'!$B$31,T42+(P42*'vertical grid'!H42))</f>
        <v>55.619744869688219</v>
      </c>
      <c r="V41" s="25">
        <f>(IF('RAOB Used for Calcs'!L41=1, AVERAGE(T40:T41), AVERAGE(T40:T42))*'RAOB Used for Calcs'!N41)</f>
        <v>55.619744869688219</v>
      </c>
      <c r="W41" s="25"/>
      <c r="X41" s="25">
        <f>IF('RAOB Used for Calcs'!L41=1,'particle parameters'!$B$32,X42+(R42*'vertical grid'!H42))</f>
        <v>60.545704604769632</v>
      </c>
      <c r="Z41" s="25">
        <f>(IF('RAOB Used for Calcs'!L41=1,AVERAGE(X40:X41),AVERAGE(X40:X42)))*'RAOB Used for Calcs'!N41</f>
        <v>60.545704604769632</v>
      </c>
      <c r="AB41" s="8">
        <f>(V41*'vertical grid'!H41)+((0.5*P41)*('vertical grid'!H41*'vertical grid'!H41))</f>
        <v>0</v>
      </c>
      <c r="AD41" s="8">
        <f>(Z41*'vertical grid'!H41)+((0.5*R41)*('vertical grid'!H41*'vertical grid'!H41))</f>
        <v>0</v>
      </c>
      <c r="AF41" s="8" t="e">
        <f>IF(AB41=0, AB41/0, SUM(AB41:$AB$600))</f>
        <v>#DIV/0!</v>
      </c>
      <c r="AH41" s="8" t="e">
        <f>IF(AD41=0, AD41/0, SUM(AD41:$AD$600))</f>
        <v>#DIV/0!</v>
      </c>
      <c r="AJ41" s="9">
        <f>IF('RAOB Used for Calcs'!N42=1,AB41/(B41-B40),B41/0)</f>
        <v>0</v>
      </c>
      <c r="AL41" s="9">
        <f>IF('RAOB Used for Calcs'!N42=1, AD41/(B41-B40), B41/0)</f>
        <v>0</v>
      </c>
    </row>
    <row r="42" spans="2:38" x14ac:dyDescent="0.15">
      <c r="B42" s="15">
        <f>IF('RAOB Used for Calcs'!N42=1,'RAOB Used for Calcs'!C42,0)</f>
        <v>2641.333333333333</v>
      </c>
      <c r="D42" s="8">
        <f>Vz!K42</f>
        <v>0.45077519690533996</v>
      </c>
      <c r="F42" s="9">
        <f>'P,T'!J42</f>
        <v>0.95181561825003758</v>
      </c>
      <c r="G42" s="8"/>
      <c r="H42" s="8">
        <f>'wind velocity'!J42-T42</f>
        <v>-46.525644556848029</v>
      </c>
      <c r="I42" s="8"/>
      <c r="J42" s="8">
        <f>'wind velocity'!N42-X42</f>
        <v>-69.639804917609823</v>
      </c>
      <c r="L42" s="12">
        <f>IF('RAOB Used for Calcs'!N42=1,(0.5)*F42*$K$12*D42*(H42*ABS(H42)),0)</f>
        <v>-2.5222781248548056</v>
      </c>
      <c r="N42" s="12">
        <f>IF('RAOB Used for Calcs'!N42=1,(0.5)*F42*$K$12*D42*(J42*ABS(J42)),0)</f>
        <v>-5.6509734666408322</v>
      </c>
      <c r="P42" s="9">
        <f>IF('RAOB Used for Calcs'!N42=1,L42/$O$9,0)</f>
        <v>-2.5222781248548056</v>
      </c>
      <c r="Q42" s="8"/>
      <c r="R42" s="9">
        <f>IF('RAOB Used for Calcs'!N42=1,N42/$O$9,0)</f>
        <v>-5.6509734666408322</v>
      </c>
      <c r="S42" s="25"/>
      <c r="T42" s="25">
        <f>IF('RAOB Used for Calcs'!L42=1,'particle parameters'!$B$31,T43+(P43*'vertical grid'!H43))</f>
        <v>55.619744869688219</v>
      </c>
      <c r="V42" s="25">
        <f>(IF('RAOB Used for Calcs'!L42=1, AVERAGE(T41:T42), AVERAGE(T41:T43))*'RAOB Used for Calcs'!N42)</f>
        <v>55.619744869688219</v>
      </c>
      <c r="W42" s="25"/>
      <c r="X42" s="25">
        <f>IF('RAOB Used for Calcs'!L42=1,'particle parameters'!$B$32,X43+(R43*'vertical grid'!H43))</f>
        <v>60.545704604769632</v>
      </c>
      <c r="Z42" s="25">
        <f>(IF('RAOB Used for Calcs'!L42=1,AVERAGE(X41:X42),AVERAGE(X41:X43)))*'RAOB Used for Calcs'!N42</f>
        <v>60.545704604769632</v>
      </c>
      <c r="AB42" s="8">
        <f>(V42*'vertical grid'!H42)+((0.5*P42)*('vertical grid'!H42*'vertical grid'!H42))</f>
        <v>0</v>
      </c>
      <c r="AD42" s="8">
        <f>(Z42*'vertical grid'!H42)+((0.5*R42)*('vertical grid'!H42*'vertical grid'!H42))</f>
        <v>0</v>
      </c>
      <c r="AF42" s="8" t="e">
        <f>IF(AB42=0, AB42/0, SUM(AB42:$AB$600))</f>
        <v>#DIV/0!</v>
      </c>
      <c r="AH42" s="8" t="e">
        <f>IF(AD42=0, AD42/0, SUM(AD42:$AD$600))</f>
        <v>#DIV/0!</v>
      </c>
      <c r="AJ42" s="9">
        <f>IF('RAOB Used for Calcs'!N43=1,AB42/(B42-B41),B42/0)</f>
        <v>0</v>
      </c>
      <c r="AL42" s="9">
        <f>IF('RAOB Used for Calcs'!N43=1, AD42/(B42-B41), B42/0)</f>
        <v>0</v>
      </c>
    </row>
    <row r="43" spans="2:38" x14ac:dyDescent="0.15">
      <c r="B43" s="15">
        <f>IF('RAOB Used for Calcs'!N43=1,'RAOB Used for Calcs'!C43,0)</f>
        <v>2743</v>
      </c>
      <c r="D43" s="8">
        <f>Vz!K43</f>
        <v>0.45077519690533996</v>
      </c>
      <c r="F43" s="9">
        <f>'P,T'!J43</f>
        <v>0.95181561825003758</v>
      </c>
      <c r="G43" s="8"/>
      <c r="H43" s="8">
        <f>'wind velocity'!J43-T43</f>
        <v>-46.466711091591883</v>
      </c>
      <c r="I43" s="8"/>
      <c r="J43" s="8">
        <f>'wind velocity'!N43-X43</f>
        <v>-69.639804917609823</v>
      </c>
      <c r="L43" s="12">
        <f>IF('RAOB Used for Calcs'!N43=1,(0.5)*F43*$K$12*D43*(H43*ABS(H43)),0)</f>
        <v>-2.5158922941052064</v>
      </c>
      <c r="N43" s="12">
        <f>IF('RAOB Used for Calcs'!N43=1,(0.5)*F43*$K$12*D43*(J43*ABS(J43)),0)</f>
        <v>-5.6509734666408322</v>
      </c>
      <c r="P43" s="9">
        <f>IF('RAOB Used for Calcs'!N43=1,L43/$O$9,0)</f>
        <v>-2.5158922941052064</v>
      </c>
      <c r="Q43" s="8"/>
      <c r="R43" s="9">
        <f>IF('RAOB Used for Calcs'!N43=1,N43/$O$9,0)</f>
        <v>-5.6509734666408322</v>
      </c>
      <c r="S43" s="25"/>
      <c r="T43" s="25">
        <f>IF('RAOB Used for Calcs'!L43=1,'particle parameters'!$B$31,T44+(P44*'vertical grid'!H44))</f>
        <v>55.619744869688219</v>
      </c>
      <c r="V43" s="25">
        <f>(IF('RAOB Used for Calcs'!L43=1, AVERAGE(T42:T43), AVERAGE(T42:T44))*'RAOB Used for Calcs'!N43)</f>
        <v>55.619744869688219</v>
      </c>
      <c r="W43" s="25"/>
      <c r="X43" s="25">
        <f>IF('RAOB Used for Calcs'!L43=1,'particle parameters'!$B$32,X44+(R44*'vertical grid'!H44))</f>
        <v>60.545704604769632</v>
      </c>
      <c r="Z43" s="25">
        <f>(IF('RAOB Used for Calcs'!L43=1,AVERAGE(X42:X43),AVERAGE(X42:X44)))*'RAOB Used for Calcs'!N43</f>
        <v>60.545704604769632</v>
      </c>
      <c r="AB43" s="8">
        <f>(V43*'vertical grid'!H43)+((0.5*P43)*('vertical grid'!H43*'vertical grid'!H43))</f>
        <v>0</v>
      </c>
      <c r="AD43" s="8">
        <f>(Z43*'vertical grid'!H43)+((0.5*R43)*('vertical grid'!H43*'vertical grid'!H43))</f>
        <v>0</v>
      </c>
      <c r="AF43" s="8" t="e">
        <f>IF(AB43=0, AB43/0, SUM(AB43:$AB$600))</f>
        <v>#DIV/0!</v>
      </c>
      <c r="AH43" s="8" t="e">
        <f>IF(AD43=0, AD43/0, SUM(AD43:$AD$600))</f>
        <v>#DIV/0!</v>
      </c>
      <c r="AJ43" s="9">
        <f>IF('RAOB Used for Calcs'!N44=1,AB43/(B43-B42),B43/0)</f>
        <v>0</v>
      </c>
      <c r="AL43" s="9">
        <f>IF('RAOB Used for Calcs'!N44=1, AD43/(B43-B42), B43/0)</f>
        <v>0</v>
      </c>
    </row>
    <row r="44" spans="2:38" x14ac:dyDescent="0.15">
      <c r="B44" s="15">
        <f>IF('RAOB Used for Calcs'!N44=1,'RAOB Used for Calcs'!C44,0)</f>
        <v>2826.3333333333335</v>
      </c>
      <c r="D44" s="8">
        <f>Vz!K44</f>
        <v>0.45164730331882813</v>
      </c>
      <c r="F44" s="9">
        <f>'P,T'!J44</f>
        <v>0.92916728790902148</v>
      </c>
      <c r="G44" s="8"/>
      <c r="H44" s="8">
        <f>'wind velocity'!J44-T44</f>
        <v>-46.407777626335729</v>
      </c>
      <c r="I44" s="8"/>
      <c r="J44" s="8">
        <f>'wind velocity'!N44-X44</f>
        <v>-68.338532042270486</v>
      </c>
      <c r="L44" s="12">
        <f>IF('RAOB Used for Calcs'!N44=1,(0.5)*F44*$K$12*D44*(H44*ABS(H44)),0)</f>
        <v>-2.4545405654063224</v>
      </c>
      <c r="N44" s="12">
        <f>IF('RAOB Used for Calcs'!N44=1,(0.5)*F44*$K$12*D44*(J44*ABS(J44)),0)</f>
        <v>-5.3225526033232002</v>
      </c>
      <c r="P44" s="9">
        <f>IF('RAOB Used for Calcs'!N44=1,L44/$O$9,0)</f>
        <v>-2.4545405654063224</v>
      </c>
      <c r="Q44" s="8"/>
      <c r="R44" s="9">
        <f>IF('RAOB Used for Calcs'!N44=1,N44/$O$9,0)</f>
        <v>-5.3225526033232002</v>
      </c>
      <c r="S44" s="25"/>
      <c r="T44" s="25">
        <f>IF('RAOB Used for Calcs'!L44=1,'particle parameters'!$B$31,T45+(P45*'vertical grid'!H45))</f>
        <v>55.619744869688219</v>
      </c>
      <c r="V44" s="25">
        <f>(IF('RAOB Used for Calcs'!L44=1, AVERAGE(T43:T44), AVERAGE(T43:T45))*'RAOB Used for Calcs'!N44)</f>
        <v>55.619744869688219</v>
      </c>
      <c r="W44" s="25"/>
      <c r="X44" s="25">
        <f>IF('RAOB Used for Calcs'!L44=1,'particle parameters'!$B$32,X45+(R45*'vertical grid'!H45))</f>
        <v>60.545704604769632</v>
      </c>
      <c r="Z44" s="25">
        <f>(IF('RAOB Used for Calcs'!L44=1,AVERAGE(X43:X44),AVERAGE(X43:X45)))*'RAOB Used for Calcs'!N44</f>
        <v>60.545704604769632</v>
      </c>
      <c r="AB44" s="8">
        <f>(V44*'vertical grid'!H44)+((0.5*P44)*('vertical grid'!H44*'vertical grid'!H44))</f>
        <v>0</v>
      </c>
      <c r="AD44" s="8">
        <f>(Z44*'vertical grid'!H44)+((0.5*R44)*('vertical grid'!H44*'vertical grid'!H44))</f>
        <v>0</v>
      </c>
      <c r="AF44" s="8" t="e">
        <f>IF(AB44=0, AB44/0, SUM(AB44:$AB$600))</f>
        <v>#DIV/0!</v>
      </c>
      <c r="AH44" s="8" t="e">
        <f>IF(AD44=0, AD44/0, SUM(AD44:$AD$600))</f>
        <v>#DIV/0!</v>
      </c>
      <c r="AJ44" s="9">
        <f>IF('RAOB Used for Calcs'!N45=1,AB44/(B44-B43),B44/0)</f>
        <v>0</v>
      </c>
      <c r="AL44" s="9">
        <f>IF('RAOB Used for Calcs'!N45=1, AD44/(B44-B43), B44/0)</f>
        <v>0</v>
      </c>
    </row>
    <row r="45" spans="2:38" x14ac:dyDescent="0.15">
      <c r="B45" s="15">
        <f>IF('RAOB Used for Calcs'!N45=1,'RAOB Used for Calcs'!C45,0)</f>
        <v>2909.666666666667</v>
      </c>
      <c r="D45" s="8">
        <f>Vz!K45</f>
        <v>0.45164730331882813</v>
      </c>
      <c r="F45" s="9">
        <f>'P,T'!J45</f>
        <v>0.92916728790902148</v>
      </c>
      <c r="G45" s="8"/>
      <c r="H45" s="8">
        <f>'wind velocity'!J45-T45</f>
        <v>-46.348844161079583</v>
      </c>
      <c r="I45" s="8"/>
      <c r="J45" s="8">
        <f>'wind velocity'!N45-X45</f>
        <v>-67.037259166931136</v>
      </c>
      <c r="L45" s="12">
        <f>IF('RAOB Used for Calcs'!N45=1,(0.5)*F45*$K$12*D45*(H45*ABS(H45)),0)</f>
        <v>-2.4483104574484353</v>
      </c>
      <c r="N45" s="12">
        <f>IF('RAOB Used for Calcs'!N45=1,(0.5)*F45*$K$12*D45*(J45*ABS(J45)),0)</f>
        <v>-5.1217829560063004</v>
      </c>
      <c r="P45" s="9">
        <f>IF('RAOB Used for Calcs'!N45=1,L45/$O$9,0)</f>
        <v>-2.4483104574484353</v>
      </c>
      <c r="Q45" s="8"/>
      <c r="R45" s="9">
        <f>IF('RAOB Used for Calcs'!N45=1,N45/$O$9,0)</f>
        <v>-5.1217829560063004</v>
      </c>
      <c r="S45" s="25"/>
      <c r="T45" s="25">
        <f>IF('RAOB Used for Calcs'!L45=1,'particle parameters'!$B$31,T46+(P46*'vertical grid'!H46))</f>
        <v>55.619744869688219</v>
      </c>
      <c r="V45" s="25">
        <f>(IF('RAOB Used for Calcs'!L45=1, AVERAGE(T44:T45), AVERAGE(T44:T46))*'RAOB Used for Calcs'!N45)</f>
        <v>55.619744869688219</v>
      </c>
      <c r="W45" s="25"/>
      <c r="X45" s="25">
        <f>IF('RAOB Used for Calcs'!L45=1,'particle parameters'!$B$32,X46+(R46*'vertical grid'!H46))</f>
        <v>60.545704604769632</v>
      </c>
      <c r="Z45" s="25">
        <f>(IF('RAOB Used for Calcs'!L45=1,AVERAGE(X44:X45),AVERAGE(X44:X46)))*'RAOB Used for Calcs'!N45</f>
        <v>60.545704604769632</v>
      </c>
      <c r="AB45" s="8">
        <f>(V45*'vertical grid'!H45)+((0.5*P45)*('vertical grid'!H45*'vertical grid'!H45))</f>
        <v>0</v>
      </c>
      <c r="AD45" s="8">
        <f>(Z45*'vertical grid'!H45)+((0.5*R45)*('vertical grid'!H45*'vertical grid'!H45))</f>
        <v>0</v>
      </c>
      <c r="AF45" s="8" t="e">
        <f>IF(AB45=0, AB45/0, SUM(AB45:$AB$600))</f>
        <v>#DIV/0!</v>
      </c>
      <c r="AH45" s="8" t="e">
        <f>IF(AD45=0, AD45/0, SUM(AD45:$AD$600))</f>
        <v>#DIV/0!</v>
      </c>
      <c r="AJ45" s="9">
        <f>IF('RAOB Used for Calcs'!N46=1,AB45/(B45-B44),B45/0)</f>
        <v>0</v>
      </c>
      <c r="AL45" s="9">
        <f>IF('RAOB Used for Calcs'!N46=1, AD45/(B45-B44), B45/0)</f>
        <v>0</v>
      </c>
    </row>
    <row r="46" spans="2:38" x14ac:dyDescent="0.15">
      <c r="B46" s="15">
        <f>IF('RAOB Used for Calcs'!N46=1,'RAOB Used for Calcs'!C46,0)</f>
        <v>2993</v>
      </c>
      <c r="D46" s="8">
        <f>Vz!K46</f>
        <v>0.45164730331882813</v>
      </c>
      <c r="F46" s="9">
        <f>'P,T'!J46</f>
        <v>0.92916728790902148</v>
      </c>
      <c r="G46" s="8"/>
      <c r="H46" s="8">
        <f>'wind velocity'!J46-T46</f>
        <v>-45.864630232898435</v>
      </c>
      <c r="I46" s="8"/>
      <c r="J46" s="8">
        <f>'wind velocity'!N46-X46</f>
        <v>-67.037259166931136</v>
      </c>
      <c r="L46" s="12">
        <f>IF('RAOB Used for Calcs'!N46=1,(0.5)*F46*$K$12*D46*(H46*ABS(H46)),0)</f>
        <v>-2.3974218772458635</v>
      </c>
      <c r="N46" s="12">
        <f>IF('RAOB Used for Calcs'!N46=1,(0.5)*F46*$K$12*D46*(J46*ABS(J46)),0)</f>
        <v>-5.1217829560063004</v>
      </c>
      <c r="P46" s="9">
        <f>IF('RAOB Used for Calcs'!N46=1,L46/$O$9,0)</f>
        <v>-2.3974218772458635</v>
      </c>
      <c r="Q46" s="8"/>
      <c r="R46" s="9">
        <f>IF('RAOB Used for Calcs'!N46=1,N46/$O$9,0)</f>
        <v>-5.1217829560063004</v>
      </c>
      <c r="S46" s="25"/>
      <c r="T46" s="25">
        <f>IF('RAOB Used for Calcs'!L46=1,'particle parameters'!$B$31,T47+(P47*'vertical grid'!H47))</f>
        <v>55.619744869688219</v>
      </c>
      <c r="V46" s="25">
        <f>(IF('RAOB Used for Calcs'!L46=1, AVERAGE(T45:T46), AVERAGE(T45:T47))*'RAOB Used for Calcs'!N46)</f>
        <v>55.619744869688219</v>
      </c>
      <c r="W46" s="25"/>
      <c r="X46" s="25">
        <f>IF('RAOB Used for Calcs'!L46=1,'particle parameters'!$B$32,X47+(R47*'vertical grid'!H47))</f>
        <v>60.545704604769632</v>
      </c>
      <c r="Z46" s="25">
        <f>(IF('RAOB Used for Calcs'!L46=1,AVERAGE(X45:X46),AVERAGE(X45:X47)))*'RAOB Used for Calcs'!N46</f>
        <v>60.545704604769632</v>
      </c>
      <c r="AB46" s="8">
        <f>(V46*'vertical grid'!H46)+((0.5*P46)*('vertical grid'!H46*'vertical grid'!H46))</f>
        <v>0</v>
      </c>
      <c r="AD46" s="8">
        <f>(Z46*'vertical grid'!H46)+((0.5*R46)*('vertical grid'!H46*'vertical grid'!H46))</f>
        <v>0</v>
      </c>
      <c r="AF46" s="8" t="e">
        <f>IF(AB46=0, AB46/0, SUM(AB46:$AB$600))</f>
        <v>#DIV/0!</v>
      </c>
      <c r="AH46" s="8" t="e">
        <f>IF(AD46=0, AD46/0, SUM(AD46:$AD$600))</f>
        <v>#DIV/0!</v>
      </c>
      <c r="AJ46" s="9">
        <f>IF('RAOB Used for Calcs'!N47=1,AB46/(B46-B45),B46/0)</f>
        <v>0</v>
      </c>
      <c r="AL46" s="9">
        <f>IF('RAOB Used for Calcs'!N47=1, AD46/(B46-B45), B46/0)</f>
        <v>0</v>
      </c>
    </row>
    <row r="47" spans="2:38" x14ac:dyDescent="0.15">
      <c r="B47" s="15">
        <f>IF('RAOB Used for Calcs'!N47=1,'RAOB Used for Calcs'!C47,0)</f>
        <v>3011.3333333333335</v>
      </c>
      <c r="D47" s="8">
        <f>Vz!K47</f>
        <v>0.45184620478155352</v>
      </c>
      <c r="F47" s="9">
        <f>'P,T'!J47</f>
        <v>0.92429126891526348</v>
      </c>
      <c r="G47" s="8"/>
      <c r="H47" s="8">
        <f>'wind velocity'!J47-T47</f>
        <v>-45.380416304717279</v>
      </c>
      <c r="I47" s="8"/>
      <c r="J47" s="8">
        <f>'wind velocity'!N47-X47</f>
        <v>-66.291716879404063</v>
      </c>
      <c r="L47" s="12">
        <f>IF('RAOB Used for Calcs'!N47=1,(0.5)*F47*$K$12*D47*(H47*ABS(H47)),0)</f>
        <v>-2.3357791559874888</v>
      </c>
      <c r="N47" s="12">
        <f>IF('RAOB Used for Calcs'!N47=1,(0.5)*F47*$K$12*D47*(J47*ABS(J47)),0)</f>
        <v>-4.9844054369228354</v>
      </c>
      <c r="P47" s="9">
        <f>IF('RAOB Used for Calcs'!N47=1,L47/$O$9,0)</f>
        <v>-2.3357791559874888</v>
      </c>
      <c r="Q47" s="8"/>
      <c r="R47" s="9">
        <f>IF('RAOB Used for Calcs'!N47=1,N47/$O$9,0)</f>
        <v>-4.9844054369228354</v>
      </c>
      <c r="S47" s="25"/>
      <c r="T47" s="25">
        <f>IF('RAOB Used for Calcs'!L47=1,'particle parameters'!$B$31,T48+(P48*'vertical grid'!H48))</f>
        <v>55.619744869688219</v>
      </c>
      <c r="V47" s="25">
        <f>(IF('RAOB Used for Calcs'!L47=1, AVERAGE(T46:T47), AVERAGE(T46:T48))*'RAOB Used for Calcs'!N47)</f>
        <v>55.619744869688219</v>
      </c>
      <c r="W47" s="25"/>
      <c r="X47" s="25">
        <f>IF('RAOB Used for Calcs'!L47=1,'particle parameters'!$B$32,X48+(R48*'vertical grid'!H48))</f>
        <v>60.545704604769632</v>
      </c>
      <c r="Z47" s="25">
        <f>(IF('RAOB Used for Calcs'!L47=1,AVERAGE(X46:X47),AVERAGE(X46:X48)))*'RAOB Used for Calcs'!N47</f>
        <v>60.545704604769632</v>
      </c>
      <c r="AB47" s="8">
        <f>(V47*'vertical grid'!H47)+((0.5*P47)*('vertical grid'!H47*'vertical grid'!H47))</f>
        <v>0</v>
      </c>
      <c r="AD47" s="8">
        <f>(Z47*'vertical grid'!H47)+((0.5*R47)*('vertical grid'!H47*'vertical grid'!H47))</f>
        <v>0</v>
      </c>
      <c r="AF47" s="8" t="e">
        <f>IF(AB47=0, AB47/0, SUM(AB47:$AB$600))</f>
        <v>#DIV/0!</v>
      </c>
      <c r="AH47" s="8" t="e">
        <f>IF(AD47=0, AD47/0, SUM(AD47:$AD$600))</f>
        <v>#DIV/0!</v>
      </c>
      <c r="AJ47" s="9">
        <f>IF('RAOB Used for Calcs'!N48=1,AB47/(B47-B46),B47/0)</f>
        <v>0</v>
      </c>
      <c r="AL47" s="9">
        <f>IF('RAOB Used for Calcs'!N48=1, AD47/(B47-B46), B47/0)</f>
        <v>0</v>
      </c>
    </row>
    <row r="48" spans="2:38" x14ac:dyDescent="0.15">
      <c r="B48" s="15">
        <f>IF('RAOB Used for Calcs'!N48=1,'RAOB Used for Calcs'!C48,0)</f>
        <v>3029.666666666667</v>
      </c>
      <c r="D48" s="8">
        <f>Vz!K48</f>
        <v>0.45184620478155352</v>
      </c>
      <c r="F48" s="9">
        <f>'P,T'!J48</f>
        <v>0.92429126891526348</v>
      </c>
      <c r="G48" s="8"/>
      <c r="H48" s="8">
        <f>'wind velocity'!J48-T48</f>
        <v>-44.896202376536131</v>
      </c>
      <c r="I48" s="8"/>
      <c r="J48" s="8">
        <f>'wind velocity'!N48-X48</f>
        <v>-65.546174591876991</v>
      </c>
      <c r="L48" s="12">
        <f>IF('RAOB Used for Calcs'!N48=1,(0.5)*F48*$K$12*D48*(H48*ABS(H48)),0)</f>
        <v>-2.2861990570562551</v>
      </c>
      <c r="N48" s="12">
        <f>IF('RAOB Used for Calcs'!N48=1,(0.5)*F48*$K$12*D48*(J48*ABS(J48)),0)</f>
        <v>-4.8729227678779106</v>
      </c>
      <c r="P48" s="9">
        <f>IF('RAOB Used for Calcs'!N48=1,L48/$O$9,0)</f>
        <v>-2.2861990570562551</v>
      </c>
      <c r="Q48" s="8"/>
      <c r="R48" s="9">
        <f>IF('RAOB Used for Calcs'!N48=1,N48/$O$9,0)</f>
        <v>-4.8729227678779106</v>
      </c>
      <c r="S48" s="25"/>
      <c r="T48" s="25">
        <f>IF('RAOB Used for Calcs'!L48=1,'particle parameters'!$B$31,T49+(P49*'vertical grid'!H49))</f>
        <v>55.619744869688219</v>
      </c>
      <c r="V48" s="25">
        <f>(IF('RAOB Used for Calcs'!L48=1, AVERAGE(T47:T48), AVERAGE(T47:T49))*'RAOB Used for Calcs'!N48)</f>
        <v>55.619744869688219</v>
      </c>
      <c r="W48" s="25"/>
      <c r="X48" s="25">
        <f>IF('RAOB Used for Calcs'!L48=1,'particle parameters'!$B$32,X49+(R49*'vertical grid'!H49))</f>
        <v>60.545704604769632</v>
      </c>
      <c r="Z48" s="25">
        <f>(IF('RAOB Used for Calcs'!L48=1,AVERAGE(X47:X48),AVERAGE(X47:X49)))*'RAOB Used for Calcs'!N48</f>
        <v>60.545704604769632</v>
      </c>
      <c r="AB48" s="8">
        <f>(V48*'vertical grid'!H48)+((0.5*P48)*('vertical grid'!H48*'vertical grid'!H48))</f>
        <v>0</v>
      </c>
      <c r="AD48" s="8">
        <f>(Z48*'vertical grid'!H48)+((0.5*R48)*('vertical grid'!H48*'vertical grid'!H48))</f>
        <v>0</v>
      </c>
      <c r="AF48" s="8" t="e">
        <f>IF(AB48=0, AB48/0, SUM(AB48:$AB$600))</f>
        <v>#DIV/0!</v>
      </c>
      <c r="AH48" s="8" t="e">
        <f>IF(AD48=0, AD48/0, SUM(AD48:$AD$600))</f>
        <v>#DIV/0!</v>
      </c>
      <c r="AJ48" s="9">
        <f>IF('RAOB Used for Calcs'!N49=1,AB48/(B48-B47),B48/0)</f>
        <v>0</v>
      </c>
      <c r="AL48" s="9">
        <f>IF('RAOB Used for Calcs'!N49=1, AD48/(B48-B47), B48/0)</f>
        <v>0</v>
      </c>
    </row>
    <row r="49" spans="2:38" x14ac:dyDescent="0.15">
      <c r="B49" s="15">
        <f>IF('RAOB Used for Calcs'!N49=1,'RAOB Used for Calcs'!C49,0)</f>
        <v>3048</v>
      </c>
      <c r="D49" s="8">
        <f>Vz!K49</f>
        <v>0.45184620478155352</v>
      </c>
      <c r="F49" s="9">
        <f>'P,T'!J49</f>
        <v>0.92429126891526348</v>
      </c>
      <c r="G49" s="8"/>
      <c r="H49" s="8">
        <f>'wind velocity'!J49-T49</f>
        <v>-44.336885869011233</v>
      </c>
      <c r="I49" s="8"/>
      <c r="J49" s="8">
        <f>'wind velocity'!N49-X49</f>
        <v>-65.546174591876991</v>
      </c>
      <c r="L49" s="12">
        <f>IF('RAOB Used for Calcs'!N49=1,(0.5)*F49*$K$12*D49*(H49*ABS(H49)),0)</f>
        <v>-2.2295909818648147</v>
      </c>
      <c r="N49" s="12">
        <f>IF('RAOB Used for Calcs'!N49=1,(0.5)*F49*$K$12*D49*(J49*ABS(J49)),0)</f>
        <v>-4.8729227678779106</v>
      </c>
      <c r="P49" s="9">
        <f>IF('RAOB Used for Calcs'!N49=1,L49/$O$9,0)</f>
        <v>-2.2295909818648147</v>
      </c>
      <c r="Q49" s="8"/>
      <c r="R49" s="9">
        <f>IF('RAOB Used for Calcs'!N49=1,N49/$O$9,0)</f>
        <v>-4.8729227678779106</v>
      </c>
      <c r="S49" s="25"/>
      <c r="T49" s="25">
        <f>IF('RAOB Used for Calcs'!L49=1,'particle parameters'!$B$31,T50+(P50*'vertical grid'!H50))</f>
        <v>55.619744869688219</v>
      </c>
      <c r="V49" s="25">
        <f>(IF('RAOB Used for Calcs'!L49=1, AVERAGE(T48:T49), AVERAGE(T48:T50))*'RAOB Used for Calcs'!N49)</f>
        <v>55.619744869688219</v>
      </c>
      <c r="W49" s="25"/>
      <c r="X49" s="25">
        <f>IF('RAOB Used for Calcs'!L49=1,'particle parameters'!$B$32,X50+(R50*'vertical grid'!H50))</f>
        <v>60.545704604769632</v>
      </c>
      <c r="Z49" s="25">
        <f>(IF('RAOB Used for Calcs'!L49=1,AVERAGE(X48:X49),AVERAGE(X48:X50)))*'RAOB Used for Calcs'!N49</f>
        <v>60.545704604769632</v>
      </c>
      <c r="AB49" s="8">
        <f>(V49*'vertical grid'!H49)+((0.5*P49)*('vertical grid'!H49*'vertical grid'!H49))</f>
        <v>0</v>
      </c>
      <c r="AD49" s="8">
        <f>(Z49*'vertical grid'!H49)+((0.5*R49)*('vertical grid'!H49*'vertical grid'!H49))</f>
        <v>0</v>
      </c>
      <c r="AF49" s="8" t="e">
        <f>IF(AB49=0, AB49/0, SUM(AB49:$AB$600))</f>
        <v>#DIV/0!</v>
      </c>
      <c r="AH49" s="8" t="e">
        <f>IF(AD49=0, AD49/0, SUM(AD49:$AD$600))</f>
        <v>#DIV/0!</v>
      </c>
      <c r="AJ49" s="9">
        <f>IF('RAOB Used for Calcs'!N50=1,AB49/(B49-B48),B49/0)</f>
        <v>0</v>
      </c>
      <c r="AL49" s="9">
        <f>IF('RAOB Used for Calcs'!N50=1, AD49/(B49-B48), B49/0)</f>
        <v>0</v>
      </c>
    </row>
    <row r="50" spans="2:38" x14ac:dyDescent="0.15">
      <c r="B50" s="15">
        <f>IF('RAOB Used for Calcs'!N50=1,'RAOB Used for Calcs'!C50,0)</f>
        <v>3168</v>
      </c>
      <c r="D50" s="8">
        <f>Vz!K50</f>
        <v>0.45319021466542941</v>
      </c>
      <c r="F50" s="9">
        <f>'P,T'!J50</f>
        <v>0.89229366138067923</v>
      </c>
      <c r="G50" s="8"/>
      <c r="H50" s="8">
        <f>'wind velocity'!J50-T50</f>
        <v>-43.777569361486329</v>
      </c>
      <c r="I50" s="8"/>
      <c r="J50" s="8">
        <f>'wind velocity'!N50-X50</f>
        <v>-65.551203605242776</v>
      </c>
      <c r="L50" s="12">
        <f>IF('RAOB Used for Calcs'!N50=1,(0.5)*F50*$K$12*D50*(H50*ABS(H50)),0)</f>
        <v>-2.1046842896286844</v>
      </c>
      <c r="N50" s="12">
        <f>IF('RAOB Used for Calcs'!N50=1,(0.5)*F50*$K$12*D50*(J50*ABS(J50)),0)</f>
        <v>-4.7189460290010281</v>
      </c>
      <c r="P50" s="9">
        <f>IF('RAOB Used for Calcs'!N50=1,L50/$O$9,0)</f>
        <v>-2.1046842896286844</v>
      </c>
      <c r="Q50" s="8"/>
      <c r="R50" s="9">
        <f>IF('RAOB Used for Calcs'!N50=1,N50/$O$9,0)</f>
        <v>-4.7189460290010281</v>
      </c>
      <c r="S50" s="25"/>
      <c r="T50" s="25">
        <f>IF('RAOB Used for Calcs'!L50=1,'particle parameters'!$B$31,T51+(P51*'vertical grid'!H51))</f>
        <v>55.619744869688219</v>
      </c>
      <c r="V50" s="25">
        <f>(IF('RAOB Used for Calcs'!L50=1, AVERAGE(T49:T50), AVERAGE(T49:T51))*'RAOB Used for Calcs'!N50)</f>
        <v>55.619744869688219</v>
      </c>
      <c r="W50" s="25"/>
      <c r="X50" s="25">
        <f>IF('RAOB Used for Calcs'!L50=1,'particle parameters'!$B$32,X51+(R51*'vertical grid'!H51))</f>
        <v>60.545704604769632</v>
      </c>
      <c r="Z50" s="25">
        <f>(IF('RAOB Used for Calcs'!L50=1,AVERAGE(X49:X50),AVERAGE(X49:X51)))*'RAOB Used for Calcs'!N50</f>
        <v>60.545704604769632</v>
      </c>
      <c r="AB50" s="8">
        <f>(V50*'vertical grid'!H50)+((0.5*P50)*('vertical grid'!H50*'vertical grid'!H50))</f>
        <v>0</v>
      </c>
      <c r="AD50" s="8">
        <f>(Z50*'vertical grid'!H50)+((0.5*R50)*('vertical grid'!H50*'vertical grid'!H50))</f>
        <v>0</v>
      </c>
      <c r="AF50" s="8" t="e">
        <f>IF(AB50=0, AB50/0, SUM(AB50:$AB$600))</f>
        <v>#DIV/0!</v>
      </c>
      <c r="AH50" s="8" t="e">
        <f>IF(AD50=0, AD50/0, SUM(AD50:$AD$600))</f>
        <v>#DIV/0!</v>
      </c>
      <c r="AJ50" s="9">
        <f>IF('RAOB Used for Calcs'!N51=1,AB50/(B50-B49),B50/0)</f>
        <v>0</v>
      </c>
      <c r="AL50" s="9">
        <f>IF('RAOB Used for Calcs'!N51=1, AD50/(B50-B49), B50/0)</f>
        <v>0</v>
      </c>
    </row>
    <row r="51" spans="2:38" x14ac:dyDescent="0.15">
      <c r="B51" s="15">
        <f>IF('RAOB Used for Calcs'!N51=1,'RAOB Used for Calcs'!C51,0)</f>
        <v>3288</v>
      </c>
      <c r="D51" s="8">
        <f>Vz!K51</f>
        <v>0.45319021466542941</v>
      </c>
      <c r="F51" s="9">
        <f>'P,T'!J51</f>
        <v>0.89229366138067923</v>
      </c>
      <c r="G51" s="8"/>
      <c r="H51" s="8">
        <f>'wind velocity'!J51-T51</f>
        <v>-43.218252853961424</v>
      </c>
      <c r="I51" s="8"/>
      <c r="J51" s="8">
        <f>'wind velocity'!N51-X51</f>
        <v>-65.556232618608561</v>
      </c>
      <c r="L51" s="12">
        <f>IF('RAOB Used for Calcs'!N51=1,(0.5)*F51*$K$12*D51*(H51*ABS(H51)),0)</f>
        <v>-2.0512475805689818</v>
      </c>
      <c r="N51" s="12">
        <f>IF('RAOB Used for Calcs'!N51=1,(0.5)*F51*$K$12*D51*(J51*ABS(J51)),0)</f>
        <v>-4.7196701210597309</v>
      </c>
      <c r="P51" s="9">
        <f>IF('RAOB Used for Calcs'!N51=1,L51/$O$9,0)</f>
        <v>-2.0512475805689818</v>
      </c>
      <c r="Q51" s="8"/>
      <c r="R51" s="9">
        <f>IF('RAOB Used for Calcs'!N51=1,N51/$O$9,0)</f>
        <v>-4.7196701210597309</v>
      </c>
      <c r="S51" s="25"/>
      <c r="T51" s="25">
        <f>IF('RAOB Used for Calcs'!L51=1,'particle parameters'!$B$31,T52+(P52*'vertical grid'!H52))</f>
        <v>55.619744869688219</v>
      </c>
      <c r="V51" s="25">
        <f>(IF('RAOB Used for Calcs'!L51=1, AVERAGE(T50:T51), AVERAGE(T50:T52))*'RAOB Used for Calcs'!N51)</f>
        <v>55.619744869688219</v>
      </c>
      <c r="W51" s="25"/>
      <c r="X51" s="25">
        <f>IF('RAOB Used for Calcs'!L51=1,'particle parameters'!$B$32,X52+(R52*'vertical grid'!H52))</f>
        <v>60.545704604769632</v>
      </c>
      <c r="Z51" s="25">
        <f>(IF('RAOB Used for Calcs'!L51=1,AVERAGE(X50:X51),AVERAGE(X50:X52)))*'RAOB Used for Calcs'!N51</f>
        <v>60.545704604769632</v>
      </c>
      <c r="AB51" s="8">
        <f>(V51*'vertical grid'!H51)+((0.5*P51)*('vertical grid'!H51*'vertical grid'!H51))</f>
        <v>0</v>
      </c>
      <c r="AD51" s="8">
        <f>(Z51*'vertical grid'!H51)+((0.5*R51)*('vertical grid'!H51*'vertical grid'!H51))</f>
        <v>0</v>
      </c>
      <c r="AF51" s="8" t="e">
        <f>IF(AB51=0, AB51/0, SUM(AB51:$AB$600))</f>
        <v>#DIV/0!</v>
      </c>
      <c r="AH51" s="8" t="e">
        <f>IF(AD51=0, AD51/0, SUM(AD51:$AD$600))</f>
        <v>#DIV/0!</v>
      </c>
      <c r="AJ51" s="9">
        <f>IF('RAOB Used for Calcs'!N52=1,AB51/(B51-B50),B51/0)</f>
        <v>0</v>
      </c>
      <c r="AL51" s="9">
        <f>IF('RAOB Used for Calcs'!N52=1, AD51/(B51-B50), B51/0)</f>
        <v>0</v>
      </c>
    </row>
    <row r="52" spans="2:38" x14ac:dyDescent="0.15">
      <c r="B52" s="15">
        <f>IF('RAOB Used for Calcs'!N52=1,'RAOB Used for Calcs'!C52,0)</f>
        <v>3408</v>
      </c>
      <c r="D52" s="8">
        <f>Vz!K52</f>
        <v>0.45319021466542941</v>
      </c>
      <c r="F52" s="9">
        <f>'P,T'!J52</f>
        <v>0.89229366138067923</v>
      </c>
      <c r="G52" s="8"/>
      <c r="H52" s="8">
        <f>'wind velocity'!J52-T52</f>
        <v>-42.840205788724063</v>
      </c>
      <c r="I52" s="8"/>
      <c r="J52" s="8">
        <f>'wind velocity'!N52-X52</f>
        <v>-65.556232618608561</v>
      </c>
      <c r="L52" s="12">
        <f>IF('RAOB Used for Calcs'!N52=1,(0.5)*F52*$K$12*D52*(H52*ABS(H52)),0)</f>
        <v>-2.0155183960470042</v>
      </c>
      <c r="N52" s="12">
        <f>IF('RAOB Used for Calcs'!N52=1,(0.5)*F52*$K$12*D52*(J52*ABS(J52)),0)</f>
        <v>-4.7196701210597309</v>
      </c>
      <c r="P52" s="9">
        <f>IF('RAOB Used for Calcs'!N52=1,L52/$O$9,0)</f>
        <v>-2.0155183960470042</v>
      </c>
      <c r="Q52" s="8"/>
      <c r="R52" s="9">
        <f>IF('RAOB Used for Calcs'!N52=1,N52/$O$9,0)</f>
        <v>-4.7196701210597309</v>
      </c>
      <c r="S52" s="25"/>
      <c r="T52" s="25">
        <f>IF('RAOB Used for Calcs'!L52=1,'particle parameters'!$B$31,T53+(P53*'vertical grid'!H53))</f>
        <v>55.619744869688219</v>
      </c>
      <c r="V52" s="25">
        <f>(IF('RAOB Used for Calcs'!L52=1, AVERAGE(T51:T52), AVERAGE(T51:T53))*'RAOB Used for Calcs'!N52)</f>
        <v>55.619744869688219</v>
      </c>
      <c r="W52" s="25"/>
      <c r="X52" s="25">
        <f>IF('RAOB Used for Calcs'!L52=1,'particle parameters'!$B$32,X53+(R53*'vertical grid'!H53))</f>
        <v>60.545704604769632</v>
      </c>
      <c r="Z52" s="25">
        <f>(IF('RAOB Used for Calcs'!L52=1,AVERAGE(X51:X52),AVERAGE(X51:X53)))*'RAOB Used for Calcs'!N52</f>
        <v>60.545704604769632</v>
      </c>
      <c r="AB52" s="8">
        <f>(V52*'vertical grid'!H52)+((0.5*P52)*('vertical grid'!H52*'vertical grid'!H52))</f>
        <v>0</v>
      </c>
      <c r="AD52" s="8">
        <f>(Z52*'vertical grid'!H52)+((0.5*R52)*('vertical grid'!H52*'vertical grid'!H52))</f>
        <v>0</v>
      </c>
      <c r="AF52" s="8" t="e">
        <f>IF(AB52=0, AB52/0, SUM(AB52:$AB$600))</f>
        <v>#DIV/0!</v>
      </c>
      <c r="AH52" s="8" t="e">
        <f>IF(AD52=0, AD52/0, SUM(AD52:$AD$600))</f>
        <v>#DIV/0!</v>
      </c>
      <c r="AJ52" s="9">
        <f>IF('RAOB Used for Calcs'!N53=1,AB52/(B52-B51),B52/0)</f>
        <v>0</v>
      </c>
      <c r="AL52" s="9">
        <f>IF('RAOB Used for Calcs'!N53=1, AD52/(B52-B51), B52/0)</f>
        <v>0</v>
      </c>
    </row>
    <row r="53" spans="2:38" x14ac:dyDescent="0.15">
      <c r="B53" s="15">
        <f>IF('RAOB Used for Calcs'!N53=1,'RAOB Used for Calcs'!C53,0)</f>
        <v>3491.3333333333335</v>
      </c>
      <c r="D53" s="8">
        <f>Vz!K53</f>
        <v>0.45416853051158174</v>
      </c>
      <c r="F53" s="9">
        <f>'P,T'!J53</f>
        <v>0.86737911866912554</v>
      </c>
      <c r="G53" s="8"/>
      <c r="H53" s="8">
        <f>'wind velocity'!J53-T53</f>
        <v>-42.462158723486702</v>
      </c>
      <c r="I53" s="8"/>
      <c r="J53" s="8">
        <f>'wind velocity'!N53-X53</f>
        <v>-65.514252407143488</v>
      </c>
      <c r="L53" s="12">
        <f>IF('RAOB Used for Calcs'!N53=1,(0.5)*F53*$K$12*D53*(H53*ABS(H53)),0)</f>
        <v>-1.928970019730847</v>
      </c>
      <c r="N53" s="12">
        <f>IF('RAOB Used for Calcs'!N53=1,(0.5)*F53*$K$12*D53*(J53*ABS(J53)),0)</f>
        <v>-4.5919052505983942</v>
      </c>
      <c r="P53" s="9">
        <f>IF('RAOB Used for Calcs'!N53=1,L53/$O$9,0)</f>
        <v>-1.928970019730847</v>
      </c>
      <c r="Q53" s="8"/>
      <c r="R53" s="9">
        <f>IF('RAOB Used for Calcs'!N53=1,N53/$O$9,0)</f>
        <v>-4.5919052505983942</v>
      </c>
      <c r="S53" s="25"/>
      <c r="T53" s="25">
        <f>IF('RAOB Used for Calcs'!L53=1,'particle parameters'!$B$31,T54+(P54*'vertical grid'!H54))</f>
        <v>55.619744869688219</v>
      </c>
      <c r="V53" s="25">
        <f>(IF('RAOB Used for Calcs'!L53=1, AVERAGE(T52:T53), AVERAGE(T52:T54))*'RAOB Used for Calcs'!N53)</f>
        <v>55.619744869688219</v>
      </c>
      <c r="W53" s="25"/>
      <c r="X53" s="25">
        <f>IF('RAOB Used for Calcs'!L53=1,'particle parameters'!$B$32,X54+(R54*'vertical grid'!H54))</f>
        <v>60.545704604769632</v>
      </c>
      <c r="Z53" s="25">
        <f>(IF('RAOB Used for Calcs'!L53=1,AVERAGE(X52:X53),AVERAGE(X52:X54)))*'RAOB Used for Calcs'!N53</f>
        <v>60.545704604769632</v>
      </c>
      <c r="AB53" s="8">
        <f>(V53*'vertical grid'!H53)+((0.5*P53)*('vertical grid'!H53*'vertical grid'!H53))</f>
        <v>0</v>
      </c>
      <c r="AD53" s="8">
        <f>(Z53*'vertical grid'!H53)+((0.5*R53)*('vertical grid'!H53*'vertical grid'!H53))</f>
        <v>0</v>
      </c>
      <c r="AF53" s="8" t="e">
        <f>IF(AB53=0, AB53/0, SUM(AB53:$AB$600))</f>
        <v>#DIV/0!</v>
      </c>
      <c r="AH53" s="8" t="e">
        <f>IF(AD53=0, AD53/0, SUM(AD53:$AD$600))</f>
        <v>#DIV/0!</v>
      </c>
      <c r="AJ53" s="9">
        <f>IF('RAOB Used for Calcs'!N54=1,AB53/(B53-B52),B53/0)</f>
        <v>0</v>
      </c>
      <c r="AL53" s="9">
        <f>IF('RAOB Used for Calcs'!N54=1, AD53/(B53-B52), B53/0)</f>
        <v>0</v>
      </c>
    </row>
    <row r="54" spans="2:38" x14ac:dyDescent="0.15">
      <c r="B54" s="15">
        <f>IF('RAOB Used for Calcs'!N54=1,'RAOB Used for Calcs'!C54,0)</f>
        <v>3574.666666666667</v>
      </c>
      <c r="D54" s="8">
        <f>Vz!K54</f>
        <v>0.45416853051158174</v>
      </c>
      <c r="F54" s="9">
        <f>'P,T'!J54</f>
        <v>0.86737911866912554</v>
      </c>
      <c r="G54" s="8"/>
      <c r="H54" s="8">
        <f>'wind velocity'!J54-T54</f>
        <v>-42.084111658249341</v>
      </c>
      <c r="I54" s="8"/>
      <c r="J54" s="8">
        <f>'wind velocity'!N54-X54</f>
        <v>-65.472272195678428</v>
      </c>
      <c r="L54" s="12">
        <f>IF('RAOB Used for Calcs'!N54=1,(0.5)*F54*$K$12*D54*(H54*ABS(H54)),0)</f>
        <v>-1.8947750940438597</v>
      </c>
      <c r="N54" s="12">
        <f>IF('RAOB Used for Calcs'!N54=1,(0.5)*F54*$K$12*D54*(J54*ABS(J54)),0)</f>
        <v>-4.5860223355051275</v>
      </c>
      <c r="P54" s="9">
        <f>IF('RAOB Used for Calcs'!N54=1,L54/$O$9,0)</f>
        <v>-1.8947750940438597</v>
      </c>
      <c r="Q54" s="8"/>
      <c r="R54" s="9">
        <f>IF('RAOB Used for Calcs'!N54=1,N54/$O$9,0)</f>
        <v>-4.5860223355051275</v>
      </c>
      <c r="S54" s="25"/>
      <c r="T54" s="25">
        <f>IF('RAOB Used for Calcs'!L54=1,'particle parameters'!$B$31,T55+(P55*'vertical grid'!H55))</f>
        <v>55.619744869688219</v>
      </c>
      <c r="V54" s="25">
        <f>(IF('RAOB Used for Calcs'!L54=1, AVERAGE(T53:T54), AVERAGE(T53:T55))*'RAOB Used for Calcs'!N54)</f>
        <v>55.619744869688219</v>
      </c>
      <c r="W54" s="25"/>
      <c r="X54" s="25">
        <f>IF('RAOB Used for Calcs'!L54=1,'particle parameters'!$B$32,X55+(R55*'vertical grid'!H55))</f>
        <v>60.545704604769632</v>
      </c>
      <c r="Z54" s="25">
        <f>(IF('RAOB Used for Calcs'!L54=1,AVERAGE(X53:X54),AVERAGE(X53:X55)))*'RAOB Used for Calcs'!N54</f>
        <v>60.545704604769632</v>
      </c>
      <c r="AB54" s="8">
        <f>(V54*'vertical grid'!H54)+((0.5*P54)*('vertical grid'!H54*'vertical grid'!H54))</f>
        <v>0</v>
      </c>
      <c r="AD54" s="8">
        <f>(Z54*'vertical grid'!H54)+((0.5*R54)*('vertical grid'!H54*'vertical grid'!H54))</f>
        <v>0</v>
      </c>
      <c r="AF54" s="8" t="e">
        <f>IF(AB54=0, AB54/0, SUM(AB54:$AB$600))</f>
        <v>#DIV/0!</v>
      </c>
      <c r="AH54" s="8" t="e">
        <f>IF(AD54=0, AD54/0, SUM(AD54:$AD$600))</f>
        <v>#DIV/0!</v>
      </c>
      <c r="AJ54" s="9">
        <f>IF('RAOB Used for Calcs'!N55=1,AB54/(B54-B53),B54/0)</f>
        <v>0</v>
      </c>
      <c r="AL54" s="9">
        <f>IF('RAOB Used for Calcs'!N55=1, AD54/(B54-B53), B54/0)</f>
        <v>0</v>
      </c>
    </row>
    <row r="55" spans="2:38" x14ac:dyDescent="0.15">
      <c r="B55" s="15">
        <f>IF('RAOB Used for Calcs'!N55=1,'RAOB Used for Calcs'!C55,0)</f>
        <v>3658</v>
      </c>
      <c r="D55" s="8">
        <f>Vz!K55</f>
        <v>0.45416853051158174</v>
      </c>
      <c r="F55" s="9">
        <f>'P,T'!J55</f>
        <v>0.86737911866912554</v>
      </c>
      <c r="G55" s="8"/>
      <c r="H55" s="8">
        <f>'wind velocity'!J55-T55</f>
        <v>-42.084111658249341</v>
      </c>
      <c r="I55" s="8"/>
      <c r="J55" s="8">
        <f>'wind velocity'!N55-X55</f>
        <v>-65.472272195678428</v>
      </c>
      <c r="L55" s="12">
        <f>IF('RAOB Used for Calcs'!N55=1,(0.5)*F55*$K$12*D55*(H55*ABS(H55)),0)</f>
        <v>-1.8947750940438597</v>
      </c>
      <c r="N55" s="12">
        <f>IF('RAOB Used for Calcs'!N55=1,(0.5)*F55*$K$12*D55*(J55*ABS(J55)),0)</f>
        <v>-4.5860223355051275</v>
      </c>
      <c r="P55" s="9">
        <f>IF('RAOB Used for Calcs'!N55=1,L55/$O$9,0)</f>
        <v>-1.8947750940438597</v>
      </c>
      <c r="Q55" s="8"/>
      <c r="R55" s="9">
        <f>IF('RAOB Used for Calcs'!N55=1,N55/$O$9,0)</f>
        <v>-4.5860223355051275</v>
      </c>
      <c r="S55" s="25"/>
      <c r="T55" s="25">
        <f>IF('RAOB Used for Calcs'!L55=1,'particle parameters'!$B$31,T56+(P56*'vertical grid'!H56))</f>
        <v>55.619744869688219</v>
      </c>
      <c r="V55" s="25">
        <f>(IF('RAOB Used for Calcs'!L55=1, AVERAGE(T54:T55), AVERAGE(T54:T56))*'RAOB Used for Calcs'!N55)</f>
        <v>55.619744869688219</v>
      </c>
      <c r="W55" s="25"/>
      <c r="X55" s="25">
        <f>IF('RAOB Used for Calcs'!L55=1,'particle parameters'!$B$32,X56+(R56*'vertical grid'!H56))</f>
        <v>60.545704604769632</v>
      </c>
      <c r="Z55" s="25">
        <f>(IF('RAOB Used for Calcs'!L55=1,AVERAGE(X54:X55),AVERAGE(X54:X56)))*'RAOB Used for Calcs'!N55</f>
        <v>60.545704604769632</v>
      </c>
      <c r="AB55" s="8">
        <f>(V55*'vertical grid'!H55)+((0.5*P55)*('vertical grid'!H55*'vertical grid'!H55))</f>
        <v>0</v>
      </c>
      <c r="AD55" s="8">
        <f>(Z55*'vertical grid'!H55)+((0.5*R55)*('vertical grid'!H55*'vertical grid'!H55))</f>
        <v>0</v>
      </c>
      <c r="AF55" s="8" t="e">
        <f>IF(AB55=0, AB55/0, SUM(AB55:$AB$600))</f>
        <v>#DIV/0!</v>
      </c>
      <c r="AH55" s="8" t="e">
        <f>IF(AD55=0, AD55/0, SUM(AD55:$AD$600))</f>
        <v>#DIV/0!</v>
      </c>
      <c r="AJ55" s="9">
        <f>IF('RAOB Used for Calcs'!N56=1,AB55/(B55-B54),B55/0)</f>
        <v>0</v>
      </c>
      <c r="AL55" s="9">
        <f>IF('RAOB Used for Calcs'!N56=1, AD55/(B55-B54), B55/0)</f>
        <v>0</v>
      </c>
    </row>
    <row r="56" spans="2:38" x14ac:dyDescent="0.15">
      <c r="B56" s="15">
        <f>IF('RAOB Used for Calcs'!N56=1,'RAOB Used for Calcs'!C56,0)</f>
        <v>3660</v>
      </c>
      <c r="D56" s="8">
        <f>Vz!K56</f>
        <v>0.45419206290667663</v>
      </c>
      <c r="F56" s="9">
        <f>'P,T'!J56</f>
        <v>0.86670306323758273</v>
      </c>
      <c r="G56" s="8"/>
      <c r="H56" s="8">
        <f>'wind velocity'!J56-T56</f>
        <v>-42.084111658249341</v>
      </c>
      <c r="I56" s="8"/>
      <c r="J56" s="8">
        <f>'wind velocity'!N56-X56</f>
        <v>-65.472272195678428</v>
      </c>
      <c r="L56" s="12">
        <f>IF('RAOB Used for Calcs'!N56=1,(0.5)*F56*$K$12*D56*(H56*ABS(H56)),0)</f>
        <v>-1.8933963621275878</v>
      </c>
      <c r="N56" s="12">
        <f>IF('RAOB Used for Calcs'!N56=1,(0.5)*F56*$K$12*D56*(J56*ABS(J56)),0)</f>
        <v>-4.5826853192109134</v>
      </c>
      <c r="P56" s="9">
        <f>IF('RAOB Used for Calcs'!N56=1,L56/$O$9,0)</f>
        <v>-1.8933963621275878</v>
      </c>
      <c r="Q56" s="8"/>
      <c r="R56" s="9">
        <f>IF('RAOB Used for Calcs'!N56=1,N56/$O$9,0)</f>
        <v>-4.5826853192109134</v>
      </c>
      <c r="S56" s="25"/>
      <c r="T56" s="25">
        <f>IF('RAOB Used for Calcs'!L56=1,'particle parameters'!$B$31,T57+(P57*'vertical grid'!H57))</f>
        <v>55.619744869688219</v>
      </c>
      <c r="V56" s="25">
        <f>(IF('RAOB Used for Calcs'!L56=1, AVERAGE(T55:T56), AVERAGE(T55:T57))*'RAOB Used for Calcs'!N56)</f>
        <v>55.619744869688219</v>
      </c>
      <c r="W56" s="25"/>
      <c r="X56" s="25">
        <f>IF('RAOB Used for Calcs'!L56=1,'particle parameters'!$B$32,X57+(R57*'vertical grid'!H57))</f>
        <v>60.545704604769632</v>
      </c>
      <c r="Z56" s="25">
        <f>(IF('RAOB Used for Calcs'!L56=1,AVERAGE(X55:X56),AVERAGE(X55:X57)))*'RAOB Used for Calcs'!N56</f>
        <v>60.545704604769632</v>
      </c>
      <c r="AB56" s="8">
        <f>(V56*'vertical grid'!H56)+((0.5*P56)*('vertical grid'!H56*'vertical grid'!H56))</f>
        <v>0</v>
      </c>
      <c r="AD56" s="8">
        <f>(Z56*'vertical grid'!H56)+((0.5*R56)*('vertical grid'!H56*'vertical grid'!H56))</f>
        <v>0</v>
      </c>
      <c r="AF56" s="8" t="e">
        <f>IF(AB56=0, AB56/0, SUM(AB56:$AB$600))</f>
        <v>#DIV/0!</v>
      </c>
      <c r="AH56" s="8" t="e">
        <f>IF(AD56=0, AD56/0, SUM(AD56:$AD$600))</f>
        <v>#DIV/0!</v>
      </c>
      <c r="AJ56" s="9">
        <f>IF('RAOB Used for Calcs'!N57=1,AB56/(B56-B55),B56/0)</f>
        <v>0</v>
      </c>
      <c r="AL56" s="9">
        <f>IF('RAOB Used for Calcs'!N57=1, AD56/(B56-B55), B56/0)</f>
        <v>0</v>
      </c>
    </row>
    <row r="57" spans="2:38" x14ac:dyDescent="0.15">
      <c r="B57" s="15">
        <f>IF('RAOB Used for Calcs'!N57=1,'RAOB Used for Calcs'!C57,0)</f>
        <v>3662</v>
      </c>
      <c r="D57" s="8">
        <f>Vz!K57</f>
        <v>0.45419206290667663</v>
      </c>
      <c r="F57" s="9">
        <f>'P,T'!J57</f>
        <v>0.86670306323758273</v>
      </c>
      <c r="G57" s="8"/>
      <c r="H57" s="8">
        <f>'wind velocity'!J57-T57</f>
        <v>-42.084111658249341</v>
      </c>
      <c r="I57" s="8"/>
      <c r="J57" s="8">
        <f>'wind velocity'!N57-X57</f>
        <v>-65.472272195678428</v>
      </c>
      <c r="L57" s="12">
        <f>IF('RAOB Used for Calcs'!N57=1,(0.5)*F57*$K$12*D57*(H57*ABS(H57)),0)</f>
        <v>-1.8933963621275878</v>
      </c>
      <c r="N57" s="12">
        <f>IF('RAOB Used for Calcs'!N57=1,(0.5)*F57*$K$12*D57*(J57*ABS(J57)),0)</f>
        <v>-4.5826853192109134</v>
      </c>
      <c r="P57" s="9">
        <f>IF('RAOB Used for Calcs'!N57=1,L57/$O$9,0)</f>
        <v>-1.8933963621275878</v>
      </c>
      <c r="Q57" s="8"/>
      <c r="R57" s="9">
        <f>IF('RAOB Used for Calcs'!N57=1,N57/$O$9,0)</f>
        <v>-4.5826853192109134</v>
      </c>
      <c r="S57" s="25"/>
      <c r="T57" s="25">
        <f>IF('RAOB Used for Calcs'!L57=1,'particle parameters'!$B$31,T58+(P58*'vertical grid'!H58))</f>
        <v>55.619744869688219</v>
      </c>
      <c r="V57" s="25">
        <f>(IF('RAOB Used for Calcs'!L57=1, AVERAGE(T56:T57), AVERAGE(T56:T58))*'RAOB Used for Calcs'!N57)</f>
        <v>55.619744869688219</v>
      </c>
      <c r="W57" s="25"/>
      <c r="X57" s="25">
        <f>IF('RAOB Used for Calcs'!L57=1,'particle parameters'!$B$32,X58+(R58*'vertical grid'!H58))</f>
        <v>60.545704604769632</v>
      </c>
      <c r="Z57" s="25">
        <f>(IF('RAOB Used for Calcs'!L57=1,AVERAGE(X56:X57),AVERAGE(X56:X58)))*'RAOB Used for Calcs'!N57</f>
        <v>60.545704604769632</v>
      </c>
      <c r="AB57" s="8">
        <f>(V57*'vertical grid'!H57)+((0.5*P57)*('vertical grid'!H57*'vertical grid'!H57))</f>
        <v>0</v>
      </c>
      <c r="AD57" s="8">
        <f>(Z57*'vertical grid'!H57)+((0.5*R57)*('vertical grid'!H57*'vertical grid'!H57))</f>
        <v>0</v>
      </c>
      <c r="AF57" s="8" t="e">
        <f>IF(AB57=0, AB57/0, SUM(AB57:$AB$600))</f>
        <v>#DIV/0!</v>
      </c>
      <c r="AH57" s="8" t="e">
        <f>IF(AD57=0, AD57/0, SUM(AD57:$AD$600))</f>
        <v>#DIV/0!</v>
      </c>
      <c r="AJ57" s="9">
        <f>IF('RAOB Used for Calcs'!N58=1,AB57/(B57-B56),B57/0)</f>
        <v>0</v>
      </c>
      <c r="AL57" s="9">
        <f>IF('RAOB Used for Calcs'!N58=1, AD57/(B57-B56), B57/0)</f>
        <v>0</v>
      </c>
    </row>
    <row r="58" spans="2:38" x14ac:dyDescent="0.15">
      <c r="B58" s="15">
        <f>IF('RAOB Used for Calcs'!N58=1,'RAOB Used for Calcs'!C58,0)</f>
        <v>3664</v>
      </c>
      <c r="D58" s="8">
        <f>Vz!K58</f>
        <v>0.45419206290667663</v>
      </c>
      <c r="F58" s="9">
        <f>'P,T'!J58</f>
        <v>0.86670306323758273</v>
      </c>
      <c r="G58" s="8"/>
      <c r="H58" s="8">
        <f>'wind velocity'!J58-T58</f>
        <v>-41.731863635082512</v>
      </c>
      <c r="I58" s="8"/>
      <c r="J58" s="8">
        <f>'wind velocity'!N58-X58</f>
        <v>-65.472272195678428</v>
      </c>
      <c r="L58" s="12">
        <f>IF('RAOB Used for Calcs'!N58=1,(0.5)*F58*$K$12*D58*(H58*ABS(H58)),0)</f>
        <v>-1.8618331948254263</v>
      </c>
      <c r="N58" s="12">
        <f>IF('RAOB Used for Calcs'!N58=1,(0.5)*F58*$K$12*D58*(J58*ABS(J58)),0)</f>
        <v>-4.5826853192109134</v>
      </c>
      <c r="P58" s="9">
        <f>IF('RAOB Used for Calcs'!N58=1,L58/$O$9,0)</f>
        <v>-1.8618331948254263</v>
      </c>
      <c r="Q58" s="8"/>
      <c r="R58" s="9">
        <f>IF('RAOB Used for Calcs'!N58=1,N58/$O$9,0)</f>
        <v>-4.5826853192109134</v>
      </c>
      <c r="S58" s="25"/>
      <c r="T58" s="25">
        <f>IF('RAOB Used for Calcs'!L58=1,'particle parameters'!$B$31,T59+(P59*'vertical grid'!H59))</f>
        <v>55.619744869688219</v>
      </c>
      <c r="V58" s="25">
        <f>(IF('RAOB Used for Calcs'!L58=1, AVERAGE(T57:T58), AVERAGE(T57:T59))*'RAOB Used for Calcs'!N58)</f>
        <v>55.619744869688219</v>
      </c>
      <c r="W58" s="25"/>
      <c r="X58" s="25">
        <f>IF('RAOB Used for Calcs'!L58=1,'particle parameters'!$B$32,X59+(R59*'vertical grid'!H59))</f>
        <v>60.545704604769632</v>
      </c>
      <c r="Z58" s="25">
        <f>(IF('RAOB Used for Calcs'!L58=1,AVERAGE(X57:X58),AVERAGE(X57:X59)))*'RAOB Used for Calcs'!N58</f>
        <v>60.545704604769632</v>
      </c>
      <c r="AB58" s="8">
        <f>(V58*'vertical grid'!H58)+((0.5*P58)*('vertical grid'!H58*'vertical grid'!H58))</f>
        <v>0</v>
      </c>
      <c r="AD58" s="8">
        <f>(Z58*'vertical grid'!H58)+((0.5*R58)*('vertical grid'!H58*'vertical grid'!H58))</f>
        <v>0</v>
      </c>
      <c r="AF58" s="8" t="e">
        <f>IF(AB58=0, AB58/0, SUM(AB58:$AB$600))</f>
        <v>#DIV/0!</v>
      </c>
      <c r="AH58" s="8" t="e">
        <f>IF(AD58=0, AD58/0, SUM(AD58:$AD$600))</f>
        <v>#DIV/0!</v>
      </c>
      <c r="AJ58" s="9">
        <f>IF('RAOB Used for Calcs'!N59=1,AB58/(B58-B57),B58/0)</f>
        <v>0</v>
      </c>
      <c r="AL58" s="9">
        <f>IF('RAOB Used for Calcs'!N59=1, AD58/(B58-B57), B58/0)</f>
        <v>0</v>
      </c>
    </row>
    <row r="59" spans="2:38" x14ac:dyDescent="0.15">
      <c r="B59" s="15">
        <f>IF('RAOB Used for Calcs'!N59=1,'RAOB Used for Calcs'!C59,0)</f>
        <v>3723.6666666666665</v>
      </c>
      <c r="D59" s="8">
        <f>Vz!K59</f>
        <v>0.45491551489325832</v>
      </c>
      <c r="F59" s="9">
        <f>'P,T'!J59</f>
        <v>0.84054913773387885</v>
      </c>
      <c r="G59" s="8"/>
      <c r="H59" s="8">
        <f>'wind velocity'!J59-T59</f>
        <v>-41.379615611915675</v>
      </c>
      <c r="I59" s="8"/>
      <c r="J59" s="8">
        <f>'wind velocity'!N59-X59</f>
        <v>-65.521267620908134</v>
      </c>
      <c r="L59" s="12">
        <f>IF('RAOB Used for Calcs'!N59=1,(0.5)*F59*$K$12*D59*(H59*ABS(H59)),0)</f>
        <v>-1.7781242202347405</v>
      </c>
      <c r="N59" s="12">
        <f>IF('RAOB Used for Calcs'!N59=1,(0.5)*F59*$K$12*D59*(J59*ABS(J59)),0)</f>
        <v>-4.458140748494773</v>
      </c>
      <c r="P59" s="9">
        <f>IF('RAOB Used for Calcs'!N59=1,L59/$O$9,0)</f>
        <v>-1.7781242202347405</v>
      </c>
      <c r="Q59" s="8"/>
      <c r="R59" s="9">
        <f>IF('RAOB Used for Calcs'!N59=1,N59/$O$9,0)</f>
        <v>-4.458140748494773</v>
      </c>
      <c r="S59" s="25"/>
      <c r="T59" s="25">
        <f>IF('RAOB Used for Calcs'!L59=1,'particle parameters'!$B$31,T60+(P60*'vertical grid'!H60))</f>
        <v>55.619744869688219</v>
      </c>
      <c r="V59" s="25">
        <f>(IF('RAOB Used for Calcs'!L59=1, AVERAGE(T58:T59), AVERAGE(T58:T60))*'RAOB Used for Calcs'!N59)</f>
        <v>55.619744869688219</v>
      </c>
      <c r="W59" s="25"/>
      <c r="X59" s="25">
        <f>IF('RAOB Used for Calcs'!L59=1,'particle parameters'!$B$32,X60+(R60*'vertical grid'!H60))</f>
        <v>60.545704604769632</v>
      </c>
      <c r="Z59" s="25">
        <f>(IF('RAOB Used for Calcs'!L59=1,AVERAGE(X58:X59),AVERAGE(X58:X60)))*'RAOB Used for Calcs'!N59</f>
        <v>60.545704604769632</v>
      </c>
      <c r="AB59" s="8">
        <f>(V59*'vertical grid'!H59)+((0.5*P59)*('vertical grid'!H59*'vertical grid'!H59))</f>
        <v>0</v>
      </c>
      <c r="AD59" s="8">
        <f>(Z59*'vertical grid'!H59)+((0.5*R59)*('vertical grid'!H59*'vertical grid'!H59))</f>
        <v>0</v>
      </c>
      <c r="AF59" s="8" t="e">
        <f>IF(AB59=0, AB59/0, SUM(AB59:$AB$600))</f>
        <v>#DIV/0!</v>
      </c>
      <c r="AH59" s="8" t="e">
        <f>IF(AD59=0, AD59/0, SUM(AD59:$AD$600))</f>
        <v>#DIV/0!</v>
      </c>
      <c r="AJ59" s="9">
        <f>IF('RAOB Used for Calcs'!N60=1,AB59/(B59-B58),B59/0)</f>
        <v>0</v>
      </c>
      <c r="AL59" s="9">
        <f>IF('RAOB Used for Calcs'!N60=1, AD59/(B59-B58), B59/0)</f>
        <v>0</v>
      </c>
    </row>
    <row r="60" spans="2:38" x14ac:dyDescent="0.15">
      <c r="B60" s="15">
        <f>IF('RAOB Used for Calcs'!N60=1,'RAOB Used for Calcs'!C60,0)</f>
        <v>3783.333333333333</v>
      </c>
      <c r="D60" s="8">
        <f>Vz!K60</f>
        <v>0.45491551489325832</v>
      </c>
      <c r="F60" s="9">
        <f>'P,T'!J60</f>
        <v>0.84054913773387885</v>
      </c>
      <c r="G60" s="8"/>
      <c r="H60" s="8">
        <f>'wind velocity'!J60-T60</f>
        <v>-41.027367588748838</v>
      </c>
      <c r="I60" s="8"/>
      <c r="J60" s="8">
        <f>'wind velocity'!N60-X60</f>
        <v>-65.570263046137825</v>
      </c>
      <c r="L60" s="12">
        <f>IF('RAOB Used for Calcs'!N60=1,(0.5)*F60*$K$12*D60*(H60*ABS(H60)),0)</f>
        <v>-1.7479801582900696</v>
      </c>
      <c r="N60" s="12">
        <f>IF('RAOB Used for Calcs'!N60=1,(0.5)*F60*$K$12*D60*(J60*ABS(J60)),0)</f>
        <v>-4.4648106490555897</v>
      </c>
      <c r="P60" s="9">
        <f>IF('RAOB Used for Calcs'!N60=1,L60/$O$9,0)</f>
        <v>-1.7479801582900696</v>
      </c>
      <c r="Q60" s="8"/>
      <c r="R60" s="9">
        <f>IF('RAOB Used for Calcs'!N60=1,N60/$O$9,0)</f>
        <v>-4.4648106490555897</v>
      </c>
      <c r="S60" s="25"/>
      <c r="T60" s="25">
        <f>IF('RAOB Used for Calcs'!L60=1,'particle parameters'!$B$31,T61+(P61*'vertical grid'!H61))</f>
        <v>55.619744869688219</v>
      </c>
      <c r="V60" s="25">
        <f>(IF('RAOB Used for Calcs'!L60=1, AVERAGE(T59:T60), AVERAGE(T59:T61))*'RAOB Used for Calcs'!N60)</f>
        <v>55.619744869688219</v>
      </c>
      <c r="W60" s="25"/>
      <c r="X60" s="25">
        <f>IF('RAOB Used for Calcs'!L60=1,'particle parameters'!$B$32,X61+(R61*'vertical grid'!H61))</f>
        <v>60.545704604769632</v>
      </c>
      <c r="Z60" s="25">
        <f>(IF('RAOB Used for Calcs'!L60=1,AVERAGE(X59:X60),AVERAGE(X59:X61)))*'RAOB Used for Calcs'!N60</f>
        <v>60.545704604769632</v>
      </c>
      <c r="AB60" s="8">
        <f>(V60*'vertical grid'!H60)+((0.5*P60)*('vertical grid'!H60*'vertical grid'!H60))</f>
        <v>0</v>
      </c>
      <c r="AD60" s="8">
        <f>(Z60*'vertical grid'!H60)+((0.5*R60)*('vertical grid'!H60*'vertical grid'!H60))</f>
        <v>0</v>
      </c>
      <c r="AF60" s="8" t="e">
        <f>IF(AB60=0, AB60/0, SUM(AB60:$AB$600))</f>
        <v>#DIV/0!</v>
      </c>
      <c r="AH60" s="8" t="e">
        <f>IF(AD60=0, AD60/0, SUM(AD60:$AD$600))</f>
        <v>#DIV/0!</v>
      </c>
      <c r="AJ60" s="9">
        <f>IF('RAOB Used for Calcs'!N61=1,AB60/(B60-B59),B60/0)</f>
        <v>0</v>
      </c>
      <c r="AL60" s="9">
        <f>IF('RAOB Used for Calcs'!N61=1, AD60/(B60-B59), B60/0)</f>
        <v>0</v>
      </c>
    </row>
    <row r="61" spans="2:38" x14ac:dyDescent="0.15">
      <c r="B61" s="15">
        <f>IF('RAOB Used for Calcs'!N61=1,'RAOB Used for Calcs'!C61,0)</f>
        <v>3843</v>
      </c>
      <c r="D61" s="8">
        <f>Vz!K61</f>
        <v>0.45491551489325832</v>
      </c>
      <c r="F61" s="9">
        <f>'P,T'!J61</f>
        <v>0.84054913773387885</v>
      </c>
      <c r="G61" s="8"/>
      <c r="H61" s="8">
        <f>'wind velocity'!J61-T61</f>
        <v>-40.425473646224333</v>
      </c>
      <c r="I61" s="8"/>
      <c r="J61" s="8">
        <f>'wind velocity'!N61-X61</f>
        <v>-65.570263046137825</v>
      </c>
      <c r="L61" s="12">
        <f>IF('RAOB Used for Calcs'!N61=1,(0.5)*F61*$K$12*D61*(H61*ABS(H61)),0)</f>
        <v>-1.6970687155828605</v>
      </c>
      <c r="N61" s="12">
        <f>IF('RAOB Used for Calcs'!N61=1,(0.5)*F61*$K$12*D61*(J61*ABS(J61)),0)</f>
        <v>-4.4648106490555897</v>
      </c>
      <c r="P61" s="9">
        <f>IF('RAOB Used for Calcs'!N61=1,L61/$O$9,0)</f>
        <v>-1.6970687155828605</v>
      </c>
      <c r="Q61" s="8"/>
      <c r="R61" s="9">
        <f>IF('RAOB Used for Calcs'!N61=1,N61/$O$9,0)</f>
        <v>-4.4648106490555897</v>
      </c>
      <c r="S61" s="25"/>
      <c r="T61" s="25">
        <f>IF('RAOB Used for Calcs'!L61=1,'particle parameters'!$B$31,T62+(P62*'vertical grid'!H62))</f>
        <v>55.619744869688219</v>
      </c>
      <c r="V61" s="25">
        <f>(IF('RAOB Used for Calcs'!L61=1, AVERAGE(T60:T61), AVERAGE(T60:T62))*'RAOB Used for Calcs'!N61)</f>
        <v>55.619744869688219</v>
      </c>
      <c r="W61" s="25"/>
      <c r="X61" s="25">
        <f>IF('RAOB Used for Calcs'!L61=1,'particle parameters'!$B$32,X62+(R62*'vertical grid'!H62))</f>
        <v>60.545704604769632</v>
      </c>
      <c r="Z61" s="25">
        <f>(IF('RAOB Used for Calcs'!L61=1,AVERAGE(X60:X61),AVERAGE(X60:X62)))*'RAOB Used for Calcs'!N61</f>
        <v>60.545704604769632</v>
      </c>
      <c r="AB61" s="8">
        <f>(V61*'vertical grid'!H61)+((0.5*P61)*('vertical grid'!H61*'vertical grid'!H61))</f>
        <v>0</v>
      </c>
      <c r="AD61" s="8">
        <f>(Z61*'vertical grid'!H61)+((0.5*R61)*('vertical grid'!H61*'vertical grid'!H61))</f>
        <v>0</v>
      </c>
      <c r="AF61" s="8" t="e">
        <f>IF(AB61=0, AB61/0, SUM(AB61:$AB$600))</f>
        <v>#DIV/0!</v>
      </c>
      <c r="AH61" s="8" t="e">
        <f>IF(AD61=0, AD61/0, SUM(AD61:$AD$600))</f>
        <v>#DIV/0!</v>
      </c>
      <c r="AJ61" s="9">
        <f>IF('RAOB Used for Calcs'!N62=1,AB61/(B61-B60),B61/0)</f>
        <v>0</v>
      </c>
      <c r="AL61" s="9">
        <f>IF('RAOB Used for Calcs'!N62=1, AD61/(B61-B60), B61/0)</f>
        <v>0</v>
      </c>
    </row>
    <row r="62" spans="2:38" x14ac:dyDescent="0.15">
      <c r="B62" s="15">
        <f>IF('RAOB Used for Calcs'!N62=1,'RAOB Used for Calcs'!C62,0)</f>
        <v>3984.3333333333335</v>
      </c>
      <c r="D62" s="8">
        <f>Vz!K62</f>
        <v>0.45671870215245935</v>
      </c>
      <c r="F62" s="9">
        <f>'P,T'!J62</f>
        <v>0.80477118426637639</v>
      </c>
      <c r="G62" s="8"/>
      <c r="H62" s="8">
        <f>'wind velocity'!J62-T62</f>
        <v>-39.823579703699828</v>
      </c>
      <c r="I62" s="8"/>
      <c r="J62" s="8">
        <f>'wind velocity'!N62-X62</f>
        <v>-65.254907173235651</v>
      </c>
      <c r="L62" s="12">
        <f>IF('RAOB Used for Calcs'!N62=1,(0.5)*F62*$K$12*D62*(H62*ABS(H62)),0)</f>
        <v>-1.583059151957299</v>
      </c>
      <c r="N62" s="12">
        <f>IF('RAOB Used for Calcs'!N62=1,(0.5)*F62*$K$12*D62*(J62*ABS(J62)),0)</f>
        <v>-4.2505282185810431</v>
      </c>
      <c r="P62" s="9">
        <f>IF('RAOB Used for Calcs'!N62=1,L62/$O$9,0)</f>
        <v>-1.583059151957299</v>
      </c>
      <c r="Q62" s="8"/>
      <c r="R62" s="9">
        <f>IF('RAOB Used for Calcs'!N62=1,N62/$O$9,0)</f>
        <v>-4.2505282185810431</v>
      </c>
      <c r="S62" s="25"/>
      <c r="T62" s="25">
        <f>IF('RAOB Used for Calcs'!L62=1,'particle parameters'!$B$31,T63+(P63*'vertical grid'!H63))</f>
        <v>55.619744869688219</v>
      </c>
      <c r="V62" s="25">
        <f>(IF('RAOB Used for Calcs'!L62=1, AVERAGE(T61:T62), AVERAGE(T61:T63))*'RAOB Used for Calcs'!N62)</f>
        <v>55.619744869688219</v>
      </c>
      <c r="W62" s="25"/>
      <c r="X62" s="25">
        <f>IF('RAOB Used for Calcs'!L62=1,'particle parameters'!$B$32,X63+(R63*'vertical grid'!H63))</f>
        <v>60.545704604769632</v>
      </c>
      <c r="Z62" s="25">
        <f>(IF('RAOB Used for Calcs'!L62=1,AVERAGE(X61:X62),AVERAGE(X61:X63)))*'RAOB Used for Calcs'!N62</f>
        <v>60.545704604769632</v>
      </c>
      <c r="AB62" s="8">
        <f>(V62*'vertical grid'!H62)+((0.5*P62)*('vertical grid'!H62*'vertical grid'!H62))</f>
        <v>0</v>
      </c>
      <c r="AD62" s="8">
        <f>(Z62*'vertical grid'!H62)+((0.5*R62)*('vertical grid'!H62*'vertical grid'!H62))</f>
        <v>0</v>
      </c>
      <c r="AF62" s="8" t="e">
        <f>IF(AB62=0, AB62/0, SUM(AB62:$AB$600))</f>
        <v>#DIV/0!</v>
      </c>
      <c r="AH62" s="8" t="e">
        <f>IF(AD62=0, AD62/0, SUM(AD62:$AD$600))</f>
        <v>#DIV/0!</v>
      </c>
      <c r="AJ62" s="9">
        <f>IF('RAOB Used for Calcs'!N63=1,AB62/(B62-B61),B62/0)</f>
        <v>0</v>
      </c>
      <c r="AL62" s="9">
        <f>IF('RAOB Used for Calcs'!N63=1, AD62/(B62-B61), B62/0)</f>
        <v>0</v>
      </c>
    </row>
    <row r="63" spans="2:38" x14ac:dyDescent="0.15">
      <c r="B63" s="15">
        <f>IF('RAOB Used for Calcs'!N63=1,'RAOB Used for Calcs'!C63,0)</f>
        <v>4125.666666666667</v>
      </c>
      <c r="D63" s="8">
        <f>Vz!K63</f>
        <v>0.45671870215245935</v>
      </c>
      <c r="F63" s="9">
        <f>'P,T'!J63</f>
        <v>0.80477118426637639</v>
      </c>
      <c r="G63" s="8"/>
      <c r="H63" s="8">
        <f>'wind velocity'!J63-T63</f>
        <v>-39.221685761175323</v>
      </c>
      <c r="I63" s="8"/>
      <c r="J63" s="8">
        <f>'wind velocity'!N63-X63</f>
        <v>-64.939551300333477</v>
      </c>
      <c r="L63" s="12">
        <f>IF('RAOB Used for Calcs'!N63=1,(0.5)*F63*$K$12*D63*(H63*ABS(H63)),0)</f>
        <v>-1.535568034755624</v>
      </c>
      <c r="N63" s="12">
        <f>IF('RAOB Used for Calcs'!N63=1,(0.5)*F63*$K$12*D63*(J63*ABS(J63)),0)</f>
        <v>-4.2095446308488933</v>
      </c>
      <c r="P63" s="9">
        <f>IF('RAOB Used for Calcs'!N63=1,L63/$O$9,0)</f>
        <v>-1.535568034755624</v>
      </c>
      <c r="Q63" s="8"/>
      <c r="R63" s="9">
        <f>IF('RAOB Used for Calcs'!N63=1,N63/$O$9,0)</f>
        <v>-4.2095446308488933</v>
      </c>
      <c r="S63" s="25"/>
      <c r="T63" s="25">
        <f>IF('RAOB Used for Calcs'!L63=1,'particle parameters'!$B$31,T64+(P64*'vertical grid'!H64))</f>
        <v>55.619744869688219</v>
      </c>
      <c r="V63" s="25">
        <f>(IF('RAOB Used for Calcs'!L63=1, AVERAGE(T62:T63), AVERAGE(T62:T64))*'RAOB Used for Calcs'!N63)</f>
        <v>55.619744869688219</v>
      </c>
      <c r="W63" s="25"/>
      <c r="X63" s="25">
        <f>IF('RAOB Used for Calcs'!L63=1,'particle parameters'!$B$32,X64+(R64*'vertical grid'!H64))</f>
        <v>60.545704604769632</v>
      </c>
      <c r="Z63" s="25">
        <f>(IF('RAOB Used for Calcs'!L63=1,AVERAGE(X62:X63),AVERAGE(X62:X64)))*'RAOB Used for Calcs'!N63</f>
        <v>60.545704604769632</v>
      </c>
      <c r="AB63" s="8">
        <f>(V63*'vertical grid'!H63)+((0.5*P63)*('vertical grid'!H63*'vertical grid'!H63))</f>
        <v>0</v>
      </c>
      <c r="AD63" s="8">
        <f>(Z63*'vertical grid'!H63)+((0.5*R63)*('vertical grid'!H63*'vertical grid'!H63))</f>
        <v>0</v>
      </c>
      <c r="AF63" s="8" t="e">
        <f>IF(AB63=0, AB63/0, SUM(AB63:$AB$600))</f>
        <v>#DIV/0!</v>
      </c>
      <c r="AH63" s="8" t="e">
        <f>IF(AD63=0, AD63/0, SUM(AD63:$AD$600))</f>
        <v>#DIV/0!</v>
      </c>
      <c r="AJ63" s="9">
        <f>IF('RAOB Used for Calcs'!N64=1,AB63/(B63-B62),B63/0)</f>
        <v>0</v>
      </c>
      <c r="AL63" s="9">
        <f>IF('RAOB Used for Calcs'!N64=1, AD63/(B63-B62), B63/0)</f>
        <v>0</v>
      </c>
    </row>
    <row r="64" spans="2:38" x14ac:dyDescent="0.15">
      <c r="B64" s="15">
        <f>IF('RAOB Used for Calcs'!N64=1,'RAOB Used for Calcs'!C64,0)</f>
        <v>4267</v>
      </c>
      <c r="D64" s="8">
        <f>Vz!K64</f>
        <v>0.45671870215245935</v>
      </c>
      <c r="F64" s="9">
        <f>'P,T'!J64</f>
        <v>0.80477118426637639</v>
      </c>
      <c r="G64" s="8"/>
      <c r="H64" s="8">
        <f>'wind velocity'!J64-T64</f>
        <v>-38.77708629198429</v>
      </c>
      <c r="I64" s="8"/>
      <c r="J64" s="8">
        <f>'wind velocity'!N64-X64</f>
        <v>-64.939551300333477</v>
      </c>
      <c r="L64" s="12">
        <f>IF('RAOB Used for Calcs'!N64=1,(0.5)*F64*$K$12*D64*(H64*ABS(H64)),0)</f>
        <v>-1.5009523237249742</v>
      </c>
      <c r="N64" s="12">
        <f>IF('RAOB Used for Calcs'!N64=1,(0.5)*F64*$K$12*D64*(J64*ABS(J64)),0)</f>
        <v>-4.2095446308488933</v>
      </c>
      <c r="P64" s="9">
        <f>IF('RAOB Used for Calcs'!N64=1,L64/$O$9,0)</f>
        <v>-1.5009523237249742</v>
      </c>
      <c r="Q64" s="8"/>
      <c r="R64" s="9">
        <f>IF('RAOB Used for Calcs'!N64=1,N64/$O$9,0)</f>
        <v>-4.2095446308488933</v>
      </c>
      <c r="S64" s="25"/>
      <c r="T64" s="25">
        <f>IF('RAOB Used for Calcs'!L64=1,'particle parameters'!$B$31,T65+(P65*'vertical grid'!H65))</f>
        <v>55.619744869688219</v>
      </c>
      <c r="V64" s="25">
        <f>(IF('RAOB Used for Calcs'!L64=1, AVERAGE(T63:T64), AVERAGE(T63:T65))*'RAOB Used for Calcs'!N64)</f>
        <v>55.619744869688219</v>
      </c>
      <c r="W64" s="25"/>
      <c r="X64" s="25">
        <f>IF('RAOB Used for Calcs'!L64=1,'particle parameters'!$B$32,X65+(R65*'vertical grid'!H65))</f>
        <v>60.545704604769632</v>
      </c>
      <c r="Z64" s="25">
        <f>(IF('RAOB Used for Calcs'!L64=1,AVERAGE(X63:X64),AVERAGE(X63:X65)))*'RAOB Used for Calcs'!N64</f>
        <v>60.545704604769632</v>
      </c>
      <c r="AB64" s="8">
        <f>(V64*'vertical grid'!H64)+((0.5*P64)*('vertical grid'!H64*'vertical grid'!H64))</f>
        <v>0</v>
      </c>
      <c r="AD64" s="8">
        <f>(Z64*'vertical grid'!H64)+((0.5*R64)*('vertical grid'!H64*'vertical grid'!H64))</f>
        <v>0</v>
      </c>
      <c r="AF64" s="8" t="e">
        <f>IF(AB64=0, AB64/0, SUM(AB64:$AB$600))</f>
        <v>#DIV/0!</v>
      </c>
      <c r="AH64" s="8" t="e">
        <f>IF(AD64=0, AD64/0, SUM(AD64:$AD$600))</f>
        <v>#DIV/0!</v>
      </c>
      <c r="AJ64" s="9">
        <f>IF('RAOB Used for Calcs'!N65=1,AB64/(B64-B63),B64/0)</f>
        <v>0</v>
      </c>
      <c r="AL64" s="9">
        <f>IF('RAOB Used for Calcs'!N65=1, AD64/(B64-B63), B64/0)</f>
        <v>0</v>
      </c>
    </row>
    <row r="65" spans="2:38" x14ac:dyDescent="0.15">
      <c r="B65" s="15">
        <f>IF('RAOB Used for Calcs'!N65=1,'RAOB Used for Calcs'!C65,0)</f>
        <v>4368.666666666667</v>
      </c>
      <c r="D65" s="8">
        <f>Vz!K65</f>
        <v>0.45808438239376492</v>
      </c>
      <c r="F65" s="9">
        <f>'P,T'!J65</f>
        <v>0.78014301087593962</v>
      </c>
      <c r="G65" s="8"/>
      <c r="H65" s="8">
        <f>'wind velocity'!J65-T65</f>
        <v>-38.332486822793243</v>
      </c>
      <c r="I65" s="8"/>
      <c r="J65" s="8">
        <f>'wind velocity'!N65-X65</f>
        <v>-64.305930401633631</v>
      </c>
      <c r="L65" s="12">
        <f>IF('RAOB Used for Calcs'!N65=1,(0.5)*F65*$K$12*D65*(H65*ABS(H65)),0)</f>
        <v>-1.4260968991018443</v>
      </c>
      <c r="N65" s="12">
        <f>IF('RAOB Used for Calcs'!N65=1,(0.5)*F65*$K$12*D65*(J65*ABS(J65)),0)</f>
        <v>-4.0134429846931363</v>
      </c>
      <c r="P65" s="9">
        <f>IF('RAOB Used for Calcs'!N65=1,L65/$O$9,0)</f>
        <v>-1.4260968991018443</v>
      </c>
      <c r="Q65" s="8"/>
      <c r="R65" s="9">
        <f>IF('RAOB Used for Calcs'!N65=1,N65/$O$9,0)</f>
        <v>-4.0134429846931363</v>
      </c>
      <c r="S65" s="25"/>
      <c r="T65" s="25">
        <f>IF('RAOB Used for Calcs'!L65=1,'particle parameters'!$B$31,T66+(P66*'vertical grid'!H66))</f>
        <v>55.619744869688219</v>
      </c>
      <c r="V65" s="25">
        <f>(IF('RAOB Used for Calcs'!L65=1, AVERAGE(T64:T65), AVERAGE(T64:T66))*'RAOB Used for Calcs'!N65)</f>
        <v>55.619744869688219</v>
      </c>
      <c r="W65" s="25"/>
      <c r="X65" s="25">
        <f>IF('RAOB Used for Calcs'!L65=1,'particle parameters'!$B$32,X66+(R66*'vertical grid'!H66))</f>
        <v>60.545704604769632</v>
      </c>
      <c r="Z65" s="25">
        <f>(IF('RAOB Used for Calcs'!L65=1,AVERAGE(X64:X65),AVERAGE(X64:X66)))*'RAOB Used for Calcs'!N65</f>
        <v>60.545704604769632</v>
      </c>
      <c r="AB65" s="8">
        <f>(V65*'vertical grid'!H65)+((0.5*P65)*('vertical grid'!H65*'vertical grid'!H65))</f>
        <v>0</v>
      </c>
      <c r="AD65" s="8">
        <f>(Z65*'vertical grid'!H65)+((0.5*R65)*('vertical grid'!H65*'vertical grid'!H65))</f>
        <v>0</v>
      </c>
      <c r="AF65" s="8" t="e">
        <f>IF(AB65=0, AB65/0, SUM(AB65:$AB$600))</f>
        <v>#DIV/0!</v>
      </c>
      <c r="AH65" s="8" t="e">
        <f>IF(AD65=0, AD65/0, SUM(AD65:$AD$600))</f>
        <v>#DIV/0!</v>
      </c>
      <c r="AJ65" s="9">
        <f>IF('RAOB Used for Calcs'!N66=1,AB65/(B65-B64),B65/0)</f>
        <v>0</v>
      </c>
      <c r="AL65" s="9">
        <f>IF('RAOB Used for Calcs'!N66=1, AD65/(B65-B64), B65/0)</f>
        <v>0</v>
      </c>
    </row>
    <row r="66" spans="2:38" x14ac:dyDescent="0.15">
      <c r="B66" s="15">
        <f>IF('RAOB Used for Calcs'!N66=1,'RAOB Used for Calcs'!C66,0)</f>
        <v>4470.3333333333339</v>
      </c>
      <c r="D66" s="8">
        <f>Vz!K66</f>
        <v>0.45808438239376492</v>
      </c>
      <c r="F66" s="9">
        <f>'P,T'!J66</f>
        <v>0.78014301087593962</v>
      </c>
      <c r="G66" s="8"/>
      <c r="H66" s="8">
        <f>'wind velocity'!J66-T66</f>
        <v>-37.88788735360221</v>
      </c>
      <c r="I66" s="8"/>
      <c r="J66" s="8">
        <f>'wind velocity'!N66-X66</f>
        <v>-63.672309502933786</v>
      </c>
      <c r="L66" s="12">
        <f>IF('RAOB Used for Calcs'!N66=1,(0.5)*F66*$K$12*D66*(H66*ABS(H66)),0)</f>
        <v>-1.3932075664247818</v>
      </c>
      <c r="N66" s="12">
        <f>IF('RAOB Used for Calcs'!N66=1,(0.5)*F66*$K$12*D66*(J66*ABS(J66)),0)</f>
        <v>-3.9347419084202451</v>
      </c>
      <c r="P66" s="9">
        <f>IF('RAOB Used for Calcs'!N66=1,L66/$O$9,0)</f>
        <v>-1.3932075664247818</v>
      </c>
      <c r="Q66" s="8"/>
      <c r="R66" s="9">
        <f>IF('RAOB Used for Calcs'!N66=1,N66/$O$9,0)</f>
        <v>-3.9347419084202451</v>
      </c>
      <c r="S66" s="25"/>
      <c r="T66" s="25">
        <f>IF('RAOB Used for Calcs'!L66=1,'particle parameters'!$B$31,T67+(P67*'vertical grid'!H67))</f>
        <v>55.619744869688219</v>
      </c>
      <c r="V66" s="25">
        <f>(IF('RAOB Used for Calcs'!L66=1, AVERAGE(T65:T66), AVERAGE(T65:T67))*'RAOB Used for Calcs'!N66)</f>
        <v>55.619744869688219</v>
      </c>
      <c r="W66" s="25"/>
      <c r="X66" s="25">
        <f>IF('RAOB Used for Calcs'!L66=1,'particle parameters'!$B$32,X67+(R67*'vertical grid'!H67))</f>
        <v>60.545704604769632</v>
      </c>
      <c r="Z66" s="25">
        <f>(IF('RAOB Used for Calcs'!L66=1,AVERAGE(X65:X66),AVERAGE(X65:X67)))*'RAOB Used for Calcs'!N66</f>
        <v>60.545704604769632</v>
      </c>
      <c r="AB66" s="8">
        <f>(V66*'vertical grid'!H66)+((0.5*P66)*('vertical grid'!H66*'vertical grid'!H66))</f>
        <v>0</v>
      </c>
      <c r="AD66" s="8">
        <f>(Z66*'vertical grid'!H66)+((0.5*R66)*('vertical grid'!H66*'vertical grid'!H66))</f>
        <v>0</v>
      </c>
      <c r="AF66" s="8" t="e">
        <f>IF(AB66=0, AB66/0, SUM(AB66:$AB$600))</f>
        <v>#DIV/0!</v>
      </c>
      <c r="AH66" s="8" t="e">
        <f>IF(AD66=0, AD66/0, SUM(AD66:$AD$600))</f>
        <v>#DIV/0!</v>
      </c>
      <c r="AJ66" s="9">
        <f>IF('RAOB Used for Calcs'!N67=1,AB66/(B66-B65),B66/0)</f>
        <v>0</v>
      </c>
      <c r="AL66" s="9">
        <f>IF('RAOB Used for Calcs'!N67=1, AD66/(B66-B65), B66/0)</f>
        <v>0</v>
      </c>
    </row>
    <row r="67" spans="2:38" x14ac:dyDescent="0.15">
      <c r="B67" s="15">
        <f>IF('RAOB Used for Calcs'!N67=1,'RAOB Used for Calcs'!C67,0)</f>
        <v>4572</v>
      </c>
      <c r="D67" s="8">
        <f>Vz!K67</f>
        <v>0.45808438239376492</v>
      </c>
      <c r="F67" s="9">
        <f>'P,T'!J67</f>
        <v>0.78014301087593962</v>
      </c>
      <c r="G67" s="8"/>
      <c r="H67" s="8">
        <f>'wind velocity'!J67-T67</f>
        <v>-37.47789025296629</v>
      </c>
      <c r="I67" s="8"/>
      <c r="J67" s="8">
        <f>'wind velocity'!N67-X67</f>
        <v>-63.672309502933786</v>
      </c>
      <c r="L67" s="12">
        <f>IF('RAOB Used for Calcs'!N67=1,(0.5)*F67*$K$12*D67*(H67*ABS(H67)),0)</f>
        <v>-1.3632180118446977</v>
      </c>
      <c r="N67" s="12">
        <f>IF('RAOB Used for Calcs'!N67=1,(0.5)*F67*$K$12*D67*(J67*ABS(J67)),0)</f>
        <v>-3.9347419084202451</v>
      </c>
      <c r="P67" s="9">
        <f>IF('RAOB Used for Calcs'!N67=1,L67/$O$9,0)</f>
        <v>-1.3632180118446977</v>
      </c>
      <c r="Q67" s="8"/>
      <c r="R67" s="9">
        <f>IF('RAOB Used for Calcs'!N67=1,N67/$O$9,0)</f>
        <v>-3.9347419084202451</v>
      </c>
      <c r="S67" s="25"/>
      <c r="T67" s="25">
        <f>IF('RAOB Used for Calcs'!L67=1,'particle parameters'!$B$31,T68+(P68*'vertical grid'!H68))</f>
        <v>55.619744869688219</v>
      </c>
      <c r="V67" s="25">
        <f>(IF('RAOB Used for Calcs'!L67=1, AVERAGE(T66:T67), AVERAGE(T66:T68))*'RAOB Used for Calcs'!N67)</f>
        <v>55.619744869688219</v>
      </c>
      <c r="W67" s="25"/>
      <c r="X67" s="25">
        <f>IF('RAOB Used for Calcs'!L67=1,'particle parameters'!$B$32,X68+(R68*'vertical grid'!H68))</f>
        <v>60.545704604769632</v>
      </c>
      <c r="Z67" s="25">
        <f>(IF('RAOB Used for Calcs'!L67=1,AVERAGE(X66:X67),AVERAGE(X66:X68)))*'RAOB Used for Calcs'!N67</f>
        <v>60.545704604769632</v>
      </c>
      <c r="AB67" s="8">
        <f>(V67*'vertical grid'!H67)+((0.5*P67)*('vertical grid'!H67*'vertical grid'!H67))</f>
        <v>0</v>
      </c>
      <c r="AD67" s="8">
        <f>(Z67*'vertical grid'!H67)+((0.5*R67)*('vertical grid'!H67*'vertical grid'!H67))</f>
        <v>0</v>
      </c>
      <c r="AF67" s="8" t="e">
        <f>IF(AB67=0, AB67/0, SUM(AB67:$AB$600))</f>
        <v>#DIV/0!</v>
      </c>
      <c r="AH67" s="8" t="e">
        <f>IF(AD67=0, AD67/0, SUM(AD67:$AD$600))</f>
        <v>#DIV/0!</v>
      </c>
      <c r="AJ67" s="9">
        <f>IF('RAOB Used for Calcs'!N68=1,AB67/(B67-B66),B67/0)</f>
        <v>0</v>
      </c>
      <c r="AL67" s="9">
        <f>IF('RAOB Used for Calcs'!N68=1, AD67/(B67-B66), B67/0)</f>
        <v>0</v>
      </c>
    </row>
    <row r="68" spans="2:38" x14ac:dyDescent="0.15">
      <c r="B68" s="15">
        <f>IF('RAOB Used for Calcs'!N68=1,'RAOB Used for Calcs'!C68,0)</f>
        <v>4673.666666666667</v>
      </c>
      <c r="D68" s="8">
        <f>Vz!K68</f>
        <v>0.45950378338502973</v>
      </c>
      <c r="F68" s="9">
        <f>'P,T'!J68</f>
        <v>0.75641199142663706</v>
      </c>
      <c r="G68" s="8"/>
      <c r="H68" s="8">
        <f>'wind velocity'!J68-T68</f>
        <v>-37.067893152330385</v>
      </c>
      <c r="I68" s="8"/>
      <c r="J68" s="8">
        <f>'wind velocity'!N68-X68</f>
        <v>-62.938480459385154</v>
      </c>
      <c r="L68" s="12">
        <f>IF('RAOB Used for Calcs'!N68=1,(0.5)*F68*$K$12*D68*(H68*ABS(H68)),0)</f>
        <v>-1.2969960084355594</v>
      </c>
      <c r="N68" s="12">
        <f>IF('RAOB Used for Calcs'!N68=1,(0.5)*F68*$K$12*D68*(J68*ABS(J68)),0)</f>
        <v>-3.7391711253509001</v>
      </c>
      <c r="P68" s="9">
        <f>IF('RAOB Used for Calcs'!N68=1,L68/$O$9,0)</f>
        <v>-1.2969960084355594</v>
      </c>
      <c r="Q68" s="8"/>
      <c r="R68" s="9">
        <f>IF('RAOB Used for Calcs'!N68=1,N68/$O$9,0)</f>
        <v>-3.7391711253509001</v>
      </c>
      <c r="S68" s="25"/>
      <c r="T68" s="25">
        <f>IF('RAOB Used for Calcs'!L68=1,'particle parameters'!$B$31,T69+(P69*'vertical grid'!H69))</f>
        <v>55.619744869688219</v>
      </c>
      <c r="V68" s="25">
        <f>(IF('RAOB Used for Calcs'!L68=1, AVERAGE(T67:T68), AVERAGE(T67:T69))*'RAOB Used for Calcs'!N68)</f>
        <v>55.619744869688219</v>
      </c>
      <c r="W68" s="25"/>
      <c r="X68" s="25">
        <f>IF('RAOB Used for Calcs'!L68=1,'particle parameters'!$B$32,X69+(R69*'vertical grid'!H69))</f>
        <v>60.545704604769632</v>
      </c>
      <c r="Z68" s="25">
        <f>(IF('RAOB Used for Calcs'!L68=1,AVERAGE(X67:X68),AVERAGE(X67:X69)))*'RAOB Used for Calcs'!N68</f>
        <v>60.545704604769632</v>
      </c>
      <c r="AB68" s="8">
        <f>(V68*'vertical grid'!H68)+((0.5*P68)*('vertical grid'!H68*'vertical grid'!H68))</f>
        <v>0</v>
      </c>
      <c r="AD68" s="8">
        <f>(Z68*'vertical grid'!H68)+((0.5*R68)*('vertical grid'!H68*'vertical grid'!H68))</f>
        <v>0</v>
      </c>
      <c r="AF68" s="8" t="e">
        <f>IF(AB68=0, AB68/0, SUM(AB68:$AB$600))</f>
        <v>#DIV/0!</v>
      </c>
      <c r="AH68" s="8" t="e">
        <f>IF(AD68=0, AD68/0, SUM(AD68:$AD$600))</f>
        <v>#DIV/0!</v>
      </c>
      <c r="AJ68" s="9">
        <f>IF('RAOB Used for Calcs'!N69=1,AB68/(B68-B67),B68/0)</f>
        <v>0</v>
      </c>
      <c r="AL68" s="9">
        <f>IF('RAOB Used for Calcs'!N69=1, AD68/(B68-B67), B68/0)</f>
        <v>0</v>
      </c>
    </row>
    <row r="69" spans="2:38" x14ac:dyDescent="0.15">
      <c r="B69" s="15">
        <f>IF('RAOB Used for Calcs'!N69=1,'RAOB Used for Calcs'!C69,0)</f>
        <v>4775.3333333333339</v>
      </c>
      <c r="D69" s="8">
        <f>Vz!K69</f>
        <v>0.45950378338502973</v>
      </c>
      <c r="F69" s="9">
        <f>'P,T'!J69</f>
        <v>0.75641199142663706</v>
      </c>
      <c r="G69" s="8"/>
      <c r="H69" s="8">
        <f>'wind velocity'!J69-T69</f>
        <v>-36.657896051694465</v>
      </c>
      <c r="I69" s="8"/>
      <c r="J69" s="8">
        <f>'wind velocity'!N69-X69</f>
        <v>-62.204651415836523</v>
      </c>
      <c r="L69" s="12">
        <f>IF('RAOB Used for Calcs'!N69=1,(0.5)*F69*$K$12*D69*(H69*ABS(H69)),0)</f>
        <v>-1.2684632966020812</v>
      </c>
      <c r="N69" s="12">
        <f>IF('RAOB Used for Calcs'!N69=1,(0.5)*F69*$K$12*D69*(J69*ABS(J69)),0)</f>
        <v>-3.6524859662934759</v>
      </c>
      <c r="P69" s="9">
        <f>IF('RAOB Used for Calcs'!N69=1,L69/$O$9,0)</f>
        <v>-1.2684632966020812</v>
      </c>
      <c r="Q69" s="8"/>
      <c r="R69" s="9">
        <f>IF('RAOB Used for Calcs'!N69=1,N69/$O$9,0)</f>
        <v>-3.6524859662934759</v>
      </c>
      <c r="S69" s="25"/>
      <c r="T69" s="25">
        <f>IF('RAOB Used for Calcs'!L69=1,'particle parameters'!$B$31,T70+(P70*'vertical grid'!H70))</f>
        <v>55.619744869688219</v>
      </c>
      <c r="V69" s="25">
        <f>(IF('RAOB Used for Calcs'!L69=1, AVERAGE(T68:T69), AVERAGE(T68:T70))*'RAOB Used for Calcs'!N69)</f>
        <v>55.619744869688219</v>
      </c>
      <c r="W69" s="25"/>
      <c r="X69" s="25">
        <f>IF('RAOB Used for Calcs'!L69=1,'particle parameters'!$B$32,X70+(R70*'vertical grid'!H70))</f>
        <v>60.545704604769632</v>
      </c>
      <c r="Z69" s="25">
        <f>(IF('RAOB Used for Calcs'!L69=1,AVERAGE(X68:X69),AVERAGE(X68:X70)))*'RAOB Used for Calcs'!N69</f>
        <v>60.545704604769632</v>
      </c>
      <c r="AB69" s="8">
        <f>(V69*'vertical grid'!H69)+((0.5*P69)*('vertical grid'!H69*'vertical grid'!H69))</f>
        <v>0</v>
      </c>
      <c r="AD69" s="8">
        <f>(Z69*'vertical grid'!H69)+((0.5*R69)*('vertical grid'!H69*'vertical grid'!H69))</f>
        <v>0</v>
      </c>
      <c r="AF69" s="8" t="e">
        <f>IF(AB69=0, AB69/0, SUM(AB69:$AB$600))</f>
        <v>#DIV/0!</v>
      </c>
      <c r="AH69" s="8" t="e">
        <f>IF(AD69=0, AD69/0, SUM(AD69:$AD$600))</f>
        <v>#DIV/0!</v>
      </c>
      <c r="AJ69" s="9">
        <f>IF('RAOB Used for Calcs'!N70=1,AB69/(B69-B68),B69/0)</f>
        <v>0</v>
      </c>
      <c r="AL69" s="9">
        <f>IF('RAOB Used for Calcs'!N70=1, AD69/(B69-B68), B69/0)</f>
        <v>0</v>
      </c>
    </row>
    <row r="70" spans="2:38" x14ac:dyDescent="0.15">
      <c r="B70" s="15">
        <f>IF('RAOB Used for Calcs'!N70=1,'RAOB Used for Calcs'!C70,0)</f>
        <v>4877</v>
      </c>
      <c r="D70" s="8">
        <f>Vz!K70</f>
        <v>0.45950378338502973</v>
      </c>
      <c r="F70" s="9">
        <f>'P,T'!J70</f>
        <v>0.75641199142663706</v>
      </c>
      <c r="G70" s="8"/>
      <c r="H70" s="8">
        <f>'wind velocity'!J70-T70</f>
        <v>-36.299957612190198</v>
      </c>
      <c r="I70" s="8"/>
      <c r="J70" s="8">
        <f>'wind velocity'!N70-X70</f>
        <v>-62.204651415836523</v>
      </c>
      <c r="L70" s="12">
        <f>IF('RAOB Used for Calcs'!N70=1,(0.5)*F70*$K$12*D70*(H70*ABS(H70)),0)</f>
        <v>-1.2438129389997059</v>
      </c>
      <c r="N70" s="12">
        <f>IF('RAOB Used for Calcs'!N70=1,(0.5)*F70*$K$12*D70*(J70*ABS(J70)),0)</f>
        <v>-3.6524859662934759</v>
      </c>
      <c r="P70" s="9">
        <f>IF('RAOB Used for Calcs'!N70=1,L70/$O$9,0)</f>
        <v>-1.2438129389997059</v>
      </c>
      <c r="Q70" s="8"/>
      <c r="R70" s="9">
        <f>IF('RAOB Used for Calcs'!N70=1,N70/$O$9,0)</f>
        <v>-3.6524859662934759</v>
      </c>
      <c r="S70" s="25"/>
      <c r="T70" s="25">
        <f>IF('RAOB Used for Calcs'!L70=1,'particle parameters'!$B$31,T71+(P71*'vertical grid'!H71))</f>
        <v>55.619744869688219</v>
      </c>
      <c r="V70" s="25">
        <f>(IF('RAOB Used for Calcs'!L70=1, AVERAGE(T69:T70), AVERAGE(T69:T71))*'RAOB Used for Calcs'!N70)</f>
        <v>55.619744869688219</v>
      </c>
      <c r="W70" s="25"/>
      <c r="X70" s="25">
        <f>IF('RAOB Used for Calcs'!L70=1,'particle parameters'!$B$32,X71+(R71*'vertical grid'!H71))</f>
        <v>60.545704604769632</v>
      </c>
      <c r="Z70" s="25">
        <f>(IF('RAOB Used for Calcs'!L70=1,AVERAGE(X69:X70),AVERAGE(X69:X71)))*'RAOB Used for Calcs'!N70</f>
        <v>60.545704604769632</v>
      </c>
      <c r="AB70" s="8">
        <f>(V70*'vertical grid'!H70)+((0.5*P70)*('vertical grid'!H70*'vertical grid'!H70))</f>
        <v>0</v>
      </c>
      <c r="AD70" s="8">
        <f>(Z70*'vertical grid'!H70)+((0.5*R70)*('vertical grid'!H70*'vertical grid'!H70))</f>
        <v>0</v>
      </c>
      <c r="AF70" s="8" t="e">
        <f>IF(AB70=0, AB70/0, SUM(AB70:$AB$600))</f>
        <v>#DIV/0!</v>
      </c>
      <c r="AH70" s="8" t="e">
        <f>IF(AD70=0, AD70/0, SUM(AD70:$AD$600))</f>
        <v>#DIV/0!</v>
      </c>
      <c r="AJ70" s="9">
        <f>IF('RAOB Used for Calcs'!N71=1,AB70/(B70-B69),B70/0)</f>
        <v>0</v>
      </c>
      <c r="AL70" s="9">
        <f>IF('RAOB Used for Calcs'!N71=1, AD70/(B70-B69), B70/0)</f>
        <v>0</v>
      </c>
    </row>
    <row r="71" spans="2:38" x14ac:dyDescent="0.15">
      <c r="B71" s="15">
        <f>IF('RAOB Used for Calcs'!N71=1,'RAOB Used for Calcs'!C71,0)</f>
        <v>4900.666666666667</v>
      </c>
      <c r="D71" s="8">
        <f>Vz!K71</f>
        <v>0.45983909689477726</v>
      </c>
      <c r="F71" s="9">
        <f>'P,T'!J71</f>
        <v>0.75113011176642186</v>
      </c>
      <c r="G71" s="8"/>
      <c r="H71" s="8">
        <f>'wind velocity'!J71-T71</f>
        <v>-35.942019172685917</v>
      </c>
      <c r="I71" s="8"/>
      <c r="J71" s="8">
        <f>'wind velocity'!N71-X71</f>
        <v>-61.900190342230665</v>
      </c>
      <c r="L71" s="12">
        <f>IF('RAOB Used for Calcs'!N71=1,(0.5)*F71*$K$12*D71*(H71*ABS(H71)),0)</f>
        <v>-1.2117732104314118</v>
      </c>
      <c r="N71" s="12">
        <f>IF('RAOB Used for Calcs'!N71=1,(0.5)*F71*$K$12*D71*(J71*ABS(J71)),0)</f>
        <v>-3.594184549256048</v>
      </c>
      <c r="P71" s="9">
        <f>IF('RAOB Used for Calcs'!N71=1,L71/$O$9,0)</f>
        <v>-1.2117732104314118</v>
      </c>
      <c r="Q71" s="8"/>
      <c r="R71" s="9">
        <f>IF('RAOB Used for Calcs'!N71=1,N71/$O$9,0)</f>
        <v>-3.594184549256048</v>
      </c>
      <c r="S71" s="25"/>
      <c r="T71" s="25">
        <f>IF('RAOB Used for Calcs'!L71=1,'particle parameters'!$B$31,T72+(P72*'vertical grid'!H72))</f>
        <v>55.619744869688219</v>
      </c>
      <c r="V71" s="25">
        <f>(IF('RAOB Used for Calcs'!L71=1, AVERAGE(T70:T71), AVERAGE(T70:T72))*'RAOB Used for Calcs'!N71)</f>
        <v>55.619744869688219</v>
      </c>
      <c r="W71" s="25"/>
      <c r="X71" s="25">
        <f>IF('RAOB Used for Calcs'!L71=1,'particle parameters'!$B$32,X72+(R72*'vertical grid'!H72))</f>
        <v>60.545704604769632</v>
      </c>
      <c r="Z71" s="25">
        <f>(IF('RAOB Used for Calcs'!L71=1,AVERAGE(X70:X71),AVERAGE(X70:X72)))*'RAOB Used for Calcs'!N71</f>
        <v>60.545704604769632</v>
      </c>
      <c r="AB71" s="8">
        <f>(V71*'vertical grid'!H71)+((0.5*P71)*('vertical grid'!H71*'vertical grid'!H71))</f>
        <v>0</v>
      </c>
      <c r="AD71" s="8">
        <f>(Z71*'vertical grid'!H71)+((0.5*R71)*('vertical grid'!H71*'vertical grid'!H71))</f>
        <v>0</v>
      </c>
      <c r="AF71" s="8" t="e">
        <f>IF(AB71=0, AB71/0, SUM(AB71:$AB$600))</f>
        <v>#DIV/0!</v>
      </c>
      <c r="AH71" s="8" t="e">
        <f>IF(AD71=0, AD71/0, SUM(AD71:$AD$600))</f>
        <v>#DIV/0!</v>
      </c>
      <c r="AJ71" s="9">
        <f>IF('RAOB Used for Calcs'!N72=1,AB71/(B71-B70),B71/0)</f>
        <v>0</v>
      </c>
      <c r="AL71" s="9">
        <f>IF('RAOB Used for Calcs'!N72=1, AD71/(B71-B70), B71/0)</f>
        <v>0</v>
      </c>
    </row>
    <row r="72" spans="2:38" x14ac:dyDescent="0.15">
      <c r="B72" s="15">
        <f>IF('RAOB Used for Calcs'!N72=1,'RAOB Used for Calcs'!C72,0)</f>
        <v>4924.3333333333339</v>
      </c>
      <c r="D72" s="8">
        <f>Vz!K72</f>
        <v>0.45983909689477726</v>
      </c>
      <c r="F72" s="9">
        <f>'P,T'!J72</f>
        <v>0.75113011176642186</v>
      </c>
      <c r="G72" s="8"/>
      <c r="H72" s="8">
        <f>'wind velocity'!J72-T72</f>
        <v>-35.584080733181644</v>
      </c>
      <c r="I72" s="8"/>
      <c r="J72" s="8">
        <f>'wind velocity'!N72-X72</f>
        <v>-61.595729268624808</v>
      </c>
      <c r="L72" s="12">
        <f>IF('RAOB Used for Calcs'!N72=1,(0.5)*F72*$K$12*D72*(H72*ABS(H72)),0)</f>
        <v>-1.1877578400334428</v>
      </c>
      <c r="N72" s="12">
        <f>IF('RAOB Used for Calcs'!N72=1,(0.5)*F72*$K$12*D72*(J72*ABS(J72)),0)</f>
        <v>-3.5589149287409438</v>
      </c>
      <c r="P72" s="9">
        <f>IF('RAOB Used for Calcs'!N72=1,L72/$O$9,0)</f>
        <v>-1.1877578400334428</v>
      </c>
      <c r="Q72" s="8"/>
      <c r="R72" s="9">
        <f>IF('RAOB Used for Calcs'!N72=1,N72/$O$9,0)</f>
        <v>-3.5589149287409438</v>
      </c>
      <c r="S72" s="25"/>
      <c r="T72" s="25">
        <f>IF('RAOB Used for Calcs'!L72=1,'particle parameters'!$B$31,T73+(P73*'vertical grid'!H73))</f>
        <v>55.619744869688219</v>
      </c>
      <c r="V72" s="25">
        <f>(IF('RAOB Used for Calcs'!L72=1, AVERAGE(T71:T72), AVERAGE(T71:T73))*'RAOB Used for Calcs'!N72)</f>
        <v>55.619744869688219</v>
      </c>
      <c r="W72" s="25"/>
      <c r="X72" s="25">
        <f>IF('RAOB Used for Calcs'!L72=1,'particle parameters'!$B$32,X73+(R73*'vertical grid'!H73))</f>
        <v>60.545704604769632</v>
      </c>
      <c r="Z72" s="25">
        <f>(IF('RAOB Used for Calcs'!L72=1,AVERAGE(X71:X72),AVERAGE(X71:X73)))*'RAOB Used for Calcs'!N72</f>
        <v>60.545704604769632</v>
      </c>
      <c r="AB72" s="8">
        <f>(V72*'vertical grid'!H72)+((0.5*P72)*('vertical grid'!H72*'vertical grid'!H72))</f>
        <v>0</v>
      </c>
      <c r="AD72" s="8">
        <f>(Z72*'vertical grid'!H72)+((0.5*R72)*('vertical grid'!H72*'vertical grid'!H72))</f>
        <v>0</v>
      </c>
      <c r="AF72" s="8" t="e">
        <f>IF(AB72=0, AB72/0, SUM(AB72:$AB$600))</f>
        <v>#DIV/0!</v>
      </c>
      <c r="AH72" s="8" t="e">
        <f>IF(AD72=0, AD72/0, SUM(AD72:$AD$600))</f>
        <v>#DIV/0!</v>
      </c>
      <c r="AJ72" s="9">
        <f>IF('RAOB Used for Calcs'!N73=1,AB72/(B72-B71),B72/0)</f>
        <v>0</v>
      </c>
      <c r="AL72" s="9">
        <f>IF('RAOB Used for Calcs'!N73=1, AD72/(B72-B71), B72/0)</f>
        <v>0</v>
      </c>
    </row>
    <row r="73" spans="2:38" x14ac:dyDescent="0.15">
      <c r="B73" s="15">
        <f>IF('RAOB Used for Calcs'!N73=1,'RAOB Used for Calcs'!C73,0)</f>
        <v>4948</v>
      </c>
      <c r="D73" s="8">
        <f>Vz!K73</f>
        <v>0.45983909689477726</v>
      </c>
      <c r="F73" s="9">
        <f>'P,T'!J73</f>
        <v>0.75113011176642186</v>
      </c>
      <c r="G73" s="8"/>
      <c r="H73" s="8">
        <f>'wind velocity'!J73-T73</f>
        <v>-34.233744504398189</v>
      </c>
      <c r="I73" s="8"/>
      <c r="J73" s="8">
        <f>'wind velocity'!N73-X73</f>
        <v>-60.543284109320432</v>
      </c>
      <c r="L73" s="12">
        <f>IF('RAOB Used for Calcs'!N73=1,(0.5)*F73*$K$12*D73*(H73*ABS(H73)),0)</f>
        <v>-1.0993227463011013</v>
      </c>
      <c r="N73" s="12">
        <f>IF('RAOB Used for Calcs'!N73=1,(0.5)*F73*$K$12*D73*(J73*ABS(J73)),0)</f>
        <v>-3.4383363150564095</v>
      </c>
      <c r="P73" s="9">
        <f>IF('RAOB Used for Calcs'!N73=1,L73/$O$9,0)</f>
        <v>-1.0993227463011013</v>
      </c>
      <c r="Q73" s="8"/>
      <c r="R73" s="9">
        <f>IF('RAOB Used for Calcs'!N73=1,N73/$O$9,0)</f>
        <v>-3.4383363150564095</v>
      </c>
      <c r="S73" s="25"/>
      <c r="T73" s="25">
        <f>IF('RAOB Used for Calcs'!L73=1,'particle parameters'!$B$31,T74+(P74*'vertical grid'!H74))</f>
        <v>55.619744869688219</v>
      </c>
      <c r="V73" s="25">
        <f>(IF('RAOB Used for Calcs'!L73=1, AVERAGE(T72:T73), AVERAGE(T72:T74))*'RAOB Used for Calcs'!N73)</f>
        <v>55.619744869688219</v>
      </c>
      <c r="W73" s="25"/>
      <c r="X73" s="25">
        <f>IF('RAOB Used for Calcs'!L73=1,'particle parameters'!$B$32,X74+(R74*'vertical grid'!H74))</f>
        <v>60.545704604769632</v>
      </c>
      <c r="Z73" s="25">
        <f>(IF('RAOB Used for Calcs'!L73=1,AVERAGE(X72:X73),AVERAGE(X72:X74)))*'RAOB Used for Calcs'!N73</f>
        <v>60.545704604769632</v>
      </c>
      <c r="AB73" s="8">
        <f>(V73*'vertical grid'!H73)+((0.5*P73)*('vertical grid'!H73*'vertical grid'!H73))</f>
        <v>0</v>
      </c>
      <c r="AD73" s="8">
        <f>(Z73*'vertical grid'!H73)+((0.5*R73)*('vertical grid'!H73*'vertical grid'!H73))</f>
        <v>0</v>
      </c>
      <c r="AF73" s="8" t="e">
        <f>IF(AB73=0, AB73/0, SUM(AB73:$AB$600))</f>
        <v>#DIV/0!</v>
      </c>
      <c r="AH73" s="8" t="e">
        <f>IF(AD73=0, AD73/0, SUM(AD73:$AD$600))</f>
        <v>#DIV/0!</v>
      </c>
      <c r="AJ73" s="9">
        <f>IF('RAOB Used for Calcs'!N74=1,AB73/(B73-B72),B73/0)</f>
        <v>0</v>
      </c>
      <c r="AL73" s="9">
        <f>IF('RAOB Used for Calcs'!N74=1, AD73/(B73-B72), B73/0)</f>
        <v>0</v>
      </c>
    </row>
    <row r="74" spans="2:38" x14ac:dyDescent="0.15">
      <c r="B74" s="15">
        <f>IF('RAOB Used for Calcs'!N74=1,'RAOB Used for Calcs'!C74,0)</f>
        <v>5068.333333333333</v>
      </c>
      <c r="D74" s="8">
        <f>Vz!K74</f>
        <v>0.46165196950034959</v>
      </c>
      <c r="F74" s="9">
        <f>'P,T'!J74</f>
        <v>0.71956150705718014</v>
      </c>
      <c r="G74" s="8"/>
      <c r="H74" s="8">
        <f>'wind velocity'!J74-T74</f>
        <v>-32.883408275614741</v>
      </c>
      <c r="I74" s="8"/>
      <c r="J74" s="8">
        <f>'wind velocity'!N74-X74</f>
        <v>-59.490838950016055</v>
      </c>
      <c r="L74" s="12">
        <f>IF('RAOB Used for Calcs'!N74=1,(0.5)*F74*$K$12*D74*(H74*ABS(H74)),0)</f>
        <v>-0.97550972326851326</v>
      </c>
      <c r="N74" s="12">
        <f>IF('RAOB Used for Calcs'!N74=1,(0.5)*F74*$K$12*D74*(J74*ABS(J74)),0)</f>
        <v>-3.192847237906677</v>
      </c>
      <c r="P74" s="9">
        <f>IF('RAOB Used for Calcs'!N74=1,L74/$O$9,0)</f>
        <v>-0.97550972326851326</v>
      </c>
      <c r="Q74" s="8"/>
      <c r="R74" s="9">
        <f>IF('RAOB Used for Calcs'!N74=1,N74/$O$9,0)</f>
        <v>-3.192847237906677</v>
      </c>
      <c r="S74" s="25"/>
      <c r="T74" s="25">
        <f>IF('RAOB Used for Calcs'!L74=1,'particle parameters'!$B$31,T75+(P75*'vertical grid'!H75))</f>
        <v>55.619744869688219</v>
      </c>
      <c r="V74" s="25">
        <f>(IF('RAOB Used for Calcs'!L74=1, AVERAGE(T73:T74), AVERAGE(T73:T75))*'RAOB Used for Calcs'!N74)</f>
        <v>55.619744869688219</v>
      </c>
      <c r="W74" s="25"/>
      <c r="X74" s="25">
        <f>IF('RAOB Used for Calcs'!L74=1,'particle parameters'!$B$32,X75+(R75*'vertical grid'!H75))</f>
        <v>60.545704604769632</v>
      </c>
      <c r="Z74" s="25">
        <f>(IF('RAOB Used for Calcs'!L74=1,AVERAGE(X73:X74),AVERAGE(X73:X75)))*'RAOB Used for Calcs'!N74</f>
        <v>60.545704604769632</v>
      </c>
      <c r="AB74" s="8">
        <f>(V74*'vertical grid'!H74)+((0.5*P74)*('vertical grid'!H74*'vertical grid'!H74))</f>
        <v>0</v>
      </c>
      <c r="AD74" s="8">
        <f>(Z74*'vertical grid'!H74)+((0.5*R74)*('vertical grid'!H74*'vertical grid'!H74))</f>
        <v>0</v>
      </c>
      <c r="AF74" s="8" t="e">
        <f>IF(AB74=0, AB74/0, SUM(AB74:$AB$600))</f>
        <v>#DIV/0!</v>
      </c>
      <c r="AH74" s="8" t="e">
        <f>IF(AD74=0, AD74/0, SUM(AD74:$AD$600))</f>
        <v>#DIV/0!</v>
      </c>
      <c r="AJ74" s="9">
        <f>IF('RAOB Used for Calcs'!N75=1,AB74/(B74-B73),B74/0)</f>
        <v>0</v>
      </c>
      <c r="AL74" s="9">
        <f>IF('RAOB Used for Calcs'!N75=1, AD74/(B74-B73), B74/0)</f>
        <v>0</v>
      </c>
    </row>
    <row r="75" spans="2:38" x14ac:dyDescent="0.15">
      <c r="B75" s="15">
        <f>IF('RAOB Used for Calcs'!N75=1,'RAOB Used for Calcs'!C75,0)</f>
        <v>5188.6666666666661</v>
      </c>
      <c r="D75" s="8">
        <f>Vz!K75</f>
        <v>0.46165196950034959</v>
      </c>
      <c r="F75" s="9">
        <f>'P,T'!J75</f>
        <v>0.71956150705718014</v>
      </c>
      <c r="G75" s="8"/>
      <c r="H75" s="8">
        <f>'wind velocity'!J75-T75</f>
        <v>-31.533072046831293</v>
      </c>
      <c r="I75" s="8"/>
      <c r="J75" s="8">
        <f>'wind velocity'!N75-X75</f>
        <v>-58.438393790711686</v>
      </c>
      <c r="L75" s="12">
        <f>IF('RAOB Used for Calcs'!N75=1,(0.5)*F75*$K$12*D75*(H75*ABS(H75)),0)</f>
        <v>-0.8970373360588505</v>
      </c>
      <c r="N75" s="12">
        <f>IF('RAOB Used for Calcs'!N75=1,(0.5)*F75*$K$12*D75*(J75*ABS(J75)),0)</f>
        <v>-3.0808779538838862</v>
      </c>
      <c r="P75" s="9">
        <f>IF('RAOB Used for Calcs'!N75=1,L75/$O$9,0)</f>
        <v>-0.8970373360588505</v>
      </c>
      <c r="Q75" s="8"/>
      <c r="R75" s="9">
        <f>IF('RAOB Used for Calcs'!N75=1,N75/$O$9,0)</f>
        <v>-3.0808779538838862</v>
      </c>
      <c r="S75" s="25"/>
      <c r="T75" s="25">
        <f>IF('RAOB Used for Calcs'!L75=1,'particle parameters'!$B$31,T76+(P76*'vertical grid'!H76))</f>
        <v>55.619744869688219</v>
      </c>
      <c r="V75" s="25">
        <f>(IF('RAOB Used for Calcs'!L75=1, AVERAGE(T74:T75), AVERAGE(T74:T76))*'RAOB Used for Calcs'!N75)</f>
        <v>55.619744869688219</v>
      </c>
      <c r="W75" s="25"/>
      <c r="X75" s="25">
        <f>IF('RAOB Used for Calcs'!L75=1,'particle parameters'!$B$32,X76+(R76*'vertical grid'!H76))</f>
        <v>60.545704604769632</v>
      </c>
      <c r="Z75" s="25">
        <f>(IF('RAOB Used for Calcs'!L75=1,AVERAGE(X74:X75),AVERAGE(X74:X76)))*'RAOB Used for Calcs'!N75</f>
        <v>60.545704604769632</v>
      </c>
      <c r="AB75" s="8">
        <f>(V75*'vertical grid'!H75)+((0.5*P75)*('vertical grid'!H75*'vertical grid'!H75))</f>
        <v>0</v>
      </c>
      <c r="AD75" s="8">
        <f>(Z75*'vertical grid'!H75)+((0.5*R75)*('vertical grid'!H75*'vertical grid'!H75))</f>
        <v>0</v>
      </c>
      <c r="AF75" s="8" t="e">
        <f>IF(AB75=0, AB75/0, SUM(AB75:$AB$600))</f>
        <v>#DIV/0!</v>
      </c>
      <c r="AH75" s="8" t="e">
        <f>IF(AD75=0, AD75/0, SUM(AD75:$AD$600))</f>
        <v>#DIV/0!</v>
      </c>
      <c r="AJ75" s="9">
        <f>IF('RAOB Used for Calcs'!N76=1,AB75/(B75-B74),B75/0)</f>
        <v>0</v>
      </c>
      <c r="AL75" s="9">
        <f>IF('RAOB Used for Calcs'!N76=1, AD75/(B75-B74), B75/0)</f>
        <v>0</v>
      </c>
    </row>
    <row r="76" spans="2:38" x14ac:dyDescent="0.15">
      <c r="B76" s="15">
        <f>IF('RAOB Used for Calcs'!N76=1,'RAOB Used for Calcs'!C76,0)</f>
        <v>5309</v>
      </c>
      <c r="D76" s="8">
        <f>Vz!K76</f>
        <v>0.46165196950034959</v>
      </c>
      <c r="F76" s="9">
        <f>'P,T'!J76</f>
        <v>0.71956150705718014</v>
      </c>
      <c r="G76" s="8"/>
      <c r="H76" s="8">
        <f>'wind velocity'!J76-T76</f>
        <v>-30.780471646483864</v>
      </c>
      <c r="I76" s="8"/>
      <c r="J76" s="8">
        <f>'wind velocity'!N76-X76</f>
        <v>-57.59241687440209</v>
      </c>
      <c r="L76" s="12">
        <f>IF('RAOB Used for Calcs'!N76=1,(0.5)*F76*$K$12*D76*(H76*ABS(H76)),0)</f>
        <v>-0.85472910690096893</v>
      </c>
      <c r="N76" s="12">
        <f>IF('RAOB Used for Calcs'!N76=1,(0.5)*F76*$K$12*D76*(J76*ABS(J76)),0)</f>
        <v>-2.9923236257041941</v>
      </c>
      <c r="P76" s="9">
        <f>IF('RAOB Used for Calcs'!N76=1,L76/$O$9,0)</f>
        <v>-0.85472910690096893</v>
      </c>
      <c r="Q76" s="8"/>
      <c r="R76" s="9">
        <f>IF('RAOB Used for Calcs'!N76=1,N76/$O$9,0)</f>
        <v>-2.9923236257041941</v>
      </c>
      <c r="S76" s="25"/>
      <c r="T76" s="25">
        <f>IF('RAOB Used for Calcs'!L76=1,'particle parameters'!$B$31,T77+(P77*'vertical grid'!H77))</f>
        <v>55.619744869688219</v>
      </c>
      <c r="V76" s="25">
        <f>(IF('RAOB Used for Calcs'!L76=1, AVERAGE(T75:T76), AVERAGE(T75:T77))*'RAOB Used for Calcs'!N76)</f>
        <v>55.619744869688219</v>
      </c>
      <c r="W76" s="25"/>
      <c r="X76" s="25">
        <f>IF('RAOB Used for Calcs'!L76=1,'particle parameters'!$B$32,X77+(R77*'vertical grid'!H77))</f>
        <v>60.545704604769632</v>
      </c>
      <c r="Z76" s="25">
        <f>(IF('RAOB Used for Calcs'!L76=1,AVERAGE(X75:X76),AVERAGE(X75:X77)))*'RAOB Used for Calcs'!N76</f>
        <v>60.545704604769632</v>
      </c>
      <c r="AB76" s="8">
        <f>(V76*'vertical grid'!H76)+((0.5*P76)*('vertical grid'!H76*'vertical grid'!H76))</f>
        <v>0</v>
      </c>
      <c r="AD76" s="8">
        <f>(Z76*'vertical grid'!H76)+((0.5*R76)*('vertical grid'!H76*'vertical grid'!H76))</f>
        <v>0</v>
      </c>
      <c r="AF76" s="8" t="e">
        <f>IF(AB76=0, AB76/0, SUM(AB76:$AB$600))</f>
        <v>#DIV/0!</v>
      </c>
      <c r="AH76" s="8" t="e">
        <f>IF(AD76=0, AD76/0, SUM(AD76:$AD$600))</f>
        <v>#DIV/0!</v>
      </c>
      <c r="AJ76" s="9">
        <f>IF('RAOB Used for Calcs'!N77=1,AB76/(B76-B75),B76/0)</f>
        <v>0</v>
      </c>
      <c r="AL76" s="9">
        <f>IF('RAOB Used for Calcs'!N77=1, AD76/(B76-B75), B76/0)</f>
        <v>0</v>
      </c>
    </row>
    <row r="77" spans="2:38" x14ac:dyDescent="0.15">
      <c r="B77" s="15">
        <f>IF('RAOB Used for Calcs'!N77=1,'RAOB Used for Calcs'!C77,0)</f>
        <v>5376</v>
      </c>
      <c r="D77" s="8">
        <f>Vz!K77</f>
        <v>0.46270622464635941</v>
      </c>
      <c r="F77" s="9">
        <f>'P,T'!J77</f>
        <v>0.70278669331024723</v>
      </c>
      <c r="G77" s="8"/>
      <c r="H77" s="8">
        <f>'wind velocity'!J77-T77</f>
        <v>-30.027871246136431</v>
      </c>
      <c r="I77" s="8"/>
      <c r="J77" s="8">
        <f>'wind velocity'!N77-X77</f>
        <v>-56.746439958092495</v>
      </c>
      <c r="L77" s="12">
        <f>IF('RAOB Used for Calcs'!N77=1,(0.5)*F77*$K$12*D77*(H77*ABS(H77)),0)</f>
        <v>-0.796293736684489</v>
      </c>
      <c r="N77" s="12">
        <f>IF('RAOB Used for Calcs'!N77=1,(0.5)*F77*$K$12*D77*(J77*ABS(J77)),0)</f>
        <v>-2.8438157253680219</v>
      </c>
      <c r="P77" s="9">
        <f>IF('RAOB Used for Calcs'!N77=1,L77/$O$9,0)</f>
        <v>-0.796293736684489</v>
      </c>
      <c r="Q77" s="8"/>
      <c r="R77" s="9">
        <f>IF('RAOB Used for Calcs'!N77=1,N77/$O$9,0)</f>
        <v>-2.8438157253680219</v>
      </c>
      <c r="S77" s="25"/>
      <c r="T77" s="25">
        <f>IF('RAOB Used for Calcs'!L77=1,'particle parameters'!$B$31,T78+(P78*'vertical grid'!H78))</f>
        <v>55.619744869688219</v>
      </c>
      <c r="V77" s="25">
        <f>(IF('RAOB Used for Calcs'!L77=1, AVERAGE(T76:T77), AVERAGE(T76:T78))*'RAOB Used for Calcs'!N77)</f>
        <v>55.619744869688219</v>
      </c>
      <c r="W77" s="25"/>
      <c r="X77" s="25">
        <f>IF('RAOB Used for Calcs'!L77=1,'particle parameters'!$B$32,X78+(R78*'vertical grid'!H78))</f>
        <v>60.545704604769632</v>
      </c>
      <c r="Z77" s="25">
        <f>(IF('RAOB Used for Calcs'!L77=1,AVERAGE(X76:X77),AVERAGE(X76:X78)))*'RAOB Used for Calcs'!N77</f>
        <v>60.545704604769632</v>
      </c>
      <c r="AB77" s="8">
        <f>(V77*'vertical grid'!H77)+((0.5*P77)*('vertical grid'!H77*'vertical grid'!H77))</f>
        <v>0</v>
      </c>
      <c r="AD77" s="8">
        <f>(Z77*'vertical grid'!H77)+((0.5*R77)*('vertical grid'!H77*'vertical grid'!H77))</f>
        <v>0</v>
      </c>
      <c r="AF77" s="8" t="e">
        <f>IF(AB77=0, AB77/0, SUM(AB77:$AB$600))</f>
        <v>#DIV/0!</v>
      </c>
      <c r="AH77" s="8" t="e">
        <f>IF(AD77=0, AD77/0, SUM(AD77:$AD$600))</f>
        <v>#DIV/0!</v>
      </c>
      <c r="AJ77" s="9">
        <f>IF('RAOB Used for Calcs'!N78=1,AB77/(B77-B76),B77/0)</f>
        <v>0</v>
      </c>
      <c r="AL77" s="9">
        <f>IF('RAOB Used for Calcs'!N78=1, AD77/(B77-B76), B77/0)</f>
        <v>0</v>
      </c>
    </row>
    <row r="78" spans="2:38" x14ac:dyDescent="0.15">
      <c r="B78" s="15">
        <f>IF('RAOB Used for Calcs'!N78=1,'RAOB Used for Calcs'!C78,0)</f>
        <v>5443</v>
      </c>
      <c r="D78" s="8">
        <f>Vz!K78</f>
        <v>0.46270622464635941</v>
      </c>
      <c r="F78" s="9">
        <f>'P,T'!J78</f>
        <v>0.70278669331024723</v>
      </c>
      <c r="G78" s="8"/>
      <c r="H78" s="8">
        <f>'wind velocity'!J78-T78</f>
        <v>-29.275270845788999</v>
      </c>
      <c r="I78" s="8"/>
      <c r="J78" s="8">
        <f>'wind velocity'!N78-X78</f>
        <v>-55.900463041782899</v>
      </c>
      <c r="L78" s="12">
        <f>IF('RAOB Used for Calcs'!N78=1,(0.5)*F78*$K$12*D78*(H78*ABS(H78)),0)</f>
        <v>-0.75687829848639543</v>
      </c>
      <c r="N78" s="12">
        <f>IF('RAOB Used for Calcs'!N78=1,(0.5)*F78*$K$12*D78*(J78*ABS(J78)),0)</f>
        <v>-2.7596564516878255</v>
      </c>
      <c r="P78" s="9">
        <f>IF('RAOB Used for Calcs'!N78=1,L78/$O$9,0)</f>
        <v>-0.75687829848639543</v>
      </c>
      <c r="Q78" s="8"/>
      <c r="R78" s="9">
        <f>IF('RAOB Used for Calcs'!N78=1,N78/$O$9,0)</f>
        <v>-2.7596564516878255</v>
      </c>
      <c r="S78" s="25"/>
      <c r="T78" s="25">
        <f>IF('RAOB Used for Calcs'!L78=1,'particle parameters'!$B$31,T79+(P79*'vertical grid'!H79))</f>
        <v>55.619744869688219</v>
      </c>
      <c r="V78" s="25">
        <f>(IF('RAOB Used for Calcs'!L78=1, AVERAGE(T77:T78), AVERAGE(T77:T79))*'RAOB Used for Calcs'!N78)</f>
        <v>55.619744869688219</v>
      </c>
      <c r="W78" s="25"/>
      <c r="X78" s="25">
        <f>IF('RAOB Used for Calcs'!L78=1,'particle parameters'!$B$32,X79+(R79*'vertical grid'!H79))</f>
        <v>60.545704604769632</v>
      </c>
      <c r="Z78" s="25">
        <f>(IF('RAOB Used for Calcs'!L78=1,AVERAGE(X77:X78),AVERAGE(X77:X79)))*'RAOB Used for Calcs'!N78</f>
        <v>60.545704604769632</v>
      </c>
      <c r="AB78" s="8">
        <f>(V78*'vertical grid'!H78)+((0.5*P78)*('vertical grid'!H78*'vertical grid'!H78))</f>
        <v>0</v>
      </c>
      <c r="AD78" s="8">
        <f>(Z78*'vertical grid'!H78)+((0.5*R78)*('vertical grid'!H78*'vertical grid'!H78))</f>
        <v>0</v>
      </c>
      <c r="AF78" s="8" t="e">
        <f>IF(AB78=0, AB78/0, SUM(AB78:$AB$600))</f>
        <v>#DIV/0!</v>
      </c>
      <c r="AH78" s="8" t="e">
        <f>IF(AD78=0, AD78/0, SUM(AD78:$AD$600))</f>
        <v>#DIV/0!</v>
      </c>
      <c r="AJ78" s="9">
        <f>IF('RAOB Used for Calcs'!N79=1,AB78/(B78-B77),B78/0)</f>
        <v>0</v>
      </c>
      <c r="AL78" s="9">
        <f>IF('RAOB Used for Calcs'!N79=1, AD78/(B78-B77), B78/0)</f>
        <v>0</v>
      </c>
    </row>
    <row r="79" spans="2:38" x14ac:dyDescent="0.15">
      <c r="B79" s="15">
        <f>IF('RAOB Used for Calcs'!N79=1,'RAOB Used for Calcs'!C79,0)</f>
        <v>5510</v>
      </c>
      <c r="D79" s="8">
        <f>Vz!K79</f>
        <v>0.46270622464635941</v>
      </c>
      <c r="F79" s="9">
        <f>'P,T'!J79</f>
        <v>0.70278669331024723</v>
      </c>
      <c r="G79" s="8"/>
      <c r="H79" s="8">
        <f>'wind velocity'!J79-T79</f>
        <v>-29.059416367697349</v>
      </c>
      <c r="I79" s="8"/>
      <c r="J79" s="8">
        <f>'wind velocity'!N79-X79</f>
        <v>-53.629730183051393</v>
      </c>
      <c r="L79" s="12">
        <f>IF('RAOB Used for Calcs'!N79=1,(0.5)*F79*$K$12*D79*(H79*ABS(H79)),0)</f>
        <v>-0.74575811006141735</v>
      </c>
      <c r="N79" s="12">
        <f>IF('RAOB Used for Calcs'!N79=1,(0.5)*F79*$K$12*D79*(J79*ABS(J79)),0)</f>
        <v>-2.5400100423694014</v>
      </c>
      <c r="P79" s="9">
        <f>IF('RAOB Used for Calcs'!N79=1,L79/$O$9,0)</f>
        <v>-0.74575811006141735</v>
      </c>
      <c r="Q79" s="8"/>
      <c r="R79" s="9">
        <f>IF('RAOB Used for Calcs'!N79=1,N79/$O$9,0)</f>
        <v>-2.5400100423694014</v>
      </c>
      <c r="S79" s="25"/>
      <c r="T79" s="25">
        <f>IF('RAOB Used for Calcs'!L79=1,'particle parameters'!$B$31,T80+(P80*'vertical grid'!H80))</f>
        <v>55.619744869688219</v>
      </c>
      <c r="V79" s="25">
        <f>(IF('RAOB Used for Calcs'!L79=1, AVERAGE(T78:T79), AVERAGE(T78:T80))*'RAOB Used for Calcs'!N79)</f>
        <v>55.619744869688219</v>
      </c>
      <c r="W79" s="25"/>
      <c r="X79" s="25">
        <f>IF('RAOB Used for Calcs'!L79=1,'particle parameters'!$B$32,X80+(R80*'vertical grid'!H80))</f>
        <v>60.545704604769632</v>
      </c>
      <c r="Z79" s="25">
        <f>(IF('RAOB Used for Calcs'!L79=1,AVERAGE(X78:X79),AVERAGE(X78:X80)))*'RAOB Used for Calcs'!N79</f>
        <v>60.545704604769632</v>
      </c>
      <c r="AB79" s="8">
        <f>(V79*'vertical grid'!H79)+((0.5*P79)*('vertical grid'!H79*'vertical grid'!H79))</f>
        <v>0</v>
      </c>
      <c r="AD79" s="8">
        <f>(Z79*'vertical grid'!H79)+((0.5*R79)*('vertical grid'!H79*'vertical grid'!H79))</f>
        <v>0</v>
      </c>
      <c r="AF79" s="8" t="e">
        <f>IF(AB79=0, AB79/0, SUM(AB79:$AB$600))</f>
        <v>#DIV/0!</v>
      </c>
      <c r="AH79" s="8" t="e">
        <f>IF(AD79=0, AD79/0, SUM(AD79:$AD$600))</f>
        <v>#DIV/0!</v>
      </c>
      <c r="AJ79" s="9">
        <f>IF('RAOB Used for Calcs'!N80=1,AB79/(B79-B78),B79/0)</f>
        <v>0</v>
      </c>
      <c r="AL79" s="9">
        <f>IF('RAOB Used for Calcs'!N80=1, AD79/(B79-B78), B79/0)</f>
        <v>0</v>
      </c>
    </row>
    <row r="80" spans="2:38" x14ac:dyDescent="0.15">
      <c r="B80" s="15">
        <f>IF('RAOB Used for Calcs'!N80=1,'RAOB Used for Calcs'!C80,0)</f>
        <v>5674.666666666667</v>
      </c>
      <c r="D80" s="8">
        <f>Vz!K80</f>
        <v>0.46544135401109143</v>
      </c>
      <c r="F80" s="9">
        <f>'P,T'!J80</f>
        <v>0.6622814041486117</v>
      </c>
      <c r="G80" s="8"/>
      <c r="H80" s="8">
        <f>'wind velocity'!J80-T80</f>
        <v>-28.843561889605695</v>
      </c>
      <c r="I80" s="8"/>
      <c r="J80" s="8">
        <f>'wind velocity'!N80-X80</f>
        <v>-51.358997324319887</v>
      </c>
      <c r="L80" s="12">
        <f>IF('RAOB Used for Calcs'!N80=1,(0.5)*F80*$K$12*D80*(H80*ABS(H80)),0)</f>
        <v>-0.69646716558443345</v>
      </c>
      <c r="N80" s="12">
        <f>IF('RAOB Used for Calcs'!N80=1,(0.5)*F80*$K$12*D80*(J80*ABS(J80)),0)</f>
        <v>-2.208187458582759</v>
      </c>
      <c r="P80" s="9">
        <f>IF('RAOB Used for Calcs'!N80=1,L80/$O$9,0)</f>
        <v>-0.69646716558443345</v>
      </c>
      <c r="Q80" s="8"/>
      <c r="R80" s="9">
        <f>IF('RAOB Used for Calcs'!N80=1,N80/$O$9,0)</f>
        <v>-2.208187458582759</v>
      </c>
      <c r="S80" s="25"/>
      <c r="T80" s="25">
        <f>IF('RAOB Used for Calcs'!L80=1,'particle parameters'!$B$31,T81+(P81*'vertical grid'!H81))</f>
        <v>55.619744869688219</v>
      </c>
      <c r="V80" s="25">
        <f>(IF('RAOB Used for Calcs'!L80=1, AVERAGE(T79:T80), AVERAGE(T79:T81))*'RAOB Used for Calcs'!N80)</f>
        <v>55.619744869688219</v>
      </c>
      <c r="W80" s="25"/>
      <c r="X80" s="25">
        <f>IF('RAOB Used for Calcs'!L80=1,'particle parameters'!$B$32,X81+(R81*'vertical grid'!H81))</f>
        <v>60.545704604769632</v>
      </c>
      <c r="Z80" s="25">
        <f>(IF('RAOB Used for Calcs'!L80=1,AVERAGE(X79:X80),AVERAGE(X79:X81)))*'RAOB Used for Calcs'!N80</f>
        <v>60.545704604769632</v>
      </c>
      <c r="AB80" s="8">
        <f>(V80*'vertical grid'!H80)+((0.5*P80)*('vertical grid'!H80*'vertical grid'!H80))</f>
        <v>0</v>
      </c>
      <c r="AD80" s="8">
        <f>(Z80*'vertical grid'!H80)+((0.5*R80)*('vertical grid'!H80*'vertical grid'!H80))</f>
        <v>0</v>
      </c>
      <c r="AF80" s="8" t="e">
        <f>IF(AB80=0, AB80/0, SUM(AB80:$AB$600))</f>
        <v>#DIV/0!</v>
      </c>
      <c r="AH80" s="8" t="e">
        <f>IF(AD80=0, AD80/0, SUM(AD80:$AD$600))</f>
        <v>#DIV/0!</v>
      </c>
      <c r="AJ80" s="9">
        <f>IF('RAOB Used for Calcs'!N81=1,AB80/(B80-B79),B80/0)</f>
        <v>0</v>
      </c>
      <c r="AL80" s="9">
        <f>IF('RAOB Used for Calcs'!N81=1, AD80/(B80-B79), B80/0)</f>
        <v>0</v>
      </c>
    </row>
    <row r="81" spans="2:38" x14ac:dyDescent="0.15">
      <c r="B81" s="15">
        <f>IF('RAOB Used for Calcs'!N81=1,'RAOB Used for Calcs'!C81,0)</f>
        <v>5839.3333333333339</v>
      </c>
      <c r="D81" s="8">
        <f>Vz!K81</f>
        <v>0.46544135401109143</v>
      </c>
      <c r="F81" s="9">
        <f>'P,T'!J81</f>
        <v>0.6622814041486117</v>
      </c>
      <c r="G81" s="8"/>
      <c r="H81" s="8">
        <f>'wind velocity'!J81-T81</f>
        <v>-28.627707411514038</v>
      </c>
      <c r="I81" s="8"/>
      <c r="J81" s="8">
        <f>'wind velocity'!N81-X81</f>
        <v>-49.088264465588381</v>
      </c>
      <c r="L81" s="12">
        <f>IF('RAOB Used for Calcs'!N81=1,(0.5)*F81*$K$12*D81*(H81*ABS(H81)),0)</f>
        <v>-0.68608196909292585</v>
      </c>
      <c r="N81" s="12">
        <f>IF('RAOB Used for Calcs'!N81=1,(0.5)*F81*$K$12*D81*(J81*ABS(J81)),0)</f>
        <v>-2.017243020385457</v>
      </c>
      <c r="P81" s="9">
        <f>IF('RAOB Used for Calcs'!N81=1,L81/$O$9,0)</f>
        <v>-0.68608196909292585</v>
      </c>
      <c r="Q81" s="8"/>
      <c r="R81" s="9">
        <f>IF('RAOB Used for Calcs'!N81=1,N81/$O$9,0)</f>
        <v>-2.017243020385457</v>
      </c>
      <c r="S81" s="25"/>
      <c r="T81" s="25">
        <f>IF('RAOB Used for Calcs'!L81=1,'particle parameters'!$B$31,T82+(P82*'vertical grid'!H82))</f>
        <v>55.619744869688219</v>
      </c>
      <c r="V81" s="25">
        <f>(IF('RAOB Used for Calcs'!L81=1, AVERAGE(T80:T81), AVERAGE(T80:T82))*'RAOB Used for Calcs'!N81)</f>
        <v>55.619744869688219</v>
      </c>
      <c r="W81" s="25"/>
      <c r="X81" s="25">
        <f>IF('RAOB Used for Calcs'!L81=1,'particle parameters'!$B$32,X82+(R82*'vertical grid'!H82))</f>
        <v>60.545704604769632</v>
      </c>
      <c r="Z81" s="25">
        <f>(IF('RAOB Used for Calcs'!L81=1,AVERAGE(X80:X81),AVERAGE(X80:X82)))*'RAOB Used for Calcs'!N81</f>
        <v>60.545704604769632</v>
      </c>
      <c r="AB81" s="8">
        <f>(V81*'vertical grid'!H81)+((0.5*P81)*('vertical grid'!H81*'vertical grid'!H81))</f>
        <v>0</v>
      </c>
      <c r="AD81" s="8">
        <f>(Z81*'vertical grid'!H81)+((0.5*R81)*('vertical grid'!H81*'vertical grid'!H81))</f>
        <v>0</v>
      </c>
      <c r="AF81" s="8" t="e">
        <f>IF(AB81=0, AB81/0, SUM(AB81:$AB$600))</f>
        <v>#DIV/0!</v>
      </c>
      <c r="AH81" s="8" t="e">
        <f>IF(AD81=0, AD81/0, SUM(AD81:$AD$600))</f>
        <v>#DIV/0!</v>
      </c>
      <c r="AJ81" s="9">
        <f>IF('RAOB Used for Calcs'!N82=1,AB81/(B81-B80),B81/0)</f>
        <v>0</v>
      </c>
      <c r="AL81" s="9">
        <f>IF('RAOB Used for Calcs'!N82=1, AD81/(B81-B80), B81/0)</f>
        <v>0</v>
      </c>
    </row>
    <row r="82" spans="2:38" x14ac:dyDescent="0.15">
      <c r="B82" s="15">
        <f>IF('RAOB Used for Calcs'!N82=1,'RAOB Used for Calcs'!C82,0)</f>
        <v>6004</v>
      </c>
      <c r="D82" s="8">
        <f>Vz!K82</f>
        <v>0.46544135401109143</v>
      </c>
      <c r="F82" s="9">
        <f>'P,T'!J82</f>
        <v>0.6622814041486117</v>
      </c>
      <c r="G82" s="8"/>
      <c r="H82" s="8">
        <f>'wind velocity'!J82-T82</f>
        <v>-28.611060990284837</v>
      </c>
      <c r="I82" s="8"/>
      <c r="J82" s="8">
        <f>'wind velocity'!N82-X82</f>
        <v>-48.704117566297676</v>
      </c>
      <c r="L82" s="12">
        <f>IF('RAOB Used for Calcs'!N82=1,(0.5)*F82*$K$12*D82*(H82*ABS(H82)),0)</f>
        <v>-0.68528431604941642</v>
      </c>
      <c r="N82" s="12">
        <f>IF('RAOB Used for Calcs'!N82=1,(0.5)*F82*$K$12*D82*(J82*ABS(J82)),0)</f>
        <v>-1.9857941375215524</v>
      </c>
      <c r="P82" s="9">
        <f>IF('RAOB Used for Calcs'!N82=1,L82/$O$9,0)</f>
        <v>-0.68528431604941642</v>
      </c>
      <c r="Q82" s="8"/>
      <c r="R82" s="9">
        <f>IF('RAOB Used for Calcs'!N82=1,N82/$O$9,0)</f>
        <v>-1.9857941375215524</v>
      </c>
      <c r="S82" s="25"/>
      <c r="T82" s="25">
        <f>IF('RAOB Used for Calcs'!L82=1,'particle parameters'!$B$31,T83+(P83*'vertical grid'!H83))</f>
        <v>55.619744869688219</v>
      </c>
      <c r="V82" s="25">
        <f>(IF('RAOB Used for Calcs'!L82=1, AVERAGE(T81:T82), AVERAGE(T81:T83))*'RAOB Used for Calcs'!N82)</f>
        <v>55.619744869688219</v>
      </c>
      <c r="W82" s="25"/>
      <c r="X82" s="25">
        <f>IF('RAOB Used for Calcs'!L82=1,'particle parameters'!$B$32,X83+(R83*'vertical grid'!H83))</f>
        <v>60.545704604769632</v>
      </c>
      <c r="Z82" s="25">
        <f>(IF('RAOB Used for Calcs'!L82=1,AVERAGE(X81:X82),AVERAGE(X81:X83)))*'RAOB Used for Calcs'!N82</f>
        <v>60.545704604769632</v>
      </c>
      <c r="AB82" s="8">
        <f>(V82*'vertical grid'!H82)+((0.5*P82)*('vertical grid'!H82*'vertical grid'!H82))</f>
        <v>0</v>
      </c>
      <c r="AD82" s="8">
        <f>(Z82*'vertical grid'!H82)+((0.5*R82)*('vertical grid'!H82*'vertical grid'!H82))</f>
        <v>0</v>
      </c>
      <c r="AF82" s="8" t="e">
        <f>IF(AB82=0, AB82/0, SUM(AB82:$AB$600))</f>
        <v>#DIV/0!</v>
      </c>
      <c r="AH82" s="8" t="e">
        <f>IF(AD82=0, AD82/0, SUM(AD82:$AD$600))</f>
        <v>#DIV/0!</v>
      </c>
      <c r="AJ82" s="9">
        <f>IF('RAOB Used for Calcs'!N83=1,AB82/(B82-B81),B82/0)</f>
        <v>0</v>
      </c>
      <c r="AL82" s="9">
        <f>IF('RAOB Used for Calcs'!N83=1, AD82/(B82-B81), B82/0)</f>
        <v>0</v>
      </c>
    </row>
    <row r="83" spans="2:38" x14ac:dyDescent="0.15">
      <c r="B83" s="15">
        <f>IF('RAOB Used for Calcs'!N83=1,'RAOB Used for Calcs'!C83,0)</f>
        <v>6034.666666666667</v>
      </c>
      <c r="D83" s="8">
        <f>Vz!K83</f>
        <v>0.46598982929741745</v>
      </c>
      <c r="F83" s="9">
        <f>'P,T'!J83</f>
        <v>0.65549851647060897</v>
      </c>
      <c r="G83" s="8"/>
      <c r="H83" s="8">
        <f>'wind velocity'!J83-T83</f>
        <v>-28.594414569055633</v>
      </c>
      <c r="I83" s="8"/>
      <c r="J83" s="8">
        <f>'wind velocity'!N83-X83</f>
        <v>-48.319970667006977</v>
      </c>
      <c r="L83" s="12">
        <f>IF('RAOB Used for Calcs'!N83=1,(0.5)*F83*$K$12*D83*(H83*ABS(H83)),0)</f>
        <v>-0.67827515242948511</v>
      </c>
      <c r="N83" s="12">
        <f>IF('RAOB Used for Calcs'!N83=1,(0.5)*F83*$K$12*D83*(J83*ABS(J83)),0)</f>
        <v>-1.9368536786537485</v>
      </c>
      <c r="P83" s="9">
        <f>IF('RAOB Used for Calcs'!N83=1,L83/$O$9,0)</f>
        <v>-0.67827515242948511</v>
      </c>
      <c r="Q83" s="8"/>
      <c r="R83" s="9">
        <f>IF('RAOB Used for Calcs'!N83=1,N83/$O$9,0)</f>
        <v>-1.9368536786537485</v>
      </c>
      <c r="S83" s="25"/>
      <c r="T83" s="25">
        <f>IF('RAOB Used for Calcs'!L83=1,'particle parameters'!$B$31,T84+(P84*'vertical grid'!H84))</f>
        <v>55.619744869688219</v>
      </c>
      <c r="V83" s="25">
        <f>(IF('RAOB Used for Calcs'!L83=1, AVERAGE(T82:T83), AVERAGE(T82:T84))*'RAOB Used for Calcs'!N83)</f>
        <v>55.619744869688219</v>
      </c>
      <c r="W83" s="25"/>
      <c r="X83" s="25">
        <f>IF('RAOB Used for Calcs'!L83=1,'particle parameters'!$B$32,X84+(R84*'vertical grid'!H84))</f>
        <v>60.545704604769632</v>
      </c>
      <c r="Z83" s="25">
        <f>(IF('RAOB Used for Calcs'!L83=1,AVERAGE(X82:X83),AVERAGE(X82:X84)))*'RAOB Used for Calcs'!N83</f>
        <v>60.545704604769632</v>
      </c>
      <c r="AB83" s="8">
        <f>(V83*'vertical grid'!H83)+((0.5*P83)*('vertical grid'!H83*'vertical grid'!H83))</f>
        <v>0</v>
      </c>
      <c r="AD83" s="8">
        <f>(Z83*'vertical grid'!H83)+((0.5*R83)*('vertical grid'!H83*'vertical grid'!H83))</f>
        <v>0</v>
      </c>
      <c r="AF83" s="8" t="e">
        <f>IF(AB83=0, AB83/0, SUM(AB83:$AB$600))</f>
        <v>#DIV/0!</v>
      </c>
      <c r="AH83" s="8" t="e">
        <f>IF(AD83=0, AD83/0, SUM(AD83:$AD$600))</f>
        <v>#DIV/0!</v>
      </c>
      <c r="AJ83" s="9">
        <f>IF('RAOB Used for Calcs'!N84=1,AB83/(B83-B82),B83/0)</f>
        <v>0</v>
      </c>
      <c r="AL83" s="9">
        <f>IF('RAOB Used for Calcs'!N84=1, AD83/(B83-B82), B83/0)</f>
        <v>0</v>
      </c>
    </row>
    <row r="84" spans="2:38" x14ac:dyDescent="0.15">
      <c r="B84" s="15">
        <f>IF('RAOB Used for Calcs'!N84=1,'RAOB Used for Calcs'!C84,0)</f>
        <v>6065.3333333333339</v>
      </c>
      <c r="D84" s="8">
        <f>Vz!K84</f>
        <v>0.46598982929741745</v>
      </c>
      <c r="F84" s="9">
        <f>'P,T'!J84</f>
        <v>0.65549851647060897</v>
      </c>
      <c r="G84" s="8"/>
      <c r="H84" s="8">
        <f>'wind velocity'!J84-T84</f>
        <v>-28.577768147826433</v>
      </c>
      <c r="I84" s="8"/>
      <c r="J84" s="8">
        <f>'wind velocity'!N84-X84</f>
        <v>-47.935823767716272</v>
      </c>
      <c r="L84" s="12">
        <f>IF('RAOB Used for Calcs'!N84=1,(0.5)*F84*$K$12*D84*(H84*ABS(H84)),0)</f>
        <v>-0.67748565786942017</v>
      </c>
      <c r="N84" s="12">
        <f>IF('RAOB Used for Calcs'!N84=1,(0.5)*F84*$K$12*D84*(J84*ABS(J84)),0)</f>
        <v>-1.9061798700294534</v>
      </c>
      <c r="P84" s="9">
        <f>IF('RAOB Used for Calcs'!N84=1,L84/$O$9,0)</f>
        <v>-0.67748565786942017</v>
      </c>
      <c r="Q84" s="8"/>
      <c r="R84" s="9">
        <f>IF('RAOB Used for Calcs'!N84=1,N84/$O$9,0)</f>
        <v>-1.9061798700294534</v>
      </c>
      <c r="S84" s="25"/>
      <c r="T84" s="25">
        <f>IF('RAOB Used for Calcs'!L84=1,'particle parameters'!$B$31,T85+(P85*'vertical grid'!H85))</f>
        <v>55.619744869688219</v>
      </c>
      <c r="V84" s="25">
        <f>(IF('RAOB Used for Calcs'!L84=1, AVERAGE(T83:T84), AVERAGE(T83:T85))*'RAOB Used for Calcs'!N84)</f>
        <v>55.619744869688219</v>
      </c>
      <c r="W84" s="25"/>
      <c r="X84" s="25">
        <f>IF('RAOB Used for Calcs'!L84=1,'particle parameters'!$B$32,X85+(R85*'vertical grid'!H85))</f>
        <v>60.545704604769632</v>
      </c>
      <c r="Z84" s="25">
        <f>(IF('RAOB Used for Calcs'!L84=1,AVERAGE(X83:X84),AVERAGE(X83:X85)))*'RAOB Used for Calcs'!N84</f>
        <v>60.545704604769632</v>
      </c>
      <c r="AB84" s="8">
        <f>(V84*'vertical grid'!H84)+((0.5*P84)*('vertical grid'!H84*'vertical grid'!H84))</f>
        <v>0</v>
      </c>
      <c r="AD84" s="8">
        <f>(Z84*'vertical grid'!H84)+((0.5*R84)*('vertical grid'!H84*'vertical grid'!H84))</f>
        <v>0</v>
      </c>
      <c r="AF84" s="8" t="e">
        <f>IF(AB84=0, AB84/0, SUM(AB84:$AB$600))</f>
        <v>#DIV/0!</v>
      </c>
      <c r="AH84" s="8" t="e">
        <f>IF(AD84=0, AD84/0, SUM(AD84:$AD$600))</f>
        <v>#DIV/0!</v>
      </c>
      <c r="AJ84" s="9">
        <f>IF('RAOB Used for Calcs'!N85=1,AB84/(B84-B83),B84/0)</f>
        <v>0</v>
      </c>
      <c r="AL84" s="9">
        <f>IF('RAOB Used for Calcs'!N85=1, AD84/(B84-B83), B84/0)</f>
        <v>0</v>
      </c>
    </row>
    <row r="85" spans="2:38" x14ac:dyDescent="0.15">
      <c r="B85" s="15">
        <f>IF('RAOB Used for Calcs'!N85=1,'RAOB Used for Calcs'!C85,0)</f>
        <v>6096</v>
      </c>
      <c r="D85" s="8">
        <f>Vz!K85</f>
        <v>0.46598982929741745</v>
      </c>
      <c r="F85" s="9">
        <f>'P,T'!J85</f>
        <v>0.65549851647060897</v>
      </c>
      <c r="G85" s="8"/>
      <c r="H85" s="8">
        <f>'wind velocity'!J85-T85</f>
        <v>-28.577768147826433</v>
      </c>
      <c r="I85" s="8"/>
      <c r="J85" s="8">
        <f>'wind velocity'!N85-X85</f>
        <v>-47.935823767716272</v>
      </c>
      <c r="L85" s="12">
        <f>IF('RAOB Used for Calcs'!N85=1,(0.5)*F85*$K$12*D85*(H85*ABS(H85)),0)</f>
        <v>-0.67748565786942017</v>
      </c>
      <c r="N85" s="12">
        <f>IF('RAOB Used for Calcs'!N85=1,(0.5)*F85*$K$12*D85*(J85*ABS(J85)),0)</f>
        <v>-1.9061798700294534</v>
      </c>
      <c r="P85" s="9">
        <f>IF('RAOB Used for Calcs'!N85=1,L85/$O$9,0)</f>
        <v>-0.67748565786942017</v>
      </c>
      <c r="Q85" s="8"/>
      <c r="R85" s="9">
        <f>IF('RAOB Used for Calcs'!N85=1,N85/$O$9,0)</f>
        <v>-1.9061798700294534</v>
      </c>
      <c r="S85" s="25"/>
      <c r="T85" s="25">
        <f>IF('RAOB Used for Calcs'!L85=1,'particle parameters'!$B$31,T86+(P86*'vertical grid'!H86))</f>
        <v>55.619744869688219</v>
      </c>
      <c r="V85" s="25">
        <f>(IF('RAOB Used for Calcs'!L85=1, AVERAGE(T84:T85), AVERAGE(T84:T86))*'RAOB Used for Calcs'!N85)</f>
        <v>55.619744869688219</v>
      </c>
      <c r="W85" s="25"/>
      <c r="X85" s="25">
        <f>IF('RAOB Used for Calcs'!L85=1,'particle parameters'!$B$32,X86+(R86*'vertical grid'!H86))</f>
        <v>60.545704604769632</v>
      </c>
      <c r="Z85" s="25">
        <f>(IF('RAOB Used for Calcs'!L85=1,AVERAGE(X84:X85),AVERAGE(X84:X86)))*'RAOB Used for Calcs'!N85</f>
        <v>60.545704604769632</v>
      </c>
      <c r="AB85" s="8">
        <f>(V85*'vertical grid'!H85)+((0.5*P85)*('vertical grid'!H85*'vertical grid'!H85))</f>
        <v>0</v>
      </c>
      <c r="AD85" s="8">
        <f>(Z85*'vertical grid'!H85)+((0.5*R85)*('vertical grid'!H85*'vertical grid'!H85))</f>
        <v>0</v>
      </c>
      <c r="AF85" s="8" t="e">
        <f>IF(AB85=0, AB85/0, SUM(AB85:$AB$600))</f>
        <v>#DIV/0!</v>
      </c>
      <c r="AH85" s="8" t="e">
        <f>IF(AD85=0, AD85/0, SUM(AD85:$AD$600))</f>
        <v>#DIV/0!</v>
      </c>
      <c r="AJ85" s="9">
        <f>IF('RAOB Used for Calcs'!N86=1,AB85/(B85-B84),B85/0)</f>
        <v>0</v>
      </c>
      <c r="AL85" s="9">
        <f>IF('RAOB Used for Calcs'!N86=1, AD85/(B85-B84), B85/0)</f>
        <v>0</v>
      </c>
    </row>
    <row r="86" spans="2:38" x14ac:dyDescent="0.15">
      <c r="B86" s="15">
        <f>IF('RAOB Used for Calcs'!N86=1,'RAOB Used for Calcs'!C86,0)</f>
        <v>6196</v>
      </c>
      <c r="D86" s="8">
        <f>Vz!K86</f>
        <v>0.46598982929741745</v>
      </c>
      <c r="F86" s="9">
        <f>'P,T'!J86</f>
        <v>0.65549851647060897</v>
      </c>
      <c r="G86" s="8"/>
      <c r="H86" s="8">
        <f>'wind velocity'!J86-T86</f>
        <v>-28.577768147826433</v>
      </c>
      <c r="I86" s="8"/>
      <c r="J86" s="8">
        <f>'wind velocity'!N86-X86</f>
        <v>-47.935823767716272</v>
      </c>
      <c r="L86" s="12">
        <f>IF('RAOB Used for Calcs'!N86=1,(0.5)*F86*$K$12*D86*(H86*ABS(H86)),0)</f>
        <v>-0.67748565786942017</v>
      </c>
      <c r="N86" s="12">
        <f>IF('RAOB Used for Calcs'!N86=1,(0.5)*F86*$K$12*D86*(J86*ABS(J86)),0)</f>
        <v>-1.9061798700294534</v>
      </c>
      <c r="P86" s="9">
        <f>IF('RAOB Used for Calcs'!N86=1,L86/$O$9,0)</f>
        <v>-0.67748565786942017</v>
      </c>
      <c r="Q86" s="8"/>
      <c r="R86" s="9">
        <f>IF('RAOB Used for Calcs'!N86=1,N86/$O$9,0)</f>
        <v>-1.9061798700294534</v>
      </c>
      <c r="S86" s="25"/>
      <c r="T86" s="25">
        <f>IF('RAOB Used for Calcs'!L86=1,'particle parameters'!$B$31,T87+(P87*'vertical grid'!H87))</f>
        <v>55.619744869688219</v>
      </c>
      <c r="V86" s="25">
        <f>(IF('RAOB Used for Calcs'!L86=1, AVERAGE(T85:T86), AVERAGE(T85:T87))*'RAOB Used for Calcs'!N86)</f>
        <v>55.619744869688219</v>
      </c>
      <c r="W86" s="25"/>
      <c r="X86" s="25">
        <f>IF('RAOB Used for Calcs'!L86=1,'particle parameters'!$B$32,X87+(R87*'vertical grid'!H87))</f>
        <v>60.545704604769632</v>
      </c>
      <c r="Z86" s="25">
        <f>(IF('RAOB Used for Calcs'!L86=1,AVERAGE(X85:X86),AVERAGE(X85:X87)))*'RAOB Used for Calcs'!N86</f>
        <v>60.545704604769632</v>
      </c>
      <c r="AB86" s="8">
        <f>(V86*'vertical grid'!H86)+((0.5*P86)*('vertical grid'!H86*'vertical grid'!H86))</f>
        <v>0</v>
      </c>
      <c r="AD86" s="8">
        <f>(Z86*'vertical grid'!H86)+((0.5*R86)*('vertical grid'!H86*'vertical grid'!H86))</f>
        <v>0</v>
      </c>
      <c r="AF86" s="8" t="e">
        <f>IF(AB86=0, AB86/0, SUM(AB86:$AB$600))</f>
        <v>#DIV/0!</v>
      </c>
      <c r="AH86" s="8" t="e">
        <f>IF(AD86=0, AD86/0, SUM(AD86:$AD$600))</f>
        <v>#DIV/0!</v>
      </c>
      <c r="AJ86" s="9">
        <f>IF('RAOB Used for Calcs'!N87=1,AB86/(B86-B85),B86/0)</f>
        <v>0</v>
      </c>
      <c r="AL86" s="9">
        <f>IF('RAOB Used for Calcs'!N87=1, AD86/(B86-B85), B86/0)</f>
        <v>0</v>
      </c>
    </row>
    <row r="87" spans="2:38" x14ac:dyDescent="0.15">
      <c r="B87" s="15">
        <f>IF('RAOB Used for Calcs'!N87=1,'RAOB Used for Calcs'!C87,0)</f>
        <v>6296</v>
      </c>
      <c r="D87" s="8">
        <f>Vz!K87</f>
        <v>0.46598982929741745</v>
      </c>
      <c r="F87" s="9">
        <f>'P,T'!J87</f>
        <v>0.65549851647060897</v>
      </c>
      <c r="G87" s="8"/>
      <c r="H87" s="8">
        <f>'wind velocity'!J87-T87</f>
        <v>-28.577768147826433</v>
      </c>
      <c r="I87" s="8"/>
      <c r="J87" s="8">
        <f>'wind velocity'!N87-X87</f>
        <v>-47.935823767716272</v>
      </c>
      <c r="L87" s="12">
        <f>IF('RAOB Used for Calcs'!N87=1,(0.5)*F87*$K$12*D87*(H87*ABS(H87)),0)</f>
        <v>-0.67748565786942017</v>
      </c>
      <c r="N87" s="12">
        <f>IF('RAOB Used for Calcs'!N87=1,(0.5)*F87*$K$12*D87*(J87*ABS(J87)),0)</f>
        <v>-1.9061798700294534</v>
      </c>
      <c r="P87" s="9">
        <f>IF('RAOB Used for Calcs'!N87=1,L87/$O$9,0)</f>
        <v>-0.67748565786942017</v>
      </c>
      <c r="Q87" s="8"/>
      <c r="R87" s="9">
        <f>IF('RAOB Used for Calcs'!N87=1,N87/$O$9,0)</f>
        <v>-1.9061798700294534</v>
      </c>
      <c r="S87" s="25"/>
      <c r="T87" s="25">
        <f>IF('RAOB Used for Calcs'!L87=1,'particle parameters'!$B$31,T88+(P88*'vertical grid'!H88))</f>
        <v>55.619744869688219</v>
      </c>
      <c r="V87" s="25">
        <f>(IF('RAOB Used for Calcs'!L87=1, AVERAGE(T86:T87), AVERAGE(T86:T88))*'RAOB Used for Calcs'!N87)</f>
        <v>55.619744869688219</v>
      </c>
      <c r="W87" s="25"/>
      <c r="X87" s="25">
        <f>IF('RAOB Used for Calcs'!L87=1,'particle parameters'!$B$32,X88+(R88*'vertical grid'!H88))</f>
        <v>60.545704604769632</v>
      </c>
      <c r="Z87" s="25">
        <f>(IF('RAOB Used for Calcs'!L87=1,AVERAGE(X86:X87),AVERAGE(X86:X88)))*'RAOB Used for Calcs'!N87</f>
        <v>60.545704604769632</v>
      </c>
      <c r="AB87" s="8">
        <f>(V87*'vertical grid'!H87)+((0.5*P87)*('vertical grid'!H87*'vertical grid'!H87))</f>
        <v>0</v>
      </c>
      <c r="AD87" s="8">
        <f>(Z87*'vertical grid'!H87)+((0.5*R87)*('vertical grid'!H87*'vertical grid'!H87))</f>
        <v>0</v>
      </c>
      <c r="AF87" s="8" t="e">
        <f>IF(AB87=0, AB87/0, SUM(AB87:$AB$600))</f>
        <v>#DIV/0!</v>
      </c>
      <c r="AH87" s="8" t="e">
        <f>IF(AD87=0, AD87/0, SUM(AD87:$AD$600))</f>
        <v>#DIV/0!</v>
      </c>
      <c r="AJ87" s="9">
        <f>IF('RAOB Used for Calcs'!N88=1,AB87/(B87-B86),B87/0)</f>
        <v>0</v>
      </c>
      <c r="AL87" s="9">
        <f>IF('RAOB Used for Calcs'!N88=1, AD87/(B87-B86), B87/0)</f>
        <v>0</v>
      </c>
    </row>
    <row r="88" spans="2:38" x14ac:dyDescent="0.15">
      <c r="B88" s="15">
        <f>IF('RAOB Used for Calcs'!N88=1,'RAOB Used for Calcs'!C88,0)</f>
        <v>6396</v>
      </c>
      <c r="D88" s="8">
        <f>Vz!K88</f>
        <v>0.46598982929741745</v>
      </c>
      <c r="F88" s="9">
        <f>'P,T'!J88</f>
        <v>0.65549851647060897</v>
      </c>
      <c r="G88" s="8"/>
      <c r="H88" s="8">
        <f>'wind velocity'!J88-T88</f>
        <v>-27.196337851580143</v>
      </c>
      <c r="I88" s="8"/>
      <c r="J88" s="8">
        <f>'wind velocity'!N88-X88</f>
        <v>-46.137317380067394</v>
      </c>
      <c r="L88" s="12">
        <f>IF('RAOB Used for Calcs'!N88=1,(0.5)*F88*$K$12*D88*(H88*ABS(H88)),0)</f>
        <v>-0.61357032090333852</v>
      </c>
      <c r="N88" s="12">
        <f>IF('RAOB Used for Calcs'!N88=1,(0.5)*F88*$K$12*D88*(J88*ABS(J88)),0)</f>
        <v>-1.7658270577739767</v>
      </c>
      <c r="P88" s="9">
        <f>IF('RAOB Used for Calcs'!N88=1,L88/$O$9,0)</f>
        <v>-0.61357032090333852</v>
      </c>
      <c r="Q88" s="8"/>
      <c r="R88" s="9">
        <f>IF('RAOB Used for Calcs'!N88=1,N88/$O$9,0)</f>
        <v>-1.7658270577739767</v>
      </c>
      <c r="S88" s="25"/>
      <c r="T88" s="25">
        <f>IF('RAOB Used for Calcs'!L88=1,'particle parameters'!$B$31,T89+(P89*'vertical grid'!H89))</f>
        <v>55.619744869688219</v>
      </c>
      <c r="V88" s="25">
        <f>(IF('RAOB Used for Calcs'!L88=1, AVERAGE(T87:T88), AVERAGE(T87:T89))*'RAOB Used for Calcs'!N88)</f>
        <v>55.619744869688219</v>
      </c>
      <c r="W88" s="25"/>
      <c r="X88" s="25">
        <f>IF('RAOB Used for Calcs'!L88=1,'particle parameters'!$B$32,X89+(R89*'vertical grid'!H89))</f>
        <v>60.545704604769632</v>
      </c>
      <c r="Z88" s="25">
        <f>(IF('RAOB Used for Calcs'!L88=1,AVERAGE(X87:X88),AVERAGE(X87:X89)))*'RAOB Used for Calcs'!N88</f>
        <v>60.545704604769632</v>
      </c>
      <c r="AB88" s="8">
        <f>(V88*'vertical grid'!H88)+((0.5*P88)*('vertical grid'!H88*'vertical grid'!H88))</f>
        <v>0</v>
      </c>
      <c r="AD88" s="8">
        <f>(Z88*'vertical grid'!H88)+((0.5*R88)*('vertical grid'!H88*'vertical grid'!H88))</f>
        <v>0</v>
      </c>
      <c r="AF88" s="8" t="e">
        <f>IF(AB88=0, AB88/0, SUM(AB88:$AB$600))</f>
        <v>#DIV/0!</v>
      </c>
      <c r="AH88" s="8" t="e">
        <f>IF(AD88=0, AD88/0, SUM(AD88:$AD$600))</f>
        <v>#DIV/0!</v>
      </c>
      <c r="AJ88" s="9">
        <f>IF('RAOB Used for Calcs'!N89=1,AB88/(B88-B87),B88/0)</f>
        <v>0</v>
      </c>
      <c r="AL88" s="9">
        <f>IF('RAOB Used for Calcs'!N89=1, AD88/(B88-B87), B88/0)</f>
        <v>0</v>
      </c>
    </row>
    <row r="89" spans="2:38" x14ac:dyDescent="0.15">
      <c r="B89" s="15">
        <f>IF('RAOB Used for Calcs'!N89=1,'RAOB Used for Calcs'!C89,0)</f>
        <v>6496</v>
      </c>
      <c r="D89" s="8">
        <f>Vz!K89</f>
        <v>0.47238278080794927</v>
      </c>
      <c r="F89" s="9">
        <f>'P,T'!J89</f>
        <v>0.58636038522851186</v>
      </c>
      <c r="G89" s="8"/>
      <c r="H89" s="8">
        <f>'wind velocity'!J89-T89</f>
        <v>-25.814907555333857</v>
      </c>
      <c r="I89" s="8"/>
      <c r="J89" s="8">
        <f>'wind velocity'!N89-X89</f>
        <v>-44.338810992418516</v>
      </c>
      <c r="L89" s="12">
        <f>IF('RAOB Used for Calcs'!N89=1,(0.5)*F89*$K$12*D89*(H89*ABS(H89)),0)</f>
        <v>-0.50129706980389099</v>
      </c>
      <c r="N89" s="12">
        <f>IF('RAOB Used for Calcs'!N89=1,(0.5)*F89*$K$12*D89*(J89*ABS(J89)),0)</f>
        <v>-1.4788431131441273</v>
      </c>
      <c r="P89" s="9">
        <f>IF('RAOB Used for Calcs'!N89=1,L89/$O$9,0)</f>
        <v>-0.50129706980389099</v>
      </c>
      <c r="Q89" s="8"/>
      <c r="R89" s="9">
        <f>IF('RAOB Used for Calcs'!N89=1,N89/$O$9,0)</f>
        <v>-1.4788431131441273</v>
      </c>
      <c r="S89" s="25"/>
      <c r="T89" s="25">
        <f>IF('RAOB Used for Calcs'!L89=1,'particle parameters'!$B$31,T90+(P90*'vertical grid'!H90))</f>
        <v>55.619744869688219</v>
      </c>
      <c r="V89" s="25">
        <f>(IF('RAOB Used for Calcs'!L89=1, AVERAGE(T88:T89), AVERAGE(T88:T90))*'RAOB Used for Calcs'!N89)</f>
        <v>55.619744869688219</v>
      </c>
      <c r="W89" s="25"/>
      <c r="X89" s="25">
        <f>IF('RAOB Used for Calcs'!L89=1,'particle parameters'!$B$32,X90+(R90*'vertical grid'!H90))</f>
        <v>60.545704604769632</v>
      </c>
      <c r="Z89" s="25">
        <f>(IF('RAOB Used for Calcs'!L89=1,AVERAGE(X88:X89),AVERAGE(X88:X90)))*'RAOB Used for Calcs'!N89</f>
        <v>60.545704604769632</v>
      </c>
      <c r="AB89" s="8">
        <f>(V89*'vertical grid'!H89)+((0.5*P89)*('vertical grid'!H89*'vertical grid'!H89))</f>
        <v>0</v>
      </c>
      <c r="AD89" s="8">
        <f>(Z89*'vertical grid'!H89)+((0.5*R89)*('vertical grid'!H89*'vertical grid'!H89))</f>
        <v>0</v>
      </c>
      <c r="AF89" s="8" t="e">
        <f>IF(AB89=0, AB89/0, SUM(AB89:$AB$600))</f>
        <v>#DIV/0!</v>
      </c>
      <c r="AH89" s="8" t="e">
        <f>IF(AD89=0, AD89/0, SUM(AD89:$AD$600))</f>
        <v>#DIV/0!</v>
      </c>
      <c r="AJ89" s="9">
        <f>IF('RAOB Used for Calcs'!N90=1,AB89/(B89-B88),B89/0)</f>
        <v>0</v>
      </c>
      <c r="AL89" s="9">
        <f>IF('RAOB Used for Calcs'!N90=1, AD89/(B89-B88), B89/0)</f>
        <v>0</v>
      </c>
    </row>
    <row r="90" spans="2:38" x14ac:dyDescent="0.15">
      <c r="B90" s="15">
        <f>IF('RAOB Used for Calcs'!N90=1,'RAOB Used for Calcs'!C90,0)</f>
        <v>6596</v>
      </c>
      <c r="D90" s="8">
        <f>Vz!K90</f>
        <v>0.47238278080794927</v>
      </c>
      <c r="F90" s="9">
        <f>'P,T'!J90</f>
        <v>0.58636038522851186</v>
      </c>
      <c r="G90" s="8"/>
      <c r="H90" s="8">
        <f>'wind velocity'!J90-T90</f>
        <v>-24.433477259087564</v>
      </c>
      <c r="I90" s="8"/>
      <c r="J90" s="8">
        <f>'wind velocity'!N90-X90</f>
        <v>-42.540304604769631</v>
      </c>
      <c r="L90" s="12">
        <f>IF('RAOB Used for Calcs'!N90=1,(0.5)*F90*$K$12*D90*(H90*ABS(H90)),0)</f>
        <v>-0.44908088936732554</v>
      </c>
      <c r="N90" s="12">
        <f>IF('RAOB Used for Calcs'!N90=1,(0.5)*F90*$K$12*D90*(J90*ABS(J90)),0)</f>
        <v>-1.3613042749441617</v>
      </c>
      <c r="P90" s="9">
        <f>IF('RAOB Used for Calcs'!N90=1,L90/$O$9,0)</f>
        <v>-0.44908088936732554</v>
      </c>
      <c r="Q90" s="8"/>
      <c r="R90" s="9">
        <f>IF('RAOB Used for Calcs'!N90=1,N90/$O$9,0)</f>
        <v>-1.3613042749441617</v>
      </c>
      <c r="S90" s="25"/>
      <c r="T90" s="25">
        <f>IF('RAOB Used for Calcs'!L90=1,'particle parameters'!$B$31,T91+(P91*'vertical grid'!H91))</f>
        <v>55.619744869688219</v>
      </c>
      <c r="V90" s="25">
        <f>(IF('RAOB Used for Calcs'!L90=1, AVERAGE(T89:T90), AVERAGE(T89:T91))*'RAOB Used for Calcs'!N90)</f>
        <v>55.755224989028797</v>
      </c>
      <c r="W90" s="25"/>
      <c r="X90" s="25">
        <f>IF('RAOB Used for Calcs'!L90=1,'particle parameters'!$B$32,X91+(R91*'vertical grid'!H91))</f>
        <v>60.545704604769632</v>
      </c>
      <c r="Z90" s="25">
        <f>(IF('RAOB Used for Calcs'!L90=1,AVERAGE(X89:X90),AVERAGE(X89:X91)))*'RAOB Used for Calcs'!N90</f>
        <v>60.967020466179775</v>
      </c>
      <c r="AB90" s="8">
        <f>(V90*'vertical grid'!H90)+((0.5*P90)*('vertical grid'!H90*'vertical grid'!H90))</f>
        <v>0</v>
      </c>
      <c r="AD90" s="8">
        <f>(Z90*'vertical grid'!H90)+((0.5*R90)*('vertical grid'!H90*'vertical grid'!H90))</f>
        <v>0</v>
      </c>
      <c r="AF90" s="8" t="e">
        <f>IF(AB90=0, AB90/0, SUM(AB90:$AB$600))</f>
        <v>#DIV/0!</v>
      </c>
      <c r="AH90" s="8" t="e">
        <f>IF(AD90=0, AD90/0, SUM(AD90:$AD$600))</f>
        <v>#DIV/0!</v>
      </c>
      <c r="AJ90" s="9">
        <f>IF('RAOB Used for Calcs'!N91=1,AB90/(B90-B89),B90/0)</f>
        <v>0</v>
      </c>
      <c r="AL90" s="9">
        <f>IF('RAOB Used for Calcs'!N91=1, AD90/(B90-B89), B90/0)</f>
        <v>0</v>
      </c>
    </row>
    <row r="91" spans="2:38" x14ac:dyDescent="0.15">
      <c r="B91" s="15">
        <f>IF('RAOB Used for Calcs'!N91=1,'RAOB Used for Calcs'!C91,0)</f>
        <v>6696</v>
      </c>
      <c r="D91" s="8">
        <f>Vz!K91</f>
        <v>0.47238278080794927</v>
      </c>
      <c r="F91" s="9">
        <f>'P,T'!J91</f>
        <v>0.58636038522851186</v>
      </c>
      <c r="G91" s="8"/>
      <c r="H91" s="8">
        <f>'wind velocity'!J91-T91</f>
        <v>-24.839917617109318</v>
      </c>
      <c r="I91" s="8"/>
      <c r="J91" s="8">
        <f>'wind velocity'!N91-X91</f>
        <v>-43.804252189000067</v>
      </c>
      <c r="L91" s="12">
        <f>IF('RAOB Used for Calcs'!N91=1,(0.5)*F91*$K$12*D91*(H91*ABS(H91)),0)</f>
        <v>-0.46414568792128624</v>
      </c>
      <c r="N91" s="12">
        <f>IF('RAOB Used for Calcs'!N91=1,(0.5)*F91*$K$12*D91*(J91*ABS(J91)),0)</f>
        <v>-1.4433995281238388</v>
      </c>
      <c r="P91" s="9">
        <f>IF('RAOB Used for Calcs'!N91=1,L91/$O$9,0)</f>
        <v>-0.46414568792128624</v>
      </c>
      <c r="Q91" s="8"/>
      <c r="R91" s="9">
        <f>IF('RAOB Used for Calcs'!N91=1,N91/$O$9,0)</f>
        <v>-1.4433995281238388</v>
      </c>
      <c r="S91" s="25"/>
      <c r="T91" s="25">
        <f>IF('RAOB Used for Calcs'!L91=1,'particle parameters'!$B$31,T92+(P92*'vertical grid'!H92))</f>
        <v>56.026185227709973</v>
      </c>
      <c r="V91" s="25">
        <f>(IF('RAOB Used for Calcs'!L91=1, AVERAGE(T90:T91), AVERAGE(T90:T92))*'RAOB Used for Calcs'!N91)</f>
        <v>56.081664154430257</v>
      </c>
      <c r="W91" s="25"/>
      <c r="X91" s="25">
        <f>IF('RAOB Used for Calcs'!L91=1,'particle parameters'!$B$32,X92+(R92*'vertical grid'!H92))</f>
        <v>61.809652189000062</v>
      </c>
      <c r="Z91" s="25">
        <f>(IF('RAOB Used for Calcs'!L91=1,AVERAGE(X90:X91),AVERAGE(X90:X92)))*'RAOB Used for Calcs'!N91</f>
        <v>62.004612779247687</v>
      </c>
      <c r="AB91" s="8">
        <f>(V91*'vertical grid'!H91)+((0.5*P91)*('vertical grid'!H91*'vertical grid'!H91))</f>
        <v>48.931306195651651</v>
      </c>
      <c r="AD91" s="8">
        <f>(Z91*'vertical grid'!H91)+((0.5*R91)*('vertical grid'!H91*'vertical grid'!H91))</f>
        <v>53.742430473468254</v>
      </c>
      <c r="AF91" s="8">
        <f>IF(AB91=0, AB91/0, SUM(AB91:$AB$600))</f>
        <v>2927.6492392323757</v>
      </c>
      <c r="AH91" s="8">
        <f>IF(AD91=0, AD91/0, SUM(AD91:$AD$600))</f>
        <v>8885.3941972814082</v>
      </c>
      <c r="AJ91" s="9">
        <f>IF('RAOB Used for Calcs'!N92=1,AB91/(B91-B90),B91/0)</f>
        <v>0.48931306195651653</v>
      </c>
      <c r="AL91" s="9">
        <f>IF('RAOB Used for Calcs'!N92=1, AD91/(B91-B90), B91/0)</f>
        <v>0.5374243047346825</v>
      </c>
    </row>
    <row r="92" spans="2:38" x14ac:dyDescent="0.15">
      <c r="B92" s="15">
        <f>IF('RAOB Used for Calcs'!N92=1,'RAOB Used for Calcs'!C92,0)</f>
        <v>6830.666666666667</v>
      </c>
      <c r="D92" s="8">
        <f>Vz!K92</f>
        <v>0.47238278080794927</v>
      </c>
      <c r="F92" s="9">
        <f>'P,T'!J92</f>
        <v>0.58636038522851186</v>
      </c>
      <c r="G92" s="8"/>
      <c r="H92" s="8">
        <f>'wind velocity'!J92-T92</f>
        <v>-25.412794755291937</v>
      </c>
      <c r="I92" s="8"/>
      <c r="J92" s="8">
        <f>'wind velocity'!N92-X92</f>
        <v>-45.653081543973386</v>
      </c>
      <c r="L92" s="12">
        <f>IF('RAOB Used for Calcs'!N92=1,(0.5)*F92*$K$12*D92*(H92*ABS(H92)),0)</f>
        <v>-0.48580152704897372</v>
      </c>
      <c r="N92" s="12">
        <f>IF('RAOB Used for Calcs'!N92=1,(0.5)*F92*$K$12*D92*(J92*ABS(J92)),0)</f>
        <v>-1.5678128241394358</v>
      </c>
      <c r="P92" s="9">
        <f>IF('RAOB Used for Calcs'!N92=1,L92/$O$9,0)</f>
        <v>-0.48580152704897372</v>
      </c>
      <c r="Q92" s="8"/>
      <c r="R92" s="9">
        <f>IF('RAOB Used for Calcs'!N92=1,N92/$O$9,0)</f>
        <v>-1.5678128241394358</v>
      </c>
      <c r="S92" s="25"/>
      <c r="T92" s="25">
        <f>IF('RAOB Used for Calcs'!L92=1,'particle parameters'!$B$31,T93+(P93*'vertical grid'!H93))</f>
        <v>56.599062365892593</v>
      </c>
      <c r="V92" s="25">
        <f>(IF('RAOB Used for Calcs'!L92=1, AVERAGE(T91:T92), AVERAGE(T91:T93))*'RAOB Used for Calcs'!N92)</f>
        <v>56.60818995734757</v>
      </c>
      <c r="W92" s="25"/>
      <c r="X92" s="25">
        <f>IF('RAOB Used for Calcs'!L92=1,'particle parameters'!$B$32,X93+(R93*'vertical grid'!H93))</f>
        <v>63.65848154397338</v>
      </c>
      <c r="Z92" s="25">
        <f>(IF('RAOB Used for Calcs'!L92=1,AVERAGE(X91:X92),AVERAGE(X91:X93)))*'RAOB Used for Calcs'!N92</f>
        <v>63.714103131502632</v>
      </c>
      <c r="AB92" s="8">
        <f>(V92*'vertical grid'!H92)+((0.5*P92)*('vertical grid'!H92*'vertical grid'!H92))</f>
        <v>66.416925341373982</v>
      </c>
      <c r="AD92" s="8">
        <f>(Z92*'vertical grid'!H92)+((0.5*R92)*('vertical grid'!H92*'vertical grid'!H92))</f>
        <v>74.044182708566581</v>
      </c>
      <c r="AF92" s="8">
        <f>IF(AB92=0, AB92/0, SUM(AB92:$AB$600))</f>
        <v>2878.7179330367244</v>
      </c>
      <c r="AH92" s="8">
        <f>IF(AD92=0, AD92/0, SUM(AD92:$AD$600))</f>
        <v>8831.6517668079396</v>
      </c>
      <c r="AJ92" s="9">
        <f>IF('RAOB Used for Calcs'!N93=1,AB92/(B92-B91),B92/0)</f>
        <v>0.4931949901587166</v>
      </c>
      <c r="AL92" s="9">
        <f>IF('RAOB Used for Calcs'!N93=1, AD92/(B92-B91), B92/0)</f>
        <v>0.54983303991509713</v>
      </c>
    </row>
    <row r="93" spans="2:38" x14ac:dyDescent="0.15">
      <c r="B93" s="15">
        <f>IF('RAOB Used for Calcs'!N93=1,'RAOB Used for Calcs'!C93,0)</f>
        <v>6965.3333333333339</v>
      </c>
      <c r="D93" s="8">
        <f>Vz!K93</f>
        <v>0.47238278080794927</v>
      </c>
      <c r="F93" s="9">
        <f>'P,T'!J93</f>
        <v>0.58636038522851186</v>
      </c>
      <c r="G93" s="8"/>
      <c r="H93" s="8">
        <f>'wind velocity'!J93-T93</f>
        <v>-26.013054667839473</v>
      </c>
      <c r="I93" s="8"/>
      <c r="J93" s="8">
        <f>'wind velocity'!N93-X93</f>
        <v>-47.66877566153444</v>
      </c>
      <c r="L93" s="12">
        <f>IF('RAOB Used for Calcs'!N93=1,(0.5)*F93*$K$12*D93*(H93*ABS(H93)),0)</f>
        <v>-0.50902220163116219</v>
      </c>
      <c r="N93" s="12">
        <f>IF('RAOB Used for Calcs'!N93=1,(0.5)*F93*$K$12*D93*(J93*ABS(J93)),0)</f>
        <v>-1.7093146420212735</v>
      </c>
      <c r="P93" s="9">
        <f>IF('RAOB Used for Calcs'!N93=1,L93/$O$9,0)</f>
        <v>-0.50902220163116219</v>
      </c>
      <c r="Q93" s="8"/>
      <c r="R93" s="9">
        <f>IF('RAOB Used for Calcs'!N93=1,N93/$O$9,0)</f>
        <v>-1.7093146420212735</v>
      </c>
      <c r="S93" s="25"/>
      <c r="T93" s="25">
        <f>IF('RAOB Used for Calcs'!L93=1,'particle parameters'!$B$31,T94+(P94*'vertical grid'!H94))</f>
        <v>57.199322278440128</v>
      </c>
      <c r="V93" s="25">
        <f>(IF('RAOB Used for Calcs'!L93=1, AVERAGE(T92:T93), AVERAGE(T92:T94))*'RAOB Used for Calcs'!N93)</f>
        <v>57.190985089580806</v>
      </c>
      <c r="W93" s="25"/>
      <c r="X93" s="25">
        <f>IF('RAOB Used for Calcs'!L93=1,'particle parameters'!$B$32,X94+(R94*'vertical grid'!H94))</f>
        <v>65.674175661534434</v>
      </c>
      <c r="Z93" s="25">
        <f>(IF('RAOB Used for Calcs'!L93=1,AVERAGE(X92:X93),AVERAGE(X92:X94)))*'RAOB Used for Calcs'!N93</f>
        <v>65.672705463039918</v>
      </c>
      <c r="AB93" s="8">
        <f>(V93*'vertical grid'!H93)+((0.5*P93)*('vertical grid'!H93*'vertical grid'!H93))</f>
        <v>67.088035880639183</v>
      </c>
      <c r="AD93" s="8">
        <f>(Z93*'vertical grid'!H93)+((0.5*R93)*('vertical grid'!H93*'vertical grid'!H93))</f>
        <v>76.255460226006747</v>
      </c>
      <c r="AF93" s="8">
        <f>IF(AB93=0, AB93/0, SUM(AB93:$AB$600))</f>
        <v>2812.3010076953506</v>
      </c>
      <c r="AH93" s="8">
        <f>IF(AD93=0, AD93/0, SUM(AD93:$AD$600))</f>
        <v>8757.6075840993726</v>
      </c>
      <c r="AJ93" s="9">
        <f>IF('RAOB Used for Calcs'!N94=1,AB93/(B93-B92),B93/0)</f>
        <v>0.49817848426217104</v>
      </c>
      <c r="AL93" s="9">
        <f>IF('RAOB Used for Calcs'!N94=1, AD93/(B93-B92), B93/0)</f>
        <v>0.56625341751985081</v>
      </c>
    </row>
    <row r="94" spans="2:38" x14ac:dyDescent="0.15">
      <c r="B94" s="15">
        <f>IF('RAOB Used for Calcs'!N94=1,'RAOB Used for Calcs'!C94,0)</f>
        <v>7100</v>
      </c>
      <c r="D94" s="8">
        <f>Vz!K94</f>
        <v>0.47238278080794927</v>
      </c>
      <c r="F94" s="9">
        <f>'P,T'!J94</f>
        <v>0.58636038522851186</v>
      </c>
      <c r="G94" s="8"/>
      <c r="H94" s="8">
        <f>'wind velocity'!J94-T94</f>
        <v>-25.465333761192497</v>
      </c>
      <c r="I94" s="8"/>
      <c r="J94" s="8">
        <f>'wind velocity'!N94-X94</f>
        <v>-47.616594424562777</v>
      </c>
      <c r="L94" s="12">
        <f>IF('RAOB Used for Calcs'!N94=1,(0.5)*F94*$K$12*D94*(H94*ABS(H94)),0)</f>
        <v>-0.48781231834624694</v>
      </c>
      <c r="N94" s="12">
        <f>IF('RAOB Used for Calcs'!N94=1,(0.5)*F94*$K$12*D94*(J94*ABS(J94)),0)</f>
        <v>-1.7055744438560985</v>
      </c>
      <c r="P94" s="9">
        <f>IF('RAOB Used for Calcs'!N94=1,L94/$O$9,0)</f>
        <v>-0.48781231834624694</v>
      </c>
      <c r="Q94" s="8"/>
      <c r="R94" s="9">
        <f>IF('RAOB Used for Calcs'!N94=1,N94/$O$9,0)</f>
        <v>-1.7055744438560985</v>
      </c>
      <c r="S94" s="25"/>
      <c r="T94" s="25">
        <f>IF('RAOB Used for Calcs'!L94=1,'particle parameters'!$B$31,T95+(P95*'vertical grid'!H95))</f>
        <v>57.774570624409719</v>
      </c>
      <c r="V94" s="25">
        <f>(IF('RAOB Used for Calcs'!L94=1, AVERAGE(T93:T94), AVERAGE(T93:T95))*'RAOB Used for Calcs'!N94)</f>
        <v>57.706720540879559</v>
      </c>
      <c r="W94" s="25"/>
      <c r="X94" s="25">
        <f>IF('RAOB Used for Calcs'!L94=1,'particle parameters'!$B$32,X95+(R95*'vertical grid'!H95))</f>
        <v>67.685459183611925</v>
      </c>
      <c r="Z94" s="25">
        <f>(IF('RAOB Used for Calcs'!L94=1,AVERAGE(X93:X94),AVERAGE(X93:X95)))*'RAOB Used for Calcs'!N94</f>
        <v>67.461061107597303</v>
      </c>
      <c r="AB94" s="8">
        <f>(V94*'vertical grid'!H94)+((0.5*P94)*('vertical grid'!H94*'vertical grid'!H94))</f>
        <v>67.710959667187808</v>
      </c>
      <c r="AD94" s="8">
        <f>(Z94*'vertical grid'!H94)+((0.5*R94)*('vertical grid'!H94*'vertical grid'!H94))</f>
        <v>78.366963321924871</v>
      </c>
      <c r="AF94" s="8">
        <f>IF(AB94=0, AB94/0, SUM(AB94:$AB$600))</f>
        <v>2745.2129718147112</v>
      </c>
      <c r="AH94" s="8">
        <f>IF(AD94=0, AD94/0, SUM(AD94:$AD$600))</f>
        <v>8681.3521238733665</v>
      </c>
      <c r="AJ94" s="9">
        <f>IF('RAOB Used for Calcs'!N95=1,AB94/(B94-B93),B94/0)</f>
        <v>0.50280415594446615</v>
      </c>
      <c r="AL94" s="9">
        <f>IF('RAOB Used for Calcs'!N95=1, AD94/(B94-B93), B94/0)</f>
        <v>0.58193289595489028</v>
      </c>
    </row>
    <row r="95" spans="2:38" x14ac:dyDescent="0.15">
      <c r="B95" s="15">
        <f>IF('RAOB Used for Calcs'!N95=1,'RAOB Used for Calcs'!C95,0)</f>
        <v>7200</v>
      </c>
      <c r="D95" s="8">
        <f>Vz!K95</f>
        <v>0.47623512098024212</v>
      </c>
      <c r="F95" s="9">
        <f>'P,T'!J95</f>
        <v>0.55170587867183618</v>
      </c>
      <c r="G95" s="8"/>
      <c r="H95" s="8">
        <f>'wind velocity'!J95-T95</f>
        <v>-24.714062603955028</v>
      </c>
      <c r="I95" s="8"/>
      <c r="J95" s="8">
        <f>'wind velocity'!N95-X95</f>
        <v>-46.891218959547288</v>
      </c>
      <c r="L95" s="12">
        <f>IF('RAOB Used for Calcs'!N95=1,(0.5)*F95*$K$12*D95*(H95*ABS(H95)),0)</f>
        <v>-0.43582551757819793</v>
      </c>
      <c r="N95" s="12">
        <f>IF('RAOB Used for Calcs'!N95=1,(0.5)*F95*$K$12*D95*(J95*ABS(J95)),0)</f>
        <v>-1.5689438993311791</v>
      </c>
      <c r="P95" s="9">
        <f>IF('RAOB Used for Calcs'!N95=1,L95/$O$9,0)</f>
        <v>-0.43582551757819793</v>
      </c>
      <c r="Q95" s="8"/>
      <c r="R95" s="9">
        <f>IF('RAOB Used for Calcs'!N95=1,N95/$O$9,0)</f>
        <v>-1.5689438993311791</v>
      </c>
      <c r="S95" s="25"/>
      <c r="T95" s="25">
        <f>IF('RAOB Used for Calcs'!L95=1,'particle parameters'!$B$31,T96+(P96*'vertical grid'!H96))</f>
        <v>58.146268719788821</v>
      </c>
      <c r="V95" s="25">
        <f>(IF('RAOB Used for Calcs'!L95=1, AVERAGE(T94:T95), AVERAGE(T94:T96))*'RAOB Used for Calcs'!N95)</f>
        <v>58.138627748400609</v>
      </c>
      <c r="W95" s="25"/>
      <c r="X95" s="25">
        <f>IF('RAOB Used for Calcs'!L95=1,'particle parameters'!$B$32,X96+(R96*'vertical grid'!H96))</f>
        <v>69.023548477645576</v>
      </c>
      <c r="Z95" s="25">
        <f>(IF('RAOB Used for Calcs'!L95=1,AVERAGE(X94:X95),AVERAGE(X94:X96)))*'RAOB Used for Calcs'!N95</f>
        <v>69.00904086787456</v>
      </c>
      <c r="AB95" s="8">
        <f>(V95*'vertical grid'!H95)+((0.5*P95)*('vertical grid'!H95*'vertical grid'!H95))</f>
        <v>49.425599457048563</v>
      </c>
      <c r="AD95" s="8">
        <f>(Z95*'vertical grid'!H95)+((0.5*R95)*('vertical grid'!H95*'vertical grid'!H95))</f>
        <v>58.284440467509171</v>
      </c>
      <c r="AF95" s="8">
        <f>IF(AB95=0, AB95/0, SUM(AB95:$AB$600))</f>
        <v>2677.5020121475236</v>
      </c>
      <c r="AH95" s="8">
        <f>IF(AD95=0, AD95/0, SUM(AD95:$AD$600))</f>
        <v>8602.9851605514432</v>
      </c>
      <c r="AJ95" s="9">
        <f>IF('RAOB Used for Calcs'!N96=1,AB95/(B95-B94),B95/0)</f>
        <v>0.49425599457048564</v>
      </c>
      <c r="AL95" s="9">
        <f>IF('RAOB Used for Calcs'!N96=1, AD95/(B95-B94), B95/0)</f>
        <v>0.58284440467509169</v>
      </c>
    </row>
    <row r="96" spans="2:38" x14ac:dyDescent="0.15">
      <c r="B96" s="15">
        <f>IF('RAOB Used for Calcs'!N96=1,'RAOB Used for Calcs'!C96,0)</f>
        <v>7300</v>
      </c>
      <c r="D96" s="8">
        <f>Vz!K96</f>
        <v>0.47623512098024212</v>
      </c>
      <c r="F96" s="9">
        <f>'P,T'!J96</f>
        <v>0.55170587867183618</v>
      </c>
      <c r="G96" s="8"/>
      <c r="H96" s="8">
        <f>'wind velocity'!J96-T96</f>
        <v>-23.939868532552921</v>
      </c>
      <c r="I96" s="8"/>
      <c r="J96" s="8">
        <f>'wind velocity'!N96-X96</f>
        <v>-46.122320665218751</v>
      </c>
      <c r="L96" s="12">
        <f>IF('RAOB Used for Calcs'!N96=1,(0.5)*F96*$K$12*D96*(H96*ABS(H96)),0)</f>
        <v>-0.40894781480165976</v>
      </c>
      <c r="N96" s="12">
        <f>IF('RAOB Used for Calcs'!N96=1,(0.5)*F96*$K$12*D96*(J96*ABS(J96)),0)</f>
        <v>-1.5179122695013869</v>
      </c>
      <c r="P96" s="9">
        <f>IF('RAOB Used for Calcs'!N96=1,L96/$O$9,0)</f>
        <v>-0.40894781480165976</v>
      </c>
      <c r="Q96" s="8"/>
      <c r="R96" s="9">
        <f>IF('RAOB Used for Calcs'!N96=1,N96/$O$9,0)</f>
        <v>-1.5179122695013869</v>
      </c>
      <c r="S96" s="25"/>
      <c r="T96" s="25">
        <f>IF('RAOB Used for Calcs'!L96=1,'particle parameters'!$B$31,T97+(P97*'vertical grid'!H97))</f>
        <v>58.495043901003285</v>
      </c>
      <c r="V96" s="25">
        <f>(IF('RAOB Used for Calcs'!L96=1, AVERAGE(T95:T96), AVERAGE(T95:T97))*'RAOB Used for Calcs'!N96)</f>
        <v>58.498560034523656</v>
      </c>
      <c r="W96" s="25"/>
      <c r="X96" s="25">
        <f>IF('RAOB Used for Calcs'!L96=1,'particle parameters'!$B$32,X97+(R97*'vertical grid'!H97))</f>
        <v>70.318114942366179</v>
      </c>
      <c r="Z96" s="25">
        <f>(IF('RAOB Used for Calcs'!L96=1,AVERAGE(X95:X96),AVERAGE(X95:X97)))*'RAOB Used for Calcs'!N96</f>
        <v>70.344184703311029</v>
      </c>
      <c r="AB96" s="8">
        <f>(V96*'vertical grid'!H96)+((0.5*P96)*('vertical grid'!H96*'vertical grid'!H96))</f>
        <v>49.742346277547398</v>
      </c>
      <c r="AD96" s="8">
        <f>(Z96*'vertical grid'!H96)+((0.5*R96)*('vertical grid'!H96*'vertical grid'!H96))</f>
        <v>59.441690506176251</v>
      </c>
      <c r="AF96" s="8">
        <f>IF(AB96=0, AB96/0, SUM(AB96:$AB$600))</f>
        <v>2628.0764126904751</v>
      </c>
      <c r="AH96" s="8">
        <f>IF(AD96=0, AD96/0, SUM(AD96:$AD$600))</f>
        <v>8544.7007200839362</v>
      </c>
      <c r="AJ96" s="9">
        <f>IF('RAOB Used for Calcs'!N97=1,AB96/(B96-B95),B96/0)</f>
        <v>0.497423462775474</v>
      </c>
      <c r="AL96" s="9">
        <f>IF('RAOB Used for Calcs'!N97=1, AD96/(B96-B95), B96/0)</f>
        <v>0.59441690506176248</v>
      </c>
    </row>
    <row r="97" spans="2:38" x14ac:dyDescent="0.15">
      <c r="B97" s="15">
        <f>IF('RAOB Used for Calcs'!N97=1,'RAOB Used for Calcs'!C97,0)</f>
        <v>7400</v>
      </c>
      <c r="D97" s="8">
        <f>Vz!K97</f>
        <v>0.47623512098024212</v>
      </c>
      <c r="F97" s="9">
        <f>'P,T'!J97</f>
        <v>0.55170587867183618</v>
      </c>
      <c r="G97" s="8"/>
      <c r="H97" s="8">
        <f>'wind velocity'!J97-T97</f>
        <v>-24.299192114328491</v>
      </c>
      <c r="I97" s="8"/>
      <c r="J97" s="8">
        <f>'wind velocity'!N97-X97</f>
        <v>-47.495096412773904</v>
      </c>
      <c r="L97" s="12">
        <f>IF('RAOB Used for Calcs'!N97=1,(0.5)*F97*$K$12*D97*(H97*ABS(H97)),0)</f>
        <v>-0.4213160840807334</v>
      </c>
      <c r="N97" s="12">
        <f>IF('RAOB Used for Calcs'!N97=1,(0.5)*F97*$K$12*D97*(J97*ABS(J97)),0)</f>
        <v>-1.6096146526842308</v>
      </c>
      <c r="P97" s="9">
        <f>IF('RAOB Used for Calcs'!N97=1,L97/$O$9,0)</f>
        <v>-0.4213160840807334</v>
      </c>
      <c r="Q97" s="8"/>
      <c r="R97" s="9">
        <f>IF('RAOB Used for Calcs'!N97=1,N97/$O$9,0)</f>
        <v>-1.6096146526842308</v>
      </c>
      <c r="S97" s="25"/>
      <c r="T97" s="25">
        <f>IF('RAOB Used for Calcs'!L97=1,'particle parameters'!$B$31,T98+(P98*'vertical grid'!H98))</f>
        <v>58.854367482778855</v>
      </c>
      <c r="V97" s="25">
        <f>(IF('RAOB Used for Calcs'!L97=1, AVERAGE(T96:T97), AVERAGE(T96:T98))*'RAOB Used for Calcs'!N97)</f>
        <v>58.824385857986528</v>
      </c>
      <c r="W97" s="25"/>
      <c r="X97" s="25">
        <f>IF('RAOB Used for Calcs'!L97=1,'particle parameters'!$B$32,X98+(R98*'vertical grid'!H98))</f>
        <v>71.690890689921332</v>
      </c>
      <c r="Z97" s="25">
        <f>(IF('RAOB Used for Calcs'!L97=1,AVERAGE(X96:X97),AVERAGE(X96:X98)))*'RAOB Used for Calcs'!N97</f>
        <v>71.583893079872766</v>
      </c>
      <c r="AB97" s="8">
        <f>(V97*'vertical grid'!H97)+((0.5*P97)*('vertical grid'!H97*'vertical grid'!H97))</f>
        <v>50.015731894042801</v>
      </c>
      <c r="AD97" s="8">
        <f>(Z97*'vertical grid'!H97)+((0.5*R97)*('vertical grid'!H97*'vertical grid'!H97))</f>
        <v>60.465637254723759</v>
      </c>
      <c r="AF97" s="8">
        <f>IF(AB97=0, AB97/0, SUM(AB97:$AB$600))</f>
        <v>2578.3340664129278</v>
      </c>
      <c r="AH97" s="8">
        <f>IF(AD97=0, AD97/0, SUM(AD97:$AD$600))</f>
        <v>8485.2590295777591</v>
      </c>
      <c r="AJ97" s="9">
        <f>IF('RAOB Used for Calcs'!N98=1,AB97/(B97-B96),B97/0)</f>
        <v>0.50015731894042803</v>
      </c>
      <c r="AL97" s="9">
        <f>IF('RAOB Used for Calcs'!N98=1, AD97/(B97-B96), B97/0)</f>
        <v>0.60465637254723759</v>
      </c>
    </row>
    <row r="98" spans="2:38" x14ac:dyDescent="0.15">
      <c r="B98" s="15">
        <f>IF('RAOB Used for Calcs'!N98=1,'RAOB Used for Calcs'!C98,0)</f>
        <v>7473.333333333333</v>
      </c>
      <c r="D98" s="8">
        <f>Vz!K98</f>
        <v>0.47623512098024212</v>
      </c>
      <c r="F98" s="9">
        <f>'P,T'!J98</f>
        <v>0.55170587867183618</v>
      </c>
      <c r="G98" s="8"/>
      <c r="H98" s="8">
        <f>'wind velocity'!J98-T98</f>
        <v>-24.568570821727086</v>
      </c>
      <c r="I98" s="8"/>
      <c r="J98" s="8">
        <f>'wind velocity'!N98-X98</f>
        <v>-48.54687933018333</v>
      </c>
      <c r="L98" s="12">
        <f>IF('RAOB Used for Calcs'!N98=1,(0.5)*F98*$K$12*D98*(H98*ABS(H98)),0)</f>
        <v>-0.43070920888385983</v>
      </c>
      <c r="N98" s="12">
        <f>IF('RAOB Used for Calcs'!N98=1,(0.5)*F98*$K$12*D98*(J98*ABS(J98)),0)</f>
        <v>-1.6816941199612319</v>
      </c>
      <c r="P98" s="9">
        <f>IF('RAOB Used for Calcs'!N98=1,L98/$O$9,0)</f>
        <v>-0.43070920888385983</v>
      </c>
      <c r="Q98" s="8"/>
      <c r="R98" s="9">
        <f>IF('RAOB Used for Calcs'!N98=1,N98/$O$9,0)</f>
        <v>-1.6816941199612319</v>
      </c>
      <c r="S98" s="25"/>
      <c r="T98" s="25">
        <f>IF('RAOB Used for Calcs'!L98=1,'particle parameters'!$B$31,T99+(P99*'vertical grid'!H99))</f>
        <v>59.123746190177449</v>
      </c>
      <c r="V98" s="25">
        <f>(IF('RAOB Used for Calcs'!L98=1, AVERAGE(T97:T98), AVERAGE(T97:T99))*'RAOB Used for Calcs'!N98)</f>
        <v>59.125770920690663</v>
      </c>
      <c r="W98" s="25"/>
      <c r="X98" s="25">
        <f>IF('RAOB Used for Calcs'!L98=1,'particle parameters'!$B$32,X99+(R99*'vertical grid'!H99))</f>
        <v>72.742673607330758</v>
      </c>
      <c r="Z98" s="25">
        <f>(IF('RAOB Used for Calcs'!L98=1,AVERAGE(X97:X98),AVERAGE(X97:X99)))*'RAOB Used for Calcs'!N98</f>
        <v>72.758741287772907</v>
      </c>
      <c r="AB98" s="8">
        <f>(V98*'vertical grid'!H98)+((0.5*P98)*('vertical grid'!H98*'vertical grid'!H98))</f>
        <v>36.894825958657627</v>
      </c>
      <c r="AD98" s="8">
        <f>(Z98*'vertical grid'!H98)+((0.5*R98)*('vertical grid'!H98*'vertical grid'!H98))</f>
        <v>45.176632673108031</v>
      </c>
      <c r="AF98" s="8">
        <f>IF(AB98=0, AB98/0, SUM(AB98:$AB$600))</f>
        <v>2528.3183345188854</v>
      </c>
      <c r="AH98" s="8">
        <f>IF(AD98=0, AD98/0, SUM(AD98:$AD$600))</f>
        <v>8424.7933923230339</v>
      </c>
      <c r="AJ98" s="9">
        <f>IF('RAOB Used for Calcs'!N99=1,AB98/(B98-B97),B98/0)</f>
        <v>0.50311126307260612</v>
      </c>
      <c r="AL98" s="9">
        <f>IF('RAOB Used for Calcs'!N99=1, AD98/(B98-B97), B98/0)</f>
        <v>0.61604499099693022</v>
      </c>
    </row>
    <row r="99" spans="2:38" x14ac:dyDescent="0.15">
      <c r="B99" s="15">
        <f>IF('RAOB Used for Calcs'!N99=1,'RAOB Used for Calcs'!C99,0)</f>
        <v>7546.6666666666661</v>
      </c>
      <c r="D99" s="8">
        <f>Vz!K99</f>
        <v>0.47623512098024212</v>
      </c>
      <c r="F99" s="9">
        <f>'P,T'!J99</f>
        <v>0.55170587867183618</v>
      </c>
      <c r="G99" s="8"/>
      <c r="H99" s="8">
        <f>'wind velocity'!J99-T99</f>
        <v>-24.844023720665319</v>
      </c>
      <c r="I99" s="8"/>
      <c r="J99" s="8">
        <f>'wind velocity'!N99-X99</f>
        <v>-49.646865288919216</v>
      </c>
      <c r="L99" s="12">
        <f>IF('RAOB Used for Calcs'!N99=1,(0.5)*F99*$K$12*D99*(H99*ABS(H99)),0)</f>
        <v>-0.44042122457327265</v>
      </c>
      <c r="N99" s="12">
        <f>IF('RAOB Used for Calcs'!N99=1,(0.5)*F99*$K$12*D99*(J99*ABS(J99)),0)</f>
        <v>-1.758765890020612</v>
      </c>
      <c r="P99" s="9">
        <f>IF('RAOB Used for Calcs'!N99=1,L99/$O$9,0)</f>
        <v>-0.44042122457327265</v>
      </c>
      <c r="Q99" s="8"/>
      <c r="R99" s="9">
        <f>IF('RAOB Used for Calcs'!N99=1,N99/$O$9,0)</f>
        <v>-1.758765890020612</v>
      </c>
      <c r="S99" s="25"/>
      <c r="T99" s="25">
        <f>IF('RAOB Used for Calcs'!L99=1,'particle parameters'!$B$31,T100+(P100*'vertical grid'!H100))</f>
        <v>59.399199089115683</v>
      </c>
      <c r="V99" s="25">
        <f>(IF('RAOB Used for Calcs'!L99=1, AVERAGE(T98:T99), AVERAGE(T98:T100))*'RAOB Used for Calcs'!N99)</f>
        <v>59.396031837137684</v>
      </c>
      <c r="W99" s="25"/>
      <c r="X99" s="25">
        <f>IF('RAOB Used for Calcs'!L99=1,'particle parameters'!$B$32,X100+(R100*'vertical grid'!H100))</f>
        <v>73.842659566066644</v>
      </c>
      <c r="Z99" s="25">
        <f>(IF('RAOB Used for Calcs'!L99=1,AVERAGE(X98:X99),AVERAGE(X98:X100)))*'RAOB Used for Calcs'!N99</f>
        <v>73.82608009039815</v>
      </c>
      <c r="AB99" s="8">
        <f>(V99*'vertical grid'!H99)+((0.5*P99)*('vertical grid'!H99*'vertical grid'!H99))</f>
        <v>37.061955905998843</v>
      </c>
      <c r="AD99" s="8">
        <f>(Z99*'vertical grid'!H99)+((0.5*R99)*('vertical grid'!H99*'vertical grid'!H99))</f>
        <v>45.829105164358452</v>
      </c>
      <c r="AF99" s="8">
        <f>IF(AB99=0, AB99/0, SUM(AB99:$AB$600))</f>
        <v>2491.4235085602272</v>
      </c>
      <c r="AH99" s="8">
        <f>IF(AD99=0, AD99/0, SUM(AD99:$AD$600))</f>
        <v>8379.6167596499254</v>
      </c>
      <c r="AJ99" s="9">
        <f>IF('RAOB Used for Calcs'!N100=1,AB99/(B99-B98),B99/0)</f>
        <v>0.50539030780907723</v>
      </c>
      <c r="AL99" s="9">
        <f>IF('RAOB Used for Calcs'!N100=1, AD99/(B99-B98), B99/0)</f>
        <v>0.62494234315034514</v>
      </c>
    </row>
    <row r="100" spans="2:38" x14ac:dyDescent="0.15">
      <c r="B100" s="15">
        <f>IF('RAOB Used for Calcs'!N100=1,'RAOB Used for Calcs'!C100,0)</f>
        <v>7620</v>
      </c>
      <c r="D100" s="8">
        <f>Vz!K100</f>
        <v>0.47623512098024212</v>
      </c>
      <c r="F100" s="9">
        <f>'P,T'!J100</f>
        <v>0.55170587867183618</v>
      </c>
      <c r="G100" s="8"/>
      <c r="H100" s="8">
        <f>'wind velocity'!J100-T100</f>
        <v>-24.411765650291059</v>
      </c>
      <c r="I100" s="8"/>
      <c r="J100" s="8">
        <f>'wind velocity'!N100-X100</f>
        <v>-48.511432183957339</v>
      </c>
      <c r="L100" s="12">
        <f>IF('RAOB Used for Calcs'!N100=1,(0.5)*F100*$K$12*D100*(H100*ABS(H100)),0)</f>
        <v>-0.42522888134440834</v>
      </c>
      <c r="N100" s="12">
        <f>IF('RAOB Used for Calcs'!N100=1,(0.5)*F100*$K$12*D100*(J100*ABS(J100)),0)</f>
        <v>-1.6792391941152987</v>
      </c>
      <c r="P100" s="9">
        <f>IF('RAOB Used for Calcs'!N100=1,L100/$O$9,0)</f>
        <v>-0.42522888134440834</v>
      </c>
      <c r="Q100" s="8"/>
      <c r="R100" s="9">
        <f>IF('RAOB Used for Calcs'!N100=1,N100/$O$9,0)</f>
        <v>-1.6792391941152987</v>
      </c>
      <c r="S100" s="25"/>
      <c r="T100" s="25">
        <f>IF('RAOB Used for Calcs'!L100=1,'particle parameters'!$B$31,T101+(P101*'vertical grid'!H101))</f>
        <v>59.665150232119906</v>
      </c>
      <c r="V100" s="25">
        <f>(IF('RAOB Used for Calcs'!L100=1, AVERAGE(T99:T100), AVERAGE(T99:T101))*'RAOB Used for Calcs'!N100)</f>
        <v>59.683398479194388</v>
      </c>
      <c r="W100" s="25"/>
      <c r="X100" s="25">
        <f>IF('RAOB Used for Calcs'!L100=1,'particle parameters'!$B$32,X101+(R101*'vertical grid'!H101))</f>
        <v>74.892907097797078</v>
      </c>
      <c r="Z100" s="25">
        <f>(IF('RAOB Used for Calcs'!L100=1,AVERAGE(X99:X100),AVERAGE(X99:X101)))*'RAOB Used for Calcs'!N100</f>
        <v>74.96182049293391</v>
      </c>
      <c r="AB100" s="8">
        <f>(V100*'vertical grid'!H100)+((0.5*P100)*('vertical grid'!H100*'vertical grid'!H100))</f>
        <v>37.244655133992104</v>
      </c>
      <c r="AD100" s="8">
        <f>(Z100*'vertical grid'!H100)+((0.5*R100)*('vertical grid'!H100*'vertical grid'!H100))</f>
        <v>46.554985901789763</v>
      </c>
      <c r="AF100" s="8">
        <f>IF(AB100=0, AB100/0, SUM(AB100:$AB$600))</f>
        <v>2454.3615526542285</v>
      </c>
      <c r="AH100" s="8">
        <f>IF(AD100=0, AD100/0, SUM(AD100:$AD$600))</f>
        <v>8333.7876544855681</v>
      </c>
      <c r="AJ100" s="9">
        <f>IF('RAOB Used for Calcs'!N101=1,AB100/(B100-B99),B100/0)</f>
        <v>0.50788166091806997</v>
      </c>
      <c r="AL100" s="9">
        <f>IF('RAOB Used for Calcs'!N101=1, AD100/(B100-B99), B100/0)</f>
        <v>0.63484071684258248</v>
      </c>
    </row>
    <row r="101" spans="2:38" x14ac:dyDescent="0.15">
      <c r="B101" s="15">
        <f>IF('RAOB Used for Calcs'!N101=1,'RAOB Used for Calcs'!C101,0)</f>
        <v>7720</v>
      </c>
      <c r="D101" s="8">
        <f>Vz!K101</f>
        <v>0.48115626793614796</v>
      </c>
      <c r="F101" s="9">
        <f>'P,T'!J101</f>
        <v>0.51364486744044857</v>
      </c>
      <c r="G101" s="8"/>
      <c r="H101" s="8">
        <f>'wind velocity'!J101-T101</f>
        <v>-24.034252321140244</v>
      </c>
      <c r="I101" s="8"/>
      <c r="J101" s="8">
        <f>'wind velocity'!N101-X101</f>
        <v>-47.582739264405959</v>
      </c>
      <c r="L101" s="12">
        <f>IF('RAOB Used for Calcs'!N101=1,(0.5)*F101*$K$12*D101*(H101*ABS(H101)),0)</f>
        <v>-0.38770881100138227</v>
      </c>
      <c r="N101" s="12">
        <f>IF('RAOB Used for Calcs'!N101=1,(0.5)*F101*$K$12*D101*(J101*ABS(J101)),0)</f>
        <v>-1.5196491044147133</v>
      </c>
      <c r="P101" s="9">
        <f>IF('RAOB Used for Calcs'!N101=1,L101/$O$9,0)</f>
        <v>-0.38770881100138227</v>
      </c>
      <c r="Q101" s="8"/>
      <c r="R101" s="9">
        <f>IF('RAOB Used for Calcs'!N101=1,N101/$O$9,0)</f>
        <v>-1.5196491044147133</v>
      </c>
      <c r="S101" s="25"/>
      <c r="T101" s="25">
        <f>IF('RAOB Used for Calcs'!L101=1,'particle parameters'!$B$31,T102+(P102*'vertical grid'!H102))</f>
        <v>59.985846116347567</v>
      </c>
      <c r="V101" s="25">
        <f>(IF('RAOB Used for Calcs'!L101=1, AVERAGE(T100:T101), AVERAGE(T100:T102))*'RAOB Used for Calcs'!N101)</f>
        <v>59.982424452938233</v>
      </c>
      <c r="W101" s="25"/>
      <c r="X101" s="25">
        <f>IF('RAOB Used for Calcs'!L101=1,'particle parameters'!$B$32,X102+(R102*'vertical grid'!H102))</f>
        <v>76.149894814937994</v>
      </c>
      <c r="Z101" s="25">
        <f>(IF('RAOB Used for Calcs'!L101=1,AVERAGE(X100:X101),AVERAGE(X100:X102)))*'RAOB Used for Calcs'!N101</f>
        <v>76.13281466404932</v>
      </c>
      <c r="AB101" s="8">
        <f>(V101*'vertical grid'!H101)+((0.5*P101)*('vertical grid'!H101*'vertical grid'!H101))</f>
        <v>49.482222685171358</v>
      </c>
      <c r="AD101" s="8">
        <f>(Z101*'vertical grid'!H101)+((0.5*R101)*('vertical grid'!H101*'vertical grid'!H101))</f>
        <v>62.453893841570284</v>
      </c>
      <c r="AF101" s="8">
        <f>IF(AB101=0, AB101/0, SUM(AB101:$AB$600))</f>
        <v>2417.1168975202363</v>
      </c>
      <c r="AH101" s="8">
        <f>IF(AD101=0, AD101/0, SUM(AD101:$AD$600))</f>
        <v>8287.2326685837779</v>
      </c>
      <c r="AJ101" s="9">
        <f>IF('RAOB Used for Calcs'!N102=1,AB101/(B101-B100),B101/0)</f>
        <v>0.49482222685171356</v>
      </c>
      <c r="AL101" s="9">
        <f>IF('RAOB Used for Calcs'!N102=1, AD101/(B101-B100), B101/0)</f>
        <v>0.62453893841570285</v>
      </c>
    </row>
    <row r="102" spans="2:38" x14ac:dyDescent="0.15">
      <c r="B102" s="15">
        <f>IF('RAOB Used for Calcs'!N102=1,'RAOB Used for Calcs'!C102,0)</f>
        <v>7820</v>
      </c>
      <c r="D102" s="8">
        <f>Vz!K102</f>
        <v>0.48115626793614796</v>
      </c>
      <c r="F102" s="9">
        <f>'P,T'!J102</f>
        <v>0.51364486744044857</v>
      </c>
      <c r="G102" s="8"/>
      <c r="H102" s="8">
        <f>'wind velocity'!J102-T102</f>
        <v>-23.646474001761419</v>
      </c>
      <c r="I102" s="8"/>
      <c r="J102" s="8">
        <f>'wind velocity'!N102-X102</f>
        <v>-46.602805892188599</v>
      </c>
      <c r="L102" s="12">
        <f>IF('RAOB Used for Calcs'!N102=1,(0.5)*F102*$K$12*D102*(H102*ABS(H102)),0)</f>
        <v>-0.37529883833889399</v>
      </c>
      <c r="N102" s="12">
        <f>IF('RAOB Used for Calcs'!N102=1,(0.5)*F102*$K$12*D102*(J102*ABS(J102)),0)</f>
        <v>-1.4577013964603638</v>
      </c>
      <c r="P102" s="9">
        <f>IF('RAOB Used for Calcs'!N102=1,L102/$O$9,0)</f>
        <v>-0.37529883833889399</v>
      </c>
      <c r="Q102" s="8"/>
      <c r="R102" s="9">
        <f>IF('RAOB Used for Calcs'!N102=1,N102/$O$9,0)</f>
        <v>-1.4577013964603638</v>
      </c>
      <c r="S102" s="25"/>
      <c r="T102" s="25">
        <f>IF('RAOB Used for Calcs'!L102=1,'particle parameters'!$B$31,T103+(P103*'vertical grid'!H103))</f>
        <v>60.296277010347225</v>
      </c>
      <c r="V102" s="25">
        <f>(IF('RAOB Used for Calcs'!L102=1, AVERAGE(T101:T102), AVERAGE(T101:T103))*'RAOB Used for Calcs'!N102)</f>
        <v>60.29908648208265</v>
      </c>
      <c r="W102" s="25"/>
      <c r="X102" s="25">
        <f>IF('RAOB Used for Calcs'!L102=1,'particle parameters'!$B$32,X103+(R103*'vertical grid'!H103))</f>
        <v>77.355642079412931</v>
      </c>
      <c r="Z102" s="25">
        <f>(IF('RAOB Used for Calcs'!L102=1,AVERAGE(X101:X102),AVERAGE(X101:X103)))*'RAOB Used for Calcs'!N102</f>
        <v>77.377890398502174</v>
      </c>
      <c r="AB102" s="8">
        <f>(V102*'vertical grid'!H102)+((0.5*P102)*('vertical grid'!H102*'vertical grid'!H102))</f>
        <v>49.748397135089405</v>
      </c>
      <c r="AD102" s="8">
        <f>(Z102*'vertical grid'!H102)+((0.5*R102)*('vertical grid'!H102*'vertical grid'!H102))</f>
        <v>63.504958334214152</v>
      </c>
      <c r="AF102" s="8">
        <f>IF(AB102=0, AB102/0, SUM(AB102:$AB$600))</f>
        <v>2367.6346748350652</v>
      </c>
      <c r="AH102" s="8">
        <f>IF(AD102=0, AD102/0, SUM(AD102:$AD$600))</f>
        <v>8224.778774742208</v>
      </c>
      <c r="AJ102" s="9">
        <f>IF('RAOB Used for Calcs'!N103=1,AB102/(B102-B101),B102/0)</f>
        <v>0.49748397135089406</v>
      </c>
      <c r="AL102" s="9">
        <f>IF('RAOB Used for Calcs'!N103=1, AD102/(B102-B101), B102/0)</f>
        <v>0.63504958334214157</v>
      </c>
    </row>
    <row r="103" spans="2:38" x14ac:dyDescent="0.15">
      <c r="B103" s="15">
        <f>IF('RAOB Used for Calcs'!N103=1,'RAOB Used for Calcs'!C103,0)</f>
        <v>7920</v>
      </c>
      <c r="D103" s="8">
        <f>Vz!K103</f>
        <v>0.48115626793614796</v>
      </c>
      <c r="F103" s="9">
        <f>'P,T'!J103</f>
        <v>0.51364486744044857</v>
      </c>
      <c r="G103" s="8"/>
      <c r="H103" s="8">
        <f>'wind velocity'!J103-T103</f>
        <v>-23.965333310967345</v>
      </c>
      <c r="I103" s="8"/>
      <c r="J103" s="8">
        <f>'wind velocity'!N103-X103</f>
        <v>-47.875298113931265</v>
      </c>
      <c r="L103" s="12">
        <f>IF('RAOB Used for Calcs'!N103=1,(0.5)*F103*$K$12*D103*(H103*ABS(H103)),0)</f>
        <v>-0.38548846346027055</v>
      </c>
      <c r="N103" s="12">
        <f>IF('RAOB Used for Calcs'!N103=1,(0.5)*F103*$K$12*D103*(J103*ABS(J103)),0)</f>
        <v>-1.5383934455177843</v>
      </c>
      <c r="P103" s="9">
        <f>IF('RAOB Used for Calcs'!N103=1,L103/$O$9,0)</f>
        <v>-0.38548846346027055</v>
      </c>
      <c r="Q103" s="8"/>
      <c r="R103" s="9">
        <f>IF('RAOB Used for Calcs'!N103=1,N103/$O$9,0)</f>
        <v>-1.5383934455177843</v>
      </c>
      <c r="S103" s="25"/>
      <c r="T103" s="25">
        <f>IF('RAOB Used for Calcs'!L103=1,'particle parameters'!$B$31,T104+(P104*'vertical grid'!H104))</f>
        <v>60.615136319553152</v>
      </c>
      <c r="V103" s="25">
        <f>(IF('RAOB Used for Calcs'!L103=1, AVERAGE(T102:T103), AVERAGE(T102:T104))*'RAOB Used for Calcs'!N103)</f>
        <v>60.621807151618327</v>
      </c>
      <c r="W103" s="25"/>
      <c r="X103" s="25">
        <f>IF('RAOB Used for Calcs'!L103=1,'particle parameters'!$B$32,X104+(R104*'vertical grid'!H104))</f>
        <v>78.628134301155598</v>
      </c>
      <c r="Z103" s="25">
        <f>(IF('RAOB Used for Calcs'!L103=1,AVERAGE(X102:X103),AVERAGE(X102:X104)))*'RAOB Used for Calcs'!N103</f>
        <v>78.668141080041394</v>
      </c>
      <c r="AB103" s="8">
        <f>(V103*'vertical grid'!H103)+((0.5*P103)*('vertical grid'!H103*'vertical grid'!H103))</f>
        <v>50.011851842703244</v>
      </c>
      <c r="AD103" s="8">
        <f>(Z103*'vertical grid'!H103)+((0.5*R103)*('vertical grid'!H103*'vertical grid'!H103))</f>
        <v>64.544593377859741</v>
      </c>
      <c r="AF103" s="8">
        <f>IF(AB103=0, AB103/0, SUM(AB103:$AB$600))</f>
        <v>2317.8862776999758</v>
      </c>
      <c r="AH103" s="8">
        <f>IF(AD103=0, AD103/0, SUM(AD103:$AD$600))</f>
        <v>8161.2738164079938</v>
      </c>
      <c r="AJ103" s="9">
        <f>IF('RAOB Used for Calcs'!N104=1,AB103/(B103-B102),B103/0)</f>
        <v>0.50011851842703248</v>
      </c>
      <c r="AL103" s="9">
        <f>IF('RAOB Used for Calcs'!N104=1, AD103/(B103-B102), B103/0)</f>
        <v>0.64544593377859738</v>
      </c>
    </row>
    <row r="104" spans="2:38" x14ac:dyDescent="0.15">
      <c r="B104" s="15">
        <f>IF('RAOB Used for Calcs'!N104=1,'RAOB Used for Calcs'!C104,0)</f>
        <v>8023.333333333333</v>
      </c>
      <c r="D104" s="8">
        <f>Vz!K104</f>
        <v>0.48115626793614796</v>
      </c>
      <c r="F104" s="9">
        <f>'P,T'!J104</f>
        <v>0.51364486744044857</v>
      </c>
      <c r="G104" s="8"/>
      <c r="H104" s="8">
        <f>'wind velocity'!J104-T104</f>
        <v>-24.304205116368799</v>
      </c>
      <c r="I104" s="8"/>
      <c r="J104" s="8">
        <f>'wind velocity'!N104-X104</f>
        <v>-49.267810672331294</v>
      </c>
      <c r="L104" s="12">
        <f>IF('RAOB Used for Calcs'!N104=1,(0.5)*F104*$K$12*D104*(H104*ABS(H104)),0)</f>
        <v>-0.39646721661845191</v>
      </c>
      <c r="N104" s="12">
        <f>IF('RAOB Used for Calcs'!N104=1,(0.5)*F104*$K$12*D104*(J104*ABS(J104)),0)</f>
        <v>-1.6291871124570336</v>
      </c>
      <c r="P104" s="9">
        <f>IF('RAOB Used for Calcs'!N104=1,L104/$O$9,0)</f>
        <v>-0.39646721661845191</v>
      </c>
      <c r="Q104" s="8"/>
      <c r="R104" s="9">
        <f>IF('RAOB Used for Calcs'!N104=1,N104/$O$9,0)</f>
        <v>-1.6291871124570336</v>
      </c>
      <c r="S104" s="25"/>
      <c r="T104" s="25">
        <f>IF('RAOB Used for Calcs'!L104=1,'particle parameters'!$B$31,T105+(P105*'vertical grid'!H105))</f>
        <v>60.954008124954605</v>
      </c>
      <c r="V104" s="25">
        <f>(IF('RAOB Used for Calcs'!L104=1, AVERAGE(T103:T104), AVERAGE(T103:T105))*'RAOB Used for Calcs'!N104)</f>
        <v>60.957272306778954</v>
      </c>
      <c r="W104" s="25"/>
      <c r="X104" s="25">
        <f>IF('RAOB Used for Calcs'!L104=1,'particle parameters'!$B$32,X105+(R105*'vertical grid'!H105))</f>
        <v>80.020646859555626</v>
      </c>
      <c r="Z104" s="25">
        <f>(IF('RAOB Used for Calcs'!L104=1,AVERAGE(X103:X104),AVERAGE(X103:X105)))*'RAOB Used for Calcs'!N104</f>
        <v>80.0489000733334</v>
      </c>
      <c r="AB104" s="8">
        <f>(V104*'vertical grid'!H104)+((0.5*P104)*('vertical grid'!H104*'vertical grid'!H104))</f>
        <v>51.957092554571616</v>
      </c>
      <c r="AD104" s="8">
        <f>(Z104*'vertical grid'!H104)+((0.5*R104)*('vertical grid'!H104*'vertical grid'!H104))</f>
        <v>67.824961406014694</v>
      </c>
      <c r="AF104" s="8">
        <f>IF(AB104=0, AB104/0, SUM(AB104:$AB$600))</f>
        <v>2267.8744258572719</v>
      </c>
      <c r="AH104" s="8">
        <f>IF(AD104=0, AD104/0, SUM(AD104:$AD$600))</f>
        <v>8096.7292230301327</v>
      </c>
      <c r="AJ104" s="9">
        <f>IF('RAOB Used for Calcs'!N105=1,AB104/(B104-B103),B104/0)</f>
        <v>0.5028105731087591</v>
      </c>
      <c r="AL104" s="9">
        <f>IF('RAOB Used for Calcs'!N105=1, AD104/(B104-B103), B104/0)</f>
        <v>0.65637059425175703</v>
      </c>
    </row>
    <row r="105" spans="2:38" x14ac:dyDescent="0.15">
      <c r="B105" s="15">
        <f>IF('RAOB Used for Calcs'!N105=1,'RAOB Used for Calcs'!C105,0)</f>
        <v>8126.6666666666661</v>
      </c>
      <c r="D105" s="8">
        <f>Vz!K105</f>
        <v>0.48115626793614796</v>
      </c>
      <c r="F105" s="9">
        <f>'P,T'!J105</f>
        <v>0.51364486744044857</v>
      </c>
      <c r="G105" s="8"/>
      <c r="H105" s="8">
        <f>'wind velocity'!J105-T105</f>
        <v>-24.65286946724332</v>
      </c>
      <c r="I105" s="8"/>
      <c r="J105" s="8">
        <f>'wind velocity'!N105-X105</f>
        <v>-50.745082872064657</v>
      </c>
      <c r="L105" s="12">
        <f>IF('RAOB Used for Calcs'!N105=1,(0.5)*F105*$K$12*D105*(H105*ABS(H105)),0)</f>
        <v>-0.40792412505825554</v>
      </c>
      <c r="N105" s="12">
        <f>IF('RAOB Used for Calcs'!N105=1,(0.5)*F105*$K$12*D105*(J105*ABS(J105)),0)</f>
        <v>-1.7283526923175161</v>
      </c>
      <c r="P105" s="9">
        <f>IF('RAOB Used for Calcs'!N105=1,L105/$O$9,0)</f>
        <v>-0.40792412505825554</v>
      </c>
      <c r="Q105" s="8"/>
      <c r="R105" s="9">
        <f>IF('RAOB Used for Calcs'!N105=1,N105/$O$9,0)</f>
        <v>-1.7283526923175161</v>
      </c>
      <c r="S105" s="25"/>
      <c r="T105" s="25">
        <f>IF('RAOB Used for Calcs'!L105=1,'particle parameters'!$B$31,T106+(P106*'vertical grid'!H106))</f>
        <v>61.302672475829127</v>
      </c>
      <c r="V105" s="25">
        <f>(IF('RAOB Used for Calcs'!L105=1, AVERAGE(T104:T105), AVERAGE(T104:T106))*'RAOB Used for Calcs'!N105)</f>
        <v>61.293924808201837</v>
      </c>
      <c r="W105" s="25"/>
      <c r="X105" s="25">
        <f>IF('RAOB Used for Calcs'!L105=1,'particle parameters'!$B$32,X106+(R106*'vertical grid'!H106))</f>
        <v>81.497919059288989</v>
      </c>
      <c r="Z105" s="25">
        <f>(IF('RAOB Used for Calcs'!L105=1,AVERAGE(X104:X105),AVERAGE(X104:X106)))*'RAOB Used for Calcs'!N105</f>
        <v>81.54622698644603</v>
      </c>
      <c r="AB105" s="8">
        <f>(V105*'vertical grid'!H105)+((0.5*P105)*('vertical grid'!H105*'vertical grid'!H105))</f>
        <v>52.240654038234752</v>
      </c>
      <c r="AD105" s="8">
        <f>(Z105*'vertical grid'!H105)+((0.5*R105)*('vertical grid'!H105*'vertical grid'!H105))</f>
        <v>69.068546063999804</v>
      </c>
      <c r="AF105" s="8">
        <f>IF(AB105=0, AB105/0, SUM(AB105:$AB$600))</f>
        <v>2215.9173333027011</v>
      </c>
      <c r="AH105" s="8">
        <f>IF(AD105=0, AD105/0, SUM(AD105:$AD$600))</f>
        <v>8028.9042616241177</v>
      </c>
      <c r="AJ105" s="9">
        <f>IF('RAOB Used for Calcs'!N106=1,AB105/(B105-B104),B105/0)</f>
        <v>0.50555471649904749</v>
      </c>
      <c r="AL105" s="9">
        <f>IF('RAOB Used for Calcs'!N106=1, AD105/(B105-B104), B105/0)</f>
        <v>0.66840528449032266</v>
      </c>
    </row>
    <row r="106" spans="2:38" x14ac:dyDescent="0.15">
      <c r="B106" s="15">
        <f>IF('RAOB Used for Calcs'!N106=1,'RAOB Used for Calcs'!C106,0)</f>
        <v>8230</v>
      </c>
      <c r="D106" s="8">
        <f>Vz!K106</f>
        <v>0.48115626793614796</v>
      </c>
      <c r="F106" s="9">
        <f>'P,T'!J106</f>
        <v>0.51364486744044857</v>
      </c>
      <c r="G106" s="8"/>
      <c r="H106" s="8">
        <f>'wind velocity'!J106-T106</f>
        <v>-23.706945332848981</v>
      </c>
      <c r="I106" s="8"/>
      <c r="J106" s="8">
        <f>'wind velocity'!N106-X106</f>
        <v>-53.175963067684791</v>
      </c>
      <c r="L106" s="12">
        <f>IF('RAOB Used for Calcs'!N106=1,(0.5)*F106*$K$12*D106*(H106*ABS(H106)),0)</f>
        <v>-0.37722080261464513</v>
      </c>
      <c r="N106" s="12">
        <f>IF('RAOB Used for Calcs'!N106=1,(0.5)*F106*$K$12*D106*(J106*ABS(J106)),0)</f>
        <v>-1.8979080443587228</v>
      </c>
      <c r="P106" s="9">
        <f>IF('RAOB Used for Calcs'!N106=1,L106/$O$9,0)</f>
        <v>-0.37722080261464513</v>
      </c>
      <c r="Q106" s="8"/>
      <c r="R106" s="9">
        <f>IF('RAOB Used for Calcs'!N106=1,N106/$O$9,0)</f>
        <v>-1.8979080443587228</v>
      </c>
      <c r="S106" s="25"/>
      <c r="T106" s="25">
        <f>IF('RAOB Used for Calcs'!L106=1,'particle parameters'!$B$31,T107+(P107*'vertical grid'!H107))</f>
        <v>61.625093823821771</v>
      </c>
      <c r="V106" s="25">
        <f>(IF('RAOB Used for Calcs'!L106=1, AVERAGE(T105:T106), AVERAGE(T105:T107))*'RAOB Used for Calcs'!N106)</f>
        <v>61.664444916204694</v>
      </c>
      <c r="W106" s="25"/>
      <c r="X106" s="25">
        <f>IF('RAOB Used for Calcs'!L106=1,'particle parameters'!$B$32,X107+(R107*'vertical grid'!H107))</f>
        <v>83.120115040493502</v>
      </c>
      <c r="Z106" s="25">
        <f>(IF('RAOB Used for Calcs'!L106=1,AVERAGE(X105:X106),AVERAGE(X105:X107)))*'RAOB Used for Calcs'!N106</f>
        <v>83.4807840432847</v>
      </c>
      <c r="AB106" s="8">
        <f>(V106*'vertical grid'!H106)+((0.5*P106)*('vertical grid'!H106*'vertical grid'!H106))</f>
        <v>52.56856343242972</v>
      </c>
      <c r="AD106" s="8">
        <f>(Z106*'vertical grid'!H106)+((0.5*R106)*('vertical grid'!H106*'vertical grid'!H106))</f>
        <v>70.660131759656934</v>
      </c>
      <c r="AF106" s="8">
        <f>IF(AB106=0, AB106/0, SUM(AB106:$AB$600))</f>
        <v>2163.6766792644662</v>
      </c>
      <c r="AH106" s="8">
        <f>IF(AD106=0, AD106/0, SUM(AD106:$AD$600))</f>
        <v>7959.8357155601179</v>
      </c>
      <c r="AJ106" s="9">
        <f>IF('RAOB Used for Calcs'!N107=1,AB106/(B106-B105),B106/0)</f>
        <v>0.50872803321705884</v>
      </c>
      <c r="AL106" s="9">
        <f>IF('RAOB Used for Calcs'!N107=1, AD106/(B106-B105), B106/0)</f>
        <v>0.68380772670635337</v>
      </c>
    </row>
    <row r="107" spans="2:38" x14ac:dyDescent="0.15">
      <c r="B107" s="15">
        <f>IF('RAOB Used for Calcs'!N107=1,'RAOB Used for Calcs'!C107,0)</f>
        <v>8393</v>
      </c>
      <c r="D107" s="8">
        <f>Vz!K107</f>
        <v>0.48543845181961814</v>
      </c>
      <c r="F107" s="9">
        <f>'P,T'!J107</f>
        <v>0.48502532428850931</v>
      </c>
      <c r="G107" s="8"/>
      <c r="H107" s="8">
        <f>'wind velocity'!J107-T107</f>
        <v>-22.879074475603382</v>
      </c>
      <c r="I107" s="8"/>
      <c r="J107" s="8">
        <f>'wind velocity'!N107-X107</f>
        <v>-56.688850271678504</v>
      </c>
      <c r="L107" s="12">
        <f>IF('RAOB Used for Calcs'!N107=1,(0.5)*F107*$K$12*D107*(H107*ABS(H107)),0)</f>
        <v>-0.3347116514764083</v>
      </c>
      <c r="N107" s="12">
        <f>IF('RAOB Used for Calcs'!N107=1,(0.5)*F107*$K$12*D107*(J107*ABS(J107)),0)</f>
        <v>-2.0548930560496883</v>
      </c>
      <c r="P107" s="9">
        <f>IF('RAOB Used for Calcs'!N107=1,L107/$O$9,0)</f>
        <v>-0.3347116514764083</v>
      </c>
      <c r="Q107" s="8"/>
      <c r="R107" s="9">
        <f>IF('RAOB Used for Calcs'!N107=1,N107/$O$9,0)</f>
        <v>-2.0548930560496883</v>
      </c>
      <c r="S107" s="25"/>
      <c r="T107" s="25">
        <f>IF('RAOB Used for Calcs'!L107=1,'particle parameters'!$B$31,T108+(P108*'vertical grid'!H108))</f>
        <v>62.065568448963162</v>
      </c>
      <c r="V107" s="25">
        <f>(IF('RAOB Used for Calcs'!L107=1, AVERAGE(T106:T107), AVERAGE(T106:T108))*'RAOB Used for Calcs'!N107)</f>
        <v>62.054733271843737</v>
      </c>
      <c r="W107" s="25"/>
      <c r="X107" s="25">
        <f>IF('RAOB Used for Calcs'!L107=1,'particle parameters'!$B$32,X108+(R108*'vertical grid'!H108))</f>
        <v>85.824318030071609</v>
      </c>
      <c r="Z107" s="25">
        <f>(IF('RAOB Used for Calcs'!L107=1,AVERAGE(X106:X107),AVERAGE(X106:X108)))*'RAOB Used for Calcs'!N107</f>
        <v>85.952526427361036</v>
      </c>
      <c r="AB107" s="8">
        <f>(V107*'vertical grid'!H107)+((0.5*P107)*('vertical grid'!H107*'vertical grid'!H107))</f>
        <v>81.373105203621165</v>
      </c>
      <c r="AD107" s="8">
        <f>(Z107*'vertical grid'!H107)+((0.5*R107)*('vertical grid'!H107*'vertical grid'!H107))</f>
        <v>111.33266587704499</v>
      </c>
      <c r="AF107" s="8">
        <f>IF(AB107=0, AB107/0, SUM(AB107:$AB$600))</f>
        <v>2111.1081158320362</v>
      </c>
      <c r="AH107" s="8">
        <f>IF(AD107=0, AD107/0, SUM(AD107:$AD$600))</f>
        <v>7889.1755838004619</v>
      </c>
      <c r="AJ107" s="9">
        <f>IF('RAOB Used for Calcs'!N108=1,AB107/(B107-B106),B107/0)</f>
        <v>0.49922150431669426</v>
      </c>
      <c r="AL107" s="9">
        <f>IF('RAOB Used for Calcs'!N108=1, AD107/(B107-B106), B107/0)</f>
        <v>0.6830224900432208</v>
      </c>
    </row>
    <row r="108" spans="2:38" x14ac:dyDescent="0.15">
      <c r="B108" s="15">
        <f>IF('RAOB Used for Calcs'!N108=1,'RAOB Used for Calcs'!C108,0)</f>
        <v>8556</v>
      </c>
      <c r="D108" s="8">
        <f>Vz!K108</f>
        <v>0.48543845181961814</v>
      </c>
      <c r="F108" s="9">
        <f>'P,T'!J108</f>
        <v>0.48502532428850931</v>
      </c>
      <c r="G108" s="8"/>
      <c r="H108" s="8">
        <f>'wind velocity'!J108-T108</f>
        <v>-22.018698086999521</v>
      </c>
      <c r="I108" s="8"/>
      <c r="J108" s="8">
        <f>'wind velocity'!N108-X108</f>
        <v>-60.586362667540527</v>
      </c>
      <c r="L108" s="12">
        <f>IF('RAOB Used for Calcs'!N108=1,(0.5)*F108*$K$12*D108*(H108*ABS(H108)),0)</f>
        <v>-0.31001106837346465</v>
      </c>
      <c r="N108" s="12">
        <f>IF('RAOB Used for Calcs'!N108=1,(0.5)*F108*$K$12*D108*(J108*ABS(J108)),0)</f>
        <v>-2.3471653592007318</v>
      </c>
      <c r="P108" s="9">
        <f>IF('RAOB Used for Calcs'!N108=1,L108/$O$9,0)</f>
        <v>-0.31001106837346465</v>
      </c>
      <c r="Q108" s="8"/>
      <c r="R108" s="9">
        <f>IF('RAOB Used for Calcs'!N108=1,N108/$O$9,0)</f>
        <v>-2.3471653592007318</v>
      </c>
      <c r="S108" s="25"/>
      <c r="T108" s="25">
        <f>IF('RAOB Used for Calcs'!L108=1,'particle parameters'!$B$31,T109+(P109*'vertical grid'!H109))</f>
        <v>62.473537542746286</v>
      </c>
      <c r="V108" s="25">
        <f>(IF('RAOB Used for Calcs'!L108=1, AVERAGE(T107:T108), AVERAGE(T107:T109))*'RAOB Used for Calcs'!N108)</f>
        <v>62.486274232016349</v>
      </c>
      <c r="W108" s="25"/>
      <c r="X108" s="25">
        <f>IF('RAOB Used for Calcs'!L108=1,'particle parameters'!$B$32,X109+(R109*'vertical grid'!H109))</f>
        <v>88.913146211518011</v>
      </c>
      <c r="Z108" s="25">
        <f>(IF('RAOB Used for Calcs'!L108=1,AVERAGE(X107:X108),AVERAGE(X107:X109)))*'RAOB Used for Calcs'!N108</f>
        <v>89.049670767053996</v>
      </c>
      <c r="AB108" s="8">
        <f>(V108*'vertical grid'!H108)+((0.5*P108)*('vertical grid'!H108*'vertical grid'!H108))</f>
        <v>81.962393842559123</v>
      </c>
      <c r="AD108" s="8">
        <f>(Z108*'vertical grid'!H108)+((0.5*R108)*('vertical grid'!H108*'vertical grid'!H108))</f>
        <v>115.15537317685693</v>
      </c>
      <c r="AF108" s="8">
        <f>IF(AB108=0, AB108/0, SUM(AB108:$AB$600))</f>
        <v>2029.7350106284155</v>
      </c>
      <c r="AH108" s="8">
        <f>IF(AD108=0, AD108/0, SUM(AD108:$AD$600))</f>
        <v>7777.8429179234163</v>
      </c>
      <c r="AJ108" s="9">
        <f>IF('RAOB Used for Calcs'!N109=1,AB108/(B108-B107),B108/0)</f>
        <v>0.50283677204024002</v>
      </c>
      <c r="AL108" s="9">
        <f>IF('RAOB Used for Calcs'!N109=1, AD108/(B108-B107), B108/0)</f>
        <v>0.70647468206660691</v>
      </c>
    </row>
    <row r="109" spans="2:38" x14ac:dyDescent="0.15">
      <c r="B109" s="15">
        <f>IF('RAOB Used for Calcs'!N109=1,'RAOB Used for Calcs'!C109,0)</f>
        <v>8719</v>
      </c>
      <c r="D109" s="8">
        <f>Vz!K109</f>
        <v>0.48543845181961814</v>
      </c>
      <c r="F109" s="9">
        <f>'P,T'!J109</f>
        <v>0.48502532428850931</v>
      </c>
      <c r="G109" s="8"/>
      <c r="H109" s="8">
        <f>'wind velocity'!J109-T109</f>
        <v>-23.026750018811555</v>
      </c>
      <c r="I109" s="8"/>
      <c r="J109" s="8">
        <f>'wind velocity'!N109-X109</f>
        <v>-64.478192064816795</v>
      </c>
      <c r="L109" s="12">
        <f>IF('RAOB Used for Calcs'!N109=1,(0.5)*F109*$K$12*D109*(H109*ABS(H109)),0)</f>
        <v>-0.33904646376241016</v>
      </c>
      <c r="N109" s="12">
        <f>IF('RAOB Used for Calcs'!N109=1,(0.5)*F109*$K$12*D109*(J109*ABS(J109)),0)</f>
        <v>-2.6583957241907434</v>
      </c>
      <c r="P109" s="9">
        <f>IF('RAOB Used for Calcs'!N109=1,L109/$O$9,0)</f>
        <v>-0.33904646376241016</v>
      </c>
      <c r="Q109" s="8"/>
      <c r="R109" s="9">
        <f>IF('RAOB Used for Calcs'!N109=1,N109/$O$9,0)</f>
        <v>-2.6583957241907434</v>
      </c>
      <c r="S109" s="25"/>
      <c r="T109" s="25">
        <f>IF('RAOB Used for Calcs'!L109=1,'particle parameters'!$B$31,T110+(P110*'vertical grid'!H110))</f>
        <v>62.919716704339613</v>
      </c>
      <c r="V109" s="25">
        <f>(IF('RAOB Used for Calcs'!L109=1, AVERAGE(T108:T109), AVERAGE(T108:T110))*'RAOB Used for Calcs'!N109)</f>
        <v>62.808949130132724</v>
      </c>
      <c r="W109" s="25"/>
      <c r="X109" s="25">
        <f>IF('RAOB Used for Calcs'!L109=1,'particle parameters'!$B$32,X110+(R110*'vertical grid'!H110))</f>
        <v>92.411548059572368</v>
      </c>
      <c r="Z109" s="25">
        <f>(IF('RAOB Used for Calcs'!L109=1,AVERAGE(X108:X109),AVERAGE(X108:X110)))*'RAOB Used for Calcs'!N109</f>
        <v>91.537484270724519</v>
      </c>
      <c r="AB109" s="8">
        <f>(V109*'vertical grid'!H109)+((0.5*P109)*('vertical grid'!H109*'vertical grid'!H109))</f>
        <v>82.361886425362485</v>
      </c>
      <c r="AD109" s="8">
        <f>(Z109*'vertical grid'!H109)+((0.5*R109)*('vertical grid'!H109*'vertical grid'!H109))</f>
        <v>118.15979597594905</v>
      </c>
      <c r="AF109" s="8">
        <f>IF(AB109=0, AB109/0, SUM(AB109:$AB$600))</f>
        <v>1947.7726167858561</v>
      </c>
      <c r="AH109" s="8">
        <f>IF(AD109=0, AD109/0, SUM(AD109:$AD$600))</f>
        <v>7662.68754474656</v>
      </c>
      <c r="AJ109" s="9">
        <f>IF('RAOB Used for Calcs'!N110=1,AB109/(B109-B108),B109/0)</f>
        <v>0.50528764678136495</v>
      </c>
      <c r="AL109" s="9">
        <f>IF('RAOB Used for Calcs'!N110=1, AD109/(B109-B108), B109/0)</f>
        <v>0.72490672377882859</v>
      </c>
    </row>
    <row r="110" spans="2:38" x14ac:dyDescent="0.15">
      <c r="B110" s="15">
        <f>IF('RAOB Used for Calcs'!N110=1,'RAOB Used for Calcs'!C110,0)</f>
        <v>8759</v>
      </c>
      <c r="D110" s="8">
        <f>Vz!K110</f>
        <v>0.48657068323045494</v>
      </c>
      <c r="F110" s="9">
        <f>'P,T'!J110</f>
        <v>0.47793862429006007</v>
      </c>
      <c r="G110" s="8"/>
      <c r="H110" s="8">
        <f>'wind velocity'!J110-T110</f>
        <v>-23.702499228002893</v>
      </c>
      <c r="I110" s="8"/>
      <c r="J110" s="8">
        <f>'wind velocity'!N110-X110</f>
        <v>-65.747830095549503</v>
      </c>
      <c r="L110" s="12">
        <f>IF('RAOB Used for Calcs'!N110=1,(0.5)*F110*$K$12*D110*(H110*ABS(H110)),0)</f>
        <v>-0.35481476795267253</v>
      </c>
      <c r="N110" s="12">
        <f>IF('RAOB Used for Calcs'!N110=1,(0.5)*F110*$K$12*D110*(J110*ABS(J110)),0)</f>
        <v>-2.7300855337569567</v>
      </c>
      <c r="P110" s="9">
        <f>IF('RAOB Used for Calcs'!N110=1,L110/$O$9,0)</f>
        <v>-0.35481476795267253</v>
      </c>
      <c r="Q110" s="8"/>
      <c r="R110" s="9">
        <f>IF('RAOB Used for Calcs'!N110=1,N110/$O$9,0)</f>
        <v>-2.7300855337569567</v>
      </c>
      <c r="S110" s="25"/>
      <c r="T110" s="25">
        <f>IF('RAOB Used for Calcs'!L110=1,'particle parameters'!$B$31,T111+(P111*'vertical grid'!H111))</f>
        <v>63.033593143312252</v>
      </c>
      <c r="V110" s="25">
        <f>(IF('RAOB Used for Calcs'!L110=1, AVERAGE(T109:T110), AVERAGE(T109:T111))*'RAOB Used for Calcs'!N110)</f>
        <v>63.035810293264667</v>
      </c>
      <c r="W110" s="25"/>
      <c r="X110" s="25">
        <f>IF('RAOB Used for Calcs'!L110=1,'particle parameters'!$B$32,X111+(R111*'vertical grid'!H111))</f>
        <v>93.287758541083164</v>
      </c>
      <c r="Z110" s="25">
        <f>(IF('RAOB Used for Calcs'!L110=1,AVERAGE(X109:X110),AVERAGE(X109:X111)))*'RAOB Used for Calcs'!N110</f>
        <v>93.299465776064267</v>
      </c>
      <c r="AB110" s="8">
        <f>(V110*'vertical grid'!H110)+((0.5*P110)*('vertical grid'!H110*'vertical grid'!H110))</f>
        <v>20.21282745263775</v>
      </c>
      <c r="AD110" s="8">
        <f>(Z110*'vertical grid'!H110)+((0.5*R110)*('vertical grid'!H110*'vertical grid'!H110))</f>
        <v>29.803497517683869</v>
      </c>
      <c r="AF110" s="8">
        <f>IF(AB110=0, AB110/0, SUM(AB110:$AB$600))</f>
        <v>1865.4107303604937</v>
      </c>
      <c r="AH110" s="8">
        <f>IF(AD110=0, AD110/0, SUM(AD110:$AD$600))</f>
        <v>7544.5277487706107</v>
      </c>
      <c r="AJ110" s="9">
        <f>IF('RAOB Used for Calcs'!N111=1,AB110/(B110-B109),B110/0)</f>
        <v>0.50532068631594373</v>
      </c>
      <c r="AL110" s="9">
        <f>IF('RAOB Used for Calcs'!N111=1, AD110/(B110-B109), B110/0)</f>
        <v>0.74508743794209675</v>
      </c>
    </row>
    <row r="111" spans="2:38" x14ac:dyDescent="0.15">
      <c r="B111" s="15">
        <f>IF('RAOB Used for Calcs'!N111=1,'RAOB Used for Calcs'!C111,0)</f>
        <v>8799</v>
      </c>
      <c r="D111" s="8">
        <f>Vz!K111</f>
        <v>0.48657068323045494</v>
      </c>
      <c r="F111" s="9">
        <f>'P,T'!J111</f>
        <v>0.47793862429006007</v>
      </c>
      <c r="G111" s="8"/>
      <c r="H111" s="8">
        <f>'wind velocity'!J111-T111</f>
        <v>-24.384899887051482</v>
      </c>
      <c r="I111" s="8"/>
      <c r="J111" s="8">
        <f>'wind velocity'!N111-X111</f>
        <v>-67.052589831225546</v>
      </c>
      <c r="L111" s="12">
        <f>IF('RAOB Used for Calcs'!N111=1,(0.5)*F111*$K$12*D111*(H111*ABS(H111)),0)</f>
        <v>-0.37553927127345244</v>
      </c>
      <c r="N111" s="12">
        <f>IF('RAOB Used for Calcs'!N111=1,(0.5)*F111*$K$12*D111*(J111*ABS(J111)),0)</f>
        <v>-2.8395172977109424</v>
      </c>
      <c r="P111" s="9">
        <f>IF('RAOB Used for Calcs'!N111=1,L111/$O$9,0)</f>
        <v>-0.37553927127345244</v>
      </c>
      <c r="Q111" s="8"/>
      <c r="R111" s="9">
        <f>IF('RAOB Used for Calcs'!N111=1,N111/$O$9,0)</f>
        <v>-2.8395172977109424</v>
      </c>
      <c r="S111" s="25"/>
      <c r="T111" s="25">
        <f>IF('RAOB Used for Calcs'!L111=1,'particle parameters'!$B$31,T112+(P112*'vertical grid'!H112))</f>
        <v>63.154121032142136</v>
      </c>
      <c r="V111" s="25">
        <f>(IF('RAOB Used for Calcs'!L111=1, AVERAGE(T110:T111), AVERAGE(T110:T112))*'RAOB Used for Calcs'!N111)</f>
        <v>63.154523166274508</v>
      </c>
      <c r="W111" s="25"/>
      <c r="X111" s="25">
        <f>IF('RAOB Used for Calcs'!L111=1,'particle parameters'!$B$32,X112+(R112*'vertical grid'!H112))</f>
        <v>94.199090727537296</v>
      </c>
      <c r="Z111" s="25">
        <f>(IF('RAOB Used for Calcs'!L111=1,AVERAGE(X110:X111),AVERAGE(X110:X112)))*'RAOB Used for Calcs'!N111</f>
        <v>94.207639896360504</v>
      </c>
      <c r="AB111" s="8">
        <f>(V111*'vertical grid'!H111)+((0.5*P111)*('vertical grid'!H111*'vertical grid'!H111))</f>
        <v>20.249860515276364</v>
      </c>
      <c r="AD111" s="8">
        <f>(Z111*'vertical grid'!H111)+((0.5*R111)*('vertical grid'!H111*'vertical grid'!H111))</f>
        <v>30.089336430271555</v>
      </c>
      <c r="AF111" s="8">
        <f>IF(AB111=0, AB111/0, SUM(AB111:$AB$600))</f>
        <v>1845.1979029078559</v>
      </c>
      <c r="AH111" s="8">
        <f>IF(AD111=0, AD111/0, SUM(AD111:$AD$600))</f>
        <v>7514.7242512529256</v>
      </c>
      <c r="AJ111" s="9">
        <f>IF('RAOB Used for Calcs'!N112=1,AB111/(B111-B110),B111/0)</f>
        <v>0.50624651288190914</v>
      </c>
      <c r="AL111" s="9">
        <f>IF('RAOB Used for Calcs'!N112=1, AD111/(B111-B110), B111/0)</f>
        <v>0.75223341075678885</v>
      </c>
    </row>
    <row r="112" spans="2:38" x14ac:dyDescent="0.15">
      <c r="B112" s="15">
        <f>IF('RAOB Used for Calcs'!N112=1,'RAOB Used for Calcs'!C112,0)</f>
        <v>8839</v>
      </c>
      <c r="D112" s="8">
        <f>Vz!K112</f>
        <v>0.48657068323045494</v>
      </c>
      <c r="F112" s="9">
        <f>'P,T'!J112</f>
        <v>0.47793862429006007</v>
      </c>
      <c r="G112" s="8"/>
      <c r="H112" s="8">
        <f>'wind velocity'!J112-T112</f>
        <v>-24.506634178278475</v>
      </c>
      <c r="I112" s="8"/>
      <c r="J112" s="8">
        <f>'wind velocity'!N112-X112</f>
        <v>-67.989569524149317</v>
      </c>
      <c r="L112" s="12">
        <f>IF('RAOB Used for Calcs'!N112=1,(0.5)*F112*$K$12*D112*(H112*ABS(H112)),0)</f>
        <v>-0.37929816460072918</v>
      </c>
      <c r="N112" s="12">
        <f>IF('RAOB Used for Calcs'!N112=1,(0.5)*F112*$K$12*D112*(J112*ABS(J112)),0)</f>
        <v>-2.9194294739142812</v>
      </c>
      <c r="P112" s="9">
        <f>IF('RAOB Used for Calcs'!N112=1,L112/$O$9,0)</f>
        <v>-0.37929816460072918</v>
      </c>
      <c r="Q112" s="8"/>
      <c r="R112" s="9">
        <f>IF('RAOB Used for Calcs'!N112=1,N112/$O$9,0)</f>
        <v>-2.9194294739142812</v>
      </c>
      <c r="S112" s="25"/>
      <c r="T112" s="25">
        <f>IF('RAOB Used for Calcs'!L112=1,'particle parameters'!$B$31,T113+(P113*'vertical grid'!H113))</f>
        <v>63.275855323369129</v>
      </c>
      <c r="V112" s="25">
        <f>(IF('RAOB Used for Calcs'!L112=1, AVERAGE(T111:T112), AVERAGE(T111:T113))*'RAOB Used for Calcs'!N112)</f>
        <v>63.302291089984159</v>
      </c>
      <c r="W112" s="25"/>
      <c r="X112" s="25">
        <f>IF('RAOB Used for Calcs'!L112=1,'particle parameters'!$B$32,X113+(R113*'vertical grid'!H113))</f>
        <v>95.136070420461067</v>
      </c>
      <c r="Z112" s="25">
        <f>(IF('RAOB Used for Calcs'!L112=1,AVERAGE(X111:X112),AVERAGE(X111:X113)))*'RAOB Used for Calcs'!N112</f>
        <v>95.355265982049147</v>
      </c>
      <c r="AB112" s="8">
        <f>(V112*'vertical grid'!H112)+((0.5*P112)*('vertical grid'!H112*'vertical grid'!H112))</f>
        <v>20.297092468553451</v>
      </c>
      <c r="AD112" s="8">
        <f>(Z112*'vertical grid'!H112)+((0.5*R112)*('vertical grid'!H112*'vertical grid'!H112))</f>
        <v>30.453546886626967</v>
      </c>
      <c r="AF112" s="8">
        <f>IF(AB112=0, AB112/0, SUM(AB112:$AB$600))</f>
        <v>1824.9480423925795</v>
      </c>
      <c r="AH112" s="8">
        <f>IF(AD112=0, AD112/0, SUM(AD112:$AD$600))</f>
        <v>7484.6349148226554</v>
      </c>
      <c r="AJ112" s="9">
        <f>IF('RAOB Used for Calcs'!N113=1,AB112/(B112-B111),B112/0)</f>
        <v>0.50742731171383626</v>
      </c>
      <c r="AL112" s="9">
        <f>IF('RAOB Used for Calcs'!N113=1, AD112/(B112-B111), B112/0)</f>
        <v>0.76133867216567419</v>
      </c>
    </row>
    <row r="113" spans="2:38" x14ac:dyDescent="0.15">
      <c r="B113" s="15">
        <f>IF('RAOB Used for Calcs'!N113=1,'RAOB Used for Calcs'!C113,0)</f>
        <v>8906</v>
      </c>
      <c r="D113" s="8">
        <f>Vz!K113</f>
        <v>0.48851037441059902</v>
      </c>
      <c r="F113" s="9">
        <f>'P,T'!J113</f>
        <v>0.46646466932455644</v>
      </c>
      <c r="G113" s="8"/>
      <c r="H113" s="8">
        <f>'wind velocity'!J113-T113</f>
        <v>-24.707675769350566</v>
      </c>
      <c r="I113" s="8"/>
      <c r="J113" s="8">
        <f>'wind velocity'!N113-X113</f>
        <v>-69.584135901837357</v>
      </c>
      <c r="L113" s="12">
        <f>IF('RAOB Used for Calcs'!N113=1,(0.5)*F113*$K$12*D113*(H113*ABS(H113)),0)</f>
        <v>-0.3777910555521119</v>
      </c>
      <c r="N113" s="12">
        <f>IF('RAOB Used for Calcs'!N113=1,(0.5)*F113*$K$12*D113*(J113*ABS(J113)),0)</f>
        <v>-2.9964591493839645</v>
      </c>
      <c r="P113" s="9">
        <f>IF('RAOB Used for Calcs'!N113=1,L113/$O$9,0)</f>
        <v>-0.3777910555521119</v>
      </c>
      <c r="Q113" s="8"/>
      <c r="R113" s="9">
        <f>IF('RAOB Used for Calcs'!N113=1,N113/$O$9,0)</f>
        <v>-2.9964591493839645</v>
      </c>
      <c r="S113" s="25"/>
      <c r="T113" s="25">
        <f>IF('RAOB Used for Calcs'!L113=1,'particle parameters'!$B$31,T114+(P114*'vertical grid'!H114))</f>
        <v>63.47689691444122</v>
      </c>
      <c r="V113" s="25">
        <f>(IF('RAOB Used for Calcs'!L113=1, AVERAGE(T112:T113), AVERAGE(T112:T114))*'RAOB Used for Calcs'!N113)</f>
        <v>63.47801017443161</v>
      </c>
      <c r="W113" s="25"/>
      <c r="X113" s="25">
        <f>IF('RAOB Used for Calcs'!L113=1,'particle parameters'!$B$32,X114+(R114*'vertical grid'!H114))</f>
        <v>96.730636798149106</v>
      </c>
      <c r="Z113" s="25">
        <f>(IF('RAOB Used for Calcs'!L113=1,AVERAGE(X112:X113),AVERAGE(X112:X114)))*'RAOB Used for Calcs'!N113</f>
        <v>96.756488923963332</v>
      </c>
      <c r="AB113" s="8">
        <f>(V113*'vertical grid'!H113)+((0.5*P113)*('vertical grid'!H113*'vertical grid'!H113))</f>
        <v>33.726344537900573</v>
      </c>
      <c r="AD113" s="8">
        <f>(Z113*'vertical grid'!H113)+((0.5*R113)*('vertical grid'!H113*'vertical grid'!H113))</f>
        <v>51.064711870451752</v>
      </c>
      <c r="AF113" s="8">
        <f>IF(AB113=0, AB113/0, SUM(AB113:$AB$600))</f>
        <v>1804.6509499240262</v>
      </c>
      <c r="AH113" s="8">
        <f>IF(AD113=0, AD113/0, SUM(AD113:$AD$600))</f>
        <v>7454.1813679360284</v>
      </c>
      <c r="AJ113" s="9">
        <f>IF('RAOB Used for Calcs'!N114=1,AB113/(B113-B112),B113/0)</f>
        <v>0.50337827668508317</v>
      </c>
      <c r="AL113" s="9">
        <f>IF('RAOB Used for Calcs'!N114=1, AD113/(B113-B112), B113/0)</f>
        <v>0.76215987866345902</v>
      </c>
    </row>
    <row r="114" spans="2:38" x14ac:dyDescent="0.15">
      <c r="B114" s="15">
        <f>IF('RAOB Used for Calcs'!N114=1,'RAOB Used for Calcs'!C114,0)</f>
        <v>8973</v>
      </c>
      <c r="D114" s="8">
        <f>Vz!K114</f>
        <v>0.48851037441059902</v>
      </c>
      <c r="F114" s="9">
        <f>'P,T'!J114</f>
        <v>0.46646466932455644</v>
      </c>
      <c r="G114" s="8"/>
      <c r="H114" s="8">
        <f>'wind velocity'!J114-T114</f>
        <v>-24.912057140393841</v>
      </c>
      <c r="I114" s="8"/>
      <c r="J114" s="8">
        <f>'wind velocity'!N114-X114</f>
        <v>-71.256258656968058</v>
      </c>
      <c r="L114" s="12">
        <f>IF('RAOB Used for Calcs'!N114=1,(0.5)*F114*$K$12*D114*(H114*ABS(H114)),0)</f>
        <v>-0.38406706537623775</v>
      </c>
      <c r="N114" s="12">
        <f>IF('RAOB Used for Calcs'!N114=1,(0.5)*F114*$K$12*D114*(J114*ABS(J114)),0)</f>
        <v>-3.1422006625833561</v>
      </c>
      <c r="P114" s="9">
        <f>IF('RAOB Used for Calcs'!N114=1,L114/$O$9,0)</f>
        <v>-0.38406706537623775</v>
      </c>
      <c r="Q114" s="8"/>
      <c r="R114" s="9">
        <f>IF('RAOB Used for Calcs'!N114=1,N114/$O$9,0)</f>
        <v>-3.1422006625833561</v>
      </c>
      <c r="S114" s="25"/>
      <c r="T114" s="25">
        <f>IF('RAOB Used for Calcs'!L114=1,'particle parameters'!$B$31,T115+(P115*'vertical grid'!H115))</f>
        <v>63.681278285484495</v>
      </c>
      <c r="V114" s="25">
        <f>(IF('RAOB Used for Calcs'!L114=1, AVERAGE(T113:T114), AVERAGE(T113:T115))*'RAOB Used for Calcs'!N114)</f>
        <v>63.683209595262021</v>
      </c>
      <c r="W114" s="25"/>
      <c r="X114" s="25">
        <f>IF('RAOB Used for Calcs'!L114=1,'particle parameters'!$B$32,X115+(R115*'vertical grid'!H115))</f>
        <v>98.402759553279807</v>
      </c>
      <c r="Z114" s="25">
        <f>(IF('RAOB Used for Calcs'!L114=1,AVERAGE(X113:X114),AVERAGE(X113:X115)))*'RAOB Used for Calcs'!N114</f>
        <v>98.432219255776985</v>
      </c>
      <c r="AB114" s="8">
        <f>(V114*'vertical grid'!H114)+((0.5*P114)*('vertical grid'!H114*'vertical grid'!H114))</f>
        <v>33.83465282130183</v>
      </c>
      <c r="AD114" s="8">
        <f>(Z114*'vertical grid'!H114)+((0.5*R114)*('vertical grid'!H114*'vertical grid'!H114))</f>
        <v>51.935816303761335</v>
      </c>
      <c r="AF114" s="8">
        <f>IF(AB114=0, AB114/0, SUM(AB114:$AB$600))</f>
        <v>1770.9246053861257</v>
      </c>
      <c r="AH114" s="8">
        <f>IF(AD114=0, AD114/0, SUM(AD114:$AD$600))</f>
        <v>7403.1166560655774</v>
      </c>
      <c r="AJ114" s="9">
        <f>IF('RAOB Used for Calcs'!N115=1,AB114/(B114-B113),B114/0)</f>
        <v>0.50499481822838554</v>
      </c>
      <c r="AL114" s="9">
        <f>IF('RAOB Used for Calcs'!N115=1, AD114/(B114-B113), B114/0)</f>
        <v>0.77516143736957221</v>
      </c>
    </row>
    <row r="115" spans="2:38" x14ac:dyDescent="0.15">
      <c r="B115" s="15">
        <f>IF('RAOB Used for Calcs'!N115=1,'RAOB Used for Calcs'!C115,0)</f>
        <v>9040</v>
      </c>
      <c r="D115" s="8">
        <f>Vz!K115</f>
        <v>0.48851037441059902</v>
      </c>
      <c r="F115" s="9">
        <f>'P,T'!J115</f>
        <v>0.46646466932455644</v>
      </c>
      <c r="G115" s="8"/>
      <c r="H115" s="8">
        <f>'wind velocity'!J115-T115</f>
        <v>-25.262700633324364</v>
      </c>
      <c r="I115" s="8"/>
      <c r="J115" s="8">
        <f>'wind velocity'!N115-X115</f>
        <v>-73.115117406895735</v>
      </c>
      <c r="L115" s="12">
        <f>IF('RAOB Used for Calcs'!N115=1,(0.5)*F115*$K$12*D115*(H115*ABS(H115)),0)</f>
        <v>-0.3949548357459044</v>
      </c>
      <c r="N115" s="12">
        <f>IF('RAOB Used for Calcs'!N115=1,(0.5)*F115*$K$12*D115*(J115*ABS(J115)),0)</f>
        <v>-3.3082799108120904</v>
      </c>
      <c r="P115" s="9">
        <f>IF('RAOB Used for Calcs'!N115=1,L115/$O$9,0)</f>
        <v>-0.3949548357459044</v>
      </c>
      <c r="Q115" s="8"/>
      <c r="R115" s="9">
        <f>IF('RAOB Used for Calcs'!N115=1,N115/$O$9,0)</f>
        <v>-3.3082799108120904</v>
      </c>
      <c r="S115" s="25"/>
      <c r="T115" s="25">
        <f>IF('RAOB Used for Calcs'!L115=1,'particle parameters'!$B$31,T116+(P116*'vertical grid'!H116))</f>
        <v>63.89145358586034</v>
      </c>
      <c r="V115" s="25">
        <f>(IF('RAOB Used for Calcs'!L115=1, AVERAGE(T114:T115), AVERAGE(T114:T116))*'RAOB Used for Calcs'!N115)</f>
        <v>63.857766993341187</v>
      </c>
      <c r="W115" s="25"/>
      <c r="X115" s="25">
        <f>IF('RAOB Used for Calcs'!L115=1,'particle parameters'!$B$32,X116+(R116*'vertical grid'!H116))</f>
        <v>100.163261415902</v>
      </c>
      <c r="Z115" s="25">
        <f>(IF('RAOB Used for Calcs'!L115=1,AVERAGE(X114:X115),AVERAGE(X114:X116)))*'RAOB Used for Calcs'!N115</f>
        <v>99.883549733709302</v>
      </c>
      <c r="AB115" s="8">
        <f>(V115*'vertical grid'!H115)+((0.5*P115)*('vertical grid'!H115*'vertical grid'!H115))</f>
        <v>33.926001957683624</v>
      </c>
      <c r="AD115" s="8">
        <f>(Z115*'vertical grid'!H115)+((0.5*R115)*('vertical grid'!H115*'vertical grid'!H115))</f>
        <v>52.68462664774286</v>
      </c>
      <c r="AF115" s="8">
        <f>IF(AB115=0, AB115/0, SUM(AB115:$AB$600))</f>
        <v>1737.0899525648238</v>
      </c>
      <c r="AH115" s="8">
        <f>IF(AD115=0, AD115/0, SUM(AD115:$AD$600))</f>
        <v>7351.1808397618161</v>
      </c>
      <c r="AJ115" s="9">
        <f>IF('RAOB Used for Calcs'!N116=1,AB115/(B115-B114),B115/0)</f>
        <v>0.50635823817438241</v>
      </c>
      <c r="AL115" s="9">
        <f>IF('RAOB Used for Calcs'!N116=1, AD115/(B115-B114), B115/0)</f>
        <v>0.78633771116034124</v>
      </c>
    </row>
    <row r="116" spans="2:38" x14ac:dyDescent="0.15">
      <c r="B116" s="15">
        <f>IF('RAOB Used for Calcs'!N116=1,'RAOB Used for Calcs'!C116,0)</f>
        <v>9074.6666666666661</v>
      </c>
      <c r="D116" s="8">
        <f>Vz!K116</f>
        <v>0.48955932358800713</v>
      </c>
      <c r="F116" s="9">
        <f>'P,T'!J116</f>
        <v>0.46043978784675266</v>
      </c>
      <c r="G116" s="8"/>
      <c r="H116" s="8">
        <f>'wind velocity'!J116-T116</f>
        <v>-25.51228434869742</v>
      </c>
      <c r="I116" s="8"/>
      <c r="J116" s="8">
        <f>'wind velocity'!N116-X116</f>
        <v>-74.134841110245318</v>
      </c>
      <c r="L116" s="12">
        <f>IF('RAOB Used for Calcs'!N116=1,(0.5)*F116*$K$12*D116*(H116*ABS(H116)),0)</f>
        <v>-0.39844850574462976</v>
      </c>
      <c r="N116" s="12">
        <f>IF('RAOB Used for Calcs'!N116=1,(0.5)*F116*$K$12*D116*(J116*ABS(J116)),0)</f>
        <v>-3.3644821709420563</v>
      </c>
      <c r="P116" s="9">
        <f>IF('RAOB Used for Calcs'!N116=1,L116/$O$9,0)</f>
        <v>-0.39844850574462976</v>
      </c>
      <c r="Q116" s="8"/>
      <c r="R116" s="9">
        <f>IF('RAOB Used for Calcs'!N116=1,N116/$O$9,0)</f>
        <v>-3.3644821709420563</v>
      </c>
      <c r="S116" s="25"/>
      <c r="T116" s="25">
        <f>IF('RAOB Used for Calcs'!L116=1,'particle parameters'!$B$31,T117+(P117*'vertical grid'!H117))</f>
        <v>64.000569108678718</v>
      </c>
      <c r="V116" s="25">
        <f>(IF('RAOB Used for Calcs'!L116=1, AVERAGE(T115:T116), AVERAGE(T115:T117))*'RAOB Used for Calcs'!N116)</f>
        <v>64.001290463700158</v>
      </c>
      <c r="W116" s="25"/>
      <c r="X116" s="25">
        <f>IF('RAOB Used for Calcs'!L116=1,'particle parameters'!$B$32,X117+(R117*'vertical grid'!H117))</f>
        <v>101.08462823194611</v>
      </c>
      <c r="Z116" s="25">
        <f>(IF('RAOB Used for Calcs'!L116=1,AVERAGE(X115:X116),AVERAGE(X115:X117)))*'RAOB Used for Calcs'!N116</f>
        <v>101.09335520876486</v>
      </c>
      <c r="AB116" s="8">
        <f>(V116*'vertical grid'!H116)+((0.5*P116)*('vertical grid'!H116*'vertical grid'!H116))</f>
        <v>17.511876869252834</v>
      </c>
      <c r="AD116" s="8">
        <f>(Z116*'vertical grid'!H116)+((0.5*R116)*('vertical grid'!H116*'vertical grid'!H116))</f>
        <v>27.558358075977267</v>
      </c>
      <c r="AF116" s="8">
        <f>IF(AB116=0, AB116/0, SUM(AB116:$AB$600))</f>
        <v>1703.1639506071401</v>
      </c>
      <c r="AH116" s="8">
        <f>IF(AD116=0, AD116/0, SUM(AD116:$AD$600))</f>
        <v>7298.4962131140719</v>
      </c>
      <c r="AJ116" s="9">
        <f>IF('RAOB Used for Calcs'!N117=1,AB116/(B116-B115),B116/0)</f>
        <v>0.50515029430537906</v>
      </c>
      <c r="AL116" s="9">
        <f>IF('RAOB Used for Calcs'!N117=1, AD116/(B116-B115), B116/0)</f>
        <v>0.79495263680705042</v>
      </c>
    </row>
    <row r="117" spans="2:38" x14ac:dyDescent="0.15">
      <c r="B117" s="15">
        <f>IF('RAOB Used for Calcs'!N117=1,'RAOB Used for Calcs'!C117,0)</f>
        <v>9109.3333333333321</v>
      </c>
      <c r="D117" s="8">
        <f>Vz!K117</f>
        <v>0.48955932358800713</v>
      </c>
      <c r="F117" s="9">
        <f>'P,T'!J117</f>
        <v>0.46043978784675266</v>
      </c>
      <c r="G117" s="8"/>
      <c r="H117" s="8">
        <f>'wind velocity'!J117-T117</f>
        <v>-25.764032129134804</v>
      </c>
      <c r="I117" s="8"/>
      <c r="J117" s="8">
        <f>'wind velocity'!N117-X117</f>
        <v>-75.180745744051094</v>
      </c>
      <c r="L117" s="12">
        <f>IF('RAOB Used for Calcs'!N117=1,(0.5)*F117*$K$12*D117*(H117*ABS(H117)),0)</f>
        <v>-0.40635085060758147</v>
      </c>
      <c r="N117" s="12">
        <f>IF('RAOB Used for Calcs'!N117=1,(0.5)*F117*$K$12*D117*(J117*ABS(J117)),0)</f>
        <v>-3.4600849994840321</v>
      </c>
      <c r="P117" s="9">
        <f>IF('RAOB Used for Calcs'!N117=1,L117/$O$9,0)</f>
        <v>-0.40635085060758147</v>
      </c>
      <c r="Q117" s="8"/>
      <c r="R117" s="9">
        <f>IF('RAOB Used for Calcs'!N117=1,N117/$O$9,0)</f>
        <v>-3.4600849994840321</v>
      </c>
      <c r="S117" s="25"/>
      <c r="T117" s="25">
        <f>IF('RAOB Used for Calcs'!L117=1,'particle parameters'!$B$31,T118+(P118*'vertical grid'!H118))</f>
        <v>64.111848696561424</v>
      </c>
      <c r="V117" s="25">
        <f>(IF('RAOB Used for Calcs'!L117=1, AVERAGE(T116:T117), AVERAGE(T116:T118))*'RAOB Used for Calcs'!N117)</f>
        <v>64.113829894198602</v>
      </c>
      <c r="W117" s="25"/>
      <c r="X117" s="25">
        <f>IF('RAOB Used for Calcs'!L117=1,'particle parameters'!$B$32,X118+(R118*'vertical grid'!H118))</f>
        <v>102.03217597844642</v>
      </c>
      <c r="Z117" s="25">
        <f>(IF('RAOB Used for Calcs'!L117=1,AVERAGE(X116:X117),AVERAGE(X116:X118)))*'RAOB Used for Calcs'!N117</f>
        <v>102.04384328660491</v>
      </c>
      <c r="AB117" s="8">
        <f>(V117*'vertical grid'!H117)+((0.5*P117)*('vertical grid'!H117*'vertical grid'!H117))</f>
        <v>17.542399589443086</v>
      </c>
      <c r="AD117" s="8">
        <f>(Z117*'vertical grid'!H117)+((0.5*R117)*('vertical grid'!H117*'vertical grid'!H117))</f>
        <v>27.815065352109983</v>
      </c>
      <c r="AF117" s="8">
        <f>IF(AB117=0, AB117/0, SUM(AB117:$AB$600))</f>
        <v>1685.6520737378873</v>
      </c>
      <c r="AH117" s="8">
        <f>IF(AD117=0, AD117/0, SUM(AD117:$AD$600))</f>
        <v>7270.9378550380961</v>
      </c>
      <c r="AJ117" s="9">
        <f>IF('RAOB Used for Calcs'!N118=1,AB117/(B117-B116),B117/0)</f>
        <v>0.50603075738779013</v>
      </c>
      <c r="AL117" s="9">
        <f>IF('RAOB Used for Calcs'!N118=1, AD117/(B117-B116), B117/0)</f>
        <v>0.80235765438780204</v>
      </c>
    </row>
    <row r="118" spans="2:38" x14ac:dyDescent="0.15">
      <c r="B118" s="15">
        <f>IF('RAOB Used for Calcs'!N118=1,'RAOB Used for Calcs'!C118,0)</f>
        <v>9144</v>
      </c>
      <c r="D118" s="8">
        <f>Vz!K118</f>
        <v>0.48955932358800713</v>
      </c>
      <c r="F118" s="9">
        <f>'P,T'!J118</f>
        <v>0.46043978784675266</v>
      </c>
      <c r="G118" s="8"/>
      <c r="H118" s="8">
        <f>'wind velocity'!J118-T118</f>
        <v>-26.443128080147766</v>
      </c>
      <c r="I118" s="8"/>
      <c r="J118" s="8">
        <f>'wind velocity'!N118-X118</f>
        <v>-76.556722964248792</v>
      </c>
      <c r="L118" s="12">
        <f>IF('RAOB Used for Calcs'!N118=1,(0.5)*F118*$K$12*D118*(H118*ABS(H118)),0)</f>
        <v>-0.42805459772984278</v>
      </c>
      <c r="N118" s="12">
        <f>IF('RAOB Used for Calcs'!N118=1,(0.5)*F118*$K$12*D118*(J118*ABS(J118)),0)</f>
        <v>-3.5878987526988908</v>
      </c>
      <c r="P118" s="9">
        <f>IF('RAOB Used for Calcs'!N118=1,L118/$O$9,0)</f>
        <v>-0.42805459772984278</v>
      </c>
      <c r="Q118" s="8"/>
      <c r="R118" s="9">
        <f>IF('RAOB Used for Calcs'!N118=1,N118/$O$9,0)</f>
        <v>-3.5878987526988908</v>
      </c>
      <c r="S118" s="25"/>
      <c r="T118" s="25">
        <f>IF('RAOB Used for Calcs'!L118=1,'particle parameters'!$B$31,T119+(P119*'vertical grid'!H119))</f>
        <v>64.229071877355679</v>
      </c>
      <c r="V118" s="25">
        <f>(IF('RAOB Used for Calcs'!L118=1, AVERAGE(T117:T118), AVERAGE(T117:T119))*'RAOB Used for Calcs'!N118)</f>
        <v>64.294263553726694</v>
      </c>
      <c r="W118" s="25"/>
      <c r="X118" s="25">
        <f>IF('RAOB Used for Calcs'!L118=1,'particle parameters'!$B$32,X119+(R119*'vertical grid'!H119))</f>
        <v>103.0147256494222</v>
      </c>
      <c r="Z118" s="25">
        <f>(IF('RAOB Used for Calcs'!L118=1,AVERAGE(X117:X118),AVERAGE(X117:X119)))*'RAOB Used for Calcs'!N118</f>
        <v>103.57262548338495</v>
      </c>
      <c r="AB118" s="8">
        <f>(V118*'vertical grid'!H118)+((0.5*P118)*('vertical grid'!H118*'vertical grid'!H118))</f>
        <v>17.590997698585543</v>
      </c>
      <c r="AD118" s="8">
        <f>(Z118*'vertical grid'!H118)+((0.5*R118)*('vertical grid'!H118*'vertical grid'!H118))</f>
        <v>28.228931233537008</v>
      </c>
      <c r="AF118" s="8">
        <f>IF(AB118=0, AB118/0, SUM(AB118:$AB$600))</f>
        <v>1668.1096741484441</v>
      </c>
      <c r="AH118" s="8">
        <f>IF(AD118=0, AD118/0, SUM(AD118:$AD$600))</f>
        <v>7243.1227896859846</v>
      </c>
      <c r="AJ118" s="9">
        <f>IF('RAOB Used for Calcs'!N119=1,AB118/(B118-B117),B118/0)</f>
        <v>0.50743262592071903</v>
      </c>
      <c r="AL118" s="9">
        <f>IF('RAOB Used for Calcs'!N119=1, AD118/(B118-B117), B118/0)</f>
        <v>0.81429609327507746</v>
      </c>
    </row>
    <row r="119" spans="2:38" x14ac:dyDescent="0.15">
      <c r="B119" s="15">
        <f>IF('RAOB Used for Calcs'!N119=1,'RAOB Used for Calcs'!C119,0)</f>
        <v>9244</v>
      </c>
      <c r="D119" s="8">
        <f>Vz!K119</f>
        <v>0.49950960719149318</v>
      </c>
      <c r="F119" s="9">
        <f>'P,T'!J119</f>
        <v>0.41023469129739448</v>
      </c>
      <c r="G119" s="8"/>
      <c r="H119" s="8">
        <f>'wind velocity'!J119-T119</f>
        <v>-27.317799060273749</v>
      </c>
      <c r="I119" s="8"/>
      <c r="J119" s="8">
        <f>'wind velocity'!N119-X119</f>
        <v>-79.606399686334711</v>
      </c>
      <c r="L119" s="12">
        <f>IF('RAOB Used for Calcs'!N119=1,(0.5)*F119*$K$12*D119*(H119*ABS(H119)),0)</f>
        <v>-0.41530100230352335</v>
      </c>
      <c r="N119" s="12">
        <f>IF('RAOB Used for Calcs'!N119=1,(0.5)*F119*$K$12*D119*(J119*ABS(J119)),0)</f>
        <v>-3.526691997966755</v>
      </c>
      <c r="P119" s="9">
        <f>IF('RAOB Used for Calcs'!N119=1,L119/$O$9,0)</f>
        <v>-0.41530100230352335</v>
      </c>
      <c r="Q119" s="8"/>
      <c r="R119" s="9">
        <f>IF('RAOB Used for Calcs'!N119=1,N119/$O$9,0)</f>
        <v>-3.526691997966755</v>
      </c>
      <c r="S119" s="25"/>
      <c r="T119" s="25">
        <f>IF('RAOB Used for Calcs'!L119=1,'particle parameters'!$B$31,T120+(P120*'vertical grid'!H120))</f>
        <v>64.541870087262964</v>
      </c>
      <c r="V119" s="25">
        <f>(IF('RAOB Used for Calcs'!L119=1, AVERAGE(T118:T119), AVERAGE(T118:T120))*'RAOB Used for Calcs'!N119)</f>
        <v>64.548818103911927</v>
      </c>
      <c r="W119" s="25"/>
      <c r="X119" s="25">
        <f>IF('RAOB Used for Calcs'!L119=1,'particle parameters'!$B$32,X120+(R120*'vertical grid'!H120))</f>
        <v>105.67097482228621</v>
      </c>
      <c r="Z119" s="25">
        <f>(IF('RAOB Used for Calcs'!L119=1,AVERAGE(X118:X119),AVERAGE(X118:X120)))*'RAOB Used for Calcs'!N119</f>
        <v>105.74526873596983</v>
      </c>
      <c r="AB119" s="8">
        <f>(V119*'vertical grid'!H119)+((0.5*P119)*('vertical grid'!H119*'vertical grid'!H119))</f>
        <v>48.499361385487148</v>
      </c>
      <c r="AD119" s="8">
        <f>(Z119*'vertical grid'!H119)+((0.5*R119)*('vertical grid'!H119*'vertical grid'!H119))</f>
        <v>78.645357445429497</v>
      </c>
      <c r="AF119" s="8">
        <f>IF(AB119=0, AB119/0, SUM(AB119:$AB$600))</f>
        <v>1650.5186764498587</v>
      </c>
      <c r="AH119" s="8">
        <f>IF(AD119=0, AD119/0, SUM(AD119:$AD$600))</f>
        <v>7214.8938584524485</v>
      </c>
      <c r="AJ119" s="9">
        <f>IF('RAOB Used for Calcs'!N120=1,AB119/(B119-B118),B119/0)</f>
        <v>0.4849936138548715</v>
      </c>
      <c r="AL119" s="9">
        <f>IF('RAOB Used for Calcs'!N120=1, AD119/(B119-B118), B119/0)</f>
        <v>0.78645357445429498</v>
      </c>
    </row>
    <row r="120" spans="2:38" x14ac:dyDescent="0.15">
      <c r="B120" s="15">
        <f>IF('RAOB Used for Calcs'!N120=1,'RAOB Used for Calcs'!C120,0)</f>
        <v>9344</v>
      </c>
      <c r="D120" s="8">
        <f>Vz!K120</f>
        <v>0.49950960719149318</v>
      </c>
      <c r="F120" s="9">
        <f>'P,T'!J120</f>
        <v>0.41023469129739448</v>
      </c>
      <c r="G120" s="8"/>
      <c r="H120" s="8">
        <f>'wind velocity'!J120-T120</f>
        <v>-28.213314090346614</v>
      </c>
      <c r="I120" s="8"/>
      <c r="J120" s="8">
        <f>'wind velocity'!N120-X120</f>
        <v>-82.878958149471487</v>
      </c>
      <c r="L120" s="12">
        <f>IF('RAOB Used for Calcs'!N120=1,(0.5)*F120*$K$12*D120*(H120*ABS(H120)),0)</f>
        <v>-0.44297556871991056</v>
      </c>
      <c r="N120" s="12">
        <f>IF('RAOB Used for Calcs'!N120=1,(0.5)*F120*$K$12*D120*(J120*ABS(J120)),0)</f>
        <v>-3.822611244055198</v>
      </c>
      <c r="P120" s="9">
        <f>IF('RAOB Used for Calcs'!N120=1,L120/$O$9,0)</f>
        <v>-0.44297556871991056</v>
      </c>
      <c r="Q120" s="8"/>
      <c r="R120" s="9">
        <f>IF('RAOB Used for Calcs'!N120=1,N120/$O$9,0)</f>
        <v>-3.822611244055198</v>
      </c>
      <c r="S120" s="25"/>
      <c r="T120" s="25">
        <f>IF('RAOB Used for Calcs'!L120=1,'particle parameters'!$B$31,T121+(P121*'vertical grid'!H121))</f>
        <v>64.875512347117123</v>
      </c>
      <c r="V120" s="25">
        <f>(IF('RAOB Used for Calcs'!L120=1, AVERAGE(T119:T120), AVERAGE(T119:T121))*'RAOB Used for Calcs'!N120)</f>
        <v>64.87822315127606</v>
      </c>
      <c r="W120" s="25"/>
      <c r="X120" s="25">
        <f>IF('RAOB Used for Calcs'!L120=1,'particle parameters'!$B$32,X121+(R121*'vertical grid'!H121))</f>
        <v>108.55010573620108</v>
      </c>
      <c r="Z120" s="25">
        <f>(IF('RAOB Used for Calcs'!L120=1,AVERAGE(X119:X120),AVERAGE(X119:X121)))*'RAOB Used for Calcs'!N120</f>
        <v>108.62320454303857</v>
      </c>
      <c r="AB120" s="8">
        <f>(V120*'vertical grid'!H120)+((0.5*P120)*('vertical grid'!H120*'vertical grid'!H120))</f>
        <v>48.739614401591595</v>
      </c>
      <c r="AD120" s="8">
        <f>(Z120*'vertical grid'!H120)+((0.5*R120)*('vertical grid'!H120*'vertical grid'!H120))</f>
        <v>80.7290380989037</v>
      </c>
      <c r="AF120" s="8">
        <f>IF(AB120=0, AB120/0, SUM(AB120:$AB$600))</f>
        <v>1602.0193150643715</v>
      </c>
      <c r="AH120" s="8">
        <f>IF(AD120=0, AD120/0, SUM(AD120:$AD$600))</f>
        <v>7136.2485010070204</v>
      </c>
      <c r="AJ120" s="9">
        <f>IF('RAOB Used for Calcs'!N121=1,AB120/(B120-B119),B120/0)</f>
        <v>0.48739614401591597</v>
      </c>
      <c r="AL120" s="9">
        <f>IF('RAOB Used for Calcs'!N121=1, AD120/(B120-B119), B120/0)</f>
        <v>0.80729038098903705</v>
      </c>
    </row>
    <row r="121" spans="2:38" x14ac:dyDescent="0.15">
      <c r="B121" s="15">
        <f>IF('RAOB Used for Calcs'!N121=1,'RAOB Used for Calcs'!C121,0)</f>
        <v>9444</v>
      </c>
      <c r="D121" s="8">
        <f>Vz!K121</f>
        <v>0.49950960719149318</v>
      </c>
      <c r="F121" s="9">
        <f>'P,T'!J121</f>
        <v>0.41023469129739448</v>
      </c>
      <c r="G121" s="8"/>
      <c r="H121" s="8">
        <f>'wind velocity'!J121-T121</f>
        <v>-28.55508876267757</v>
      </c>
      <c r="I121" s="8"/>
      <c r="J121" s="8">
        <f>'wind velocity'!N121-X121</f>
        <v>-85.977385483898786</v>
      </c>
      <c r="L121" s="12">
        <f>IF('RAOB Used for Calcs'!N121=1,(0.5)*F121*$K$12*D121*(H121*ABS(H121)),0)</f>
        <v>-0.45377294206088858</v>
      </c>
      <c r="N121" s="12">
        <f>IF('RAOB Used for Calcs'!N121=1,(0.5)*F121*$K$12*D121*(J121*ABS(J121)),0)</f>
        <v>-4.113770273601391</v>
      </c>
      <c r="P121" s="9">
        <f>IF('RAOB Used for Calcs'!N121=1,L121/$O$9,0)</f>
        <v>-0.45377294206088858</v>
      </c>
      <c r="Q121" s="8"/>
      <c r="R121" s="9">
        <f>IF('RAOB Used for Calcs'!N121=1,N121/$O$9,0)</f>
        <v>-4.113770273601391</v>
      </c>
      <c r="S121" s="25"/>
      <c r="T121" s="25">
        <f>IF('RAOB Used for Calcs'!L121=1,'particle parameters'!$B$31,T122+(P122*'vertical grid'!H122))</f>
        <v>65.217287019448079</v>
      </c>
      <c r="V121" s="25">
        <f>(IF('RAOB Used for Calcs'!L121=1, AVERAGE(T120:T121), AVERAGE(T120:T122))*'RAOB Used for Calcs'!N121)</f>
        <v>65.220098582907212</v>
      </c>
      <c r="W121" s="25"/>
      <c r="X121" s="25">
        <f>IF('RAOB Used for Calcs'!L121=1,'particle parameters'!$B$32,X122+(R122*'vertical grid'!H122))</f>
        <v>111.64853307062837</v>
      </c>
      <c r="Z121" s="25">
        <f>(IF('RAOB Used for Calcs'!L121=1,AVERAGE(X120:X121),AVERAGE(X120:X122)))*'RAOB Used for Calcs'!N121</f>
        <v>111.73043912148883</v>
      </c>
      <c r="AB121" s="8">
        <f>(V121*'vertical grid'!H121)+((0.5*P121)*('vertical grid'!H121*'vertical grid'!H121))</f>
        <v>48.994047018914756</v>
      </c>
      <c r="AD121" s="8">
        <f>(Z121*'vertical grid'!H121)+((0.5*R121)*('vertical grid'!H121*'vertical grid'!H121))</f>
        <v>82.986773199018586</v>
      </c>
      <c r="AF121" s="8">
        <f>IF(AB121=0, AB121/0, SUM(AB121:$AB$600))</f>
        <v>1553.27970066278</v>
      </c>
      <c r="AH121" s="8">
        <f>IF(AD121=0, AD121/0, SUM(AD121:$AD$600))</f>
        <v>7055.5194629081152</v>
      </c>
      <c r="AJ121" s="9">
        <f>IF('RAOB Used for Calcs'!N122=1,AB121/(B121-B120),B121/0)</f>
        <v>0.48994047018914755</v>
      </c>
      <c r="AL121" s="9">
        <f>IF('RAOB Used for Calcs'!N122=1, AD121/(B121-B120), B121/0)</f>
        <v>0.82986773199018582</v>
      </c>
    </row>
    <row r="122" spans="2:38" x14ac:dyDescent="0.15">
      <c r="B122" s="15">
        <f>IF('RAOB Used for Calcs'!N122=1,'RAOB Used for Calcs'!C122,0)</f>
        <v>9544</v>
      </c>
      <c r="D122" s="8">
        <f>Vz!K122</f>
        <v>0.49950960719149318</v>
      </c>
      <c r="F122" s="9">
        <f>'P,T'!J122</f>
        <v>0.41023469129739448</v>
      </c>
      <c r="G122" s="8"/>
      <c r="H122" s="8">
        <f>'wind velocity'!J122-T122</f>
        <v>-28.905298125385912</v>
      </c>
      <c r="I122" s="8"/>
      <c r="J122" s="8">
        <f>'wind velocity'!N122-X122</f>
        <v>-89.32153097090746</v>
      </c>
      <c r="L122" s="12">
        <f>IF('RAOB Used for Calcs'!N122=1,(0.5)*F122*$K$12*D122*(H122*ABS(H122)),0)</f>
        <v>-0.46497164862921292</v>
      </c>
      <c r="N122" s="12">
        <f>IF('RAOB Used for Calcs'!N122=1,(0.5)*F122*$K$12*D122*(J122*ABS(J122)),0)</f>
        <v>-4.4400093370585116</v>
      </c>
      <c r="P122" s="9">
        <f>IF('RAOB Used for Calcs'!N122=1,L122/$O$9,0)</f>
        <v>-0.46497164862921292</v>
      </c>
      <c r="Q122" s="8"/>
      <c r="R122" s="9">
        <f>IF('RAOB Used for Calcs'!N122=1,N122/$O$9,0)</f>
        <v>-4.4400093370585116</v>
      </c>
      <c r="S122" s="25"/>
      <c r="T122" s="25">
        <f>IF('RAOB Used for Calcs'!L122=1,'particle parameters'!$B$31,T123+(P123*'vertical grid'!H123))</f>
        <v>65.567496382156421</v>
      </c>
      <c r="V122" s="25">
        <f>(IF('RAOB Used for Calcs'!L122=1, AVERAGE(T121:T122), AVERAGE(T121:T123))*'RAOB Used for Calcs'!N122)</f>
        <v>65.570413777493641</v>
      </c>
      <c r="W122" s="25"/>
      <c r="X122" s="25">
        <f>IF('RAOB Used for Calcs'!L122=1,'particle parameters'!$B$32,X123+(R123*'vertical grid'!H123))</f>
        <v>114.99267855763705</v>
      </c>
      <c r="Z122" s="25">
        <f>(IF('RAOB Used for Calcs'!L122=1,AVERAGE(X121:X122),AVERAGE(X121:X123)))*'RAOB Used for Calcs'!N122</f>
        <v>115.0848829569133</v>
      </c>
      <c r="AB122" s="8">
        <f>(V122*'vertical grid'!H122)+((0.5*P122)*('vertical grid'!H122*'vertical grid'!H122))</f>
        <v>49.254722498010395</v>
      </c>
      <c r="AD122" s="8">
        <f>(Z122*'vertical grid'!H122)+((0.5*R122)*('vertical grid'!H122*'vertical grid'!H122))</f>
        <v>85.420752221977764</v>
      </c>
      <c r="AF122" s="8">
        <f>IF(AB122=0, AB122/0, SUM(AB122:$AB$600))</f>
        <v>1504.2856536438651</v>
      </c>
      <c r="AH122" s="8">
        <f>IF(AD122=0, AD122/0, SUM(AD122:$AD$600))</f>
        <v>6972.5326897090972</v>
      </c>
      <c r="AJ122" s="9">
        <f>IF('RAOB Used for Calcs'!N123=1,AB122/(B122-B121),B122/0)</f>
        <v>0.49254722498010395</v>
      </c>
      <c r="AL122" s="9">
        <f>IF('RAOB Used for Calcs'!N123=1, AD122/(B122-B121), B122/0)</f>
        <v>0.85420752221977769</v>
      </c>
    </row>
    <row r="123" spans="2:38" x14ac:dyDescent="0.15">
      <c r="B123" s="15">
        <f>IF('RAOB Used for Calcs'!N123=1,'RAOB Used for Calcs'!C123,0)</f>
        <v>9644</v>
      </c>
      <c r="D123" s="8">
        <f>Vz!K123</f>
        <v>0.49950960719149318</v>
      </c>
      <c r="F123" s="9">
        <f>'P,T'!J123</f>
        <v>0.41023469129739448</v>
      </c>
      <c r="G123" s="8"/>
      <c r="H123" s="8">
        <f>'wind velocity'!J123-T123</f>
        <v>-29.264259674105929</v>
      </c>
      <c r="I123" s="8"/>
      <c r="J123" s="8">
        <f>'wind velocity'!N123-X123</f>
        <v>-92.942289655744915</v>
      </c>
      <c r="L123" s="12">
        <f>IF('RAOB Used for Calcs'!N123=1,(0.5)*F123*$K$12*D123*(H123*ABS(H123)),0)</f>
        <v>-0.47659189295245408</v>
      </c>
      <c r="N123" s="12">
        <f>IF('RAOB Used for Calcs'!N123=1,(0.5)*F123*$K$12*D123*(J123*ABS(J123)),0)</f>
        <v>-4.807267635444318</v>
      </c>
      <c r="P123" s="9">
        <f>IF('RAOB Used for Calcs'!N123=1,L123/$O$9,0)</f>
        <v>-0.47659189295245408</v>
      </c>
      <c r="Q123" s="8"/>
      <c r="R123" s="9">
        <f>IF('RAOB Used for Calcs'!N123=1,N123/$O$9,0)</f>
        <v>-4.807267635444318</v>
      </c>
      <c r="S123" s="25"/>
      <c r="T123" s="25">
        <f>IF('RAOB Used for Calcs'!L123=1,'particle parameters'!$B$31,T124+(P124*'vertical grid'!H124))</f>
        <v>65.926457930876438</v>
      </c>
      <c r="V123" s="25">
        <f>(IF('RAOB Used for Calcs'!L123=1, AVERAGE(T122:T123), AVERAGE(T122:T124))*'RAOB Used for Calcs'!N123)</f>
        <v>65.929486554806928</v>
      </c>
      <c r="W123" s="25"/>
      <c r="X123" s="25">
        <f>IF('RAOB Used for Calcs'!L123=1,'particle parameters'!$B$32,X124+(R124*'vertical grid'!H124))</f>
        <v>118.6134372424745</v>
      </c>
      <c r="Z123" s="25">
        <f>(IF('RAOB Used for Calcs'!L123=1,AVERAGE(X122:X123),AVERAGE(X122:X124)))*'RAOB Used for Calcs'!N123</f>
        <v>118.71776387981707</v>
      </c>
      <c r="AB123" s="8">
        <f>(V123*'vertical grid'!H123)+((0.5*P123)*('vertical grid'!H123*'vertical grid'!H123))</f>
        <v>49.521874484873003</v>
      </c>
      <c r="AD123" s="8">
        <f>(Z123*'vertical grid'!H123)+((0.5*R123)*('vertical grid'!H123*'vertical grid'!H123))</f>
        <v>88.052810865874136</v>
      </c>
      <c r="AF123" s="8">
        <f>IF(AB123=0, AB123/0, SUM(AB123:$AB$600))</f>
        <v>1455.0309311458543</v>
      </c>
      <c r="AH123" s="8">
        <f>IF(AD123=0, AD123/0, SUM(AD123:$AD$600))</f>
        <v>6887.1119374871205</v>
      </c>
      <c r="AJ123" s="9">
        <f>IF('RAOB Used for Calcs'!N124=1,AB123/(B123-B122),B123/0)</f>
        <v>0.49521874484873002</v>
      </c>
      <c r="AL123" s="9">
        <f>IF('RAOB Used for Calcs'!N124=1, AD123/(B123-B122), B123/0)</f>
        <v>0.88052810865874132</v>
      </c>
    </row>
    <row r="124" spans="2:38" x14ac:dyDescent="0.15">
      <c r="B124" s="15">
        <f>IF('RAOB Used for Calcs'!N124=1,'RAOB Used for Calcs'!C124,0)</f>
        <v>9744</v>
      </c>
      <c r="D124" s="8">
        <f>Vz!K124</f>
        <v>0.49950960719149318</v>
      </c>
      <c r="F124" s="9">
        <f>'P,T'!J124</f>
        <v>0.41023469129739448</v>
      </c>
      <c r="G124" s="8"/>
      <c r="H124" s="8">
        <f>'wind velocity'!J124-T124</f>
        <v>-29.632307094617403</v>
      </c>
      <c r="I124" s="8"/>
      <c r="J124" s="8">
        <f>'wind velocity'!N124-X124</f>
        <v>-96.87602825261007</v>
      </c>
      <c r="L124" s="12">
        <f>IF('RAOB Used for Calcs'!N124=1,(0.5)*F124*$K$12*D124*(H124*ABS(H124)),0)</f>
        <v>-0.48865517062565178</v>
      </c>
      <c r="N124" s="12">
        <f>IF('RAOB Used for Calcs'!N124=1,(0.5)*F124*$K$12*D124*(J124*ABS(J124)),0)</f>
        <v>-5.2228098829671064</v>
      </c>
      <c r="P124" s="9">
        <f>IF('RAOB Used for Calcs'!N124=1,L124/$O$9,0)</f>
        <v>-0.48865517062565178</v>
      </c>
      <c r="Q124" s="8"/>
      <c r="R124" s="9">
        <f>IF('RAOB Used for Calcs'!N124=1,N124/$O$9,0)</f>
        <v>-5.2228098829671064</v>
      </c>
      <c r="S124" s="25"/>
      <c r="T124" s="25">
        <f>IF('RAOB Used for Calcs'!L124=1,'particle parameters'!$B$31,T125+(P125*'vertical grid'!H125))</f>
        <v>66.294505351387912</v>
      </c>
      <c r="V124" s="25">
        <f>(IF('RAOB Used for Calcs'!L124=1, AVERAGE(T123:T124), AVERAGE(T123:T125))*'RAOB Used for Calcs'!N124)</f>
        <v>66.303681774718285</v>
      </c>
      <c r="W124" s="25"/>
      <c r="X124" s="25">
        <f>IF('RAOB Used for Calcs'!L124=1,'particle parameters'!$B$32,X125+(R125*'vertical grid'!H125))</f>
        <v>122.54717583933966</v>
      </c>
      <c r="Z124" s="25">
        <f>(IF('RAOB Used for Calcs'!L124=1,AVERAGE(X123:X124),AVERAGE(X123:X125)))*'RAOB Used for Calcs'!N124</f>
        <v>122.73911448736152</v>
      </c>
      <c r="AB124" s="8">
        <f>(V124*'vertical grid'!H124)+((0.5*P124)*('vertical grid'!H124*'vertical grid'!H124))</f>
        <v>49.800290795180196</v>
      </c>
      <c r="AD124" s="8">
        <f>(Z124*'vertical grid'!H124)+((0.5*R124)*('vertical grid'!H124*'vertical grid'!H124))</f>
        <v>90.963763371729897</v>
      </c>
      <c r="AF124" s="8">
        <f>IF(AB124=0, AB124/0, SUM(AB124:$AB$600))</f>
        <v>1405.5090566609815</v>
      </c>
      <c r="AH124" s="8">
        <f>IF(AD124=0, AD124/0, SUM(AD124:$AD$600))</f>
        <v>6799.0591266212459</v>
      </c>
      <c r="AJ124" s="9">
        <f>IF('RAOB Used for Calcs'!N125=1,AB124/(B124-B123),B124/0)</f>
        <v>0.49800290795180197</v>
      </c>
      <c r="AL124" s="9">
        <f>IF('RAOB Used for Calcs'!N125=1, AD124/(B124-B123), B124/0)</f>
        <v>0.909637633717299</v>
      </c>
    </row>
    <row r="125" spans="2:38" x14ac:dyDescent="0.15">
      <c r="B125" s="15">
        <f>IF('RAOB Used for Calcs'!N125=1,'RAOB Used for Calcs'!C125,0)</f>
        <v>9848.6666666666661</v>
      </c>
      <c r="D125" s="8">
        <f>Vz!K125</f>
        <v>0.49950960719149318</v>
      </c>
      <c r="F125" s="9">
        <f>'P,T'!J125</f>
        <v>0.41023469129739448</v>
      </c>
      <c r="G125" s="8"/>
      <c r="H125" s="8">
        <f>'wind velocity'!J125-T125</f>
        <v>-30.027883785120011</v>
      </c>
      <c r="I125" s="8"/>
      <c r="J125" s="8">
        <f>'wind velocity'!N125-X125</f>
        <v>-101.38558279354078</v>
      </c>
      <c r="L125" s="12">
        <f>IF('RAOB Used for Calcs'!N125=1,(0.5)*F125*$K$12*D125*(H125*ABS(H125)),0)</f>
        <v>-0.50178886476525997</v>
      </c>
      <c r="N125" s="12">
        <f>IF('RAOB Used for Calcs'!N125=1,(0.5)*F125*$K$12*D125*(J125*ABS(J125)),0)</f>
        <v>-5.720368029813736</v>
      </c>
      <c r="P125" s="9">
        <f>IF('RAOB Used for Calcs'!N125=1,L125/$O$9,0)</f>
        <v>-0.50178886476525997</v>
      </c>
      <c r="Q125" s="8"/>
      <c r="R125" s="9">
        <f>IF('RAOB Used for Calcs'!N125=1,N125/$O$9,0)</f>
        <v>-5.720368029813736</v>
      </c>
      <c r="S125" s="25"/>
      <c r="T125" s="25">
        <f>IF('RAOB Used for Calcs'!L125=1,'particle parameters'!$B$31,T126+(P126*'vertical grid'!H126))</f>
        <v>66.69008204189052</v>
      </c>
      <c r="V125" s="25">
        <f>(IF('RAOB Used for Calcs'!L125=1, AVERAGE(T124:T125), AVERAGE(T124:T126))*'RAOB Used for Calcs'!N125)</f>
        <v>66.693674978209813</v>
      </c>
      <c r="W125" s="25"/>
      <c r="X125" s="25">
        <f>IF('RAOB Used for Calcs'!L125=1,'particle parameters'!$B$32,X126+(R126*'vertical grid'!H126))</f>
        <v>127.05673038027037</v>
      </c>
      <c r="Z125" s="25">
        <f>(IF('RAOB Used for Calcs'!L125=1,AVERAGE(X124:X125),AVERAGE(X124:X126)))*'RAOB Used for Calcs'!N125</f>
        <v>127.20746037713805</v>
      </c>
      <c r="AB125" s="8">
        <f>(V125*'vertical grid'!H125)+((0.5*P125)*('vertical grid'!H125*'vertical grid'!H125))</f>
        <v>52.42089773874838</v>
      </c>
      <c r="AD125" s="8">
        <f>(Z125*'vertical grid'!H125)+((0.5*R125)*('vertical grid'!H125*'vertical grid'!H125))</f>
        <v>98.504315905618228</v>
      </c>
      <c r="AF125" s="8">
        <f>IF(AB125=0, AB125/0, SUM(AB125:$AB$600))</f>
        <v>1355.7087658658013</v>
      </c>
      <c r="AH125" s="8">
        <f>IF(AD125=0, AD125/0, SUM(AD125:$AD$600))</f>
        <v>6708.0953632495157</v>
      </c>
      <c r="AJ125" s="9">
        <f>IF('RAOB Used for Calcs'!N126=1,AB125/(B125-B124),B125/0)</f>
        <v>0.50083660259950968</v>
      </c>
      <c r="AL125" s="9">
        <f>IF('RAOB Used for Calcs'!N126=1, AD125/(B125-B124), B125/0)</f>
        <v>0.9411240373148293</v>
      </c>
    </row>
    <row r="126" spans="2:38" x14ac:dyDescent="0.15">
      <c r="B126" s="15">
        <f>IF('RAOB Used for Calcs'!N126=1,'RAOB Used for Calcs'!C126,0)</f>
        <v>9953.3333333333321</v>
      </c>
      <c r="D126" s="8">
        <f>Vz!K126</f>
        <v>0.49950960719149318</v>
      </c>
      <c r="F126" s="9">
        <f>'P,T'!J126</f>
        <v>0.41023469129739448</v>
      </c>
      <c r="G126" s="8"/>
      <c r="H126" s="8">
        <f>'wind velocity'!J126-T126</f>
        <v>-30.434239284580514</v>
      </c>
      <c r="I126" s="8"/>
      <c r="J126" s="8">
        <f>'wind velocity'!N126-X126</f>
        <v>-106.34732732507452</v>
      </c>
      <c r="L126" s="12">
        <f>IF('RAOB Used for Calcs'!N126=1,(0.5)*F126*$K$12*D126*(H126*ABS(H126)),0)</f>
        <v>-0.51546177937413884</v>
      </c>
      <c r="N126" s="12">
        <f>IF('RAOB Used for Calcs'!N126=1,(0.5)*F126*$K$12*D126*(J126*ABS(J126)),0)</f>
        <v>-6.2939708418363809</v>
      </c>
      <c r="P126" s="9">
        <f>IF('RAOB Used for Calcs'!N126=1,L126/$O$9,0)</f>
        <v>-0.51546177937413884</v>
      </c>
      <c r="Q126" s="8"/>
      <c r="R126" s="9">
        <f>IF('RAOB Used for Calcs'!N126=1,N126/$O$9,0)</f>
        <v>-6.2939708418363809</v>
      </c>
      <c r="S126" s="25"/>
      <c r="T126" s="25">
        <f>IF('RAOB Used for Calcs'!L126=1,'particle parameters'!$B$31,T127+(P127*'vertical grid'!H127))</f>
        <v>67.096437541351023</v>
      </c>
      <c r="V126" s="25">
        <f>(IF('RAOB Used for Calcs'!L126=1, AVERAGE(T125:T126), AVERAGE(T125:T127))*'RAOB Used for Calcs'!N126)</f>
        <v>67.102798138194217</v>
      </c>
      <c r="W126" s="25"/>
      <c r="X126" s="25">
        <f>IF('RAOB Used for Calcs'!L126=1,'particle parameters'!$B$32,X127+(R127*'vertical grid'!H127))</f>
        <v>132.01847491180411</v>
      </c>
      <c r="Z126" s="25">
        <f>(IF('RAOB Used for Calcs'!L126=1,AVERAGE(X125:X126),AVERAGE(X125:X127)))*'RAOB Used for Calcs'!N126</f>
        <v>132.2006859685284</v>
      </c>
      <c r="AB126" s="8">
        <f>(V126*'vertical grid'!H126)+((0.5*P126)*('vertical grid'!H126*'vertical grid'!H126))</f>
        <v>52.739174356787217</v>
      </c>
      <c r="AD126" s="8">
        <f>(Z126*'vertical grid'!H126)+((0.5*R126)*('vertical grid'!H126*'vertical grid'!H126))</f>
        <v>102.26240197888475</v>
      </c>
      <c r="AF126" s="8">
        <f>IF(AB126=0, AB126/0, SUM(AB126:$AB$600))</f>
        <v>1303.2878681270531</v>
      </c>
      <c r="AH126" s="8">
        <f>IF(AD126=0, AD126/0, SUM(AD126:$AD$600))</f>
        <v>6609.5910473438989</v>
      </c>
      <c r="AJ126" s="9">
        <f>IF('RAOB Used for Calcs'!N127=1,AB126/(B126-B125),B126/0)</f>
        <v>0.50387746200752415</v>
      </c>
      <c r="AL126" s="9">
        <f>IF('RAOB Used for Calcs'!N127=1, AD126/(B126-B125), B126/0)</f>
        <v>0.97702931826960526</v>
      </c>
    </row>
    <row r="127" spans="2:38" x14ac:dyDescent="0.15">
      <c r="B127" s="15">
        <f>IF('RAOB Used for Calcs'!N127=1,'RAOB Used for Calcs'!C127,0)</f>
        <v>10058</v>
      </c>
      <c r="D127" s="8">
        <f>Vz!K127</f>
        <v>0.49950960719149318</v>
      </c>
      <c r="F127" s="9">
        <f>'P,T'!J127</f>
        <v>0.41023469129739448</v>
      </c>
      <c r="G127" s="8"/>
      <c r="H127" s="8">
        <f>'wind velocity'!J127-T127</f>
        <v>-31.140612959679949</v>
      </c>
      <c r="I127" s="8"/>
      <c r="J127" s="8">
        <f>'wind velocity'!N127-X127</f>
        <v>-112.05241880139207</v>
      </c>
      <c r="L127" s="12">
        <f>IF('RAOB Used for Calcs'!N127=1,(0.5)*F127*$K$12*D127*(H127*ABS(H127)),0)</f>
        <v>-0.53966702259855781</v>
      </c>
      <c r="N127" s="12">
        <f>IF('RAOB Used for Calcs'!N127=1,(0.5)*F127*$K$12*D127*(J127*ABS(J127)),0)</f>
        <v>-6.9873747872395064</v>
      </c>
      <c r="P127" s="9">
        <f>IF('RAOB Used for Calcs'!N127=1,L127/$O$9,0)</f>
        <v>-0.53966702259855781</v>
      </c>
      <c r="Q127" s="8"/>
      <c r="R127" s="9">
        <f>IF('RAOB Used for Calcs'!N127=1,N127/$O$9,0)</f>
        <v>-6.9873747872395064</v>
      </c>
      <c r="S127" s="25"/>
      <c r="T127" s="25">
        <f>IF('RAOB Used for Calcs'!L127=1,'particle parameters'!$B$31,T128+(P128*'vertical grid'!H128))</f>
        <v>67.521874831341108</v>
      </c>
      <c r="V127" s="25">
        <f>(IF('RAOB Used for Calcs'!L127=1, AVERAGE(T126:T127), AVERAGE(T126:T128))*'RAOB Used for Calcs'!N127)</f>
        <v>67.453760252199046</v>
      </c>
      <c r="W127" s="25"/>
      <c r="X127" s="25">
        <f>IF('RAOB Used for Calcs'!L127=1,'particle parameters'!$B$32,X128+(R128*'vertical grid'!H128))</f>
        <v>137.5268526135107</v>
      </c>
      <c r="Z127" s="25">
        <f>(IF('RAOB Used for Calcs'!L127=1,AVERAGE(X126:X127),AVERAGE(X126:X128)))*'RAOB Used for Calcs'!N127</f>
        <v>136.66718149495333</v>
      </c>
      <c r="AB127" s="8">
        <f>(V127*'vertical grid'!H127)+((0.5*P127)*('vertical grid'!H127*'vertical grid'!H127))</f>
        <v>53.00832794958405</v>
      </c>
      <c r="AD127" s="8">
        <f>(Z127*'vertical grid'!H127)+((0.5*R127)*('vertical grid'!H127*'vertical grid'!H127))</f>
        <v>105.56802305733736</v>
      </c>
      <c r="AF127" s="8">
        <f>IF(AB127=0, AB127/0, SUM(AB127:$AB$600))</f>
        <v>1250.5486937702658</v>
      </c>
      <c r="AH127" s="8">
        <f>IF(AD127=0, AD127/0, SUM(AD127:$AD$600))</f>
        <v>6507.3286453650135</v>
      </c>
      <c r="AJ127" s="9">
        <f>IF('RAOB Used for Calcs'!N128=1,AB127/(B127-B126),B127/0)</f>
        <v>0.50644899314888636</v>
      </c>
      <c r="AL127" s="9">
        <f>IF('RAOB Used for Calcs'!N128=1, AD127/(B127-B126), B127/0)</f>
        <v>1.0086116852611733</v>
      </c>
    </row>
    <row r="128" spans="2:38" x14ac:dyDescent="0.15">
      <c r="B128" s="15">
        <f>IF('RAOB Used for Calcs'!N128=1,'RAOB Used for Calcs'!C128,0)</f>
        <v>10112</v>
      </c>
      <c r="D128" s="8">
        <f>Vz!K128</f>
        <v>0.50141244929271878</v>
      </c>
      <c r="F128" s="9">
        <f>'P,T'!J128</f>
        <v>0.40199788122996721</v>
      </c>
      <c r="G128" s="8"/>
      <c r="H128" s="8">
        <f>'wind velocity'!J128-T128</f>
        <v>-31.64264289735322</v>
      </c>
      <c r="I128" s="8"/>
      <c r="J128" s="8">
        <f>'wind velocity'!N128-X128</f>
        <v>-115.17849692203755</v>
      </c>
      <c r="L128" s="12">
        <f>IF('RAOB Used for Calcs'!N128=1,(0.5)*F128*$K$12*D128*(H128*ABS(H128)),0)</f>
        <v>-0.54809988965658785</v>
      </c>
      <c r="N128" s="12">
        <f>IF('RAOB Used for Calcs'!N128=1,(0.5)*F128*$K$12*D128*(J128*ABS(J128)),0)</f>
        <v>-7.2620130990084517</v>
      </c>
      <c r="P128" s="9">
        <f>IF('RAOB Used for Calcs'!N128=1,L128/$O$9,0)</f>
        <v>-0.54809988965658785</v>
      </c>
      <c r="Q128" s="8"/>
      <c r="R128" s="9">
        <f>IF('RAOB Used for Calcs'!N128=1,N128/$O$9,0)</f>
        <v>-7.2620130990084517</v>
      </c>
      <c r="S128" s="25"/>
      <c r="T128" s="25">
        <f>IF('RAOB Used for Calcs'!L128=1,'particle parameters'!$B$31,T129+(P129*'vertical grid'!H129))</f>
        <v>67.742968383905023</v>
      </c>
      <c r="V128" s="25">
        <f>(IF('RAOB Used for Calcs'!L128=1, AVERAGE(T127:T128), AVERAGE(T127:T129))*'RAOB Used for Calcs'!N128)</f>
        <v>67.745359405176757</v>
      </c>
      <c r="W128" s="25"/>
      <c r="X128" s="25">
        <f>IF('RAOB Used for Calcs'!L128=1,'particle parameters'!$B$32,X129+(R129*'vertical grid'!H129))</f>
        <v>140.45621695954523</v>
      </c>
      <c r="Z128" s="25">
        <f>(IF('RAOB Used for Calcs'!L128=1,AVERAGE(X127:X128),AVERAGE(X127:X129)))*'RAOB Used for Calcs'!N128</f>
        <v>140.51290437163016</v>
      </c>
      <c r="AB128" s="8">
        <f>(V128*'vertical grid'!H128)+((0.5*P128)*('vertical grid'!H128*'vertical grid'!H128))</f>
        <v>27.28265647067786</v>
      </c>
      <c r="AD128" s="8">
        <f>(Z128*'vertical grid'!H128)+((0.5*R128)*('vertical grid'!H128*'vertical grid'!H128))</f>
        <v>56.089530400835962</v>
      </c>
      <c r="AF128" s="8">
        <f>IF(AB128=0, AB128/0, SUM(AB128:$AB$600))</f>
        <v>1197.5403658206815</v>
      </c>
      <c r="AH128" s="8">
        <f>IF(AD128=0, AD128/0, SUM(AD128:$AD$600))</f>
        <v>6401.7606223076755</v>
      </c>
      <c r="AJ128" s="9">
        <f>IF('RAOB Used for Calcs'!N129=1,AB128/(B128-B127),B128/0)</f>
        <v>0.50523437908662705</v>
      </c>
      <c r="AL128" s="9">
        <f>IF('RAOB Used for Calcs'!N129=1, AD128/(B128-B127), B128/0)</f>
        <v>1.0386950074228882</v>
      </c>
    </row>
    <row r="129" spans="2:38" x14ac:dyDescent="0.15">
      <c r="B129" s="15">
        <f>IF('RAOB Used for Calcs'!N129=1,'RAOB Used for Calcs'!C129,0)</f>
        <v>10166</v>
      </c>
      <c r="D129" s="8">
        <f>Vz!K129</f>
        <v>0.50141244929271878</v>
      </c>
      <c r="F129" s="9">
        <f>'P,T'!J129</f>
        <v>0.40199788122996721</v>
      </c>
      <c r="G129" s="8"/>
      <c r="H129" s="8">
        <f>'wind velocity'!J129-T129</f>
        <v>-32.151845898841714</v>
      </c>
      <c r="I129" s="8"/>
      <c r="J129" s="8">
        <f>'wind velocity'!N129-X129</f>
        <v>-118.47463727893781</v>
      </c>
      <c r="L129" s="12">
        <f>IF('RAOB Used for Calcs'!N129=1,(0.5)*F129*$K$12*D129*(H129*ABS(H129)),0)</f>
        <v>-0.56588220596583527</v>
      </c>
      <c r="N129" s="12">
        <f>IF('RAOB Used for Calcs'!N129=1,(0.5)*F129*$K$12*D129*(J129*ABS(J129)),0)</f>
        <v>-7.6836042844820538</v>
      </c>
      <c r="P129" s="9">
        <f>IF('RAOB Used for Calcs'!N129=1,L129/$O$9,0)</f>
        <v>-0.56588220596583527</v>
      </c>
      <c r="Q129" s="8"/>
      <c r="R129" s="9">
        <f>IF('RAOB Used for Calcs'!N129=1,N129/$O$9,0)</f>
        <v>-7.6836042844820538</v>
      </c>
      <c r="S129" s="25"/>
      <c r="T129" s="25">
        <f>IF('RAOB Used for Calcs'!L129=1,'particle parameters'!$B$31,T130+(P130*'vertical grid'!H130))</f>
        <v>67.971235000284167</v>
      </c>
      <c r="V129" s="25">
        <f>(IF('RAOB Used for Calcs'!L129=1, AVERAGE(T128:T129), AVERAGE(T128:T130))*'RAOB Used for Calcs'!N129)</f>
        <v>67.9733433814758</v>
      </c>
      <c r="W129" s="25"/>
      <c r="X129" s="25">
        <f>IF('RAOB Used for Calcs'!L129=1,'particle parameters'!$B$32,X130+(R130*'vertical grid'!H130))</f>
        <v>143.55564354183454</v>
      </c>
      <c r="Z129" s="25">
        <f>(IF('RAOB Used for Calcs'!L129=1,AVERAGE(X128:X129),AVERAGE(X128:X130)))*'RAOB Used for Calcs'!N129</f>
        <v>143.64379227409145</v>
      </c>
      <c r="AB129" s="8">
        <f>(V129*'vertical grid'!H129)+((0.5*P129)*('vertical grid'!H129*'vertical grid'!H129))</f>
        <v>27.373174329015413</v>
      </c>
      <c r="AD129" s="8">
        <f>(Z129*'vertical grid'!H129)+((0.5*R129)*('vertical grid'!H129*'vertical grid'!H129))</f>
        <v>57.318173773618284</v>
      </c>
      <c r="AF129" s="8">
        <f>IF(AB129=0, AB129/0, SUM(AB129:$AB$600))</f>
        <v>1170.2577093500036</v>
      </c>
      <c r="AH129" s="8">
        <f>IF(AD129=0, AD129/0, SUM(AD129:$AD$600))</f>
        <v>6345.67109190684</v>
      </c>
      <c r="AJ129" s="9">
        <f>IF('RAOB Used for Calcs'!N130=1,AB129/(B129-B128),B129/0)</f>
        <v>0.50691063572250761</v>
      </c>
      <c r="AL129" s="9">
        <f>IF('RAOB Used for Calcs'!N130=1, AD129/(B129-B128), B129/0)</f>
        <v>1.0614476624744127</v>
      </c>
    </row>
    <row r="130" spans="2:38" x14ac:dyDescent="0.15">
      <c r="B130" s="15">
        <f>IF('RAOB Used for Calcs'!N130=1,'RAOB Used for Calcs'!C130,0)</f>
        <v>10220</v>
      </c>
      <c r="D130" s="8">
        <f>Vz!K130</f>
        <v>0.50141244929271878</v>
      </c>
      <c r="F130" s="9">
        <f>'P,T'!J130</f>
        <v>0.40199788122996721</v>
      </c>
      <c r="G130" s="8"/>
      <c r="H130" s="8">
        <f>'wind velocity'!J130-T130</f>
        <v>-32.594257162907745</v>
      </c>
      <c r="I130" s="8"/>
      <c r="J130" s="8">
        <f>'wind velocity'!N130-X130</f>
        <v>-123.42538547896341</v>
      </c>
      <c r="L130" s="12">
        <f>IF('RAOB Used for Calcs'!N130=1,(0.5)*F130*$K$12*D130*(H130*ABS(H130)),0)</f>
        <v>-0.5815624935873217</v>
      </c>
      <c r="N130" s="12">
        <f>IF('RAOB Used for Calcs'!N130=1,(0.5)*F130*$K$12*D130*(J130*ABS(J130)),0)</f>
        <v>-8.3391771385490561</v>
      </c>
      <c r="P130" s="9">
        <f>IF('RAOB Used for Calcs'!N130=1,L130/$O$9,0)</f>
        <v>-0.5815624935873217</v>
      </c>
      <c r="Q130" s="8"/>
      <c r="R130" s="9">
        <f>IF('RAOB Used for Calcs'!N130=1,N130/$O$9,0)</f>
        <v>-8.3391771385490561</v>
      </c>
      <c r="S130" s="25"/>
      <c r="T130" s="25">
        <f>IF('RAOB Used for Calcs'!L130=1,'particle parameters'!$B$31,T131+(P131*'vertical grid'!H131))</f>
        <v>68.205826760238196</v>
      </c>
      <c r="V130" s="25">
        <f>(IF('RAOB Used for Calcs'!L130=1, AVERAGE(T129:T130), AVERAGE(T129:T131))*'RAOB Used for Calcs'!N130)</f>
        <v>68.264264909263929</v>
      </c>
      <c r="W130" s="25"/>
      <c r="X130" s="25">
        <f>IF('RAOB Used for Calcs'!L130=1,'particle parameters'!$B$32,X131+(R131*'vertical grid'!H131))</f>
        <v>146.91951632089456</v>
      </c>
      <c r="Z130" s="25">
        <f>(IF('RAOB Used for Calcs'!L130=1,AVERAGE(X129:X130),AVERAGE(X129:X131)))*'RAOB Used for Calcs'!N130</f>
        <v>147.93802778839731</v>
      </c>
      <c r="AB130" s="8">
        <f>(V130*'vertical grid'!H130)+((0.5*P130)*('vertical grid'!H130*'vertical grid'!H130))</f>
        <v>27.489251071713056</v>
      </c>
      <c r="AD130" s="8">
        <f>(Z130*'vertical grid'!H130)+((0.5*R130)*('vertical grid'!H130*'vertical grid'!H130))</f>
        <v>58.997054080322108</v>
      </c>
      <c r="AF130" s="8">
        <f>IF(AB130=0, AB130/0, SUM(AB130:$AB$600))</f>
        <v>1142.8845350209883</v>
      </c>
      <c r="AH130" s="8">
        <f>IF(AD130=0, AD130/0, SUM(AD130:$AD$600))</f>
        <v>6288.3529181332224</v>
      </c>
      <c r="AJ130" s="9">
        <f>IF('RAOB Used for Calcs'!N131=1,AB130/(B130-B129),B130/0)</f>
        <v>0.50906020503172322</v>
      </c>
      <c r="AL130" s="9">
        <f>IF('RAOB Used for Calcs'!N131=1, AD130/(B130-B129), B130/0)</f>
        <v>1.0925380385244834</v>
      </c>
    </row>
    <row r="131" spans="2:38" x14ac:dyDescent="0.15">
      <c r="B131" s="15">
        <f>IF('RAOB Used for Calcs'!N131=1,'RAOB Used for Calcs'!C131,0)</f>
        <v>10315</v>
      </c>
      <c r="D131" s="8">
        <f>Vz!K131</f>
        <v>0.50497536536895271</v>
      </c>
      <c r="F131" s="9">
        <f>'P,T'!J131</f>
        <v>0.38752969963164824</v>
      </c>
      <c r="G131" s="8"/>
      <c r="H131" s="8">
        <f>'wind velocity'!J131-T131</f>
        <v>-33.211982874050967</v>
      </c>
      <c r="I131" s="8"/>
      <c r="J131" s="8">
        <f>'wind velocity'!N131-X131</f>
        <v>-131.43166808149718</v>
      </c>
      <c r="L131" s="12">
        <f>IF('RAOB Used for Calcs'!N131=1,(0.5)*F131*$K$12*D131*(H131*ABS(H131)),0)</f>
        <v>-0.58621932662825493</v>
      </c>
      <c r="N131" s="12">
        <f>IF('RAOB Used for Calcs'!N131=1,(0.5)*F131*$K$12*D131*(J131*ABS(J131)),0)</f>
        <v>-9.1805893416121247</v>
      </c>
      <c r="P131" s="9">
        <f>IF('RAOB Used for Calcs'!N131=1,L131/$O$9,0)</f>
        <v>-0.58621932662825493</v>
      </c>
      <c r="Q131" s="8"/>
      <c r="R131" s="9">
        <f>IF('RAOB Used for Calcs'!N131=1,N131/$O$9,0)</f>
        <v>-9.1805893416121247</v>
      </c>
      <c r="S131" s="25"/>
      <c r="T131" s="25">
        <f>IF('RAOB Used for Calcs'!L131=1,'particle parameters'!$B$31,T132+(P132*'vertical grid'!H132))</f>
        <v>68.615732967269423</v>
      </c>
      <c r="V131" s="25">
        <f>(IF('RAOB Used for Calcs'!L131=1, AVERAGE(T130:T131), AVERAGE(T130:T132))*'RAOB Used for Calcs'!N131)</f>
        <v>68.62099527359463</v>
      </c>
      <c r="W131" s="25"/>
      <c r="X131" s="25">
        <f>IF('RAOB Used for Calcs'!L131=1,'particle parameters'!$B$32,X132+(R132*'vertical grid'!H132))</f>
        <v>153.33892350246276</v>
      </c>
      <c r="Z131" s="25">
        <f>(IF('RAOB Used for Calcs'!L131=1,AVERAGE(X130:X131),AVERAGE(X130:X132)))*'RAOB Used for Calcs'!N131</f>
        <v>153.63873056221533</v>
      </c>
      <c r="AB131" s="8">
        <f>(V131*'vertical grid'!H131)+((0.5*P131)*('vertical grid'!H131*'vertical grid'!H131))</f>
        <v>47.839023846802021</v>
      </c>
      <c r="AD131" s="8">
        <f>(Z131*'vertical grid'!H131)+((0.5*R131)*('vertical grid'!H131*'vertical grid'!H131))</f>
        <v>105.18553222718833</v>
      </c>
      <c r="AF131" s="8">
        <f>IF(AB131=0, AB131/0, SUM(AB131:$AB$600))</f>
        <v>1115.3952839492752</v>
      </c>
      <c r="AH131" s="8">
        <f>IF(AD131=0, AD131/0, SUM(AD131:$AD$600))</f>
        <v>6229.3558640529</v>
      </c>
      <c r="AJ131" s="9">
        <f>IF('RAOB Used for Calcs'!N132=1,AB131/(B131-B130),B131/0)</f>
        <v>0.50356867207160028</v>
      </c>
      <c r="AL131" s="9">
        <f>IF('RAOB Used for Calcs'!N132=1, AD131/(B131-B130), B131/0)</f>
        <v>1.1072161287072455</v>
      </c>
    </row>
    <row r="132" spans="2:38" x14ac:dyDescent="0.15">
      <c r="B132" s="15">
        <f>IF('RAOB Used for Calcs'!N132=1,'RAOB Used for Calcs'!C132,0)</f>
        <v>10410</v>
      </c>
      <c r="D132" s="8">
        <f>Vz!K132</f>
        <v>0.50497536536895271</v>
      </c>
      <c r="F132" s="9">
        <f>'P,T'!J132</f>
        <v>0.38752969963164824</v>
      </c>
      <c r="G132" s="8"/>
      <c r="H132" s="8">
        <f>'wind velocity'!J132-T132</f>
        <v>-33.84549550416979</v>
      </c>
      <c r="I132" s="8"/>
      <c r="J132" s="8">
        <f>'wind velocity'!N132-X132</f>
        <v>-140.33737186328872</v>
      </c>
      <c r="L132" s="12">
        <f>IF('RAOB Used for Calcs'!N132=1,(0.5)*F132*$K$12*D132*(H132*ABS(H132)),0)</f>
        <v>-0.60879667933153725</v>
      </c>
      <c r="N132" s="12">
        <f>IF('RAOB Used for Calcs'!N132=1,(0.5)*F132*$K$12*D132*(J132*ABS(J132)),0)</f>
        <v>-10.466878909848658</v>
      </c>
      <c r="P132" s="9">
        <f>IF('RAOB Used for Calcs'!N132=1,L132/$O$9,0)</f>
        <v>-0.60879667933153725</v>
      </c>
      <c r="Q132" s="8"/>
      <c r="R132" s="9">
        <f>IF('RAOB Used for Calcs'!N132=1,N132/$O$9,0)</f>
        <v>-10.466878909848658</v>
      </c>
      <c r="S132" s="25"/>
      <c r="T132" s="25">
        <f>IF('RAOB Used for Calcs'!L132=1,'particle parameters'!$B$31,T133+(P133*'vertical grid'!H133))</f>
        <v>69.041426093276243</v>
      </c>
      <c r="V132" s="25">
        <f>(IF('RAOB Used for Calcs'!L132=1, AVERAGE(T131:T132), AVERAGE(T131:T133))*'RAOB Used for Calcs'!N132)</f>
        <v>69.047712244388933</v>
      </c>
      <c r="W132" s="25"/>
      <c r="X132" s="25">
        <f>IF('RAOB Used for Calcs'!L132=1,'particle parameters'!$B$32,X133+(R133*'vertical grid'!H133))</f>
        <v>160.65775186328872</v>
      </c>
      <c r="Z132" s="25">
        <f>(IF('RAOB Used for Calcs'!L132=1,AVERAGE(X131:X132),AVERAGE(X131:X133)))*'RAOB Used for Calcs'!N132</f>
        <v>160.95823829115412</v>
      </c>
      <c r="AB132" s="8">
        <f>(V132*'vertical grid'!H132)+((0.5*P132)*('vertical grid'!H132*'vertical grid'!H132))</f>
        <v>48.131880716469873</v>
      </c>
      <c r="AD132" s="8">
        <f>(Z132*'vertical grid'!H132)+((0.5*R132)*('vertical grid'!H132*'vertical grid'!H132))</f>
        <v>109.98914814453626</v>
      </c>
      <c r="AF132" s="8">
        <f>IF(AB132=0, AB132/0, SUM(AB132:$AB$600))</f>
        <v>1067.5562601024728</v>
      </c>
      <c r="AH132" s="8">
        <f>IF(AD132=0, AD132/0, SUM(AD132:$AD$600))</f>
        <v>6124.1703318257105</v>
      </c>
      <c r="AJ132" s="9">
        <f>IF('RAOB Used for Calcs'!N133=1,AB132/(B132-B131),B132/0)</f>
        <v>0.50665137596284071</v>
      </c>
      <c r="AL132" s="9">
        <f>IF('RAOB Used for Calcs'!N133=1, AD132/(B132-B131), B132/0)</f>
        <v>1.1577805067845921</v>
      </c>
    </row>
    <row r="133" spans="2:38" x14ac:dyDescent="0.15">
      <c r="B133" s="15">
        <f>IF('RAOB Used for Calcs'!N133=1,'RAOB Used for Calcs'!C133,0)</f>
        <v>10505</v>
      </c>
      <c r="D133" s="8">
        <f>Vz!K133</f>
        <v>0.50497536536895271</v>
      </c>
      <c r="F133" s="9">
        <f>'P,T'!J133</f>
        <v>0.38752969963164824</v>
      </c>
      <c r="G133" s="8"/>
      <c r="H133" s="8">
        <f>'wind velocity'!J133-T133</f>
        <v>-34.587059155996606</v>
      </c>
      <c r="I133" s="8"/>
      <c r="J133" s="8">
        <f>'wind velocity'!N133-X133</f>
        <v>-148.72913950771093</v>
      </c>
      <c r="L133" s="12">
        <f>IF('RAOB Used for Calcs'!N133=1,(0.5)*F133*$K$12*D133*(H133*ABS(H133)),0)</f>
        <v>-0.63576672669228995</v>
      </c>
      <c r="N133" s="12">
        <f>IF('RAOB Used for Calcs'!N133=1,(0.5)*F133*$K$12*D133*(J133*ABS(J133)),0)</f>
        <v>-11.756083233052092</v>
      </c>
      <c r="P133" s="9">
        <f>IF('RAOB Used for Calcs'!N133=1,L133/$O$9,0)</f>
        <v>-0.63576672669228995</v>
      </c>
      <c r="Q133" s="8"/>
      <c r="R133" s="9">
        <f>IF('RAOB Used for Calcs'!N133=1,N133/$O$9,0)</f>
        <v>-11.756083233052092</v>
      </c>
      <c r="S133" s="25"/>
      <c r="T133" s="25">
        <f>IF('RAOB Used for Calcs'!L133=1,'particle parameters'!$B$31,T134+(P134*'vertical grid'!H134))</f>
        <v>69.485977672621146</v>
      </c>
      <c r="V133" s="25">
        <f>(IF('RAOB Used for Calcs'!L133=1, AVERAGE(T132:T133), AVERAGE(T132:T134))*'RAOB Used for Calcs'!N133)</f>
        <v>69.422097740205501</v>
      </c>
      <c r="W133" s="25"/>
      <c r="X133" s="25">
        <f>IF('RAOB Used for Calcs'!L133=1,'particle parameters'!$B$32,X134+(R134*'vertical grid'!H134))</f>
        <v>168.87803950771092</v>
      </c>
      <c r="Z133" s="25">
        <f>(IF('RAOB Used for Calcs'!L133=1,AVERAGE(X132:X133),AVERAGE(X132:X134)))*'RAOB Used for Calcs'!N133</f>
        <v>167.75195906355802</v>
      </c>
      <c r="AB133" s="8">
        <f>(V133*'vertical grid'!H133)+((0.5*P133)*('vertical grid'!H133*'vertical grid'!H133))</f>
        <v>48.387071620664322</v>
      </c>
      <c r="AD133" s="8">
        <f>(Z133*'vertical grid'!H133)+((0.5*R133)*('vertical grid'!H133*'vertical grid'!H133))</f>
        <v>114.42440184136309</v>
      </c>
      <c r="AF133" s="8">
        <f>IF(AB133=0, AB133/0, SUM(AB133:$AB$600))</f>
        <v>1019.4243793860038</v>
      </c>
      <c r="AH133" s="8">
        <f>IF(AD133=0, AD133/0, SUM(AD133:$AD$600))</f>
        <v>6014.1811836811748</v>
      </c>
      <c r="AJ133" s="9">
        <f>IF('RAOB Used for Calcs'!N134=1,AB133/(B133-B132),B133/0)</f>
        <v>0.50933759600699291</v>
      </c>
      <c r="AL133" s="9">
        <f>IF('RAOB Used for Calcs'!N134=1, AD133/(B133-B132), B133/0)</f>
        <v>1.2044673878038221</v>
      </c>
    </row>
    <row r="134" spans="2:38" x14ac:dyDescent="0.15">
      <c r="B134" s="15">
        <f>IF('RAOB Used for Calcs'!N134=1,'RAOB Used for Calcs'!C134,0)</f>
        <v>10559.333333333334</v>
      </c>
      <c r="D134" s="8">
        <f>Vz!K134</f>
        <v>0.50706056791064258</v>
      </c>
      <c r="F134" s="9">
        <f>'P,T'!J134</f>
        <v>0.37657400966187093</v>
      </c>
      <c r="G134" s="8"/>
      <c r="H134" s="8">
        <f>'wind velocity'!J134-T134</f>
        <v>-35.1369830105765</v>
      </c>
      <c r="I134" s="8"/>
      <c r="J134" s="8">
        <f>'wind velocity'!N134-X134</f>
        <v>-153.74266581967439</v>
      </c>
      <c r="L134" s="12">
        <f>IF('RAOB Used for Calcs'!N134=1,(0.5)*F134*$K$12*D134*(H134*ABS(H134)),0)</f>
        <v>-0.6402276940291155</v>
      </c>
      <c r="N134" s="12">
        <f>IF('RAOB Used for Calcs'!N134=1,(0.5)*F134*$K$12*D134*(J134*ABS(J134)),0)</f>
        <v>-12.2572863904364</v>
      </c>
      <c r="P134" s="9">
        <f>IF('RAOB Used for Calcs'!N134=1,L134/$O$9,0)</f>
        <v>-0.6402276940291155</v>
      </c>
      <c r="Q134" s="8"/>
      <c r="R134" s="9">
        <f>IF('RAOB Used for Calcs'!N134=1,N134/$O$9,0)</f>
        <v>-12.2572863904364</v>
      </c>
      <c r="S134" s="25"/>
      <c r="T134" s="25">
        <f>IF('RAOB Used for Calcs'!L134=1,'particle parameters'!$B$31,T135+(P135*'vertical grid'!H135))</f>
        <v>69.738889454719128</v>
      </c>
      <c r="V134" s="25">
        <f>(IF('RAOB Used for Calcs'!L134=1, AVERAGE(T133:T134), AVERAGE(T133:T135))*'RAOB Used for Calcs'!N134)</f>
        <v>69.741588428477613</v>
      </c>
      <c r="W134" s="25"/>
      <c r="X134" s="25">
        <f>IF('RAOB Used for Calcs'!L134=1,'particle parameters'!$B$32,X135+(R135*'vertical grid'!H135))</f>
        <v>173.72008581967438</v>
      </c>
      <c r="Z134" s="25">
        <f>(IF('RAOB Used for Calcs'!L134=1,AVERAGE(X133:X134),AVERAGE(X133:X135)))*'RAOB Used for Calcs'!N134</f>
        <v>173.83451891600342</v>
      </c>
      <c r="AB134" s="8">
        <f>(V134*'vertical grid'!H134)+((0.5*P134)*('vertical grid'!H134*'vertical grid'!H134))</f>
        <v>27.500352445277468</v>
      </c>
      <c r="AD134" s="8">
        <f>(Z134*'vertical grid'!H134)+((0.5*R134)*('vertical grid'!H134*'vertical grid'!H134))</f>
        <v>67.714179021970878</v>
      </c>
      <c r="AF134" s="8">
        <f>IF(AB134=0, AB134/0, SUM(AB134:$AB$600))</f>
        <v>971.03730776533962</v>
      </c>
      <c r="AH134" s="8">
        <f>IF(AD134=0, AD134/0, SUM(AD134:$AD$600))</f>
        <v>5899.756781839812</v>
      </c>
      <c r="AJ134" s="9">
        <f>IF('RAOB Used for Calcs'!N135=1,AB134/(B134-B133),B134/0)</f>
        <v>0.50614145604804595</v>
      </c>
      <c r="AL134" s="9">
        <f>IF('RAOB Used for Calcs'!N135=1, AD134/(B134-B133), B134/0)</f>
        <v>1.2462732335331925</v>
      </c>
    </row>
    <row r="135" spans="2:38" x14ac:dyDescent="0.15">
      <c r="B135" s="15">
        <f>IF('RAOB Used for Calcs'!N135=1,'RAOB Used for Calcs'!C135,0)</f>
        <v>10613.666666666668</v>
      </c>
      <c r="D135" s="8">
        <f>Vz!K135</f>
        <v>0.50706056791064258</v>
      </c>
      <c r="F135" s="9">
        <f>'P,T'!J135</f>
        <v>0.37657400966187093</v>
      </c>
      <c r="G135" s="8"/>
      <c r="H135" s="8">
        <f>'wind velocity'!J135-T135</f>
        <v>-35.695003786431833</v>
      </c>
      <c r="I135" s="8"/>
      <c r="J135" s="8">
        <f>'wind velocity'!N135-X135</f>
        <v>-159.09949142062496</v>
      </c>
      <c r="L135" s="12">
        <f>IF('RAOB Used for Calcs'!N135=1,(0.5)*F135*$K$12*D135*(H135*ABS(H135)),0)</f>
        <v>-0.66072445852900719</v>
      </c>
      <c r="N135" s="12">
        <f>IF('RAOB Used for Calcs'!N135=1,(0.5)*F135*$K$12*D135*(J135*ABS(J135)),0)</f>
        <v>-13.126323452793979</v>
      </c>
      <c r="P135" s="9">
        <f>IF('RAOB Used for Calcs'!N135=1,L135/$O$9,0)</f>
        <v>-0.66072445852900719</v>
      </c>
      <c r="Q135" s="8"/>
      <c r="R135" s="9">
        <f>IF('RAOB Used for Calcs'!N135=1,N135/$O$9,0)</f>
        <v>-13.126323452793979</v>
      </c>
      <c r="S135" s="25"/>
      <c r="T135" s="25">
        <f>IF('RAOB Used for Calcs'!L135=1,'particle parameters'!$B$31,T136+(P136*'vertical grid'!H136))</f>
        <v>69.999898158092549</v>
      </c>
      <c r="V135" s="25">
        <f>(IF('RAOB Used for Calcs'!L135=1, AVERAGE(T134:T135), AVERAGE(T134:T136))*'RAOB Used for Calcs'!N135)</f>
        <v>70.013168953491359</v>
      </c>
      <c r="W135" s="25"/>
      <c r="X135" s="25">
        <f>IF('RAOB Used for Calcs'!L135=1,'particle parameters'!$B$32,X136+(R136*'vertical grid'!H136))</f>
        <v>178.90543142062495</v>
      </c>
      <c r="Z135" s="25">
        <f>(IF('RAOB Used for Calcs'!L135=1,AVERAGE(X134:X135),AVERAGE(X134:X136)))*'RAOB Used for Calcs'!N135</f>
        <v>179.13000085335315</v>
      </c>
      <c r="AB135" s="8">
        <f>(V135*'vertical grid'!H135)+((0.5*P135)*('vertical grid'!H135*'vertical grid'!H135))</f>
        <v>27.606036738226241</v>
      </c>
      <c r="AD135" s="8">
        <f>(Z135*'vertical grid'!H135)+((0.5*R135)*('vertical grid'!H135*'vertical grid'!H135))</f>
        <v>69.738267589902279</v>
      </c>
      <c r="AF135" s="8">
        <f>IF(AB135=0, AB135/0, SUM(AB135:$AB$600))</f>
        <v>943.53695532006202</v>
      </c>
      <c r="AH135" s="8">
        <f>IF(AD135=0, AD135/0, SUM(AD135:$AD$600))</f>
        <v>5832.0426028178417</v>
      </c>
      <c r="AJ135" s="9">
        <f>IF('RAOB Used for Calcs'!N136=1,AB135/(B135-B134),B135/0)</f>
        <v>0.50808656573421962</v>
      </c>
      <c r="AL135" s="9">
        <f>IF('RAOB Used for Calcs'!N136=1, AD135/(B135-B134), B135/0)</f>
        <v>1.2835263973601503</v>
      </c>
    </row>
    <row r="136" spans="2:38" x14ac:dyDescent="0.15">
      <c r="B136" s="15">
        <f>IF('RAOB Used for Calcs'!N136=1,'RAOB Used for Calcs'!C136,0)</f>
        <v>10668</v>
      </c>
      <c r="D136" s="8">
        <f>Vz!K136</f>
        <v>0.50706056791064258</v>
      </c>
      <c r="F136" s="9">
        <f>'P,T'!J136</f>
        <v>0.37657400966187093</v>
      </c>
      <c r="G136" s="8"/>
      <c r="H136" s="8">
        <f>'wind velocity'!J136-T136</f>
        <v>-38.320756828492534</v>
      </c>
      <c r="I136" s="8"/>
      <c r="J136" s="8">
        <f>'wind velocity'!N136-X136</f>
        <v>-169.11949937778016</v>
      </c>
      <c r="L136" s="12">
        <f>IF('RAOB Used for Calcs'!N136=1,(0.5)*F136*$K$12*D136*(H136*ABS(H136)),0)</f>
        <v>-0.76150660476557919</v>
      </c>
      <c r="N136" s="12">
        <f>IF('RAOB Used for Calcs'!N136=1,(0.5)*F136*$K$12*D136*(J136*ABS(J136)),0)</f>
        <v>-14.831766776221343</v>
      </c>
      <c r="P136" s="9">
        <f>IF('RAOB Used for Calcs'!N136=1,L136/$O$9,0)</f>
        <v>-0.76150660476557919</v>
      </c>
      <c r="Q136" s="8"/>
      <c r="R136" s="9">
        <f>IF('RAOB Used for Calcs'!N136=1,N136/$O$9,0)</f>
        <v>-14.831766776221343</v>
      </c>
      <c r="S136" s="25"/>
      <c r="T136" s="25">
        <f>IF('RAOB Used for Calcs'!L136=1,'particle parameters'!$B$31,T137+(P137*'vertical grid'!H137))</f>
        <v>70.3007192476624</v>
      </c>
      <c r="V136" s="25">
        <f>(IF('RAOB Used for Calcs'!L136=1, AVERAGE(T135:T136), AVERAGE(T135:T137))*'RAOB Used for Calcs'!N136)</f>
        <v>70.374064794784047</v>
      </c>
      <c r="W136" s="25"/>
      <c r="X136" s="25">
        <f>IF('RAOB Used for Calcs'!L136=1,'particle parameters'!$B$32,X137+(R137*'vertical grid'!H137))</f>
        <v>184.76448531976007</v>
      </c>
      <c r="Z136" s="25">
        <f>(IF('RAOB Used for Calcs'!L136=1,AVERAGE(X135:X136),AVERAGE(X135:X137)))*'RAOB Used for Calcs'!N136</f>
        <v>186.26665836592178</v>
      </c>
      <c r="AB136" s="8">
        <f>(V136*'vertical grid'!H136)+((0.5*P136)*('vertical grid'!H136*'vertical grid'!H136))</f>
        <v>27.740739282970125</v>
      </c>
      <c r="AD136" s="8">
        <f>(Z136*'vertical grid'!H136)+((0.5*R136)*('vertical grid'!H136*'vertical grid'!H136))</f>
        <v>72.424421910638159</v>
      </c>
      <c r="AF136" s="8">
        <f>IF(AB136=0, AB136/0, SUM(AB136:$AB$600))</f>
        <v>915.93091858183584</v>
      </c>
      <c r="AH136" s="8">
        <f>IF(AD136=0, AD136/0, SUM(AD136:$AD$600))</f>
        <v>5762.3043352279392</v>
      </c>
      <c r="AJ136" s="9">
        <f>IF('RAOB Used for Calcs'!N137=1,AB136/(B136-B135),B136/0)</f>
        <v>0.51056575367430823</v>
      </c>
      <c r="AL136" s="9">
        <f>IF('RAOB Used for Calcs'!N137=1, AD136/(B136-B135), B136/0)</f>
        <v>1.3329648204412228</v>
      </c>
    </row>
    <row r="137" spans="2:38" x14ac:dyDescent="0.15">
      <c r="B137" s="15">
        <f>IF('RAOB Used for Calcs'!N137=1,'RAOB Used for Calcs'!C137,0)</f>
        <v>10768</v>
      </c>
      <c r="D137" s="8">
        <f>Vz!K137</f>
        <v>0.51990243965896776</v>
      </c>
      <c r="F137" s="9">
        <f>'P,T'!J137</f>
        <v>0.32049847836676965</v>
      </c>
      <c r="G137" s="8"/>
      <c r="H137" s="8">
        <f>'wind velocity'!J137-T137</f>
        <v>-41.16654651191817</v>
      </c>
      <c r="I137" s="8"/>
      <c r="J137" s="8">
        <f>'wind velocity'!N137-X137</f>
        <v>-183.64602647342053</v>
      </c>
      <c r="L137" s="12">
        <f>IF('RAOB Used for Calcs'!N137=1,(0.5)*F137*$K$12*D137*(H137*ABS(H137)),0)</f>
        <v>-0.76688816530705206</v>
      </c>
      <c r="N137" s="12">
        <f>IF('RAOB Used for Calcs'!N137=1,(0.5)*F137*$K$12*D137*(J137*ABS(J137)),0)</f>
        <v>-15.26181683990821</v>
      </c>
      <c r="P137" s="9">
        <f>IF('RAOB Used for Calcs'!N137=1,L137/$O$9,0)</f>
        <v>-0.76688816530705206</v>
      </c>
      <c r="Q137" s="8"/>
      <c r="R137" s="9">
        <f>IF('RAOB Used for Calcs'!N137=1,N137/$O$9,0)</f>
        <v>-15.26181683990821</v>
      </c>
      <c r="S137" s="25"/>
      <c r="T137" s="25">
        <f>IF('RAOB Used for Calcs'!L137=1,'particle parameters'!$B$31,T138+(P138*'vertical grid'!H138))</f>
        <v>70.821576978597179</v>
      </c>
      <c r="V137" s="25">
        <f>(IF('RAOB Used for Calcs'!L137=1, AVERAGE(T136:T137), AVERAGE(T136:T138))*'RAOB Used for Calcs'!N137)</f>
        <v>70.843443825941378</v>
      </c>
      <c r="W137" s="25"/>
      <c r="X137" s="25">
        <f>IF('RAOB Used for Calcs'!L137=1,'particle parameters'!$B$32,X138+(R138*'vertical grid'!H138))</f>
        <v>195.13005835738036</v>
      </c>
      <c r="Z137" s="25">
        <f>(IF('RAOB Used for Calcs'!L137=1,AVERAGE(X136:X137),AVERAGE(X136:X138)))*'RAOB Used for Calcs'!N137</f>
        <v>195.69412420889429</v>
      </c>
      <c r="AB137" s="8">
        <f>(V137*'vertical grid'!H137)+((0.5*P137)*('vertical grid'!H137*'vertical grid'!H137))</f>
        <v>47.938813868810655</v>
      </c>
      <c r="AD137" s="8">
        <f>(Z137*'vertical grid'!H137)+((0.5*R137)*('vertical grid'!H137*'vertical grid'!H137))</f>
        <v>129.3921428907143</v>
      </c>
      <c r="AF137" s="8">
        <f>IF(AB137=0, AB137/0, SUM(AB137:$AB$600))</f>
        <v>888.1901792988657</v>
      </c>
      <c r="AH137" s="8">
        <f>IF(AD137=0, AD137/0, SUM(AD137:$AD$600))</f>
        <v>5689.8799133173006</v>
      </c>
      <c r="AJ137" s="9">
        <f>IF('RAOB Used for Calcs'!N138=1,AB137/(B137-B136),B137/0)</f>
        <v>0.47938813868810654</v>
      </c>
      <c r="AL137" s="9">
        <f>IF('RAOB Used for Calcs'!N138=1, AD137/(B137-B136), B137/0)</f>
        <v>1.293921428907143</v>
      </c>
    </row>
    <row r="138" spans="2:38" x14ac:dyDescent="0.15">
      <c r="B138" s="15">
        <f>IF('RAOB Used for Calcs'!N138=1,'RAOB Used for Calcs'!C138,0)</f>
        <v>10868</v>
      </c>
      <c r="D138" s="8">
        <f>Vz!K138</f>
        <v>0.51990243965896776</v>
      </c>
      <c r="F138" s="9">
        <f>'P,T'!J138</f>
        <v>0.32049847836676965</v>
      </c>
      <c r="G138" s="8"/>
      <c r="H138" s="8">
        <f>'wind velocity'!J138-T138</f>
        <v>-44.077936737376376</v>
      </c>
      <c r="I138" s="8"/>
      <c r="J138" s="8">
        <f>'wind velocity'!N138-X138</f>
        <v>-199.8647511236027</v>
      </c>
      <c r="L138" s="12">
        <f>IF('RAOB Used for Calcs'!N138=1,(0.5)*F138*$K$12*D138*(H138*ABS(H138)),0)</f>
        <v>-0.87919595167227638</v>
      </c>
      <c r="N138" s="12">
        <f>IF('RAOB Used for Calcs'!N138=1,(0.5)*F138*$K$12*D138*(J138*ABS(J138)),0)</f>
        <v>-18.076551358347206</v>
      </c>
      <c r="P138" s="9">
        <f>IF('RAOB Used for Calcs'!N138=1,L138/$O$9,0)</f>
        <v>-0.87919595167227638</v>
      </c>
      <c r="Q138" s="8"/>
      <c r="R138" s="9">
        <f>IF('RAOB Used for Calcs'!N138=1,N138/$O$9,0)</f>
        <v>-18.076551358347206</v>
      </c>
      <c r="S138" s="25"/>
      <c r="T138" s="25">
        <f>IF('RAOB Used for Calcs'!L138=1,'particle parameters'!$B$31,T139+(P139*'vertical grid'!H139))</f>
        <v>71.408035251564527</v>
      </c>
      <c r="V138" s="25">
        <f>(IF('RAOB Used for Calcs'!L138=1, AVERAGE(T137:T138), AVERAGE(T137:T139))*'RAOB Used for Calcs'!N138)</f>
        <v>71.403537005158512</v>
      </c>
      <c r="W138" s="25"/>
      <c r="X138" s="25">
        <f>IF('RAOB Used for Calcs'!L138=1,'particle parameters'!$B$32,X139+(R139*'vertical grid'!H139))</f>
        <v>207.18782894954245</v>
      </c>
      <c r="Z138" s="25">
        <f>(IF('RAOB Used for Calcs'!L138=1,AVERAGE(X137:X138),AVERAGE(X137:X139)))*'RAOB Used for Calcs'!N138</f>
        <v>207.51021960685543</v>
      </c>
      <c r="AB138" s="8">
        <f>(V138*'vertical grid'!H138)+((0.5*P138)*('vertical grid'!H138*'vertical grid'!H138))</f>
        <v>47.433371665915878</v>
      </c>
      <c r="AD138" s="8">
        <f>(Z138*'vertical grid'!H138)+((0.5*R138)*('vertical grid'!H138*'vertical grid'!H138))</f>
        <v>134.39597296860512</v>
      </c>
      <c r="AF138" s="8">
        <f>IF(AB138=0, AB138/0, SUM(AB138:$AB$600))</f>
        <v>840.2513654300551</v>
      </c>
      <c r="AH138" s="8">
        <f>IF(AD138=0, AD138/0, SUM(AD138:$AD$600))</f>
        <v>5560.4877704265864</v>
      </c>
      <c r="AJ138" s="9">
        <f>IF('RAOB Used for Calcs'!N139=1,AB138/(B138-B137),B138/0)</f>
        <v>0.4743337166591588</v>
      </c>
      <c r="AL138" s="9">
        <f>IF('RAOB Used for Calcs'!N139=1, AD138/(B138-B137), B138/0)</f>
        <v>1.3439597296860513</v>
      </c>
    </row>
    <row r="139" spans="2:38" x14ac:dyDescent="0.15">
      <c r="B139" s="15">
        <f>IF('RAOB Used for Calcs'!N139=1,'RAOB Used for Calcs'!C139,0)</f>
        <v>10968</v>
      </c>
      <c r="D139" s="8">
        <f>Vz!K139</f>
        <v>0.51990243965896776</v>
      </c>
      <c r="F139" s="9">
        <f>'P,T'!J139</f>
        <v>0.32049847836676965</v>
      </c>
      <c r="G139" s="8"/>
      <c r="H139" s="8">
        <f>'wind velocity'!J139-T139</f>
        <v>-44.650900271125664</v>
      </c>
      <c r="I139" s="8"/>
      <c r="J139" s="8">
        <f>'wind velocity'!N139-X139</f>
        <v>-212.88969368770373</v>
      </c>
      <c r="L139" s="12">
        <f>IF('RAOB Used for Calcs'!N139=1,(0.5)*F139*$K$12*D139*(H139*ABS(H139)),0)</f>
        <v>-0.90220162435591644</v>
      </c>
      <c r="N139" s="12">
        <f>IF('RAOB Used for Calcs'!N139=1,(0.5)*F139*$K$12*D139*(J139*ABS(J139)),0)</f>
        <v>-20.509375634394669</v>
      </c>
      <c r="P139" s="9">
        <f>IF('RAOB Used for Calcs'!N139=1,L139/$O$9,0)</f>
        <v>-0.90220162435591644</v>
      </c>
      <c r="Q139" s="8"/>
      <c r="R139" s="9">
        <f>IF('RAOB Used for Calcs'!N139=1,N139/$O$9,0)</f>
        <v>-20.509375634394669</v>
      </c>
      <c r="S139" s="25"/>
      <c r="T139" s="25">
        <f>IF('RAOB Used for Calcs'!L139=1,'particle parameters'!$B$31,T140+(P140*'vertical grid'!H140))</f>
        <v>71.980998785313815</v>
      </c>
      <c r="V139" s="25">
        <f>(IF('RAOB Used for Calcs'!L139=1, AVERAGE(T138:T139), AVERAGE(T138:T140))*'RAOB Used for Calcs'!N139)</f>
        <v>71.97619525468518</v>
      </c>
      <c r="W139" s="25"/>
      <c r="X139" s="25">
        <f>IF('RAOB Used for Calcs'!L139=1,'particle parameters'!$B$32,X140+(R140*'vertical grid'!H140))</f>
        <v>220.21277151364347</v>
      </c>
      <c r="Z139" s="25">
        <f>(IF('RAOB Used for Calcs'!L139=1,AVERAGE(X138:X139),AVERAGE(X138:X140)))*'RAOB Used for Calcs'!N139</f>
        <v>220.56370385469253</v>
      </c>
      <c r="AB139" s="8">
        <f>(V139*'vertical grid'!H139)+((0.5*P139)*('vertical grid'!H139*'vertical grid'!H139))</f>
        <v>45.528172932269271</v>
      </c>
      <c r="AD139" s="8">
        <f>(Z139*'vertical grid'!H139)+((0.5*R139)*('vertical grid'!H139*'vertical grid'!H139))</f>
        <v>135.93807338328457</v>
      </c>
      <c r="AF139" s="8">
        <f>IF(AB139=0, AB139/0, SUM(AB139:$AB$600))</f>
        <v>792.81799376413915</v>
      </c>
      <c r="AH139" s="8">
        <f>IF(AD139=0, AD139/0, SUM(AD139:$AD$600))</f>
        <v>5426.0917974579816</v>
      </c>
      <c r="AJ139" s="9">
        <f>IF('RAOB Used for Calcs'!N140=1,AB139/(B139-B138),B139/0)</f>
        <v>0.45528172932269273</v>
      </c>
      <c r="AL139" s="9">
        <f>IF('RAOB Used for Calcs'!N140=1, AD139/(B139-B138), B139/0)</f>
        <v>1.3593807338328459</v>
      </c>
    </row>
    <row r="140" spans="2:38" x14ac:dyDescent="0.15">
      <c r="B140" s="15">
        <f>IF('RAOB Used for Calcs'!N140=1,'RAOB Used for Calcs'!C140,0)</f>
        <v>11068</v>
      </c>
      <c r="D140" s="8">
        <f>Vz!K140</f>
        <v>0.51990243965896776</v>
      </c>
      <c r="F140" s="9">
        <f>'P,T'!J140</f>
        <v>0.32049847836676965</v>
      </c>
      <c r="G140" s="8"/>
      <c r="H140" s="8">
        <f>'wind velocity'!J140-T140</f>
        <v>-45.209453212989047</v>
      </c>
      <c r="I140" s="8"/>
      <c r="J140" s="8">
        <f>'wind velocity'!N140-X140</f>
        <v>-226.96743327495193</v>
      </c>
      <c r="L140" s="12">
        <f>IF('RAOB Used for Calcs'!N140=1,(0.5)*F140*$K$12*D140*(H140*ABS(H140)),0)</f>
        <v>-0.92491468347861605</v>
      </c>
      <c r="N140" s="12">
        <f>IF('RAOB Used for Calcs'!N140=1,(0.5)*F140*$K$12*D140*(J140*ABS(J140)),0)</f>
        <v>-23.31150205922442</v>
      </c>
      <c r="P140" s="9">
        <f>IF('RAOB Used for Calcs'!N140=1,L140/$O$9,0)</f>
        <v>-0.92491468347861605</v>
      </c>
      <c r="Q140" s="8"/>
      <c r="R140" s="9">
        <f>IF('RAOB Used for Calcs'!N140=1,N140/$O$9,0)</f>
        <v>-23.31150205922442</v>
      </c>
      <c r="S140" s="25"/>
      <c r="T140" s="25">
        <f>IF('RAOB Used for Calcs'!L140=1,'particle parameters'!$B$31,T141+(P141*'vertical grid'!H141))</f>
        <v>72.539551727177198</v>
      </c>
      <c r="V140" s="25">
        <f>(IF('RAOB Used for Calcs'!L140=1, AVERAGE(T139:T140), AVERAGE(T139:T141))*'RAOB Used for Calcs'!N140)</f>
        <v>72.53443871542423</v>
      </c>
      <c r="W140" s="25"/>
      <c r="X140" s="25">
        <f>IF('RAOB Used for Calcs'!L140=1,'particle parameters'!$B$32,X141+(R141*'vertical grid'!H141))</f>
        <v>234.29051110089168</v>
      </c>
      <c r="Z140" s="25">
        <f>(IF('RAOB Used for Calcs'!L140=1,AVERAGE(X139:X140),AVERAGE(X139:X141)))*'RAOB Used for Calcs'!N140</f>
        <v>234.67162004738088</v>
      </c>
      <c r="AB140" s="8">
        <f>(V140*'vertical grid'!H140)+((0.5*P140)*('vertical grid'!H140*'vertical grid'!H140))</f>
        <v>43.634655344305919</v>
      </c>
      <c r="AD140" s="8">
        <f>(Z140*'vertical grid'!H140)+((0.5*R140)*('vertical grid'!H140*'vertical grid'!H140))</f>
        <v>137.46667080740289</v>
      </c>
      <c r="AF140" s="8">
        <f>IF(AB140=0, AB140/0, SUM(AB140:$AB$600))</f>
        <v>747.28982083186986</v>
      </c>
      <c r="AH140" s="8">
        <f>IF(AD140=0, AD140/0, SUM(AD140:$AD$600))</f>
        <v>5290.1537240746975</v>
      </c>
      <c r="AJ140" s="9">
        <f>IF('RAOB Used for Calcs'!N141=1,AB140/(B140-B139),B140/0)</f>
        <v>0.43634655344305917</v>
      </c>
      <c r="AL140" s="9">
        <f>IF('RAOB Used for Calcs'!N141=1, AD140/(B140-B139), B140/0)</f>
        <v>1.3746667080740289</v>
      </c>
    </row>
    <row r="141" spans="2:38" x14ac:dyDescent="0.15">
      <c r="B141" s="15">
        <f>IF('RAOB Used for Calcs'!N141=1,'RAOB Used for Calcs'!C141,0)</f>
        <v>11168</v>
      </c>
      <c r="D141" s="8">
        <f>Vz!K141</f>
        <v>0.51990243965896776</v>
      </c>
      <c r="F141" s="9">
        <f>'P,T'!J141</f>
        <v>0.32049847836676965</v>
      </c>
      <c r="G141" s="8"/>
      <c r="H141" s="8">
        <f>'wind velocity'!J141-T141</f>
        <v>-45.752667119593525</v>
      </c>
      <c r="I141" s="8"/>
      <c r="J141" s="8">
        <f>'wind velocity'!N141-X141</f>
        <v>-242.18849970166772</v>
      </c>
      <c r="L141" s="12">
        <f>IF('RAOB Used for Calcs'!N141=1,(0.5)*F141*$K$12*D141*(H141*ABS(H141)),0)</f>
        <v>-0.94727482871090107</v>
      </c>
      <c r="N141" s="12">
        <f>IF('RAOB Used for Calcs'!N141=1,(0.5)*F141*$K$12*D141*(J141*ABS(J141)),0)</f>
        <v>-26.543011724960618</v>
      </c>
      <c r="P141" s="9">
        <f>IF('RAOB Used for Calcs'!N141=1,L141/$O$9,0)</f>
        <v>-0.94727482871090107</v>
      </c>
      <c r="Q141" s="8"/>
      <c r="R141" s="9">
        <f>IF('RAOB Used for Calcs'!N141=1,N141/$O$9,0)</f>
        <v>-26.543011724960618</v>
      </c>
      <c r="S141" s="25"/>
      <c r="T141" s="25">
        <f>IF('RAOB Used for Calcs'!L141=1,'particle parameters'!$B$31,T142+(P142*'vertical grid'!H142))</f>
        <v>73.082765633781676</v>
      </c>
      <c r="V141" s="25">
        <f>(IF('RAOB Used for Calcs'!L141=1, AVERAGE(T140:T141), AVERAGE(T140:T142))*'RAOB Used for Calcs'!N141)</f>
        <v>73.077337737536524</v>
      </c>
      <c r="W141" s="25"/>
      <c r="X141" s="25">
        <f>IF('RAOB Used for Calcs'!L141=1,'particle parameters'!$B$32,X142+(R142*'vertical grid'!H142))</f>
        <v>249.51157752760747</v>
      </c>
      <c r="Z141" s="25">
        <f>(IF('RAOB Used for Calcs'!L141=1,AVERAGE(X140:X141),AVERAGE(X140:X142)))*'RAOB Used for Calcs'!N141</f>
        <v>249.92403511532515</v>
      </c>
      <c r="AB141" s="8">
        <f>(V141*'vertical grid'!H141)+((0.5*P141)*('vertical grid'!H141*'vertical grid'!H141))</f>
        <v>41.75038145615936</v>
      </c>
      <c r="AD141" s="8">
        <f>(Z141*'vertical grid'!H141)+((0.5*R141)*('vertical grid'!H141*'vertical grid'!H141))</f>
        <v>138.95446179046729</v>
      </c>
      <c r="AF141" s="8">
        <f>IF(AB141=0, AB141/0, SUM(AB141:$AB$600))</f>
        <v>703.65516548756409</v>
      </c>
      <c r="AH141" s="8">
        <f>IF(AD141=0, AD141/0, SUM(AD141:$AD$600))</f>
        <v>5152.6870532672947</v>
      </c>
      <c r="AJ141" s="9">
        <f>IF('RAOB Used for Calcs'!N142=1,AB141/(B141-B140),B141/0)</f>
        <v>0.41750381456159358</v>
      </c>
      <c r="AL141" s="9">
        <f>IF('RAOB Used for Calcs'!N142=1, AD141/(B141-B140), B141/0)</f>
        <v>1.3895446179046729</v>
      </c>
    </row>
    <row r="142" spans="2:38" x14ac:dyDescent="0.15">
      <c r="B142" s="15">
        <f>IF('RAOB Used for Calcs'!N142=1,'RAOB Used for Calcs'!C142,0)</f>
        <v>11268</v>
      </c>
      <c r="D142" s="8">
        <f>Vz!K142</f>
        <v>0.51990243965896776</v>
      </c>
      <c r="F142" s="9">
        <f>'P,T'!J142</f>
        <v>0.32049847836676965</v>
      </c>
      <c r="G142" s="8"/>
      <c r="H142" s="8">
        <f>'wind velocity'!J142-T142</f>
        <v>-46.279597337462548</v>
      </c>
      <c r="I142" s="8"/>
      <c r="J142" s="8">
        <f>'wind velocity'!N142-X142</f>
        <v>-258.64693889153648</v>
      </c>
      <c r="L142" s="12">
        <f>IF('RAOB Used for Calcs'!N142=1,(0.5)*F142*$K$12*D142*(H142*ABS(H142)),0)</f>
        <v>-0.96921986876950728</v>
      </c>
      <c r="N142" s="12">
        <f>IF('RAOB Used for Calcs'!N142=1,(0.5)*F142*$K$12*D142*(J142*ABS(J142)),0)</f>
        <v>-30.273166599301906</v>
      </c>
      <c r="P142" s="9">
        <f>IF('RAOB Used for Calcs'!N142=1,L142/$O$9,0)</f>
        <v>-0.96921986876950728</v>
      </c>
      <c r="Q142" s="8"/>
      <c r="R142" s="9">
        <f>IF('RAOB Used for Calcs'!N142=1,N142/$O$9,0)</f>
        <v>-30.273166599301906</v>
      </c>
      <c r="S142" s="25"/>
      <c r="T142" s="25">
        <f>IF('RAOB Used for Calcs'!L142=1,'particle parameters'!$B$31,T143+(P143*'vertical grid'!H143))</f>
        <v>73.609695851650699</v>
      </c>
      <c r="V142" s="25">
        <f>(IF('RAOB Used for Calcs'!L142=1, AVERAGE(T141:T142), AVERAGE(T141:T143))*'RAOB Used for Calcs'!N142)</f>
        <v>73.611558383406106</v>
      </c>
      <c r="W142" s="25"/>
      <c r="X142" s="25">
        <f>IF('RAOB Used for Calcs'!L142=1,'particle parameters'!$B$32,X143+(R143*'vertical grid'!H143))</f>
        <v>265.97001671747626</v>
      </c>
      <c r="Z142" s="25">
        <f>(IF('RAOB Used for Calcs'!L142=1,AVERAGE(X141:X142),AVERAGE(X141:X143)))*'RAOB Used for Calcs'!N142</f>
        <v>266.71426401438384</v>
      </c>
      <c r="AB142" s="8">
        <f>(V142*'vertical grid'!H142)+((0.5*P142)*('vertical grid'!H142*'vertical grid'!H142))</f>
        <v>39.876737998018058</v>
      </c>
      <c r="AD142" s="8">
        <f>(Z142*'vertical grid'!H142)+((0.5*R142)*('vertical grid'!H142*'vertical grid'!H142))</f>
        <v>140.52908443235469</v>
      </c>
      <c r="AF142" s="8">
        <f>IF(AB142=0, AB142/0, SUM(AB142:$AB$600))</f>
        <v>661.9047840314048</v>
      </c>
      <c r="AH142" s="8">
        <f>IF(AD142=0, AD142/0, SUM(AD142:$AD$600))</f>
        <v>5013.7325914768271</v>
      </c>
      <c r="AJ142" s="9">
        <f>IF('RAOB Used for Calcs'!N143=1,AB142/(B142-B141),B142/0)</f>
        <v>0.39876737998018058</v>
      </c>
      <c r="AL142" s="9">
        <f>IF('RAOB Used for Calcs'!N143=1, AD142/(B142-B141), B142/0)</f>
        <v>1.405290844323547</v>
      </c>
    </row>
    <row r="143" spans="2:38" x14ac:dyDescent="0.15">
      <c r="B143" s="15">
        <f>IF('RAOB Used for Calcs'!N143=1,'RAOB Used for Calcs'!C143,0)</f>
        <v>11372.666666666666</v>
      </c>
      <c r="D143" s="8">
        <f>Vz!K143</f>
        <v>0.51990243965896776</v>
      </c>
      <c r="F143" s="9">
        <f>'P,T'!J143</f>
        <v>0.32049847836676965</v>
      </c>
      <c r="G143" s="8"/>
      <c r="H143" s="8">
        <f>'wind velocity'!J143-T143</f>
        <v>-46.812115150597791</v>
      </c>
      <c r="I143" s="8"/>
      <c r="J143" s="8">
        <f>'wind velocity'!N143-X143</f>
        <v>-277.33811997212814</v>
      </c>
      <c r="L143" s="12">
        <f>IF('RAOB Used for Calcs'!N143=1,(0.5)*F143*$K$12*D143*(H143*ABS(H143)),0)</f>
        <v>-0.9916529187815436</v>
      </c>
      <c r="N143" s="12">
        <f>IF('RAOB Used for Calcs'!N143=1,(0.5)*F143*$K$12*D143*(J143*ABS(J143)),0)</f>
        <v>-34.806655884271542</v>
      </c>
      <c r="P143" s="9">
        <f>IF('RAOB Used for Calcs'!N143=1,L143/$O$9,0)</f>
        <v>-0.9916529187815436</v>
      </c>
      <c r="Q143" s="8"/>
      <c r="R143" s="9">
        <f>IF('RAOB Used for Calcs'!N143=1,N143/$O$9,0)</f>
        <v>-34.806655884271542</v>
      </c>
      <c r="S143" s="25"/>
      <c r="T143" s="25">
        <f>IF('RAOB Used for Calcs'!L143=1,'particle parameters'!$B$31,T144+(P144*'vertical grid'!H144))</f>
        <v>74.142213664785942</v>
      </c>
      <c r="V143" s="25">
        <f>(IF('RAOB Used for Calcs'!L143=1, AVERAGE(T142:T143), AVERAGE(T142:T144))*'RAOB Used for Calcs'!N143)</f>
        <v>74.135496341452324</v>
      </c>
      <c r="W143" s="25"/>
      <c r="X143" s="25">
        <f>IF('RAOB Used for Calcs'!L143=1,'particle parameters'!$B$32,X144+(R144*'vertical grid'!H144))</f>
        <v>284.66119779806792</v>
      </c>
      <c r="Z143" s="25">
        <f>(IF('RAOB Used for Calcs'!L143=1,AVERAGE(X142:X143),AVERAGE(X142:X144)))*'RAOB Used for Calcs'!N143</f>
        <v>285.18466625886737</v>
      </c>
      <c r="AB143" s="8">
        <f>(V143*'vertical grid'!H143)+((0.5*P143)*('vertical grid'!H143*'vertical grid'!H143))</f>
        <v>39.667795084116804</v>
      </c>
      <c r="AD143" s="8">
        <f>(Z143*'vertical grid'!H143)+((0.5*R143)*('vertical grid'!H143*'vertical grid'!H143))</f>
        <v>148.1256381107456</v>
      </c>
      <c r="AF143" s="8">
        <f>IF(AB143=0, AB143/0, SUM(AB143:$AB$600))</f>
        <v>622.02804603338666</v>
      </c>
      <c r="AH143" s="8">
        <f>IF(AD143=0, AD143/0, SUM(AD143:$AD$600))</f>
        <v>4873.2035070444717</v>
      </c>
      <c r="AJ143" s="9">
        <f>IF('RAOB Used for Calcs'!N144=1,AB143/(B143-B142),B143/0)</f>
        <v>0.37899167277818824</v>
      </c>
      <c r="AL143" s="9">
        <f>IF('RAOB Used for Calcs'!N144=1, AD143/(B143-B142), B143/0)</f>
        <v>1.4152131029689152</v>
      </c>
    </row>
    <row r="144" spans="2:38" x14ac:dyDescent="0.15">
      <c r="B144" s="15">
        <f>IF('RAOB Used for Calcs'!N144=1,'RAOB Used for Calcs'!C144,0)</f>
        <v>11477.333333333332</v>
      </c>
      <c r="D144" s="8">
        <f>Vz!K144</f>
        <v>0.51990243965896776</v>
      </c>
      <c r="F144" s="9">
        <f>'P,T'!J144</f>
        <v>0.32049847836676965</v>
      </c>
      <c r="G144" s="8"/>
      <c r="H144" s="8">
        <f>'wind velocity'!J144-T144</f>
        <v>-47.324480993732209</v>
      </c>
      <c r="I144" s="8"/>
      <c r="J144" s="8">
        <f>'wind velocity'!N144-X144</f>
        <v>-297.59970643511821</v>
      </c>
      <c r="L144" s="12">
        <f>IF('RAOB Used for Calcs'!N144=1,(0.5)*F144*$K$12*D144*(H144*ABS(H144)),0)</f>
        <v>-1.0134793044939581</v>
      </c>
      <c r="N144" s="12">
        <f>IF('RAOB Used for Calcs'!N144=1,(0.5)*F144*$K$12*D144*(J144*ABS(J144)),0)</f>
        <v>-40.078195749415606</v>
      </c>
      <c r="P144" s="9">
        <f>IF('RAOB Used for Calcs'!N144=1,L144/$O$9,0)</f>
        <v>-1.0134793044939581</v>
      </c>
      <c r="Q144" s="8"/>
      <c r="R144" s="9">
        <f>IF('RAOB Used for Calcs'!N144=1,N144/$O$9,0)</f>
        <v>-40.078195749415606</v>
      </c>
      <c r="S144" s="25"/>
      <c r="T144" s="25">
        <f>IF('RAOB Used for Calcs'!L144=1,'particle parameters'!$B$31,T145+(P145*'vertical grid'!H145))</f>
        <v>74.65457950792036</v>
      </c>
      <c r="V144" s="25">
        <f>(IF('RAOB Used for Calcs'!L144=1, AVERAGE(T143:T144), AVERAGE(T143:T145))*'RAOB Used for Calcs'!N144)</f>
        <v>74.648453433300432</v>
      </c>
      <c r="W144" s="25"/>
      <c r="X144" s="25">
        <f>IF('RAOB Used for Calcs'!L144=1,'particle parameters'!$B$32,X145+(R145*'vertical grid'!H145))</f>
        <v>304.92278426105798</v>
      </c>
      <c r="Z144" s="25">
        <f>(IF('RAOB Used for Calcs'!L144=1,AVERAGE(X143:X144),AVERAGE(X143:X145)))*'RAOB Used for Calcs'!N144</f>
        <v>305.47162473709278</v>
      </c>
      <c r="AB144" s="8">
        <f>(V144*'vertical grid'!H144)+((0.5*P144)*('vertical grid'!H144*'vertical grid'!H144))</f>
        <v>37.609113708009374</v>
      </c>
      <c r="AD144" s="8">
        <f>(Z144*'vertical grid'!H144)+((0.5*R144)*('vertical grid'!H144*'vertical grid'!H144))</f>
        <v>149.3099597351337</v>
      </c>
      <c r="AF144" s="8">
        <f>IF(AB144=0, AB144/0, SUM(AB144:$AB$600))</f>
        <v>582.36025094926993</v>
      </c>
      <c r="AH144" s="8">
        <f>IF(AD144=0, AD144/0, SUM(AD144:$AD$600))</f>
        <v>4725.0778689337258</v>
      </c>
      <c r="AJ144" s="9">
        <f>IF('RAOB Used for Calcs'!N145=1,AB144/(B144-B143),B144/0)</f>
        <v>0.35932274243321266</v>
      </c>
      <c r="AL144" s="9">
        <f>IF('RAOB Used for Calcs'!N145=1, AD144/(B144-B143), B144/0)</f>
        <v>1.4265282777242156</v>
      </c>
    </row>
    <row r="145" spans="2:38" x14ac:dyDescent="0.15">
      <c r="B145" s="15">
        <f>IF('RAOB Used for Calcs'!N145=1,'RAOB Used for Calcs'!C145,0)</f>
        <v>11582</v>
      </c>
      <c r="D145" s="8">
        <f>Vz!K145</f>
        <v>0.51990243965896776</v>
      </c>
      <c r="F145" s="9">
        <f>'P,T'!J145</f>
        <v>0.32049847836676965</v>
      </c>
      <c r="G145" s="8"/>
      <c r="H145" s="8">
        <f>'wind velocity'!J145-T145</f>
        <v>-47.984105573698869</v>
      </c>
      <c r="I145" s="8"/>
      <c r="J145" s="8">
        <f>'wind velocity'!N145-X145</f>
        <v>-319.55219661606691</v>
      </c>
      <c r="L145" s="12">
        <f>IF('RAOB Used for Calcs'!N145=1,(0.5)*F145*$K$12*D145*(H145*ABS(H145)),0)</f>
        <v>-1.0419286333057214</v>
      </c>
      <c r="N145" s="12">
        <f>IF('RAOB Used for Calcs'!N145=1,(0.5)*F145*$K$12*D145*(J145*ABS(J145)),0)</f>
        <v>-46.209022296553606</v>
      </c>
      <c r="P145" s="9">
        <f>IF('RAOB Used for Calcs'!N145=1,L145/$O$9,0)</f>
        <v>-1.0419286333057214</v>
      </c>
      <c r="Q145" s="8"/>
      <c r="R145" s="9">
        <f>IF('RAOB Used for Calcs'!N145=1,N145/$O$9,0)</f>
        <v>-46.209022296553606</v>
      </c>
      <c r="S145" s="25"/>
      <c r="T145" s="25">
        <f>IF('RAOB Used for Calcs'!L145=1,'particle parameters'!$B$31,T146+(P146*'vertical grid'!H146))</f>
        <v>75.14856712719498</v>
      </c>
      <c r="V145" s="25">
        <f>(IF('RAOB Used for Calcs'!L145=1, AVERAGE(T144:T145), AVERAGE(T144:T146))*'RAOB Used for Calcs'!N145)</f>
        <v>75.014029121421615</v>
      </c>
      <c r="W145" s="25"/>
      <c r="X145" s="25">
        <f>IF('RAOB Used for Calcs'!L145=1,'particle parameters'!$B$32,X146+(R146*'vertical grid'!H146))</f>
        <v>326.8308921521525</v>
      </c>
      <c r="Z145" s="25">
        <f>(IF('RAOB Used for Calcs'!L145=1,AVERAGE(X144:X145),AVERAGE(X144:X146)))*'RAOB Used for Calcs'!N145</f>
        <v>320.88429940222403</v>
      </c>
      <c r="AB145" s="8">
        <f>(V145*'vertical grid'!H145)+((0.5*P145)*('vertical grid'!H145*'vertical grid'!H145))</f>
        <v>35.447715508796037</v>
      </c>
      <c r="AD145" s="8">
        <f>(Z145*'vertical grid'!H145)+((0.5*R145)*('vertical grid'!H145*'vertical grid'!H145))</f>
        <v>146.94068211620009</v>
      </c>
      <c r="AF145" s="8">
        <f>IF(AB145=0, AB145/0, SUM(AB145:$AB$600))</f>
        <v>544.75113724126061</v>
      </c>
      <c r="AH145" s="8">
        <f>IF(AD145=0, AD145/0, SUM(AD145:$AD$600))</f>
        <v>4575.767909198592</v>
      </c>
      <c r="AJ145" s="9">
        <f>IF('RAOB Used for Calcs'!N146=1,AB145/(B145-B144),B145/0)</f>
        <v>0.3386724411668372</v>
      </c>
      <c r="AL145" s="9">
        <f>IF('RAOB Used for Calcs'!N146=1, AD145/(B145-B144), B145/0)</f>
        <v>1.4038918673522138</v>
      </c>
    </row>
    <row r="146" spans="2:38" x14ac:dyDescent="0.15">
      <c r="B146" s="15">
        <f>IF('RAOB Used for Calcs'!N146=1,'RAOB Used for Calcs'!C146,0)</f>
        <v>11601.333333333334</v>
      </c>
      <c r="D146" s="8">
        <f>Vz!K146</f>
        <v>0.52076556161589849</v>
      </c>
      <c r="F146" s="9">
        <f>'P,T'!J146</f>
        <v>0.31720588561246493</v>
      </c>
      <c r="G146" s="8"/>
      <c r="H146" s="8">
        <f>'wind velocity'!J146-T146</f>
        <v>-48.240116136345435</v>
      </c>
      <c r="I146" s="8"/>
      <c r="J146" s="8">
        <f>'wind velocity'!N146-X146</f>
        <v>-323.66490854723008</v>
      </c>
      <c r="L146" s="12">
        <f>IF('RAOB Used for Calcs'!N146=1,(0.5)*F146*$K$12*D146*(H146*ABS(H146)),0)</f>
        <v>-1.0439880331896878</v>
      </c>
      <c r="N146" s="12">
        <f>IF('RAOB Used for Calcs'!N146=1,(0.5)*F146*$K$12*D146*(J146*ABS(J146)),0)</f>
        <v>-46.996992138647428</v>
      </c>
      <c r="P146" s="9">
        <f>IF('RAOB Used for Calcs'!N146=1,L146/$O$9,0)</f>
        <v>-1.0439880331896878</v>
      </c>
      <c r="Q146" s="8"/>
      <c r="R146" s="9">
        <f>IF('RAOB Used for Calcs'!N146=1,N146/$O$9,0)</f>
        <v>-46.996992138647428</v>
      </c>
      <c r="S146" s="25"/>
      <c r="T146" s="25">
        <f>IF('RAOB Used for Calcs'!L146=1,'particle parameters'!$B$31,T147+(P147*'vertical grid'!H147))</f>
        <v>75.23894072914949</v>
      </c>
      <c r="V146" s="25">
        <f>(IF('RAOB Used for Calcs'!L146=1, AVERAGE(T145:T146), AVERAGE(T145:T147))*'RAOB Used for Calcs'!N146)</f>
        <v>75.238905859603108</v>
      </c>
      <c r="W146" s="25"/>
      <c r="X146" s="25">
        <f>IF('RAOB Used for Calcs'!L146=1,'particle parameters'!$B$32,X147+(R147*'vertical grid'!H147))</f>
        <v>330.89922179346149</v>
      </c>
      <c r="Z146" s="25">
        <f>(IF('RAOB Used for Calcs'!L146=1,AVERAGE(X145:X146),AVERAGE(X145:X147)))*'RAOB Used for Calcs'!N146</f>
        <v>330.91814818668973</v>
      </c>
      <c r="AB146" s="8">
        <f>(V146*'vertical grid'!H146)+((0.5*P146)*('vertical grid'!H146*'vertical grid'!H146))</f>
        <v>6.5092003161390739</v>
      </c>
      <c r="AD146" s="8">
        <f>(Z146*'vertical grid'!H146)+((0.5*R146)*('vertical grid'!H146*'vertical grid'!H146))</f>
        <v>28.470087067115156</v>
      </c>
      <c r="AF146" s="8">
        <f>IF(AB146=0, AB146/0, SUM(AB146:$AB$600))</f>
        <v>509.3034217324643</v>
      </c>
      <c r="AH146" s="8">
        <f>IF(AD146=0, AD146/0, SUM(AD146:$AD$600))</f>
        <v>4428.8272270823918</v>
      </c>
      <c r="AJ146" s="9">
        <f>IF('RAOB Used for Calcs'!N147=1,AB146/(B146-B145),B146/0)</f>
        <v>0.33668277497270016</v>
      </c>
      <c r="AL146" s="9">
        <f>IF('RAOB Used for Calcs'!N147=1, AD146/(B146-B145), B146/0)</f>
        <v>1.4725907103679792</v>
      </c>
    </row>
    <row r="147" spans="2:38" x14ac:dyDescent="0.15">
      <c r="B147" s="15">
        <f>IF('RAOB Used for Calcs'!N147=1,'RAOB Used for Calcs'!C147,0)</f>
        <v>11620.666666666668</v>
      </c>
      <c r="D147" s="8">
        <f>Vz!K147</f>
        <v>0.52076556161589849</v>
      </c>
      <c r="F147" s="9">
        <f>'P,T'!J147</f>
        <v>0.31720588561246493</v>
      </c>
      <c r="G147" s="8"/>
      <c r="H147" s="8">
        <f>'wind velocity'!J147-T147</f>
        <v>-48.496022090352852</v>
      </c>
      <c r="I147" s="8"/>
      <c r="J147" s="8">
        <f>'wind velocity'!N147-X147</f>
        <v>-327.83439965807793</v>
      </c>
      <c r="L147" s="12">
        <f>IF('RAOB Used for Calcs'!N147=1,(0.5)*F147*$K$12*D147*(H147*ABS(H147)),0)</f>
        <v>-1.055093785102958</v>
      </c>
      <c r="N147" s="12">
        <f>IF('RAOB Used for Calcs'!N147=1,(0.5)*F147*$K$12*D147*(J147*ABS(J147)),0)</f>
        <v>-48.21563329833721</v>
      </c>
      <c r="P147" s="9">
        <f>IF('RAOB Used for Calcs'!N147=1,L147/$O$9,0)</f>
        <v>-1.055093785102958</v>
      </c>
      <c r="Q147" s="8"/>
      <c r="R147" s="9">
        <f>IF('RAOB Used for Calcs'!N147=1,N147/$O$9,0)</f>
        <v>-48.21563329833721</v>
      </c>
      <c r="S147" s="25"/>
      <c r="T147" s="25">
        <f>IF('RAOB Used for Calcs'!L147=1,'particle parameters'!$B$31,T148+(P148*'vertical grid'!H148))</f>
        <v>75.329209722464853</v>
      </c>
      <c r="V147" s="25">
        <f>(IF('RAOB Used for Calcs'!L147=1, AVERAGE(T146:T147), AVERAGE(T146:T148))*'RAOB Used for Calcs'!N147)</f>
        <v>75.329119231670475</v>
      </c>
      <c r="W147" s="25"/>
      <c r="X147" s="25">
        <f>IF('RAOB Used for Calcs'!L147=1,'particle parameters'!$B$32,X148+(R148*'vertical grid'!H148))</f>
        <v>335.02433061445515</v>
      </c>
      <c r="Z147" s="25">
        <f>(IF('RAOB Used for Calcs'!L147=1,AVERAGE(X146:X147),AVERAGE(X146:X148)))*'RAOB Used for Calcs'!N147</f>
        <v>335.04465301397641</v>
      </c>
      <c r="AB147" s="8">
        <f>(V147*'vertical grid'!H147)+((0.5*P147)*('vertical grid'!H147*'vertical grid'!H147))</f>
        <v>6.4409530325646971</v>
      </c>
      <c r="AD147" s="8">
        <f>(Z147*'vertical grid'!H147)+((0.5*R147)*('vertical grid'!H147*'vertical grid'!H147))</f>
        <v>28.488423737650269</v>
      </c>
      <c r="AF147" s="8">
        <f>IF(AB147=0, AB147/0, SUM(AB147:$AB$600))</f>
        <v>502.79422141632523</v>
      </c>
      <c r="AH147" s="8">
        <f>IF(AD147=0, AD147/0, SUM(AD147:$AD$600))</f>
        <v>4400.3571400152759</v>
      </c>
      <c r="AJ147" s="9">
        <f>IF('RAOB Used for Calcs'!N148=1,AB147/(B147-B146),B147/0)</f>
        <v>0.33315274306368076</v>
      </c>
      <c r="AL147" s="9">
        <f>IF('RAOB Used for Calcs'!N148=1, AD147/(B147-B146), B147/0)</f>
        <v>1.4735391588439333</v>
      </c>
    </row>
    <row r="148" spans="2:38" x14ac:dyDescent="0.15">
      <c r="B148" s="15">
        <f>IF('RAOB Used for Calcs'!N148=1,'RAOB Used for Calcs'!C148,0)</f>
        <v>11640</v>
      </c>
      <c r="D148" s="8">
        <f>Vz!K148</f>
        <v>0.52076556161589849</v>
      </c>
      <c r="F148" s="9">
        <f>'P,T'!J148</f>
        <v>0.31720588561246493</v>
      </c>
      <c r="G148" s="8"/>
      <c r="H148" s="8">
        <f>'wind velocity'!J148-T148</f>
        <v>-48.711940998139951</v>
      </c>
      <c r="I148" s="8"/>
      <c r="J148" s="8">
        <f>'wind velocity'!N148-X148</f>
        <v>-332.21842669691728</v>
      </c>
      <c r="L148" s="12">
        <f>IF('RAOB Used for Calcs'!N148=1,(0.5)*F148*$K$12*D148*(H148*ABS(H148)),0)</f>
        <v>-1.0645098913195659</v>
      </c>
      <c r="N148" s="12">
        <f>IF('RAOB Used for Calcs'!N148=1,(0.5)*F148*$K$12*D148*(J148*ABS(J148)),0)</f>
        <v>-49.513800852230567</v>
      </c>
      <c r="P148" s="9">
        <f>IF('RAOB Used for Calcs'!N148=1,L148/$O$9,0)</f>
        <v>-1.0645098913195659</v>
      </c>
      <c r="Q148" s="8"/>
      <c r="R148" s="9">
        <f>IF('RAOB Used for Calcs'!N148=1,N148/$O$9,0)</f>
        <v>-49.513800852230567</v>
      </c>
      <c r="S148" s="25"/>
      <c r="T148" s="25">
        <f>IF('RAOB Used for Calcs'!L148=1,'particle parameters'!$B$31,T149+(P149*'vertical grid'!H149))</f>
        <v>75.419207243397111</v>
      </c>
      <c r="V148" s="25">
        <f>(IF('RAOB Used for Calcs'!L148=1, AVERAGE(T147:T148), AVERAGE(T147:T149))*'RAOB Used for Calcs'!N148)</f>
        <v>75.558134951890537</v>
      </c>
      <c r="W148" s="25"/>
      <c r="X148" s="25">
        <f>IF('RAOB Used for Calcs'!L148=1,'particle parameters'!$B$32,X149+(R149*'vertical grid'!H149))</f>
        <v>339.2104066340126</v>
      </c>
      <c r="Z148" s="25">
        <f>(IF('RAOB Used for Calcs'!L148=1,AVERAGE(X147:X148),AVERAGE(X147:X149)))*'RAOB Used for Calcs'!N148</f>
        <v>346.77059515280797</v>
      </c>
      <c r="AB148" s="8">
        <f>(V148*'vertical grid'!H148)+((0.5*P148)*('vertical grid'!H148*'vertical grid'!H148))</f>
        <v>6.384153975896135</v>
      </c>
      <c r="AD148" s="8">
        <f>(Z148*'vertical grid'!H148)+((0.5*R148)*('vertical grid'!H148*'vertical grid'!H148))</f>
        <v>29.140288800331046</v>
      </c>
      <c r="AF148" s="8">
        <f>IF(AB148=0, AB148/0, SUM(AB148:$AB$600))</f>
        <v>496.35326838376051</v>
      </c>
      <c r="AH148" s="8">
        <f>IF(AD148=0, AD148/0, SUM(AD148:$AD$600))</f>
        <v>4371.868716277625</v>
      </c>
      <c r="AJ148" s="9">
        <f>IF('RAOB Used for Calcs'!N149=1,AB148/(B148-B147),B148/0)</f>
        <v>0.33021486082223461</v>
      </c>
      <c r="AL148" s="9">
        <f>IF('RAOB Used for Calcs'!N149=1, AD148/(B148-B147), B148/0)</f>
        <v>1.5072563172585969</v>
      </c>
    </row>
    <row r="149" spans="2:38" x14ac:dyDescent="0.15">
      <c r="B149" s="15">
        <f>IF('RAOB Used for Calcs'!N149=1,'RAOB Used for Calcs'!C149,0)</f>
        <v>11761.333333333334</v>
      </c>
      <c r="D149" s="8">
        <f>Vz!K149</f>
        <v>0.52639741969936349</v>
      </c>
      <c r="F149" s="9">
        <f>'P,T'!J149</f>
        <v>0.29651964770171191</v>
      </c>
      <c r="G149" s="8"/>
      <c r="H149" s="8">
        <f>'wind velocity'!J149-T149</f>
        <v>-49.344643031407344</v>
      </c>
      <c r="I149" s="8"/>
      <c r="J149" s="8">
        <f>'wind velocity'!N149-X149</f>
        <v>-359.28301929214274</v>
      </c>
      <c r="L149" s="12">
        <f>IF('RAOB Used for Calcs'!N149=1,(0.5)*F149*$K$12*D149*(H149*ABS(H149)),0)</f>
        <v>-1.0321494564421356</v>
      </c>
      <c r="N149" s="12">
        <f>IF('RAOB Used for Calcs'!N149=1,(0.5)*F149*$K$12*D149*(J149*ABS(J149)),0)</f>
        <v>-54.718722380850764</v>
      </c>
      <c r="P149" s="9">
        <f>IF('RAOB Used for Calcs'!N149=1,L149/$O$9,0)</f>
        <v>-1.0321494564421356</v>
      </c>
      <c r="Q149" s="8"/>
      <c r="R149" s="9">
        <f>IF('RAOB Used for Calcs'!N149=1,N149/$O$9,0)</f>
        <v>-54.718722380850764</v>
      </c>
      <c r="S149" s="25"/>
      <c r="T149" s="25">
        <f>IF('RAOB Used for Calcs'!L149=1,'particle parameters'!$B$31,T150+(P150*'vertical grid'!H150))</f>
        <v>75.925987889809647</v>
      </c>
      <c r="V149" s="25">
        <f>(IF('RAOB Used for Calcs'!L149=1, AVERAGE(T148:T149), AVERAGE(T148:T150))*'RAOB Used for Calcs'!N149)</f>
        <v>75.916293577108817</v>
      </c>
      <c r="W149" s="25"/>
      <c r="X149" s="25">
        <f>IF('RAOB Used for Calcs'!L149=1,'particle parameters'!$B$32,X150+(R150*'vertical grid'!H150))</f>
        <v>366.07704820995616</v>
      </c>
      <c r="Z149" s="25">
        <f>(IF('RAOB Used for Calcs'!L149=1,AVERAGE(X148:X149),AVERAGE(X148:X150)))*'RAOB Used for Calcs'!N149</f>
        <v>366.74781250780052</v>
      </c>
      <c r="AB149" s="8">
        <f>(V149*'vertical grid'!H149)+((0.5*P149)*('vertical grid'!H149*'vertical grid'!H149))</f>
        <v>37.150138268383451</v>
      </c>
      <c r="AD149" s="8">
        <f>(Z149*'vertical grid'!H149)+((0.5*R149)*('vertical grid'!H149*'vertical grid'!H149))</f>
        <v>173.4757940171726</v>
      </c>
      <c r="AF149" s="8">
        <f>IF(AB149=0, AB149/0, SUM(AB149:$AB$600))</f>
        <v>489.96911440786437</v>
      </c>
      <c r="AH149" s="8">
        <f>IF(AD149=0, AD149/0, SUM(AD149:$AD$600))</f>
        <v>4342.7284274772946</v>
      </c>
      <c r="AJ149" s="9">
        <f>IF('RAOB Used for Calcs'!N150=1,AB149/(B149-B148),B149/0)</f>
        <v>0.30618245825590601</v>
      </c>
      <c r="AL149" s="9">
        <f>IF('RAOB Used for Calcs'!N150=1, AD149/(B149-B148), B149/0)</f>
        <v>1.4297455550865803</v>
      </c>
    </row>
    <row r="150" spans="2:38" x14ac:dyDescent="0.15">
      <c r="B150" s="15">
        <f>IF('RAOB Used for Calcs'!N150=1,'RAOB Used for Calcs'!C150,0)</f>
        <v>11882.666666666668</v>
      </c>
      <c r="D150" s="8">
        <f>Vz!K150</f>
        <v>0.52639741969936349</v>
      </c>
      <c r="F150" s="9">
        <f>'P,T'!J150</f>
        <v>0.29651964770171191</v>
      </c>
      <c r="G150" s="8"/>
      <c r="H150" s="8">
        <f>'wind velocity'!J150-T150</f>
        <v>-49.948262126572274</v>
      </c>
      <c r="I150" s="8"/>
      <c r="J150" s="8">
        <f>'wind velocity'!N150-X150</f>
        <v>-388.35990478090116</v>
      </c>
      <c r="L150" s="12">
        <f>IF('RAOB Used for Calcs'!N150=1,(0.5)*F150*$K$12*D150*(H150*ABS(H150)),0)</f>
        <v>-1.0575558927934916</v>
      </c>
      <c r="N150" s="12">
        <f>IF('RAOB Used for Calcs'!N150=1,(0.5)*F150*$K$12*D150*(J150*ABS(J150)),0)</f>
        <v>-63.93392054116228</v>
      </c>
      <c r="P150" s="9">
        <f>IF('RAOB Used for Calcs'!N150=1,L150/$O$9,0)</f>
        <v>-1.0575558927934916</v>
      </c>
      <c r="Q150" s="8"/>
      <c r="R150" s="9">
        <f>IF('RAOB Used for Calcs'!N150=1,N150/$O$9,0)</f>
        <v>-63.93392054116228</v>
      </c>
      <c r="S150" s="25"/>
      <c r="T150" s="25">
        <f>IF('RAOB Used for Calcs'!L150=1,'particle parameters'!$B$31,T151+(P151*'vertical grid'!H151))</f>
        <v>76.403685598119722</v>
      </c>
      <c r="V150" s="25">
        <f>(IF('RAOB Used for Calcs'!L150=1, AVERAGE(T149:T150), AVERAGE(T149:T151))*'RAOB Used for Calcs'!N150)</f>
        <v>76.39808490954259</v>
      </c>
      <c r="W150" s="25"/>
      <c r="X150" s="25">
        <f>IF('RAOB Used for Calcs'!L150=1,'particle parameters'!$B$32,X151+(R151*'vertical grid'!H151))</f>
        <v>394.95598267943268</v>
      </c>
      <c r="Z150" s="25">
        <f>(IF('RAOB Used for Calcs'!L150=1,AVERAGE(X149:X150),AVERAGE(X149:X151)))*'RAOB Used for Calcs'!N150</f>
        <v>395.63497665504127</v>
      </c>
      <c r="AB150" s="8">
        <f>(V150*'vertical grid'!H150)+((0.5*P150)*('vertical grid'!H150*'vertical grid'!H150))</f>
        <v>34.401106152608001</v>
      </c>
      <c r="AD150" s="8">
        <f>(Z150*'vertical grid'!H150)+((0.5*R150)*('vertical grid'!H150*'vertical grid'!H150))</f>
        <v>172.1859076281749</v>
      </c>
      <c r="AF150" s="8">
        <f>IF(AB150=0, AB150/0, SUM(AB150:$AB$600))</f>
        <v>452.81897613948092</v>
      </c>
      <c r="AH150" s="8">
        <f>IF(AD150=0, AD150/0, SUM(AD150:$AD$600))</f>
        <v>4169.2526334601216</v>
      </c>
      <c r="AJ150" s="9">
        <f>IF('RAOB Used for Calcs'!N151=1,AB150/(B150-B149),B150/0)</f>
        <v>0.28352560015885575</v>
      </c>
      <c r="AL150" s="9">
        <f>IF('RAOB Used for Calcs'!N151=1, AD150/(B150-B149), B150/0)</f>
        <v>1.4191146233091267</v>
      </c>
    </row>
    <row r="151" spans="2:38" x14ac:dyDescent="0.15">
      <c r="B151" s="15">
        <f>IF('RAOB Used for Calcs'!N151=1,'RAOB Used for Calcs'!C151,0)</f>
        <v>12004</v>
      </c>
      <c r="D151" s="8">
        <f>Vz!K151</f>
        <v>0.52639741969936349</v>
      </c>
      <c r="F151" s="9">
        <f>'P,T'!J151</f>
        <v>0.29651964770171191</v>
      </c>
      <c r="G151" s="8"/>
      <c r="H151" s="8">
        <f>'wind velocity'!J151-T151</f>
        <v>-51.290515085799669</v>
      </c>
      <c r="I151" s="8"/>
      <c r="J151" s="8">
        <f>'wind velocity'!N151-X151</f>
        <v>-420.07498590324997</v>
      </c>
      <c r="L151" s="12">
        <f>IF('RAOB Used for Calcs'!N151=1,(0.5)*F151*$K$12*D151*(H151*ABS(H151)),0)</f>
        <v>-1.1151587235321874</v>
      </c>
      <c r="N151" s="12">
        <f>IF('RAOB Used for Calcs'!N151=1,(0.5)*F151*$K$12*D151*(J151*ABS(J151)),0)</f>
        <v>-74.802516405750424</v>
      </c>
      <c r="P151" s="9">
        <f>IF('RAOB Used for Calcs'!N151=1,L151/$O$9,0)</f>
        <v>-1.1151587235321874</v>
      </c>
      <c r="Q151" s="8"/>
      <c r="R151" s="9">
        <f>IF('RAOB Used for Calcs'!N151=1,N151/$O$9,0)</f>
        <v>-74.802516405750424</v>
      </c>
      <c r="S151" s="25"/>
      <c r="T151" s="25">
        <f>IF('RAOB Used for Calcs'!L151=1,'particle parameters'!$B$31,T152+(P152*'vertical grid'!H152))</f>
        <v>76.864581240698371</v>
      </c>
      <c r="V151" s="25">
        <f>(IF('RAOB Used for Calcs'!L151=1, AVERAGE(T150:T151), AVERAGE(T150:T152))*'RAOB Used for Calcs'!N151)</f>
        <v>76.816561669519601</v>
      </c>
      <c r="W151" s="25"/>
      <c r="X151" s="25">
        <f>IF('RAOB Used for Calcs'!L151=1,'particle parameters'!$B$32,X152+(R152*'vertical grid'!H152))</f>
        <v>425.87189907573492</v>
      </c>
      <c r="Z151" s="25">
        <f>(IF('RAOB Used for Calcs'!L151=1,AVERAGE(X150:X151),AVERAGE(X150:X152)))*'RAOB Used for Calcs'!N151</f>
        <v>423.10634613006937</v>
      </c>
      <c r="AB151" s="8">
        <f>(V151*'vertical grid'!H151)+((0.5*P151)*('vertical grid'!H151*'vertical grid'!H151))</f>
        <v>31.653078086388469</v>
      </c>
      <c r="AD151" s="8">
        <f>(Z151*'vertical grid'!H151)+((0.5*R151)*('vertical grid'!H151*'vertical grid'!H151))</f>
        <v>168.48127691358965</v>
      </c>
      <c r="AF151" s="8">
        <f>IF(AB151=0, AB151/0, SUM(AB151:$AB$600))</f>
        <v>418.41786998687292</v>
      </c>
      <c r="AH151" s="8">
        <f>IF(AD151=0, AD151/0, SUM(AD151:$AD$600))</f>
        <v>3997.0667258319468</v>
      </c>
      <c r="AJ151" s="9">
        <f>IF('RAOB Used for Calcs'!N152=1,AB151/(B151-B150),B151/0)</f>
        <v>0.26087701719551198</v>
      </c>
      <c r="AL151" s="9">
        <f>IF('RAOB Used for Calcs'!N152=1, AD151/(B151-B150), B151/0)</f>
        <v>1.388581952584544</v>
      </c>
    </row>
    <row r="152" spans="2:38" x14ac:dyDescent="0.15">
      <c r="B152" s="15">
        <f>IF('RAOB Used for Calcs'!N152=1,'RAOB Used for Calcs'!C152,0)</f>
        <v>12104</v>
      </c>
      <c r="D152" s="8">
        <f>Vz!K152</f>
        <v>0.553020748821198</v>
      </c>
      <c r="F152" s="9">
        <f>'P,T'!J152</f>
        <v>0.23877406708285784</v>
      </c>
      <c r="G152" s="8"/>
      <c r="H152" s="8">
        <f>'wind velocity'!J152-T152</f>
        <v>-52.488709331490753</v>
      </c>
      <c r="I152" s="8"/>
      <c r="J152" s="8">
        <f>'wind velocity'!N152-X152</f>
        <v>-443.49340818860213</v>
      </c>
      <c r="L152" s="12">
        <f>IF('RAOB Used for Calcs'!N152=1,(0.5)*F152*$K$12*D152*(H152*ABS(H152)),0)</f>
        <v>-0.98799718763553901</v>
      </c>
      <c r="N152" s="12">
        <f>IF('RAOB Used for Calcs'!N152=1,(0.5)*F152*$K$12*D152*(J152*ABS(J152)),0)</f>
        <v>-70.53395865988773</v>
      </c>
      <c r="P152" s="9">
        <f>IF('RAOB Used for Calcs'!N152=1,L152/$O$9,0)</f>
        <v>-0.98799718763553901</v>
      </c>
      <c r="Q152" s="8"/>
      <c r="R152" s="9">
        <f>IF('RAOB Used for Calcs'!N152=1,N152/$O$9,0)</f>
        <v>-70.53395865988773</v>
      </c>
      <c r="S152" s="25"/>
      <c r="T152" s="25">
        <f>IF('RAOB Used for Calcs'!L152=1,'particle parameters'!$B$31,T153+(P153*'vertical grid'!H153))</f>
        <v>77.181418169740709</v>
      </c>
      <c r="V152" s="25">
        <f>(IF('RAOB Used for Calcs'!L152=1, AVERAGE(T151:T152), AVERAGE(T151:T153))*'RAOB Used for Calcs'!N152)</f>
        <v>77.179619221837356</v>
      </c>
      <c r="W152" s="25"/>
      <c r="X152" s="25">
        <f>IF('RAOB Used for Calcs'!L152=1,'particle parameters'!$B$32,X153+(R153*'vertical grid'!H153))</f>
        <v>448.49115663504057</v>
      </c>
      <c r="Z152" s="25">
        <f>(IF('RAOB Used for Calcs'!L152=1,AVERAGE(X151:X152),AVERAGE(X151:X153)))*'RAOB Used for Calcs'!N152</f>
        <v>448.84037534888279</v>
      </c>
      <c r="AB152" s="8">
        <f>(V152*'vertical grid'!H152)+((0.5*P152)*('vertical grid'!H152*'vertical grid'!H152))</f>
        <v>24.699625691751798</v>
      </c>
      <c r="AD152" s="8">
        <f>(Z152*'vertical grid'!H152)+((0.5*R152)*('vertical grid'!H152*'vertical grid'!H152))</f>
        <v>140.31001286183093</v>
      </c>
      <c r="AF152" s="8">
        <f>IF(AB152=0, AB152/0, SUM(AB152:$AB$600))</f>
        <v>386.76479190048445</v>
      </c>
      <c r="AH152" s="8">
        <f>IF(AD152=0, AD152/0, SUM(AD152:$AD$600))</f>
        <v>3828.5854489183571</v>
      </c>
      <c r="AJ152" s="9">
        <f>IF('RAOB Used for Calcs'!N153=1,AB152/(B152-B151),B152/0)</f>
        <v>0.24699625691751798</v>
      </c>
      <c r="AL152" s="9">
        <f>IF('RAOB Used for Calcs'!N153=1, AD152/(B152-B151), B152/0)</f>
        <v>1.4031001286183094</v>
      </c>
    </row>
    <row r="153" spans="2:38" x14ac:dyDescent="0.15">
      <c r="B153" s="15">
        <f>IF('RAOB Used for Calcs'!N153=1,'RAOB Used for Calcs'!C153,0)</f>
        <v>12204</v>
      </c>
      <c r="D153" s="8">
        <f>Vz!K153</f>
        <v>0.553020748821198</v>
      </c>
      <c r="F153" s="9">
        <f>'P,T'!J153</f>
        <v>0.23877406708285784</v>
      </c>
      <c r="G153" s="8"/>
      <c r="H153" s="8">
        <f>'wind velocity'!J153-T153</f>
        <v>-53.681506733471764</v>
      </c>
      <c r="I153" s="8"/>
      <c r="J153" s="8">
        <f>'wind velocity'!N153-X153</f>
        <v>-467.95948661548096</v>
      </c>
      <c r="L153" s="12">
        <f>IF('RAOB Used for Calcs'!N153=1,(0.5)*F153*$K$12*D153*(H153*ABS(H153)),0)</f>
        <v>-1.0334115589384483</v>
      </c>
      <c r="N153" s="12">
        <f>IF('RAOB Used for Calcs'!N153=1,(0.5)*F153*$K$12*D153*(J153*ABS(J153)),0)</f>
        <v>-78.530874266700366</v>
      </c>
      <c r="P153" s="9">
        <f>IF('RAOB Used for Calcs'!N153=1,L153/$O$9,0)</f>
        <v>-1.0334115589384483</v>
      </c>
      <c r="Q153" s="8"/>
      <c r="R153" s="9">
        <f>IF('RAOB Used for Calcs'!N153=1,N153/$O$9,0)</f>
        <v>-78.530874266700366</v>
      </c>
      <c r="S153" s="25"/>
      <c r="T153" s="25">
        <f>IF('RAOB Used for Calcs'!L153=1,'particle parameters'!$B$31,T154+(P154*'vertical grid'!H154))</f>
        <v>77.492858255072974</v>
      </c>
      <c r="V153" s="25">
        <f>(IF('RAOB Used for Calcs'!L153=1, AVERAGE(T152:T153), AVERAGE(T152:T154))*'RAOB Used for Calcs'!N153)</f>
        <v>77.487532180459183</v>
      </c>
      <c r="W153" s="25"/>
      <c r="X153" s="25">
        <f>IF('RAOB Used for Calcs'!L153=1,'particle parameters'!$B$32,X154+(R154*'vertical grid'!H154))</f>
        <v>472.15807033587282</v>
      </c>
      <c r="Z153" s="25">
        <f>(IF('RAOB Used for Calcs'!L153=1,AVERAGE(X152:X153),AVERAGE(X152:X154)))*'RAOB Used for Calcs'!N153</f>
        <v>472.47049873159966</v>
      </c>
      <c r="AB153" s="8">
        <f>(V153*'vertical grid'!H153)+((0.5*P153)*('vertical grid'!H153*'vertical grid'!H153))</f>
        <v>23.305551367969272</v>
      </c>
      <c r="AD153" s="8">
        <f>(Z153*'vertical grid'!H153)+((0.5*R153)*('vertical grid'!H153*'vertical grid'!H153))</f>
        <v>138.82256143723299</v>
      </c>
      <c r="AF153" s="8">
        <f>IF(AB153=0, AB153/0, SUM(AB153:$AB$600))</f>
        <v>362.06516620873265</v>
      </c>
      <c r="AH153" s="8">
        <f>IF(AD153=0, AD153/0, SUM(AD153:$AD$600))</f>
        <v>3688.2754360565264</v>
      </c>
      <c r="AJ153" s="9">
        <f>IF('RAOB Used for Calcs'!N154=1,AB153/(B153-B152),B153/0)</f>
        <v>0.23305551367969271</v>
      </c>
      <c r="AL153" s="9">
        <f>IF('RAOB Used for Calcs'!N154=1, AD153/(B153-B152), B153/0)</f>
        <v>1.3882256143723299</v>
      </c>
    </row>
    <row r="154" spans="2:38" x14ac:dyDescent="0.15">
      <c r="B154" s="15">
        <f>IF('RAOB Used for Calcs'!N154=1,'RAOB Used for Calcs'!C154,0)</f>
        <v>12304</v>
      </c>
      <c r="D154" s="8">
        <f>Vz!K154</f>
        <v>0.553020748821198</v>
      </c>
      <c r="F154" s="9">
        <f>'P,T'!J154</f>
        <v>0.23877406708285784</v>
      </c>
      <c r="G154" s="8"/>
      <c r="H154" s="8">
        <f>'wind velocity'!J154-T154</f>
        <v>-53.976968594962671</v>
      </c>
      <c r="I154" s="8"/>
      <c r="J154" s="8">
        <f>'wind velocity'!N154-X154</f>
        <v>-492.56368550349373</v>
      </c>
      <c r="L154" s="12">
        <f>IF('RAOB Used for Calcs'!N154=1,(0.5)*F154*$K$12*D154*(H154*ABS(H154)),0)</f>
        <v>-1.0448186149842362</v>
      </c>
      <c r="N154" s="12">
        <f>IF('RAOB Used for Calcs'!N154=1,(0.5)*F154*$K$12*D154*(J154*ABS(J154)),0)</f>
        <v>-87.00589942557184</v>
      </c>
      <c r="P154" s="9">
        <f>IF('RAOB Used for Calcs'!N154=1,L154/$O$9,0)</f>
        <v>-1.0448186149842362</v>
      </c>
      <c r="Q154" s="8"/>
      <c r="R154" s="9">
        <f>IF('RAOB Used for Calcs'!N154=1,N154/$O$9,0)</f>
        <v>-87.00589942557184</v>
      </c>
      <c r="S154" s="25"/>
      <c r="T154" s="25">
        <f>IF('RAOB Used for Calcs'!L154=1,'particle parameters'!$B$31,T155+(P155*'vertical grid'!H155))</f>
        <v>77.788320116563881</v>
      </c>
      <c r="V154" s="25">
        <f>(IF('RAOB Used for Calcs'!L154=1, AVERAGE(T153:T154), AVERAGE(T153:T155))*'RAOB Used for Calcs'!N154)</f>
        <v>77.7830912549408</v>
      </c>
      <c r="W154" s="25"/>
      <c r="X154" s="25">
        <f>IF('RAOB Used for Calcs'!L154=1,'particle parameters'!$B$32,X155+(R155*'vertical grid'!H155))</f>
        <v>496.7622692238856</v>
      </c>
      <c r="Z154" s="25">
        <f>(IF('RAOB Used for Calcs'!L154=1,AVERAGE(X153:X154),AVERAGE(X153:X155)))*'RAOB Used for Calcs'!N154</f>
        <v>497.06364889176467</v>
      </c>
      <c r="AB154" s="8">
        <f>(V154*'vertical grid'!H154)+((0.5*P154)*('vertical grid'!H154*'vertical grid'!H154))</f>
        <v>21.954325612058728</v>
      </c>
      <c r="AD154" s="8">
        <f>(Z154*'vertical grid'!H154)+((0.5*R154)*('vertical grid'!H154*'vertical grid'!H154))</f>
        <v>137.08460753373208</v>
      </c>
      <c r="AF154" s="8">
        <f>IF(AB154=0, AB154/0, SUM(AB154:$AB$600))</f>
        <v>338.75961484076328</v>
      </c>
      <c r="AH154" s="8">
        <f>IF(AD154=0, AD154/0, SUM(AD154:$AD$600))</f>
        <v>3549.4528746192932</v>
      </c>
      <c r="AJ154" s="9">
        <f>IF('RAOB Used for Calcs'!N155=1,AB154/(B154-B153),B154/0)</f>
        <v>0.21954325612058728</v>
      </c>
      <c r="AL154" s="9">
        <f>IF('RAOB Used for Calcs'!N155=1, AD154/(B154-B153), B154/0)</f>
        <v>1.3708460753373208</v>
      </c>
    </row>
    <row r="155" spans="2:38" x14ac:dyDescent="0.15">
      <c r="B155" s="15">
        <f>IF('RAOB Used for Calcs'!N155=1,'RAOB Used for Calcs'!C155,0)</f>
        <v>12404</v>
      </c>
      <c r="D155" s="8">
        <f>Vz!K155</f>
        <v>0.553020748821198</v>
      </c>
      <c r="F155" s="9">
        <f>'P,T'!J155</f>
        <v>0.23877406708285784</v>
      </c>
      <c r="G155" s="8"/>
      <c r="H155" s="8">
        <f>'wind velocity'!J155-T155</f>
        <v>-54.256743871584348</v>
      </c>
      <c r="I155" s="8"/>
      <c r="J155" s="8">
        <f>'wind velocity'!N155-X155</f>
        <v>-518.0720233951439</v>
      </c>
      <c r="L155" s="12">
        <f>IF('RAOB Used for Calcs'!N155=1,(0.5)*F155*$K$12*D155*(H155*ABS(H155)),0)</f>
        <v>-1.0556777644220841</v>
      </c>
      <c r="N155" s="12">
        <f>IF('RAOB Used for Calcs'!N155=1,(0.5)*F155*$K$12*D155*(J155*ABS(J155)),0)</f>
        <v>-96.250767561544961</v>
      </c>
      <c r="P155" s="9">
        <f>IF('RAOB Used for Calcs'!N155=1,L155/$O$9,0)</f>
        <v>-1.0556777644220841</v>
      </c>
      <c r="Q155" s="8"/>
      <c r="R155" s="9">
        <f>IF('RAOB Used for Calcs'!N155=1,N155/$O$9,0)</f>
        <v>-96.250767561544961</v>
      </c>
      <c r="S155" s="25"/>
      <c r="T155" s="25">
        <f>IF('RAOB Used for Calcs'!L155=1,'particle parameters'!$B$31,T156+(P156*'vertical grid'!H156))</f>
        <v>78.068095393185558</v>
      </c>
      <c r="V155" s="25">
        <f>(IF('RAOB Used for Calcs'!L155=1, AVERAGE(T154:T155), AVERAGE(T154:T156))*'RAOB Used for Calcs'!N155)</f>
        <v>78.063004994466638</v>
      </c>
      <c r="W155" s="25"/>
      <c r="X155" s="25">
        <f>IF('RAOB Used for Calcs'!L155=1,'particle parameters'!$B$32,X156+(R156*'vertical grid'!H156))</f>
        <v>522.27060711553577</v>
      </c>
      <c r="Z155" s="25">
        <f>(IF('RAOB Used for Calcs'!L155=1,AVERAGE(X154:X155),AVERAGE(X154:X156)))*'RAOB Used for Calcs'!N155</f>
        <v>522.55993355778639</v>
      </c>
      <c r="AB155" s="8">
        <f>(V155*'vertical grid'!H155)+((0.5*P155)*('vertical grid'!H155*'vertical grid'!H155))</f>
        <v>20.651151751289248</v>
      </c>
      <c r="AD155" s="8">
        <f>(Z155*'vertical grid'!H155)+((0.5*R155)*('vertical grid'!H155*'vertical grid'!H155))</f>
        <v>135.10850907778729</v>
      </c>
      <c r="AF155" s="8">
        <f>IF(AB155=0, AB155/0, SUM(AB155:$AB$600))</f>
        <v>316.80528922870451</v>
      </c>
      <c r="AH155" s="8">
        <f>IF(AD155=0, AD155/0, SUM(AD155:$AD$600))</f>
        <v>3412.3682670855605</v>
      </c>
      <c r="AJ155" s="9">
        <f>IF('RAOB Used for Calcs'!N156=1,AB155/(B155-B154),B155/0)</f>
        <v>0.20651151751289248</v>
      </c>
      <c r="AL155" s="9">
        <f>IF('RAOB Used for Calcs'!N156=1, AD155/(B155-B154), B155/0)</f>
        <v>1.3510850907778729</v>
      </c>
    </row>
    <row r="156" spans="2:38" x14ac:dyDescent="0.15">
      <c r="B156" s="15">
        <f>IF('RAOB Used for Calcs'!N156=1,'RAOB Used for Calcs'!C156,0)</f>
        <v>12504</v>
      </c>
      <c r="D156" s="8">
        <f>Vz!K156</f>
        <v>0.553020748821198</v>
      </c>
      <c r="F156" s="9">
        <f>'P,T'!J156</f>
        <v>0.23877406708285784</v>
      </c>
      <c r="G156" s="8"/>
      <c r="H156" s="8">
        <f>'wind velocity'!J156-T156</f>
        <v>-54.521247952049265</v>
      </c>
      <c r="I156" s="8"/>
      <c r="J156" s="8">
        <f>'wind velocity'!N156-X156</f>
        <v>-544.44834061354618</v>
      </c>
      <c r="L156" s="12">
        <f>IF('RAOB Used for Calcs'!N156=1,(0.5)*F156*$K$12*D156*(H156*ABS(H156)),0)</f>
        <v>-1.0659958074315126</v>
      </c>
      <c r="N156" s="12">
        <f>IF('RAOB Used for Calcs'!N156=1,(0.5)*F156*$K$12*D156*(J156*ABS(J156)),0)</f>
        <v>-106.30098227928725</v>
      </c>
      <c r="P156" s="9">
        <f>IF('RAOB Used for Calcs'!N156=1,L156/$O$9,0)</f>
        <v>-1.0659958074315126</v>
      </c>
      <c r="Q156" s="8"/>
      <c r="R156" s="9">
        <f>IF('RAOB Used for Calcs'!N156=1,N156/$O$9,0)</f>
        <v>-106.30098227928725</v>
      </c>
      <c r="S156" s="25"/>
      <c r="T156" s="25">
        <f>IF('RAOB Used for Calcs'!L156=1,'particle parameters'!$B$31,T157+(P157*'vertical grid'!H157))</f>
        <v>78.332599473650475</v>
      </c>
      <c r="V156" s="25">
        <f>(IF('RAOB Used for Calcs'!L156=1, AVERAGE(T155:T156), AVERAGE(T155:T157))*'RAOB Used for Calcs'!N156)</f>
        <v>78.327681196164193</v>
      </c>
      <c r="W156" s="25"/>
      <c r="X156" s="25">
        <f>IF('RAOB Used for Calcs'!L156=1,'particle parameters'!$B$32,X157+(R157*'vertical grid'!H157))</f>
        <v>548.64692433393805</v>
      </c>
      <c r="Z156" s="25">
        <f>(IF('RAOB Used for Calcs'!L156=1,AVERAGE(X155:X156),AVERAGE(X155:X157)))*'RAOB Used for Calcs'!N156</f>
        <v>548.92360550551746</v>
      </c>
      <c r="AB156" s="8">
        <f>(V156*'vertical grid'!H156)+((0.5*P156)*('vertical grid'!H156*'vertical grid'!H156))</f>
        <v>19.402524795369096</v>
      </c>
      <c r="AD156" s="8">
        <f>(Z156*'vertical grid'!H156)+((0.5*R156)*('vertical grid'!H156*'vertical grid'!H156))</f>
        <v>132.93130307445097</v>
      </c>
      <c r="AF156" s="8">
        <f>IF(AB156=0, AB156/0, SUM(AB156:$AB$600))</f>
        <v>296.1541374774153</v>
      </c>
      <c r="AH156" s="8">
        <f>IF(AD156=0, AD156/0, SUM(AD156:$AD$600))</f>
        <v>3277.2597580077736</v>
      </c>
      <c r="AJ156" s="9">
        <f>IF('RAOB Used for Calcs'!N157=1,AB156/(B156-B155),B156/0)</f>
        <v>0.19402524795369097</v>
      </c>
      <c r="AL156" s="9">
        <f>IF('RAOB Used for Calcs'!N157=1, AD156/(B156-B155), B156/0)</f>
        <v>1.3293130307445096</v>
      </c>
    </row>
    <row r="157" spans="2:38" x14ac:dyDescent="0.15">
      <c r="B157" s="15">
        <f>IF('RAOB Used for Calcs'!N157=1,'RAOB Used for Calcs'!C157,0)</f>
        <v>12604</v>
      </c>
      <c r="D157" s="8">
        <f>Vz!K157</f>
        <v>0.553020748821198</v>
      </c>
      <c r="F157" s="9">
        <f>'P,T'!J157</f>
        <v>0.23877406708285784</v>
      </c>
      <c r="G157" s="8"/>
      <c r="H157" s="8">
        <f>'wind velocity'!J157-T157</f>
        <v>-54.770997200055362</v>
      </c>
      <c r="I157" s="8"/>
      <c r="J157" s="8">
        <f>'wind velocity'!N157-X157</f>
        <v>-571.65470134668681</v>
      </c>
      <c r="L157" s="12">
        <f>IF('RAOB Used for Calcs'!N157=1,(0.5)*F157*$K$12*D157*(H157*ABS(H157)),0)</f>
        <v>-1.0757843370110045</v>
      </c>
      <c r="N157" s="12">
        <f>IF('RAOB Used for Calcs'!N157=1,(0.5)*F157*$K$12*D157*(J157*ABS(J157)),0)</f>
        <v>-117.19024973027796</v>
      </c>
      <c r="P157" s="9">
        <f>IF('RAOB Used for Calcs'!N157=1,L157/$O$9,0)</f>
        <v>-1.0757843370110045</v>
      </c>
      <c r="Q157" s="8"/>
      <c r="R157" s="9">
        <f>IF('RAOB Used for Calcs'!N157=1,N157/$O$9,0)</f>
        <v>-117.19024973027796</v>
      </c>
      <c r="S157" s="25"/>
      <c r="T157" s="25">
        <f>IF('RAOB Used for Calcs'!L157=1,'particle parameters'!$B$31,T158+(P158*'vertical grid'!H158))</f>
        <v>78.582348721656572</v>
      </c>
      <c r="V157" s="25">
        <f>(IF('RAOB Used for Calcs'!L157=1, AVERAGE(T156:T157), AVERAGE(T156:T158))*'RAOB Used for Calcs'!N157)</f>
        <v>78.577628187196623</v>
      </c>
      <c r="W157" s="25"/>
      <c r="X157" s="25">
        <f>IF('RAOB Used for Calcs'!L157=1,'particle parameters'!$B$32,X158+(R158*'vertical grid'!H158))</f>
        <v>575.85328506707867</v>
      </c>
      <c r="Z157" s="25">
        <f>(IF('RAOB Used for Calcs'!L157=1,AVERAGE(X156:X157),AVERAGE(X156:X158)))*'RAOB Used for Calcs'!N157</f>
        <v>576.11706351315377</v>
      </c>
      <c r="AB157" s="8">
        <f>(V157*'vertical grid'!H157)+((0.5*P157)*('vertical grid'!H157*'vertical grid'!H157))</f>
        <v>18.213238036960785</v>
      </c>
      <c r="AD157" s="8">
        <f>(Z157*'vertical grid'!H157)+((0.5*R157)*('vertical grid'!H157*'vertical grid'!H157))</f>
        <v>130.59069041587401</v>
      </c>
      <c r="AF157" s="8">
        <f>IF(AB157=0, AB157/0, SUM(AB157:$AB$600))</f>
        <v>276.75161268204619</v>
      </c>
      <c r="AH157" s="8">
        <f>IF(AD157=0, AD157/0, SUM(AD157:$AD$600))</f>
        <v>3144.3284549333225</v>
      </c>
      <c r="AJ157" s="9">
        <f>IF('RAOB Used for Calcs'!N158=1,AB157/(B157-B156),B157/0)</f>
        <v>0.18213238036960785</v>
      </c>
      <c r="AL157" s="9">
        <f>IF('RAOB Used for Calcs'!N158=1, AD157/(B157-B156), B157/0)</f>
        <v>1.3059069041587401</v>
      </c>
    </row>
    <row r="158" spans="2:38" x14ac:dyDescent="0.15">
      <c r="B158" s="15">
        <f>IF('RAOB Used for Calcs'!N158=1,'RAOB Used for Calcs'!C158,0)</f>
        <v>12704</v>
      </c>
      <c r="D158" s="8">
        <f>Vz!K158</f>
        <v>0.553020748821198</v>
      </c>
      <c r="F158" s="9">
        <f>'P,T'!J158</f>
        <v>0.23877406708285784</v>
      </c>
      <c r="G158" s="8"/>
      <c r="H158" s="8">
        <f>'wind velocity'!J158-T158</f>
        <v>-55.006584844681612</v>
      </c>
      <c r="I158" s="8"/>
      <c r="J158" s="8">
        <f>'wind velocity'!N158-X158</f>
        <v>-599.6523974180526</v>
      </c>
      <c r="L158" s="12">
        <f>IF('RAOB Used for Calcs'!N158=1,(0.5)*F158*$K$12*D158*(H158*ABS(H158)),0)</f>
        <v>-1.0850588281722</v>
      </c>
      <c r="N158" s="12">
        <f>IF('RAOB Used for Calcs'!N158=1,(0.5)*F158*$K$12*D158*(J158*ABS(J158)),0)</f>
        <v>-128.95051155552795</v>
      </c>
      <c r="P158" s="9">
        <f>IF('RAOB Used for Calcs'!N158=1,L158/$O$9,0)</f>
        <v>-1.0850588281722</v>
      </c>
      <c r="Q158" s="8"/>
      <c r="R158" s="9">
        <f>IF('RAOB Used for Calcs'!N158=1,N158/$O$9,0)</f>
        <v>-128.95051155552795</v>
      </c>
      <c r="S158" s="25"/>
      <c r="T158" s="25">
        <f>IF('RAOB Used for Calcs'!L158=1,'particle parameters'!$B$31,T159+(P159*'vertical grid'!H159))</f>
        <v>78.817936366282822</v>
      </c>
      <c r="V158" s="25">
        <f>(IF('RAOB Used for Calcs'!L158=1, AVERAGE(T157:T158), AVERAGE(T157:T159))*'RAOB Used for Calcs'!N158)</f>
        <v>78.813431275884767</v>
      </c>
      <c r="W158" s="25"/>
      <c r="X158" s="25">
        <f>IF('RAOB Used for Calcs'!L158=1,'particle parameters'!$B$32,X159+(R159*'vertical grid'!H159))</f>
        <v>603.85098113844447</v>
      </c>
      <c r="Z158" s="25">
        <f>(IF('RAOB Used for Calcs'!L158=1,AVERAGE(X157:X158),AVERAGE(X157:X159)))*'RAOB Used for Calcs'!N158</f>
        <v>604.10183128612641</v>
      </c>
      <c r="AB158" s="8">
        <f>(V158*'vertical grid'!H158)+((0.5*P158)*('vertical grid'!H158*'vertical grid'!H158))</f>
        <v>17.086373004567111</v>
      </c>
      <c r="AD158" s="8">
        <f>(Z158*'vertical grid'!H158)+((0.5*R158)*('vertical grid'!H158*'vertical grid'!H158))</f>
        <v>128.12298126275977</v>
      </c>
      <c r="AF158" s="8">
        <f>IF(AB158=0, AB158/0, SUM(AB158:$AB$600))</f>
        <v>258.53837464508536</v>
      </c>
      <c r="AH158" s="8">
        <f>IF(AD158=0, AD158/0, SUM(AD158:$AD$600))</f>
        <v>3013.7377645174483</v>
      </c>
      <c r="AJ158" s="9">
        <f>IF('RAOB Used for Calcs'!N159=1,AB158/(B158-B157),B158/0)</f>
        <v>0.17086373004567112</v>
      </c>
      <c r="AL158" s="9">
        <f>IF('RAOB Used for Calcs'!N159=1, AD158/(B158-B157), B158/0)</f>
        <v>1.2812298126275976</v>
      </c>
    </row>
    <row r="159" spans="2:38" x14ac:dyDescent="0.15">
      <c r="B159" s="15">
        <f>IF('RAOB Used for Calcs'!N159=1,'RAOB Used for Calcs'!C159,0)</f>
        <v>12804</v>
      </c>
      <c r="D159" s="8">
        <f>Vz!K159</f>
        <v>0.553020748821198</v>
      </c>
      <c r="F159" s="9">
        <f>'P,T'!J159</f>
        <v>0.23877406708285784</v>
      </c>
      <c r="G159" s="8"/>
      <c r="H159" s="8">
        <f>'wind velocity'!J159-T159</f>
        <v>-55.22865721811371</v>
      </c>
      <c r="I159" s="8"/>
      <c r="J159" s="8">
        <f>'wind velocity'!N159-X159</f>
        <v>-628.40264393246423</v>
      </c>
      <c r="L159" s="12">
        <f>IF('RAOB Used for Calcs'!N159=1,(0.5)*F159*$K$12*D159*(H159*ABS(H159)),0)</f>
        <v>-1.0938377041765768</v>
      </c>
      <c r="N159" s="12">
        <f>IF('RAOB Used for Calcs'!N159=1,(0.5)*F159*$K$12*D159*(J159*ABS(J159)),0)</f>
        <v>-141.61195810090163</v>
      </c>
      <c r="P159" s="9">
        <f>IF('RAOB Used for Calcs'!N159=1,L159/$O$9,0)</f>
        <v>-1.0938377041765768</v>
      </c>
      <c r="Q159" s="8"/>
      <c r="R159" s="9">
        <f>IF('RAOB Used for Calcs'!N159=1,N159/$O$9,0)</f>
        <v>-141.61195810090163</v>
      </c>
      <c r="S159" s="25"/>
      <c r="T159" s="25">
        <f>IF('RAOB Used for Calcs'!L159=1,'particle parameters'!$B$31,T160+(P160*'vertical grid'!H160))</f>
        <v>79.040008739714921</v>
      </c>
      <c r="V159" s="25">
        <f>(IF('RAOB Used for Calcs'!L159=1, AVERAGE(T158:T159), AVERAGE(T158:T160))*'RAOB Used for Calcs'!N159)</f>
        <v>79.035729460026062</v>
      </c>
      <c r="W159" s="25"/>
      <c r="X159" s="25">
        <f>IF('RAOB Used for Calcs'!L159=1,'particle parameters'!$B$32,X160+(R160*'vertical grid'!H160))</f>
        <v>632.6012276528561</v>
      </c>
      <c r="Z159" s="25">
        <f>(IF('RAOB Used for Calcs'!L159=1,AVERAGE(X158:X159),AVERAGE(X158:X160)))*'RAOB Used for Calcs'!N159</f>
        <v>632.83924439842588</v>
      </c>
      <c r="AB159" s="8">
        <f>(V159*'vertical grid'!H159)+((0.5*P159)*('vertical grid'!H159*'vertical grid'!H159))</f>
        <v>16.023395327004827</v>
      </c>
      <c r="AD159" s="8">
        <f>(Z159*'vertical grid'!H159)+((0.5*R159)*('vertical grid'!H159*'vertical grid'!H159))</f>
        <v>125.56140160465604</v>
      </c>
      <c r="AF159" s="8">
        <f>IF(AB159=0, AB159/0, SUM(AB159:$AB$600))</f>
        <v>241.45200164051823</v>
      </c>
      <c r="AH159" s="8">
        <f>IF(AD159=0, AD159/0, SUM(AD159:$AD$600))</f>
        <v>2885.614783254689</v>
      </c>
      <c r="AJ159" s="9">
        <f>IF('RAOB Used for Calcs'!N160=1,AB159/(B159-B158),B159/0)</f>
        <v>0.16023395327004827</v>
      </c>
      <c r="AL159" s="9">
        <f>IF('RAOB Used for Calcs'!N160=1, AD159/(B159-B158), B159/0)</f>
        <v>1.2556140160465603</v>
      </c>
    </row>
    <row r="160" spans="2:38" x14ac:dyDescent="0.15">
      <c r="B160" s="15">
        <f>IF('RAOB Used for Calcs'!N160=1,'RAOB Used for Calcs'!C160,0)</f>
        <v>12904</v>
      </c>
      <c r="D160" s="8">
        <f>Vz!K160</f>
        <v>0.553020748821198</v>
      </c>
      <c r="F160" s="9">
        <f>'P,T'!J160</f>
        <v>0.23877406708285784</v>
      </c>
      <c r="G160" s="8"/>
      <c r="H160" s="8">
        <f>'wind velocity'!J160-T160</f>
        <v>-55.437891752479246</v>
      </c>
      <c r="I160" s="8"/>
      <c r="J160" s="8">
        <f>'wind velocity'!N160-X160</f>
        <v>-657.86694068358543</v>
      </c>
      <c r="L160" s="12">
        <f>IF('RAOB Used for Calcs'!N160=1,(0.5)*F160*$K$12*D160*(H160*ABS(H160)),0)</f>
        <v>-1.102141442497645</v>
      </c>
      <c r="N160" s="12">
        <f>IF('RAOB Used for Calcs'!N160=1,(0.5)*F160*$K$12*D160*(J160*ABS(J160)),0)</f>
        <v>-155.20297651595075</v>
      </c>
      <c r="P160" s="9">
        <f>IF('RAOB Used for Calcs'!N160=1,L160/$O$9,0)</f>
        <v>-1.102141442497645</v>
      </c>
      <c r="Q160" s="8"/>
      <c r="R160" s="9">
        <f>IF('RAOB Used for Calcs'!N160=1,N160/$O$9,0)</f>
        <v>-155.20297651595075</v>
      </c>
      <c r="S160" s="25"/>
      <c r="T160" s="25">
        <f>IF('RAOB Used for Calcs'!L160=1,'particle parameters'!$B$31,T161+(P161*'vertical grid'!H161))</f>
        <v>79.249243274080456</v>
      </c>
      <c r="V160" s="25">
        <f>(IF('RAOB Used for Calcs'!L160=1, AVERAGE(T159:T160), AVERAGE(T159:T161))*'RAOB Used for Calcs'!N160)</f>
        <v>79.24519376244271</v>
      </c>
      <c r="W160" s="25"/>
      <c r="X160" s="25">
        <f>IF('RAOB Used for Calcs'!L160=1,'particle parameters'!$B$32,X161+(R161*'vertical grid'!H161))</f>
        <v>662.06552440397729</v>
      </c>
      <c r="Z160" s="25">
        <f>(IF('RAOB Used for Calcs'!L160=1,AVERAGE(X159:X160),AVERAGE(X159:X161)))*'RAOB Used for Calcs'!N160</f>
        <v>662.29081783605045</v>
      </c>
      <c r="AB160" s="8">
        <f>(V160*'vertical grid'!H160)+((0.5*P160)*('vertical grid'!H160*'vertical grid'!H160))</f>
        <v>15.024334476417089</v>
      </c>
      <c r="AD160" s="8">
        <f>(Z160*'vertical grid'!H160)+((0.5*R160)*('vertical grid'!H160*'vertical grid'!H160))</f>
        <v>122.93488971059912</v>
      </c>
      <c r="AF160" s="8">
        <f>IF(AB160=0, AB160/0, SUM(AB160:$AB$600))</f>
        <v>225.42860631351346</v>
      </c>
      <c r="AH160" s="8">
        <f>IF(AD160=0, AD160/0, SUM(AD160:$AD$600))</f>
        <v>2760.0533816500329</v>
      </c>
      <c r="AJ160" s="9">
        <f>IF('RAOB Used for Calcs'!N161=1,AB160/(B160-B159),B160/0)</f>
        <v>0.15024334476417089</v>
      </c>
      <c r="AL160" s="9">
        <f>IF('RAOB Used for Calcs'!N161=1, AD160/(B160-B159), B160/0)</f>
        <v>1.2293488971059912</v>
      </c>
    </row>
    <row r="161" spans="2:38" x14ac:dyDescent="0.15">
      <c r="B161" s="15">
        <f>IF('RAOB Used for Calcs'!N161=1,'RAOB Used for Calcs'!C161,0)</f>
        <v>13004</v>
      </c>
      <c r="D161" s="8">
        <f>Vz!K161</f>
        <v>0.553020748821198</v>
      </c>
      <c r="F161" s="9">
        <f>'P,T'!J161</f>
        <v>0.23877406708285784</v>
      </c>
      <c r="G161" s="8"/>
      <c r="H161" s="8">
        <f>'wind velocity'!J161-T161</f>
        <v>-55.634977751931558</v>
      </c>
      <c r="I161" s="8"/>
      <c r="J161" s="8">
        <f>'wind velocity'!N161-X161</f>
        <v>-688.0071177309261</v>
      </c>
      <c r="L161" s="12">
        <f>IF('RAOB Used for Calcs'!N161=1,(0.5)*F161*$K$12*D161*(H161*ABS(H161)),0)</f>
        <v>-1.1099917683977809</v>
      </c>
      <c r="N161" s="12">
        <f>IF('RAOB Used for Calcs'!N161=1,(0.5)*F161*$K$12*D161*(J161*ABS(J161)),0)</f>
        <v>-169.75000006885352</v>
      </c>
      <c r="P161" s="9">
        <f>IF('RAOB Used for Calcs'!N161=1,L161/$O$9,0)</f>
        <v>-1.1099917683977809</v>
      </c>
      <c r="Q161" s="8"/>
      <c r="R161" s="9">
        <f>IF('RAOB Used for Calcs'!N161=1,N161/$O$9,0)</f>
        <v>-169.75000006885352</v>
      </c>
      <c r="S161" s="25"/>
      <c r="T161" s="25">
        <f>IF('RAOB Used for Calcs'!L161=1,'particle parameters'!$B$31,T162+(P162*'vertical grid'!H162))</f>
        <v>79.446329273532768</v>
      </c>
      <c r="V161" s="25">
        <f>(IF('RAOB Used for Calcs'!L161=1, AVERAGE(T160:T161), AVERAGE(T160:T162))*'RAOB Used for Calcs'!N161)</f>
        <v>79.442508196370156</v>
      </c>
      <c r="W161" s="25"/>
      <c r="X161" s="25">
        <f>IF('RAOB Used for Calcs'!L161=1,'particle parameters'!$B$32,X162+(R162*'vertical grid'!H162))</f>
        <v>692.20570145131796</v>
      </c>
      <c r="Z161" s="25">
        <f>(IF('RAOB Used for Calcs'!L161=1,AVERAGE(X160:X161),AVERAGE(X160:X162)))*'RAOB Used for Calcs'!N161</f>
        <v>692.41830893802126</v>
      </c>
      <c r="AB161" s="8">
        <f>(V161*'vertical grid'!H161)+((0.5*P161)*('vertical grid'!H161*'vertical grid'!H161))</f>
        <v>14.088018602031671</v>
      </c>
      <c r="AD161" s="8">
        <f>(Z161*'vertical grid'!H161)+((0.5*R161)*('vertical grid'!H161*'vertical grid'!H161))</f>
        <v>120.26742431639958</v>
      </c>
      <c r="AF161" s="8">
        <f>IF(AB161=0, AB161/0, SUM(AB161:$AB$600))</f>
        <v>210.40427183709636</v>
      </c>
      <c r="AH161" s="8">
        <f>IF(AD161=0, AD161/0, SUM(AD161:$AD$600))</f>
        <v>2637.1184919394336</v>
      </c>
      <c r="AJ161" s="9">
        <f>IF('RAOB Used for Calcs'!N162=1,AB161/(B161-B160),B161/0)</f>
        <v>0.14088018602031671</v>
      </c>
      <c r="AL161" s="9">
        <f>IF('RAOB Used for Calcs'!N162=1, AD161/(B161-B160), B161/0)</f>
        <v>1.2026742431639958</v>
      </c>
    </row>
    <row r="162" spans="2:38" x14ac:dyDescent="0.15">
      <c r="B162" s="15">
        <f>IF('RAOB Used for Calcs'!N162=1,'RAOB Used for Calcs'!C162,0)</f>
        <v>13104</v>
      </c>
      <c r="D162" s="8">
        <f>Vz!K162</f>
        <v>0.553020748821198</v>
      </c>
      <c r="F162" s="9">
        <f>'P,T'!J162</f>
        <v>0.23877406708285784</v>
      </c>
      <c r="G162" s="8"/>
      <c r="H162" s="8">
        <f>'wind velocity'!J162-T162</f>
        <v>-55.820600519896033</v>
      </c>
      <c r="I162" s="8"/>
      <c r="J162" s="8">
        <f>'wind velocity'!N162-X162</f>
        <v>-718.78511723837676</v>
      </c>
      <c r="L162" s="12">
        <f>IF('RAOB Used for Calcs'!N162=1,(0.5)*F162*$K$12*D162*(H162*ABS(H162)),0)</f>
        <v>-1.1174109666228869</v>
      </c>
      <c r="N162" s="12">
        <f>IF('RAOB Used for Calcs'!N162=1,(0.5)*F162*$K$12*D162*(J162*ABS(J162)),0)</f>
        <v>-185.2772402732401</v>
      </c>
      <c r="P162" s="9">
        <f>IF('RAOB Used for Calcs'!N162=1,L162/$O$9,0)</f>
        <v>-1.1174109666228869</v>
      </c>
      <c r="Q162" s="8"/>
      <c r="R162" s="9">
        <f>IF('RAOB Used for Calcs'!N162=1,N162/$O$9,0)</f>
        <v>-185.2772402732401</v>
      </c>
      <c r="S162" s="25"/>
      <c r="T162" s="25">
        <f>IF('RAOB Used for Calcs'!L162=1,'particle parameters'!$B$31,T163+(P163*'vertical grid'!H163))</f>
        <v>79.631952041497243</v>
      </c>
      <c r="V162" s="25">
        <f>(IF('RAOB Used for Calcs'!L162=1, AVERAGE(T161:T162), AVERAGE(T161:T163))*'RAOB Used for Calcs'!N162)</f>
        <v>79.628353951678818</v>
      </c>
      <c r="W162" s="25"/>
      <c r="X162" s="25">
        <f>IF('RAOB Used for Calcs'!L162=1,'particle parameters'!$B$32,X163+(R163*'vertical grid'!H163))</f>
        <v>722.98370095876862</v>
      </c>
      <c r="Z162" s="25">
        <f>(IF('RAOB Used for Calcs'!L162=1,AVERAGE(X161:X162),AVERAGE(X161:X163)))*'RAOB Used for Calcs'!N162</f>
        <v>723.18352323526358</v>
      </c>
      <c r="AB162" s="8">
        <f>(V162*'vertical grid'!H162)+((0.5*P162)*('vertical grid'!H162*'vertical grid'!H162))</f>
        <v>13.212334587687327</v>
      </c>
      <c r="AD162" s="8">
        <f>(Z162*'vertical grid'!H162)+((0.5*R162)*('vertical grid'!H162*'vertical grid'!H162))</f>
        <v>117.57784962127064</v>
      </c>
      <c r="AF162" s="8">
        <f>IF(AB162=0, AB162/0, SUM(AB162:$AB$600))</f>
        <v>196.31625323506469</v>
      </c>
      <c r="AH162" s="8">
        <f>IF(AD162=0, AD162/0, SUM(AD162:$AD$600))</f>
        <v>2516.8510676230339</v>
      </c>
      <c r="AJ162" s="9">
        <f>IF('RAOB Used for Calcs'!N163=1,AB162/(B162-B161),B162/0)</f>
        <v>0.13212334587687327</v>
      </c>
      <c r="AL162" s="9">
        <f>IF('RAOB Used for Calcs'!N163=1, AD162/(B162-B161), B162/0)</f>
        <v>1.1757784962127065</v>
      </c>
    </row>
    <row r="163" spans="2:38" x14ac:dyDescent="0.15">
      <c r="B163" s="15">
        <f>IF('RAOB Used for Calcs'!N163=1,'RAOB Used for Calcs'!C163,0)</f>
        <v>13204</v>
      </c>
      <c r="D163" s="8">
        <f>Vz!K163</f>
        <v>0.553020748821198</v>
      </c>
      <c r="F163" s="9">
        <f>'P,T'!J163</f>
        <v>0.23877406708285784</v>
      </c>
      <c r="G163" s="8"/>
      <c r="H163" s="8">
        <f>'wind velocity'!J163-T163</f>
        <v>-55.995429018405218</v>
      </c>
      <c r="I163" s="8"/>
      <c r="J163" s="8">
        <f>'wind velocity'!N163-X163</f>
        <v>-750.16258357531228</v>
      </c>
      <c r="L163" s="12">
        <f>IF('RAOB Used for Calcs'!N163=1,(0.5)*F163*$K$12*D163*(H163*ABS(H163)),0)</f>
        <v>-1.1244213249215107</v>
      </c>
      <c r="N163" s="12">
        <f>IF('RAOB Used for Calcs'!N163=1,(0.5)*F163*$K$12*D163*(J163*ABS(J163)),0)</f>
        <v>-201.80629915667882</v>
      </c>
      <c r="P163" s="9">
        <f>IF('RAOB Used for Calcs'!N163=1,L163/$O$9,0)</f>
        <v>-1.1244213249215107</v>
      </c>
      <c r="Q163" s="8"/>
      <c r="R163" s="9">
        <f>IF('RAOB Used for Calcs'!N163=1,N163/$O$9,0)</f>
        <v>-201.80629915667882</v>
      </c>
      <c r="S163" s="25"/>
      <c r="T163" s="25">
        <f>IF('RAOB Used for Calcs'!L163=1,'particle parameters'!$B$31,T164+(P164*'vertical grid'!H164))</f>
        <v>79.806780540006429</v>
      </c>
      <c r="V163" s="25">
        <f>(IF('RAOB Used for Calcs'!L163=1, AVERAGE(T162:T163), AVERAGE(T162:T164))*'RAOB Used for Calcs'!N163)</f>
        <v>79.800986446849379</v>
      </c>
      <c r="W163" s="25"/>
      <c r="X163" s="25">
        <f>IF('RAOB Used for Calcs'!L163=1,'particle parameters'!$B$32,X164+(R164*'vertical grid'!H164))</f>
        <v>754.36116729570415</v>
      </c>
      <c r="Z163" s="25">
        <f>(IF('RAOB Used for Calcs'!L163=1,AVERAGE(X162:X163),AVERAGE(X162:X164)))*'RAOB Used for Calcs'!N163</f>
        <v>754.04370205390694</v>
      </c>
      <c r="AB163" s="8">
        <f>(V163*'vertical grid'!H163)+((0.5*P163)*('vertical grid'!H163*'vertical grid'!H163))</f>
        <v>12.394112268443173</v>
      </c>
      <c r="AD163" s="8">
        <f>(Z163*'vertical grid'!H163)+((0.5*R163)*('vertical grid'!H163*'vertical grid'!H163))</f>
        <v>114.8017097470526</v>
      </c>
      <c r="AF163" s="8">
        <f>IF(AB163=0, AB163/0, SUM(AB163:$AB$600))</f>
        <v>183.10391864737736</v>
      </c>
      <c r="AH163" s="8">
        <f>IF(AD163=0, AD163/0, SUM(AD163:$AD$600))</f>
        <v>2399.2732180017633</v>
      </c>
      <c r="AJ163" s="9">
        <f>IF('RAOB Used for Calcs'!N164=1,AB163/(B163-B162),B163/0)</f>
        <v>0.12394112268443173</v>
      </c>
      <c r="AL163" s="9">
        <f>IF('RAOB Used for Calcs'!N164=1, AD163/(B163-B162), B163/0)</f>
        <v>1.1480170974705259</v>
      </c>
    </row>
    <row r="164" spans="2:38" x14ac:dyDescent="0.15">
      <c r="B164" s="15">
        <f>IF('RAOB Used for Calcs'!N164=1,'RAOB Used for Calcs'!C164,0)</f>
        <v>13299.333333333334</v>
      </c>
      <c r="D164" s="8">
        <f>Vz!K164</f>
        <v>0.553020748821198</v>
      </c>
      <c r="F164" s="9">
        <f>'P,T'!J164</f>
        <v>0.23877406708285784</v>
      </c>
      <c r="G164" s="8"/>
      <c r="H164" s="8">
        <f>'wind velocity'!J164-T164</f>
        <v>-56.15287523744324</v>
      </c>
      <c r="I164" s="8"/>
      <c r="J164" s="8">
        <f>'wind velocity'!N164-X164</f>
        <v>-780.58765418685607</v>
      </c>
      <c r="L164" s="12">
        <f>IF('RAOB Used for Calcs'!N164=1,(0.5)*F164*$K$12*D164*(H164*ABS(H164)),0)</f>
        <v>-1.130753441001082</v>
      </c>
      <c r="N164" s="12">
        <f>IF('RAOB Used for Calcs'!N164=1,(0.5)*F164*$K$12*D164*(J164*ABS(J164)),0)</f>
        <v>-218.50796733579494</v>
      </c>
      <c r="P164" s="9">
        <f>IF('RAOB Used for Calcs'!N164=1,L164/$O$9,0)</f>
        <v>-1.130753441001082</v>
      </c>
      <c r="Q164" s="8"/>
      <c r="R164" s="9">
        <f>IF('RAOB Used for Calcs'!N164=1,N164/$O$9,0)</f>
        <v>-218.50796733579494</v>
      </c>
      <c r="S164" s="25"/>
      <c r="T164" s="25">
        <f>IF('RAOB Used for Calcs'!L164=1,'particle parameters'!$B$31,T165+(P165*'vertical grid'!H165))</f>
        <v>79.96422675904445</v>
      </c>
      <c r="V164" s="25">
        <f>(IF('RAOB Used for Calcs'!L164=1, AVERAGE(T163:T164), AVERAGE(T163:T165))*'RAOB Used for Calcs'!N164)</f>
        <v>79.961328880760206</v>
      </c>
      <c r="W164" s="25"/>
      <c r="X164" s="25">
        <f>IF('RAOB Used for Calcs'!L164=1,'particle parameters'!$B$32,X165+(R165*'vertical grid'!H165))</f>
        <v>784.78623790724794</v>
      </c>
      <c r="Z164" s="25">
        <f>(IF('RAOB Used for Calcs'!L164=1,AVERAGE(X163:X164),AVERAGE(X163:X165)))*'RAOB Used for Calcs'!N164</f>
        <v>784.94526578027808</v>
      </c>
      <c r="AB164" s="8">
        <f>(V164*'vertical grid'!H164)+((0.5*P164)*('vertical grid'!H164*'vertical grid'!H164))</f>
        <v>11.122861792444985</v>
      </c>
      <c r="AD164" s="8">
        <f>(Z164*'vertical grid'!H164)+((0.5*R164)*('vertical grid'!H164*'vertical grid'!H164))</f>
        <v>107.17766021187481</v>
      </c>
      <c r="AF164" s="8">
        <f>IF(AB164=0, AB164/0, SUM(AB164:$AB$600))</f>
        <v>170.70980637893419</v>
      </c>
      <c r="AH164" s="8">
        <f>IF(AD164=0, AD164/0, SUM(AD164:$AD$600))</f>
        <v>2284.4715082547104</v>
      </c>
      <c r="AJ164" s="9">
        <f>IF('RAOB Used for Calcs'!N165=1,AB164/(B164-B163),B164/0)</f>
        <v>0.11667337544522637</v>
      </c>
      <c r="AL164" s="9">
        <f>IF('RAOB Used for Calcs'!N165=1, AD164/(B164-B163), B164/0)</f>
        <v>1.1242411910336447</v>
      </c>
    </row>
    <row r="165" spans="2:38" x14ac:dyDescent="0.15">
      <c r="B165" s="15">
        <f>IF('RAOB Used for Calcs'!N165=1,'RAOB Used for Calcs'!C165,0)</f>
        <v>13394.666666666668</v>
      </c>
      <c r="D165" s="8">
        <f>Vz!K165</f>
        <v>0.553020748821198</v>
      </c>
      <c r="F165" s="9">
        <f>'P,T'!J165</f>
        <v>0.23877406708285784</v>
      </c>
      <c r="G165" s="8"/>
      <c r="H165" s="8">
        <f>'wind velocity'!J165-T165</f>
        <v>-56.301627821628486</v>
      </c>
      <c r="I165" s="8"/>
      <c r="J165" s="8">
        <f>'wind velocity'!N165-X165</f>
        <v>-811.48980841749028</v>
      </c>
      <c r="L165" s="12">
        <f>IF('RAOB Used for Calcs'!N165=1,(0.5)*F165*$K$12*D165*(H165*ABS(H165)),0)</f>
        <v>-1.1367522535405243</v>
      </c>
      <c r="N165" s="12">
        <f>IF('RAOB Used for Calcs'!N165=1,(0.5)*F165*$K$12*D165*(J165*ABS(J165)),0)</f>
        <v>-236.1511475806266</v>
      </c>
      <c r="P165" s="9">
        <f>IF('RAOB Used for Calcs'!N165=1,L165/$O$9,0)</f>
        <v>-1.1367522535405243</v>
      </c>
      <c r="Q165" s="8"/>
      <c r="R165" s="9">
        <f>IF('RAOB Used for Calcs'!N165=1,N165/$O$9,0)</f>
        <v>-236.1511475806266</v>
      </c>
      <c r="S165" s="25"/>
      <c r="T165" s="25">
        <f>IF('RAOB Used for Calcs'!L165=1,'particle parameters'!$B$31,T166+(P166*'vertical grid'!H166))</f>
        <v>80.112979343229696</v>
      </c>
      <c r="V165" s="25">
        <f>(IF('RAOB Used for Calcs'!L165=1, AVERAGE(T164:T165), AVERAGE(T164:T166))*'RAOB Used for Calcs'!N165)</f>
        <v>80.110813981105153</v>
      </c>
      <c r="W165" s="25"/>
      <c r="X165" s="25">
        <f>IF('RAOB Used for Calcs'!L165=1,'particle parameters'!$B$32,X166+(R166*'vertical grid'!H166))</f>
        <v>815.68839213788215</v>
      </c>
      <c r="Z165" s="25">
        <f>(IF('RAOB Used for Calcs'!L165=1,AVERAGE(X164:X165),AVERAGE(X164:X166)))*'RAOB Used for Calcs'!N165</f>
        <v>815.83690063335087</v>
      </c>
      <c r="AB165" s="8">
        <f>(V165*'vertical grid'!H165)+((0.5*P165)*('vertical grid'!H165*'vertical grid'!H165))</f>
        <v>10.473369987295845</v>
      </c>
      <c r="AD165" s="8">
        <f>(Z165*'vertical grid'!H165)+((0.5*R165)*('vertical grid'!H165*'vertical grid'!H165))</f>
        <v>104.73650632556368</v>
      </c>
      <c r="AF165" s="8">
        <f>IF(AB165=0, AB165/0, SUM(AB165:$AB$600))</f>
        <v>159.58694458648921</v>
      </c>
      <c r="AH165" s="8">
        <f>IF(AD165=0, AD165/0, SUM(AD165:$AD$600))</f>
        <v>2177.2938480428356</v>
      </c>
      <c r="AJ165" s="9">
        <f>IF('RAOB Used for Calcs'!N166=1,AB165/(B165-B164),B165/0)</f>
        <v>0.10986052434226341</v>
      </c>
      <c r="AL165" s="9">
        <f>IF('RAOB Used for Calcs'!N166=1, AD165/(B165-B164), B165/0)</f>
        <v>1.098634681736675</v>
      </c>
    </row>
    <row r="166" spans="2:38" x14ac:dyDescent="0.15">
      <c r="B166" s="15">
        <f>IF('RAOB Used for Calcs'!N166=1,'RAOB Used for Calcs'!C166,0)</f>
        <v>13490</v>
      </c>
      <c r="D166" s="8">
        <f>Vz!K166</f>
        <v>0.553020748821198</v>
      </c>
      <c r="F166" s="9">
        <f>'P,T'!J166</f>
        <v>0.23877406708285784</v>
      </c>
      <c r="G166" s="8"/>
      <c r="H166" s="8">
        <f>'wind velocity'!J166-T166</f>
        <v>-56.781633986413198</v>
      </c>
      <c r="I166" s="8"/>
      <c r="J166" s="8">
        <f>'wind velocity'!N166-X166</f>
        <v>-842.89704251354283</v>
      </c>
      <c r="L166" s="12">
        <f>IF('RAOB Used for Calcs'!N166=1,(0.5)*F166*$K$12*D166*(H166*ABS(H166)),0)</f>
        <v>-1.1562179103709935</v>
      </c>
      <c r="N166" s="12">
        <f>IF('RAOB Used for Calcs'!N166=1,(0.5)*F166*$K$12*D166*(J166*ABS(J166)),0)</f>
        <v>-254.78448643803748</v>
      </c>
      <c r="P166" s="9">
        <f>IF('RAOB Used for Calcs'!N166=1,L166/$O$9,0)</f>
        <v>-1.1562179103709935</v>
      </c>
      <c r="Q166" s="8"/>
      <c r="R166" s="9">
        <f>IF('RAOB Used for Calcs'!N166=1,N166/$O$9,0)</f>
        <v>-254.78448643803748</v>
      </c>
      <c r="S166" s="25"/>
      <c r="T166" s="25">
        <f>IF('RAOB Used for Calcs'!L166=1,'particle parameters'!$B$31,T167+(P167*'vertical grid'!H167))</f>
        <v>80.25523584104134</v>
      </c>
      <c r="V166" s="25">
        <f>(IF('RAOB Used for Calcs'!L166=1, AVERAGE(T165:T166), AVERAGE(T165:T167))*'RAOB Used for Calcs'!N166)</f>
        <v>80.264921389863844</v>
      </c>
      <c r="W166" s="25"/>
      <c r="X166" s="25">
        <f>IF('RAOB Used for Calcs'!L166=1,'particle parameters'!$B$32,X167+(R167*'vertical grid'!H167))</f>
        <v>847.03607185492206</v>
      </c>
      <c r="Z166" s="25">
        <f>(IF('RAOB Used for Calcs'!L166=1,AVERAGE(X165:X166),AVERAGE(X165:X167)))*'RAOB Used for Calcs'!N166</f>
        <v>850.17400565076753</v>
      </c>
      <c r="AB166" s="8">
        <f>(V166*'vertical grid'!H166)+((0.5*P166)*('vertical grid'!H166*'vertical grid'!H166))</f>
        <v>9.8667284567527069</v>
      </c>
      <c r="AD166" s="8">
        <f>(Z166*'vertical grid'!H166)+((0.5*R166)*('vertical grid'!H166*'vertical grid'!H166))</f>
        <v>102.67361363633906</v>
      </c>
      <c r="AF166" s="8">
        <f>IF(AB166=0, AB166/0, SUM(AB166:$AB$600))</f>
        <v>149.11357459919336</v>
      </c>
      <c r="AH166" s="8">
        <f>IF(AD166=0, AD166/0, SUM(AD166:$AD$600))</f>
        <v>2072.5573417172723</v>
      </c>
      <c r="AJ166" s="9">
        <f>IF('RAOB Used for Calcs'!N167=1,AB166/(B166-B165),B166/0)</f>
        <v>0.10349715164426047</v>
      </c>
      <c r="AL166" s="9">
        <f>IF('RAOB Used for Calcs'!N167=1, AD166/(B166-B165), B166/0)</f>
        <v>1.0769959472343396</v>
      </c>
    </row>
    <row r="167" spans="2:38" x14ac:dyDescent="0.15">
      <c r="B167" s="15">
        <f>IF('RAOB Used for Calcs'!N167=1,'RAOB Used for Calcs'!C167,0)</f>
        <v>13623.333333333334</v>
      </c>
      <c r="D167" s="8">
        <f>Vz!K167</f>
        <v>0.57106012403631989</v>
      </c>
      <c r="F167" s="9">
        <f>'P,T'!J167</f>
        <v>0.21102725655145624</v>
      </c>
      <c r="G167" s="8"/>
      <c r="H167" s="8">
        <f>'wind velocity'!J167-T167</f>
        <v>-57.290696797665404</v>
      </c>
      <c r="I167" s="8"/>
      <c r="J167" s="8">
        <f>'wind velocity'!N167-X167</f>
        <v>-883.71807799713201</v>
      </c>
      <c r="L167" s="12">
        <f>IF('RAOB Used for Calcs'!N167=1,(0.5)*F167*$K$12*D167*(H167*ABS(H167)),0)</f>
        <v>-1.0741969993714422</v>
      </c>
      <c r="N167" s="12">
        <f>IF('RAOB Used for Calcs'!N167=1,(0.5)*F167*$K$12*D167*(J167*ABS(J167)),0)</f>
        <v>-255.58961559381058</v>
      </c>
      <c r="P167" s="9">
        <f>IF('RAOB Used for Calcs'!N167=1,L167/$O$9,0)</f>
        <v>-1.0741969993714422</v>
      </c>
      <c r="Q167" s="8"/>
      <c r="R167" s="9">
        <f>IF('RAOB Used for Calcs'!N167=1,N167/$O$9,0)</f>
        <v>-255.58961559381058</v>
      </c>
      <c r="S167" s="25"/>
      <c r="T167" s="25">
        <f>IF('RAOB Used for Calcs'!L167=1,'particle parameters'!$B$31,T168+(P168*'vertical grid'!H168))</f>
        <v>80.42654898532048</v>
      </c>
      <c r="V167" s="25">
        <f>(IF('RAOB Used for Calcs'!L167=1, AVERAGE(T166:T167), AVERAGE(T166:T168))*'RAOB Used for Calcs'!N167)</f>
        <v>80.42332892943169</v>
      </c>
      <c r="W167" s="25"/>
      <c r="X167" s="25">
        <f>IF('RAOB Used for Calcs'!L167=1,'particle parameters'!$B$32,X168+(R168*'vertical grid'!H168))</f>
        <v>887.7975529594986</v>
      </c>
      <c r="Z167" s="25">
        <f>(IF('RAOB Used for Calcs'!L167=1,AVERAGE(X166:X167),AVERAGE(X166:X168)))*'RAOB Used for Calcs'!N167</f>
        <v>888.02180030686111</v>
      </c>
      <c r="AB167" s="8">
        <f>(V167*'vertical grid'!H167)+((0.5*P167)*('vertical grid'!H167*'vertical grid'!H167))</f>
        <v>12.812267455269522</v>
      </c>
      <c r="AD167" s="8">
        <f>(Z167*'vertical grid'!H167)+((0.5*R167)*('vertical grid'!H167*'vertical grid'!H167))</f>
        <v>138.37156326001082</v>
      </c>
      <c r="AF167" s="8">
        <f>IF(AB167=0, AB167/0, SUM(AB167:$AB$600))</f>
        <v>139.24684614244066</v>
      </c>
      <c r="AH167" s="8">
        <f>IF(AD167=0, AD167/0, SUM(AD167:$AD$600))</f>
        <v>1969.883728080933</v>
      </c>
      <c r="AJ167" s="9">
        <f>IF('RAOB Used for Calcs'!N168=1,AB167/(B167-B166),B167/0)</f>
        <v>9.6092005914520981E-2</v>
      </c>
      <c r="AL167" s="9">
        <f>IF('RAOB Used for Calcs'!N168=1, AD167/(B167-B166), B167/0)</f>
        <v>1.0377867244500765</v>
      </c>
    </row>
    <row r="168" spans="2:38" x14ac:dyDescent="0.15">
      <c r="B168" s="15">
        <f>IF('RAOB Used for Calcs'!N168=1,'RAOB Used for Calcs'!C168,0)</f>
        <v>13756.666666666668</v>
      </c>
      <c r="D168" s="8">
        <f>Vz!K168</f>
        <v>0.57106012403631989</v>
      </c>
      <c r="F168" s="9">
        <f>'P,T'!J168</f>
        <v>0.21102725655145624</v>
      </c>
      <c r="G168" s="8"/>
      <c r="H168" s="8">
        <f>'wind velocity'!J168-T168</f>
        <v>-57.790099441251243</v>
      </c>
      <c r="I168" s="8"/>
      <c r="J168" s="8">
        <f>'wind velocity'!N168-X168</f>
        <v>-925.21185552280883</v>
      </c>
      <c r="L168" s="12">
        <f>IF('RAOB Used for Calcs'!N168=1,(0.5)*F168*$K$12*D168*(H168*ABS(H168)),0)</f>
        <v>-1.0930061602545389</v>
      </c>
      <c r="N168" s="12">
        <f>IF('RAOB Used for Calcs'!N168=1,(0.5)*F168*$K$12*D168*(J168*ABS(J168)),0)</f>
        <v>-280.15482358330081</v>
      </c>
      <c r="P168" s="9">
        <f>IF('RAOB Used for Calcs'!N168=1,L168/$O$9,0)</f>
        <v>-1.0930061602545389</v>
      </c>
      <c r="Q168" s="8"/>
      <c r="R168" s="9">
        <f>IF('RAOB Used for Calcs'!N168=1,N168/$O$9,0)</f>
        <v>-280.15482358330081</v>
      </c>
      <c r="S168" s="25"/>
      <c r="T168" s="25">
        <f>IF('RAOB Used for Calcs'!L168=1,'particle parameters'!$B$31,T169+(P169*'vertical grid'!H169))</f>
        <v>80.588201961933251</v>
      </c>
      <c r="V168" s="25">
        <f>(IF('RAOB Used for Calcs'!L168=1, AVERAGE(T167:T168), AVERAGE(T167:T169))*'RAOB Used for Calcs'!N168)</f>
        <v>80.584577504923473</v>
      </c>
      <c r="W168" s="25"/>
      <c r="X168" s="25">
        <f>IF('RAOB Used for Calcs'!L168=1,'particle parameters'!$B$32,X169+(R169*'vertical grid'!H169))</f>
        <v>929.23177610616278</v>
      </c>
      <c r="Z168" s="25">
        <f>(IF('RAOB Used for Calcs'!L168=1,AVERAGE(X167:X168),AVERAGE(X167:X169)))*'RAOB Used for Calcs'!N168</f>
        <v>929.42624313389695</v>
      </c>
      <c r="AB168" s="8">
        <f>(V168*'vertical grid'!H168)+((0.5*P168)*('vertical grid'!H168*'vertical grid'!H168))</f>
        <v>11.906310735978462</v>
      </c>
      <c r="AD168" s="8">
        <f>(Z168*'vertical grid'!H168)+((0.5*R168)*('vertical grid'!H168*'vertical grid'!H168))</f>
        <v>134.39589028277638</v>
      </c>
      <c r="AF168" s="8">
        <f>IF(AB168=0, AB168/0, SUM(AB168:$AB$600))</f>
        <v>126.43457868717115</v>
      </c>
      <c r="AH168" s="8">
        <f>IF(AD168=0, AD168/0, SUM(AD168:$AD$600))</f>
        <v>1831.512164820922</v>
      </c>
      <c r="AJ168" s="9">
        <f>IF('RAOB Used for Calcs'!N169=1,AB168/(B168-B167),B168/0)</f>
        <v>8.9297330519838056E-2</v>
      </c>
      <c r="AL168" s="9">
        <f>IF('RAOB Used for Calcs'!N169=1, AD168/(B168-B167), B168/0)</f>
        <v>1.0079691771208183</v>
      </c>
    </row>
    <row r="169" spans="2:38" x14ac:dyDescent="0.15">
      <c r="B169" s="15">
        <f>IF('RAOB Used for Calcs'!N169=1,'RAOB Used for Calcs'!C169,0)</f>
        <v>13890</v>
      </c>
      <c r="D169" s="8">
        <f>Vz!K169</f>
        <v>0.57106012403631989</v>
      </c>
      <c r="F169" s="9">
        <f>'P,T'!J169</f>
        <v>0.21102725655145624</v>
      </c>
      <c r="G169" s="8"/>
      <c r="H169" s="8">
        <f>'wind velocity'!J169-T169</f>
        <v>-57.940879046834667</v>
      </c>
      <c r="I169" s="8"/>
      <c r="J169" s="8">
        <f>'wind velocity'!N169-X169</f>
        <v>-967.2294797526755</v>
      </c>
      <c r="L169" s="12">
        <f>IF('RAOB Used for Calcs'!N169=1,(0.5)*F169*$K$12*D169*(H169*ABS(H169)),0)</f>
        <v>-1.0987171049446414</v>
      </c>
      <c r="N169" s="12">
        <f>IF('RAOB Used for Calcs'!N169=1,(0.5)*F169*$K$12*D169*(J169*ABS(J169)),0)</f>
        <v>-306.17855957280841</v>
      </c>
      <c r="P169" s="9">
        <f>IF('RAOB Used for Calcs'!N169=1,L169/$O$9,0)</f>
        <v>-1.0987171049446414</v>
      </c>
      <c r="Q169" s="8"/>
      <c r="R169" s="9">
        <f>IF('RAOB Used for Calcs'!N169=1,N169/$O$9,0)</f>
        <v>-306.17855957280841</v>
      </c>
      <c r="S169" s="25"/>
      <c r="T169" s="25">
        <f>IF('RAOB Used for Calcs'!L169=1,'particle parameters'!$B$31,T170+(P170*'vertical grid'!H170))</f>
        <v>80.738981567516674</v>
      </c>
      <c r="V169" s="25">
        <f>(IF('RAOB Used for Calcs'!L169=1, AVERAGE(T168:T169), AVERAGE(T168:T170))*'RAOB Used for Calcs'!N169)</f>
        <v>80.739493135342499</v>
      </c>
      <c r="W169" s="25"/>
      <c r="X169" s="25">
        <f>IF('RAOB Used for Calcs'!L169=1,'particle parameters'!$B$32,X170+(R170*'vertical grid'!H170))</f>
        <v>971.24940033602945</v>
      </c>
      <c r="Z169" s="25">
        <f>(IF('RAOB Used for Calcs'!L169=1,AVERAGE(X168:X169),AVERAGE(X168:X170)))*'RAOB Used for Calcs'!N169</f>
        <v>972.69963859933284</v>
      </c>
      <c r="AB169" s="8">
        <f>(V169*'vertical grid'!H169)+((0.5*P169)*('vertical grid'!H169*'vertical grid'!H169))</f>
        <v>11.069729988262891</v>
      </c>
      <c r="AD169" s="8">
        <f>(Z169*'vertical grid'!H169)+((0.5*R169)*('vertical grid'!H169*'vertical grid'!H169))</f>
        <v>130.60283380399059</v>
      </c>
      <c r="AF169" s="8">
        <f>IF(AB169=0, AB169/0, SUM(AB169:$AB$600))</f>
        <v>114.52826795119269</v>
      </c>
      <c r="AH169" s="8">
        <f>IF(AD169=0, AD169/0, SUM(AD169:$AD$600))</f>
        <v>1697.1162745381455</v>
      </c>
      <c r="AJ169" s="9">
        <f>IF('RAOB Used for Calcs'!N170=1,AB169/(B169-B168),B169/0)</f>
        <v>8.3022974911972441E-2</v>
      </c>
      <c r="AL169" s="9">
        <f>IF('RAOB Used for Calcs'!N170=1, AD169/(B169-B168), B169/0)</f>
        <v>0.97952125352993835</v>
      </c>
    </row>
    <row r="170" spans="2:38" x14ac:dyDescent="0.15">
      <c r="B170" s="15">
        <f>IF('RAOB Used for Calcs'!N170=1,'RAOB Used for Calcs'!C170,0)</f>
        <v>14035.333333333334</v>
      </c>
      <c r="D170" s="8">
        <f>Vz!K170</f>
        <v>0.57106012403631989</v>
      </c>
      <c r="F170" s="9">
        <f>'P,T'!J170</f>
        <v>0.21102725655145624</v>
      </c>
      <c r="G170" s="8"/>
      <c r="H170" s="8">
        <f>'wind velocity'!J170-T170</f>
        <v>-58.093193355895536</v>
      </c>
      <c r="I170" s="8"/>
      <c r="J170" s="8">
        <f>'wind velocity'!N170-X170</f>
        <v>-1013.5978187724525</v>
      </c>
      <c r="L170" s="12">
        <f>IF('RAOB Used for Calcs'!N170=1,(0.5)*F170*$K$12*D170*(H170*ABS(H170)),0)</f>
        <v>-1.1045012871579305</v>
      </c>
      <c r="N170" s="12">
        <f>IF('RAOB Used for Calcs'!N170=1,(0.5)*F170*$K$12*D170*(J170*ABS(J170)),0)</f>
        <v>-336.23820668253899</v>
      </c>
      <c r="P170" s="9">
        <f>IF('RAOB Used for Calcs'!N170=1,L170/$O$9,0)</f>
        <v>-1.1045012871579305</v>
      </c>
      <c r="Q170" s="8"/>
      <c r="R170" s="9">
        <f>IF('RAOB Used for Calcs'!N170=1,N170/$O$9,0)</f>
        <v>-336.23820668253899</v>
      </c>
      <c r="S170" s="25"/>
      <c r="T170" s="25">
        <f>IF('RAOB Used for Calcs'!L170=1,'particle parameters'!$B$31,T171+(P171*'vertical grid'!H171))</f>
        <v>80.891295876577544</v>
      </c>
      <c r="V170" s="25">
        <f>(IF('RAOB Used for Calcs'!L170=1, AVERAGE(T169:T170), AVERAGE(T169:T171))*'RAOB Used for Calcs'!N170)</f>
        <v>80.887580436922747</v>
      </c>
      <c r="W170" s="25"/>
      <c r="X170" s="25">
        <f>IF('RAOB Used for Calcs'!L170=1,'particle parameters'!$B$32,X171+(R171*'vertical grid'!H171))</f>
        <v>1017.6177393558064</v>
      </c>
      <c r="Z170" s="25">
        <f>(IF('RAOB Used for Calcs'!L170=1,AVERAGE(X169:X170),AVERAGE(X169:X171)))*'RAOB Used for Calcs'!N170</f>
        <v>1017.7643606661478</v>
      </c>
      <c r="AB170" s="8">
        <f>(V170*'vertical grid'!H170)+((0.5*P170)*('vertical grid'!H170*'vertical grid'!H170))</f>
        <v>11.144157317513001</v>
      </c>
      <c r="AD170" s="8">
        <f>(Z170*'vertical grid'!H170)+((0.5*R170)*('vertical grid'!H170*'vertical grid'!H170))</f>
        <v>137.15583348155809</v>
      </c>
      <c r="AF170" s="8">
        <f>IF(AB170=0, AB170/0, SUM(AB170:$AB$600))</f>
        <v>103.4585379629298</v>
      </c>
      <c r="AH170" s="8">
        <f>IF(AD170=0, AD170/0, SUM(AD170:$AD$600))</f>
        <v>1566.513440734155</v>
      </c>
      <c r="AJ170" s="9">
        <f>IF('RAOB Used for Calcs'!N171=1,AB170/(B170-B169),B170/0)</f>
        <v>7.6679981542520328E-2</v>
      </c>
      <c r="AL170" s="9">
        <f>IF('RAOB Used for Calcs'!N171=1, AD170/(B170-B169), B170/0)</f>
        <v>0.94373279918502884</v>
      </c>
    </row>
    <row r="171" spans="2:38" x14ac:dyDescent="0.15">
      <c r="B171" s="15">
        <f>IF('RAOB Used for Calcs'!N171=1,'RAOB Used for Calcs'!C171,0)</f>
        <v>14180.666666666668</v>
      </c>
      <c r="D171" s="8">
        <f>Vz!K171</f>
        <v>0.57106012403631989</v>
      </c>
      <c r="F171" s="9">
        <f>'P,T'!J171</f>
        <v>0.21102725655145624</v>
      </c>
      <c r="G171" s="8"/>
      <c r="H171" s="8">
        <f>'wind velocity'!J171-T171</f>
        <v>-58.234361345992028</v>
      </c>
      <c r="I171" s="8"/>
      <c r="J171" s="8">
        <f>'wind velocity'!N171-X171</f>
        <v>-1060.4060217232538</v>
      </c>
      <c r="L171" s="12">
        <f>IF('RAOB Used for Calcs'!N171=1,(0.5)*F171*$K$12*D171*(H171*ABS(H171)),0)</f>
        <v>-1.1098757437122391</v>
      </c>
      <c r="N171" s="12">
        <f>IF('RAOB Used for Calcs'!N171=1,(0.5)*F171*$K$12*D171*(J171*ABS(J171)),0)</f>
        <v>-368.0104039615984</v>
      </c>
      <c r="P171" s="9">
        <f>IF('RAOB Used for Calcs'!N171=1,L171/$O$9,0)</f>
        <v>-1.1098757437122391</v>
      </c>
      <c r="Q171" s="8"/>
      <c r="R171" s="9">
        <f>IF('RAOB Used for Calcs'!N171=1,N171/$O$9,0)</f>
        <v>-368.0104039615984</v>
      </c>
      <c r="S171" s="25"/>
      <c r="T171" s="25">
        <f>IF('RAOB Used for Calcs'!L171=1,'particle parameters'!$B$31,T172+(P172*'vertical grid'!H172))</f>
        <v>81.032463866674036</v>
      </c>
      <c r="V171" s="25">
        <f>(IF('RAOB Used for Calcs'!L171=1, AVERAGE(T170:T171), AVERAGE(T170:T172))*'RAOB Used for Calcs'!N171)</f>
        <v>81.02924076192258</v>
      </c>
      <c r="W171" s="25"/>
      <c r="X171" s="25">
        <f>IF('RAOB Used for Calcs'!L171=1,'particle parameters'!$B$32,X172+(R172*'vertical grid'!H172))</f>
        <v>1064.4259423066078</v>
      </c>
      <c r="Z171" s="25">
        <f>(IF('RAOB Used for Calcs'!L171=1,AVERAGE(X170:X171),AVERAGE(X170:X172)))*'RAOB Used for Calcs'!N171</f>
        <v>1064.5316314933405</v>
      </c>
      <c r="AB171" s="8">
        <f>(V171*'vertical grid'!H171)+((0.5*P171)*('vertical grid'!H171*'vertical grid'!H171))</f>
        <v>10.297342672310865</v>
      </c>
      <c r="AD171" s="8">
        <f>(Z171*'vertical grid'!H171)+((0.5*R171)*('vertical grid'!H171*'vertical grid'!H171))</f>
        <v>132.42372552008504</v>
      </c>
      <c r="AF171" s="8">
        <f>IF(AB171=0, AB171/0, SUM(AB171:$AB$600))</f>
        <v>92.314380645416776</v>
      </c>
      <c r="AH171" s="8">
        <f>IF(AD171=0, AD171/0, SUM(AD171:$AD$600))</f>
        <v>1429.3576072525968</v>
      </c>
      <c r="AJ171" s="9">
        <f>IF('RAOB Used for Calcs'!N172=1,AB171/(B171-B170),B171/0)</f>
        <v>7.0853275268193724E-2</v>
      </c>
      <c r="AL171" s="9">
        <f>IF('RAOB Used for Calcs'!N172=1, AD171/(B171-B170), B171/0)</f>
        <v>0.9111724233033337</v>
      </c>
    </row>
    <row r="172" spans="2:38" x14ac:dyDescent="0.15">
      <c r="B172" s="15">
        <f>IF('RAOB Used for Calcs'!N172=1,'RAOB Used for Calcs'!C172,0)</f>
        <v>14326</v>
      </c>
      <c r="D172" s="8">
        <f>Vz!K172</f>
        <v>0.57106012403631989</v>
      </c>
      <c r="F172" s="9">
        <f>'P,T'!J172</f>
        <v>0.21102725655145624</v>
      </c>
      <c r="G172" s="8"/>
      <c r="H172" s="8">
        <f>'wind velocity'!J172-T172</f>
        <v>-58.513000476336956</v>
      </c>
      <c r="I172" s="8"/>
      <c r="J172" s="8">
        <f>'wind velocity'!N172-X172</f>
        <v>-1107.6909489511734</v>
      </c>
      <c r="L172" s="12">
        <f>IF('RAOB Used for Calcs'!N172=1,(0.5)*F172*$K$12*D172*(H172*ABS(H172)),0)</f>
        <v>-1.1205221958879634</v>
      </c>
      <c r="N172" s="12">
        <f>IF('RAOB Used for Calcs'!N172=1,(0.5)*F172*$K$12*D172*(J172*ABS(J172)),0)</f>
        <v>-401.56230666689265</v>
      </c>
      <c r="P172" s="9">
        <f>IF('RAOB Used for Calcs'!N172=1,L172/$O$9,0)</f>
        <v>-1.1205221958879634</v>
      </c>
      <c r="Q172" s="8"/>
      <c r="R172" s="9">
        <f>IF('RAOB Used for Calcs'!N172=1,N172/$O$9,0)</f>
        <v>-401.56230666689265</v>
      </c>
      <c r="S172" s="25"/>
      <c r="T172" s="25">
        <f>IF('RAOB Used for Calcs'!L172=1,'particle parameters'!$B$31,T173+(P173*'vertical grid'!H173))</f>
        <v>81.163962542516146</v>
      </c>
      <c r="V172" s="25">
        <f>(IF('RAOB Used for Calcs'!L172=1, AVERAGE(T171:T172), AVERAGE(T171:T173))*'RAOB Used for Calcs'!N172)</f>
        <v>81.128041260920966</v>
      </c>
      <c r="W172" s="25"/>
      <c r="X172" s="25">
        <f>IF('RAOB Used for Calcs'!L172=1,'particle parameters'!$B$32,X173+(R173*'vertical grid'!H173))</f>
        <v>1111.5512128176069</v>
      </c>
      <c r="Z172" s="25">
        <f>(IF('RAOB Used for Calcs'!L172=1,AVERAGE(X171:X172),AVERAGE(X171:X173)))*'RAOB Used for Calcs'!N172</f>
        <v>1098.7063011063817</v>
      </c>
      <c r="AB172" s="8">
        <f>(V172*'vertical grid'!H172)+((0.5*P172)*('vertical grid'!H172*'vertical grid'!H172))</f>
        <v>9.5130503328884828</v>
      </c>
      <c r="AD172" s="8">
        <f>(Z172*'vertical grid'!H172)+((0.5*R172)*('vertical grid'!H172*'vertical grid'!H172))</f>
        <v>126.17328681060528</v>
      </c>
      <c r="AF172" s="8">
        <f>IF(AB172=0, AB172/0, SUM(AB172:$AB$600))</f>
        <v>82.017037973105928</v>
      </c>
      <c r="AH172" s="8">
        <f>IF(AD172=0, AD172/0, SUM(AD172:$AD$600))</f>
        <v>1296.933881732512</v>
      </c>
      <c r="AJ172" s="9">
        <f>IF('RAOB Used for Calcs'!N173=1,AB172/(B172-B171),B172/0)</f>
        <v>6.5456768345563507E-2</v>
      </c>
      <c r="AL172" s="9">
        <f>IF('RAOB Used for Calcs'!N173=1, AD172/(B172-B171), B172/0)</f>
        <v>0.86816481750417196</v>
      </c>
    </row>
    <row r="173" spans="2:38" x14ac:dyDescent="0.15">
      <c r="B173" s="15">
        <f>IF('RAOB Used for Calcs'!N173=1,'RAOB Used for Calcs'!C173,0)</f>
        <v>14352.666666666666</v>
      </c>
      <c r="D173" s="8">
        <f>Vz!K173</f>
        <v>0.57287009479369</v>
      </c>
      <c r="F173" s="9">
        <f>'P,T'!J173</f>
        <v>0.20865366184568368</v>
      </c>
      <c r="G173" s="8"/>
      <c r="H173" s="8">
        <f>'wind velocity'!J173-T173</f>
        <v>-58.683875761896346</v>
      </c>
      <c r="I173" s="8"/>
      <c r="J173" s="8">
        <f>'wind velocity'!N173-X173</f>
        <v>-1116.441141045417</v>
      </c>
      <c r="L173" s="12">
        <f>IF('RAOB Used for Calcs'!N173=1,(0.5)*F173*$K$12*D173*(H173*ABS(H173)),0)</f>
        <v>-1.1179312037508824</v>
      </c>
      <c r="N173" s="12">
        <f>IF('RAOB Used for Calcs'!N173=1,(0.5)*F173*$K$12*D173*(J173*ABS(J173)),0)</f>
        <v>-404.62169426638923</v>
      </c>
      <c r="P173" s="9">
        <f>IF('RAOB Used for Calcs'!N173=1,L173/$O$9,0)</f>
        <v>-1.1179312037508824</v>
      </c>
      <c r="Q173" s="8"/>
      <c r="R173" s="9">
        <f>IF('RAOB Used for Calcs'!N173=1,N173/$O$9,0)</f>
        <v>-404.62169426638923</v>
      </c>
      <c r="S173" s="25"/>
      <c r="T173" s="25">
        <f>IF('RAOB Used for Calcs'!L173=1,'particle parameters'!$B$31,T174+(P174*'vertical grid'!H174))</f>
        <v>81.187697373572718</v>
      </c>
      <c r="V173" s="25">
        <f>(IF('RAOB Used for Calcs'!L173=1, AVERAGE(T172:T173), AVERAGE(T172:T174))*'RAOB Used for Calcs'!N173)</f>
        <v>81.187631933522226</v>
      </c>
      <c r="W173" s="25"/>
      <c r="X173" s="25">
        <f>IF('RAOB Used for Calcs'!L173=1,'particle parameters'!$B$32,X174+(R174*'vertical grid'!H174))</f>
        <v>1120.1417481949304</v>
      </c>
      <c r="Z173" s="25">
        <f>(IF('RAOB Used for Calcs'!L173=1,AVERAGE(X172:X173),AVERAGE(X172:X174)))*'RAOB Used for Calcs'!N173</f>
        <v>1120.1461128549611</v>
      </c>
      <c r="AB173" s="8">
        <f>(V173*'vertical grid'!H173)+((0.5*P173)*('vertical grid'!H173*'vertical grid'!H173))</f>
        <v>1.7234451013246923</v>
      </c>
      <c r="AD173" s="8">
        <f>(Z173*'vertical grid'!H173)+((0.5*R173)*('vertical grid'!H173*'vertical grid'!H173))</f>
        <v>23.690662900804433</v>
      </c>
      <c r="AF173" s="8">
        <f>IF(AB173=0, AB173/0, SUM(AB173:$AB$600))</f>
        <v>72.503987640217446</v>
      </c>
      <c r="AH173" s="8">
        <f>IF(AD173=0, AD173/0, SUM(AD173:$AD$600))</f>
        <v>1170.7605949219069</v>
      </c>
      <c r="AJ173" s="9">
        <f>IF('RAOB Used for Calcs'!N174=1,AB173/(B173-B172),B173/0)</f>
        <v>6.4629191299677424E-2</v>
      </c>
      <c r="AL173" s="9">
        <f>IF('RAOB Used for Calcs'!N174=1, AD173/(B173-B172), B173/0)</f>
        <v>0.88839985878018646</v>
      </c>
    </row>
    <row r="174" spans="2:38" x14ac:dyDescent="0.15">
      <c r="B174" s="15">
        <f>IF('RAOB Used for Calcs'!N174=1,'RAOB Used for Calcs'!C174,0)</f>
        <v>14379.333333333332</v>
      </c>
      <c r="D174" s="8">
        <f>Vz!K174</f>
        <v>0.57287009479369</v>
      </c>
      <c r="F174" s="9">
        <f>'P,T'!J174</f>
        <v>0.20865366184568368</v>
      </c>
      <c r="G174" s="8"/>
      <c r="H174" s="8">
        <f>'wind velocity'!J174-T174</f>
        <v>-58.854554727304262</v>
      </c>
      <c r="I174" s="8"/>
      <c r="J174" s="8">
        <f>'wind velocity'!N174-X174</f>
        <v>-1125.2044271197535</v>
      </c>
      <c r="L174" s="12">
        <f>IF('RAOB Used for Calcs'!N174=1,(0.5)*F174*$K$12*D174*(H174*ABS(H174)),0)</f>
        <v>-1.1244435485927859</v>
      </c>
      <c r="N174" s="12">
        <f>IF('RAOB Used for Calcs'!N174=1,(0.5)*F174*$K$12*D174*(J174*ABS(J174)),0)</f>
        <v>-410.99862112914684</v>
      </c>
      <c r="P174" s="9">
        <f>IF('RAOB Used for Calcs'!N174=1,L174/$O$9,0)</f>
        <v>-1.1244435485927859</v>
      </c>
      <c r="Q174" s="8"/>
      <c r="R174" s="9">
        <f>IF('RAOB Used for Calcs'!N174=1,N174/$O$9,0)</f>
        <v>-410.99862112914684</v>
      </c>
      <c r="S174" s="25"/>
      <c r="T174" s="25">
        <f>IF('RAOB Used for Calcs'!L174=1,'particle parameters'!$B$31,T175+(P175*'vertical grid'!H175))</f>
        <v>81.211235884477816</v>
      </c>
      <c r="V174" s="25">
        <f>(IF('RAOB Used for Calcs'!L174=1, AVERAGE(T173:T174), AVERAGE(T173:T175))*'RAOB Used for Calcs'!N174)</f>
        <v>81.211522502046293</v>
      </c>
      <c r="W174" s="25"/>
      <c r="X174" s="25">
        <f>IF('RAOB Used for Calcs'!L174=1,'particle parameters'!$B$32,X175+(R175*'vertical grid'!H175))</f>
        <v>1128.7453775523466</v>
      </c>
      <c r="Z174" s="25">
        <f>(IF('RAOB Used for Calcs'!L174=1,AVERAGE(X173:X174),AVERAGE(X173:X175)))*'RAOB Used for Calcs'!N174</f>
        <v>1128.7486643263455</v>
      </c>
      <c r="AB174" s="8">
        <f>(V174*'vertical grid'!H174)+((0.5*P174)*('vertical grid'!H174*'vertical grid'!H174))</f>
        <v>1.6997930039960183</v>
      </c>
      <c r="AD174" s="8">
        <f>(Z174*'vertical grid'!H174)+((0.5*R174)*('vertical grid'!H174*'vertical grid'!H174))</f>
        <v>23.538580007650395</v>
      </c>
      <c r="AF174" s="8">
        <f>IF(AB174=0, AB174/0, SUM(AB174:$AB$600))</f>
        <v>70.78054253889276</v>
      </c>
      <c r="AH174" s="8">
        <f>IF(AD174=0, AD174/0, SUM(AD174:$AD$600))</f>
        <v>1147.0699320211024</v>
      </c>
      <c r="AJ174" s="9">
        <f>IF('RAOB Used for Calcs'!N175=1,AB174/(B174-B173),B174/0)</f>
        <v>6.3742237649852138E-2</v>
      </c>
      <c r="AL174" s="9">
        <f>IF('RAOB Used for Calcs'!N175=1, AD174/(B174-B173), B174/0)</f>
        <v>0.88269675028690986</v>
      </c>
    </row>
    <row r="175" spans="2:38" x14ac:dyDescent="0.15">
      <c r="B175" s="15">
        <f>IF('RAOB Used for Calcs'!N175=1,'RAOB Used for Calcs'!C175,0)</f>
        <v>14406</v>
      </c>
      <c r="D175" s="8">
        <f>Vz!K175</f>
        <v>0.57287009479369</v>
      </c>
      <c r="F175" s="9">
        <f>'P,T'!J175</f>
        <v>0.20865366184568368</v>
      </c>
      <c r="G175" s="8"/>
      <c r="H175" s="8">
        <f>'wind velocity'!J175-T175</f>
        <v>-60.344000226456572</v>
      </c>
      <c r="I175" s="8"/>
      <c r="J175" s="8">
        <f>'wind velocity'!N175-X175</f>
        <v>-1133.8179167991668</v>
      </c>
      <c r="L175" s="12">
        <f>IF('RAOB Used for Calcs'!N175=1,(0.5)*F175*$K$12*D175*(H175*ABS(H175)),0)</f>
        <v>-1.1820767981528064</v>
      </c>
      <c r="N175" s="12">
        <f>IF('RAOB Used for Calcs'!N175=1,(0.5)*F175*$K$12*D175*(J175*ABS(J175)),0)</f>
        <v>-417.31513078856904</v>
      </c>
      <c r="P175" s="9">
        <f>IF('RAOB Used for Calcs'!N175=1,L175/$O$9,0)</f>
        <v>-1.1820767981528064</v>
      </c>
      <c r="Q175" s="8"/>
      <c r="R175" s="9">
        <f>IF('RAOB Used for Calcs'!N175=1,N175/$O$9,0)</f>
        <v>-417.31513078856904</v>
      </c>
      <c r="S175" s="25"/>
      <c r="T175" s="25">
        <f>IF('RAOB Used for Calcs'!L175=1,'particle parameters'!$B$31,T176+(P176*'vertical grid'!H176))</f>
        <v>81.23563424808836</v>
      </c>
      <c r="V175" s="25">
        <f>(IF('RAOB Used for Calcs'!L175=1, AVERAGE(T174:T175), AVERAGE(T174:T176))*'RAOB Used for Calcs'!N175)</f>
        <v>81.263799404416886</v>
      </c>
      <c r="W175" s="25"/>
      <c r="X175" s="25">
        <f>IF('RAOB Used for Calcs'!L175=1,'particle parameters'!$B$32,X176+(R176*'vertical grid'!H176))</f>
        <v>1137.3588672317599</v>
      </c>
      <c r="Z175" s="25">
        <f>(IF('RAOB Used for Calcs'!L175=1,AVERAGE(X174:X175),AVERAGE(X174:X176)))*'RAOB Used for Calcs'!N175</f>
        <v>1147.5694568935512</v>
      </c>
      <c r="AB175" s="8">
        <f>(V175*'vertical grid'!H175)+((0.5*P175)*('vertical grid'!H175*'vertical grid'!H175))</f>
        <v>1.677053546155413</v>
      </c>
      <c r="AD175" s="8">
        <f>(Z175*'vertical grid'!H175)+((0.5*R175)*('vertical grid'!H175*'vertical grid'!H175))</f>
        <v>23.5972310721775</v>
      </c>
      <c r="AF175" s="8">
        <f>IF(AB175=0, AB175/0, SUM(AB175:$AB$600))</f>
        <v>69.080749534896739</v>
      </c>
      <c r="AH175" s="8">
        <f>IF(AD175=0, AD175/0, SUM(AD175:$AD$600))</f>
        <v>1123.5313520134521</v>
      </c>
      <c r="AJ175" s="9">
        <f>IF('RAOB Used for Calcs'!N176=1,AB175/(B175-B174),B175/0)</f>
        <v>6.2889507980825127E-2</v>
      </c>
      <c r="AL175" s="9">
        <f>IF('RAOB Used for Calcs'!N176=1, AD175/(B175-B174), B175/0)</f>
        <v>0.88489616520661607</v>
      </c>
    </row>
    <row r="176" spans="2:38" x14ac:dyDescent="0.15">
      <c r="B176" s="15">
        <f>IF('RAOB Used for Calcs'!N176=1,'RAOB Used for Calcs'!C176,0)</f>
        <v>14539.333333333334</v>
      </c>
      <c r="D176" s="8">
        <f>Vz!K176</f>
        <v>0.59228793324504092</v>
      </c>
      <c r="F176" s="9">
        <f>'P,T'!J176</f>
        <v>0.18222745892880285</v>
      </c>
      <c r="G176" s="8"/>
      <c r="H176" s="8">
        <f>'wind velocity'!J176-T176</f>
        <v>-61.917941194594476</v>
      </c>
      <c r="I176" s="8"/>
      <c r="J176" s="8">
        <f>'wind velocity'!N176-X176</f>
        <v>-1175.461647286427</v>
      </c>
      <c r="L176" s="12">
        <f>IF('RAOB Used for Calcs'!N176=1,(0.5)*F176*$K$12*D176*(H176*ABS(H176)),0)</f>
        <v>-1.123763848204069</v>
      </c>
      <c r="N176" s="12">
        <f>IF('RAOB Used for Calcs'!N176=1,(0.5)*F176*$K$12*D176*(J176*ABS(J176)),0)</f>
        <v>-405.00367972609621</v>
      </c>
      <c r="P176" s="9">
        <f>IF('RAOB Used for Calcs'!N176=1,L176/$O$9,0)</f>
        <v>-1.123763848204069</v>
      </c>
      <c r="Q176" s="8"/>
      <c r="R176" s="9">
        <f>IF('RAOB Used for Calcs'!N176=1,N176/$O$9,0)</f>
        <v>-405.00367972609621</v>
      </c>
      <c r="S176" s="25"/>
      <c r="T176" s="25">
        <f>IF('RAOB Used for Calcs'!L176=1,'particle parameters'!$B$31,T177+(P177*'vertical grid'!H177))</f>
        <v>81.344528080684483</v>
      </c>
      <c r="V176" s="25">
        <f>(IF('RAOB Used for Calcs'!L176=1, AVERAGE(T175:T176), AVERAGE(T175:T177))*'RAOB Used for Calcs'!N176)</f>
        <v>81.344069211803685</v>
      </c>
      <c r="W176" s="25"/>
      <c r="X176" s="25">
        <f>IF('RAOB Used for Calcs'!L176=1,'particle parameters'!$B$32,X177+(R177*'vertical grid'!H177))</f>
        <v>1176.6041258965472</v>
      </c>
      <c r="Z176" s="25">
        <f>(IF('RAOB Used for Calcs'!L176=1,AVERAGE(X175:X176),AVERAGE(X175:X177)))*'RAOB Used for Calcs'!N176</f>
        <v>1176.6988193838733</v>
      </c>
      <c r="AB176" s="8">
        <f>(V176*'vertical grid'!H176)+((0.5*P176)*('vertical grid'!H176*'vertical grid'!H176))</f>
        <v>7.8770451071149052</v>
      </c>
      <c r="AD176" s="8">
        <f>(Z176*'vertical grid'!H176)+((0.5*R176)*('vertical grid'!H176*'vertical grid'!H176))</f>
        <v>112.12183159458573</v>
      </c>
      <c r="AF176" s="8">
        <f>IF(AB176=0, AB176/0, SUM(AB176:$AB$600))</f>
        <v>67.403695988741319</v>
      </c>
      <c r="AH176" s="8">
        <f>IF(AD176=0, AD176/0, SUM(AD176:$AD$600))</f>
        <v>1099.9341209412744</v>
      </c>
      <c r="AJ176" s="9">
        <f>IF('RAOB Used for Calcs'!N177=1,AB176/(B176-B175),B176/0)</f>
        <v>5.9077838303361524E-2</v>
      </c>
      <c r="AL176" s="9">
        <f>IF('RAOB Used for Calcs'!N177=1, AD176/(B176-B175), B176/0)</f>
        <v>0.84091373695938909</v>
      </c>
    </row>
    <row r="177" spans="2:38" x14ac:dyDescent="0.15">
      <c r="B177" s="15">
        <f>IF('RAOB Used for Calcs'!N177=1,'RAOB Used for Calcs'!C177,0)</f>
        <v>14672.666666666668</v>
      </c>
      <c r="D177" s="8">
        <f>Vz!K177</f>
        <v>0.59228793324504092</v>
      </c>
      <c r="F177" s="9">
        <f>'P,T'!J177</f>
        <v>0.18222745892880285</v>
      </c>
      <c r="G177" s="8"/>
      <c r="H177" s="8">
        <f>'wind velocity'!J177-T177</f>
        <v>-63.490505556089985</v>
      </c>
      <c r="I177" s="8"/>
      <c r="J177" s="8">
        <f>'wind velocity'!N177-X177</f>
        <v>-1217.3894582356656</v>
      </c>
      <c r="L177" s="12">
        <f>IF('RAOB Used for Calcs'!N177=1,(0.5)*F177*$K$12*D177*(H177*ABS(H177)),0)</f>
        <v>-1.1815704260574462</v>
      </c>
      <c r="N177" s="12">
        <f>IF('RAOB Used for Calcs'!N177=1,(0.5)*F177*$K$12*D177*(J177*ABS(J177)),0)</f>
        <v>-434.41130162597983</v>
      </c>
      <c r="P177" s="9">
        <f>IF('RAOB Used for Calcs'!N177=1,L177/$O$9,0)</f>
        <v>-1.1815704260574462</v>
      </c>
      <c r="Q177" s="8"/>
      <c r="R177" s="9">
        <f>IF('RAOB Used for Calcs'!N177=1,N177/$O$9,0)</f>
        <v>-434.41130162597983</v>
      </c>
      <c r="S177" s="25"/>
      <c r="T177" s="25">
        <f>IF('RAOB Used for Calcs'!L177=1,'particle parameters'!$B$31,T178+(P178*'vertical grid'!H178))</f>
        <v>81.452045306638226</v>
      </c>
      <c r="V177" s="25">
        <f>(IF('RAOB Used for Calcs'!L177=1, AVERAGE(T176:T177), AVERAGE(T176:T178))*'RAOB Used for Calcs'!N177)</f>
        <v>81.449971219488802</v>
      </c>
      <c r="W177" s="25"/>
      <c r="X177" s="25">
        <f>IF('RAOB Used for Calcs'!L177=1,'particle parameters'!$B$32,X178+(R178*'vertical grid'!H178))</f>
        <v>1216.1334650233132</v>
      </c>
      <c r="Z177" s="25">
        <f>(IF('RAOB Used for Calcs'!L177=1,AVERAGE(X176:X177),AVERAGE(X176:X178)))*'RAOB Used for Calcs'!N177</f>
        <v>1216.1490316977879</v>
      </c>
      <c r="AB177" s="8">
        <f>(V177*'vertical grid'!H177)+((0.5*P177)*('vertical grid'!H177*'vertical grid'!H177))</f>
        <v>7.4066638683525676</v>
      </c>
      <c r="AD177" s="8">
        <f>(Z177*'vertical grid'!H177)+((0.5*R177)*('vertical grid'!H177*'vertical grid'!H177))</f>
        <v>108.86522288844198</v>
      </c>
      <c r="AF177" s="8">
        <f>IF(AB177=0, AB177/0, SUM(AB177:$AB$600))</f>
        <v>59.526650881626423</v>
      </c>
      <c r="AH177" s="8">
        <f>IF(AD177=0, AD177/0, SUM(AD177:$AD$600))</f>
        <v>987.81228934668889</v>
      </c>
      <c r="AJ177" s="9">
        <f>IF('RAOB Used for Calcs'!N178=1,AB177/(B177-B176),B177/0)</f>
        <v>5.5549979012644003E-2</v>
      </c>
      <c r="AL177" s="9">
        <f>IF('RAOB Used for Calcs'!N178=1, AD177/(B177-B176), B177/0)</f>
        <v>0.81648917166331114</v>
      </c>
    </row>
    <row r="178" spans="2:38" x14ac:dyDescent="0.15">
      <c r="B178" s="15">
        <f>IF('RAOB Used for Calcs'!N178=1,'RAOB Used for Calcs'!C178,0)</f>
        <v>14806</v>
      </c>
      <c r="D178" s="8">
        <f>Vz!K178</f>
        <v>0.59228793324504092</v>
      </c>
      <c r="F178" s="9">
        <f>'P,T'!J178</f>
        <v>0.18222745892880285</v>
      </c>
      <c r="G178" s="8"/>
      <c r="H178" s="8">
        <f>'wind velocity'!J178-T178</f>
        <v>-63.591800520595413</v>
      </c>
      <c r="I178" s="8"/>
      <c r="J178" s="8">
        <f>'wind velocity'!N178-X178</f>
        <v>-1256.9654973858555</v>
      </c>
      <c r="L178" s="12">
        <f>IF('RAOB Used for Calcs'!N178=1,(0.5)*F178*$K$12*D178*(H178*ABS(H178)),0)</f>
        <v>-1.1853436708861331</v>
      </c>
      <c r="N178" s="12">
        <f>IF('RAOB Used for Calcs'!N178=1,(0.5)*F178*$K$12*D178*(J178*ABS(J178)),0)</f>
        <v>-463.11490165840519</v>
      </c>
      <c r="P178" s="9">
        <f>IF('RAOB Used for Calcs'!N178=1,L178/$O$9,0)</f>
        <v>-1.1853436708861331</v>
      </c>
      <c r="Q178" s="8"/>
      <c r="R178" s="9">
        <f>IF('RAOB Used for Calcs'!N178=1,N178/$O$9,0)</f>
        <v>-463.11490165840519</v>
      </c>
      <c r="S178" s="25"/>
      <c r="T178" s="25">
        <f>IF('RAOB Used for Calcs'!L178=1,'particle parameters'!$B$31,T179+(P179*'vertical grid'!H179))</f>
        <v>81.553340271143654</v>
      </c>
      <c r="V178" s="25">
        <f>(IF('RAOB Used for Calcs'!L178=1, AVERAGE(T177:T178), AVERAGE(T177:T179))*'RAOB Used for Calcs'!N178)</f>
        <v>81.550335279659251</v>
      </c>
      <c r="W178" s="25"/>
      <c r="X178" s="25">
        <f>IF('RAOB Used for Calcs'!L178=1,'particle parameters'!$B$32,X179+(R179*'vertical grid'!H179))</f>
        <v>1255.7095041735031</v>
      </c>
      <c r="Z178" s="25">
        <f>(IF('RAOB Used for Calcs'!L178=1,AVERAGE(X177:X178),AVERAGE(X177:X179)))*'RAOB Used for Calcs'!N178</f>
        <v>1255.2393933374003</v>
      </c>
      <c r="AB178" s="8">
        <f>(V178*'vertical grid'!H178)+((0.5*P178)*('vertical grid'!H178*'vertical grid'!H178))</f>
        <v>6.9646535307937762</v>
      </c>
      <c r="AD178" s="8">
        <f>(Z178*'vertical grid'!H178)+((0.5*R178)*('vertical grid'!H178*'vertical grid'!H178))</f>
        <v>105.57697832888472</v>
      </c>
      <c r="AF178" s="8">
        <f>IF(AB178=0, AB178/0, SUM(AB178:$AB$600))</f>
        <v>52.119987013273857</v>
      </c>
      <c r="AH178" s="8">
        <f>IF(AD178=0, AD178/0, SUM(AD178:$AD$600))</f>
        <v>878.94706645824681</v>
      </c>
      <c r="AJ178" s="9">
        <f>IF('RAOB Used for Calcs'!N179=1,AB178/(B178-B177),B178/0)</f>
        <v>5.2234901480953798E-2</v>
      </c>
      <c r="AL178" s="9">
        <f>IF('RAOB Used for Calcs'!N179=1, AD178/(B178-B177), B178/0)</f>
        <v>0.79182733746664258</v>
      </c>
    </row>
    <row r="179" spans="2:38" x14ac:dyDescent="0.15">
      <c r="B179" s="15">
        <f>IF('RAOB Used for Calcs'!N179=1,'RAOB Used for Calcs'!C179,0)</f>
        <v>14934.666666666666</v>
      </c>
      <c r="D179" s="8">
        <f>Vz!K179</f>
        <v>0.59228793324504092</v>
      </c>
      <c r="F179" s="9">
        <f>'P,T'!J179</f>
        <v>0.18222745892880285</v>
      </c>
      <c r="G179" s="8"/>
      <c r="H179" s="8">
        <f>'wind velocity'!J179-T179</f>
        <v>-63.684080510647661</v>
      </c>
      <c r="I179" s="8"/>
      <c r="J179" s="8">
        <f>'wind velocity'!N179-X179</f>
        <v>-1295.1312040277371</v>
      </c>
      <c r="L179" s="12">
        <f>IF('RAOB Used for Calcs'!N179=1,(0.5)*F179*$K$12*D179*(H179*ABS(H179)),0)</f>
        <v>-1.1887863432470407</v>
      </c>
      <c r="N179" s="12">
        <f>IF('RAOB Used for Calcs'!N179=1,(0.5)*F179*$K$12*D179*(J179*ABS(J179)),0)</f>
        <v>-491.66531997408197</v>
      </c>
      <c r="P179" s="9">
        <f>IF('RAOB Used for Calcs'!N179=1,L179/$O$9,0)</f>
        <v>-1.1887863432470407</v>
      </c>
      <c r="Q179" s="8"/>
      <c r="R179" s="9">
        <f>IF('RAOB Used for Calcs'!N179=1,N179/$O$9,0)</f>
        <v>-491.66531997408197</v>
      </c>
      <c r="S179" s="25"/>
      <c r="T179" s="25">
        <f>IF('RAOB Used for Calcs'!L179=1,'particle parameters'!$B$31,T180+(P180*'vertical grid'!H180))</f>
        <v>81.645620261195901</v>
      </c>
      <c r="V179" s="25">
        <f>(IF('RAOB Used for Calcs'!L179=1, AVERAGE(T178:T179), AVERAGE(T178:T180))*'RAOB Used for Calcs'!N179)</f>
        <v>81.643895355736888</v>
      </c>
      <c r="W179" s="25"/>
      <c r="X179" s="25">
        <f>IF('RAOB Used for Calcs'!L179=1,'particle parameters'!$B$32,X180+(R180*'vertical grid'!H180))</f>
        <v>1293.8752108153847</v>
      </c>
      <c r="Z179" s="25">
        <f>(IF('RAOB Used for Calcs'!L179=1,AVERAGE(X178:X179),AVERAGE(X178:X180)))*'RAOB Used for Calcs'!N179</f>
        <v>1293.8434320093791</v>
      </c>
      <c r="AB179" s="8">
        <f>(V179*'vertical grid'!H179)+((0.5*P179)*('vertical grid'!H179*'vertical grid'!H179))</f>
        <v>6.3340566584949842</v>
      </c>
      <c r="AD179" s="8">
        <f>(Z179*'vertical grid'!H179)+((0.5*R179)*('vertical grid'!H179*'vertical grid'!H179))</f>
        <v>98.953772634243805</v>
      </c>
      <c r="AF179" s="8">
        <f>IF(AB179=0, AB179/0, SUM(AB179:$AB$600))</f>
        <v>45.155333482480081</v>
      </c>
      <c r="AH179" s="8">
        <f>IF(AD179=0, AD179/0, SUM(AD179:$AD$600))</f>
        <v>773.3700881293621</v>
      </c>
      <c r="AJ179" s="9">
        <f>IF('RAOB Used for Calcs'!N180=1,AB179/(B179-B178),B179/0)</f>
        <v>4.9228419625608914E-2</v>
      </c>
      <c r="AL179" s="9">
        <f>IF('RAOB Used for Calcs'!N180=1, AD179/(B179-B178), B179/0)</f>
        <v>0.76907077176873784</v>
      </c>
    </row>
    <row r="180" spans="2:38" x14ac:dyDescent="0.15">
      <c r="B180" s="15">
        <f>IF('RAOB Used for Calcs'!N180=1,'RAOB Used for Calcs'!C180,0)</f>
        <v>15063.333333333332</v>
      </c>
      <c r="D180" s="8">
        <f>Vz!K180</f>
        <v>0.59228793324504092</v>
      </c>
      <c r="F180" s="9">
        <f>'P,T'!J180</f>
        <v>0.18222745892880285</v>
      </c>
      <c r="G180" s="8"/>
      <c r="H180" s="8">
        <f>'wind velocity'!J180-T180</f>
        <v>-63.771185784322867</v>
      </c>
      <c r="I180" s="8"/>
      <c r="J180" s="8">
        <f>'wind velocity'!N180-X180</f>
        <v>-1333.2015742516016</v>
      </c>
      <c r="L180" s="12">
        <f>IF('RAOB Used for Calcs'!N180=1,(0.5)*F180*$K$12*D180*(H180*ABS(H180)),0)</f>
        <v>-1.1920405435121642</v>
      </c>
      <c r="N180" s="12">
        <f>IF('RAOB Used for Calcs'!N180=1,(0.5)*F180*$K$12*D180*(J180*ABS(J180)),0)</f>
        <v>-520.99514643148109</v>
      </c>
      <c r="P180" s="9">
        <f>IF('RAOB Used for Calcs'!N180=1,L180/$O$9,0)</f>
        <v>-1.1920405435121642</v>
      </c>
      <c r="Q180" s="8"/>
      <c r="R180" s="9">
        <f>IF('RAOB Used for Calcs'!N180=1,N180/$O$9,0)</f>
        <v>-520.99514643148109</v>
      </c>
      <c r="S180" s="25"/>
      <c r="T180" s="25">
        <f>IF('RAOB Used for Calcs'!L180=1,'particle parameters'!$B$31,T181+(P181*'vertical grid'!H181))</f>
        <v>81.732725534871108</v>
      </c>
      <c r="V180" s="25">
        <f>(IF('RAOB Used for Calcs'!L180=1, AVERAGE(T179:T180), AVERAGE(T179:T181))*'RAOB Used for Calcs'!N180)</f>
        <v>81.731248083310433</v>
      </c>
      <c r="W180" s="25"/>
      <c r="X180" s="25">
        <f>IF('RAOB Used for Calcs'!L180=1,'particle parameters'!$B$32,X181+(R181*'vertical grid'!H181))</f>
        <v>1331.9455810392492</v>
      </c>
      <c r="Z180" s="25">
        <f>(IF('RAOB Used for Calcs'!L180=1,AVERAGE(X179:X180),AVERAGE(X179:X181)))*'RAOB Used for Calcs'!N180</f>
        <v>1331.8905435724776</v>
      </c>
      <c r="AB180" s="8">
        <f>(V180*'vertical grid'!H180)+((0.5*P180)*('vertical grid'!H180*'vertical grid'!H180))</f>
        <v>5.969116660073376</v>
      </c>
      <c r="AD180" s="8">
        <f>(Z180*'vertical grid'!H180)+((0.5*R180)*('vertical grid'!H180*'vertical grid'!H180))</f>
        <v>95.933503199248563</v>
      </c>
      <c r="AF180" s="8">
        <f>IF(AB180=0, AB180/0, SUM(AB180:$AB$600))</f>
        <v>38.821276823985094</v>
      </c>
      <c r="AH180" s="8">
        <f>IF(AD180=0, AD180/0, SUM(AD180:$AD$600))</f>
        <v>674.41631549511817</v>
      </c>
      <c r="AJ180" s="9">
        <f>IF('RAOB Used for Calcs'!N181=1,AB180/(B180-B179),B180/0)</f>
        <v>4.6392098394352883E-2</v>
      </c>
      <c r="AL180" s="9">
        <f>IF('RAOB Used for Calcs'!N181=1, AD180/(B180-B179), B180/0)</f>
        <v>0.74559717512369705</v>
      </c>
    </row>
    <row r="181" spans="2:38" x14ac:dyDescent="0.15">
      <c r="B181" s="15">
        <f>IF('RAOB Used for Calcs'!N181=1,'RAOB Used for Calcs'!C181,0)</f>
        <v>15192</v>
      </c>
      <c r="D181" s="8">
        <f>Vz!K181</f>
        <v>0.59228793324504092</v>
      </c>
      <c r="F181" s="9">
        <f>'P,T'!J181</f>
        <v>0.18222745892880285</v>
      </c>
      <c r="G181" s="8"/>
      <c r="H181" s="8">
        <f>'wind velocity'!J181-T181</f>
        <v>-64.032904747987217</v>
      </c>
      <c r="I181" s="8"/>
      <c r="J181" s="8">
        <f>'wind velocity'!N181-X181</f>
        <v>-1371.1068320751508</v>
      </c>
      <c r="L181" s="12">
        <f>IF('RAOB Used for Calcs'!N181=1,(0.5)*F181*$K$12*D181*(H181*ABS(H181)),0)</f>
        <v>-1.2018449653354262</v>
      </c>
      <c r="N181" s="12">
        <f>IF('RAOB Used for Calcs'!N181=1,(0.5)*F181*$K$12*D181*(J181*ABS(J181)),0)</f>
        <v>-551.04191106062501</v>
      </c>
      <c r="P181" s="9">
        <f>IF('RAOB Used for Calcs'!N181=1,L181/$O$9,0)</f>
        <v>-1.2018449653354262</v>
      </c>
      <c r="Q181" s="8"/>
      <c r="R181" s="9">
        <f>IF('RAOB Used for Calcs'!N181=1,N181/$O$9,0)</f>
        <v>-551.04191106062501</v>
      </c>
      <c r="S181" s="25"/>
      <c r="T181" s="25">
        <f>IF('RAOB Used for Calcs'!L181=1,'particle parameters'!$B$31,T182+(P182*'vertical grid'!H182))</f>
        <v>81.815398453864304</v>
      </c>
      <c r="V181" s="25">
        <f>(IF('RAOB Used for Calcs'!L181=1, AVERAGE(T180:T181), AVERAGE(T180:T182))*'RAOB Used for Calcs'!N181)</f>
        <v>81.791245389085816</v>
      </c>
      <c r="W181" s="25"/>
      <c r="X181" s="25">
        <f>IF('RAOB Used for Calcs'!L181=1,'particle parameters'!$B$32,X182+(R182*'vertical grid'!H182))</f>
        <v>1369.8508388627984</v>
      </c>
      <c r="Z181" s="25">
        <f>(IF('RAOB Used for Calcs'!L181=1,AVERAGE(X180:X181),AVERAGE(X180:X182)))*'RAOB Used for Calcs'!N181</f>
        <v>1358.7784875116336</v>
      </c>
      <c r="AB181" s="8">
        <f>(V181*'vertical grid'!H181)+((0.5*P181)*('vertical grid'!H181*'vertical grid'!H181))</f>
        <v>5.6234404549436015</v>
      </c>
      <c r="AD181" s="8">
        <f>(Z181*'vertical grid'!H181)+((0.5*R181)*('vertical grid'!H181*'vertical grid'!H181))</f>
        <v>92.164395465190793</v>
      </c>
      <c r="AF181" s="8">
        <f>IF(AB181=0, AB181/0, SUM(AB181:$AB$600))</f>
        <v>32.852160163911726</v>
      </c>
      <c r="AH181" s="8">
        <f>IF(AD181=0, AD181/0, SUM(AD181:$AD$600))</f>
        <v>578.48281229586962</v>
      </c>
      <c r="AJ181" s="9">
        <f>IF('RAOB Used for Calcs'!N182=1,AB181/(B181-B180),B181/0)</f>
        <v>4.3705495763809964E-2</v>
      </c>
      <c r="AL181" s="9">
        <f>IF('RAOB Used for Calcs'!N182=1, AD181/(B181-B180), B181/0)</f>
        <v>0.71630359169836733</v>
      </c>
    </row>
    <row r="182" spans="2:38" x14ac:dyDescent="0.15">
      <c r="B182" s="15">
        <f>IF('RAOB Used for Calcs'!N182=1,'RAOB Used for Calcs'!C182,0)</f>
        <v>15208</v>
      </c>
      <c r="D182" s="8">
        <f>Vz!K182</f>
        <v>0.59361535778422181</v>
      </c>
      <c r="F182" s="9">
        <f>'P,T'!J182</f>
        <v>0.18088360690789898</v>
      </c>
      <c r="G182" s="8"/>
      <c r="H182" s="8">
        <f>'wind velocity'!J182-T182</f>
        <v>-64.222164517316074</v>
      </c>
      <c r="I182" s="8"/>
      <c r="J182" s="8">
        <f>'wind velocity'!N182-X182</f>
        <v>-1375.9292580441142</v>
      </c>
      <c r="L182" s="12">
        <f>IF('RAOB Used for Calcs'!N182=1,(0.5)*F182*$K$12*D182*(H182*ABS(H182)),0)</f>
        <v>-1.2027339029720761</v>
      </c>
      <c r="N182" s="12">
        <f>IF('RAOB Used for Calcs'!N182=1,(0.5)*F182*$K$12*D182*(J182*ABS(J182)),0)</f>
        <v>-552.06712607308816</v>
      </c>
      <c r="P182" s="9">
        <f>IF('RAOB Used for Calcs'!N182=1,L182/$O$9,0)</f>
        <v>-1.2027339029720761</v>
      </c>
      <c r="Q182" s="8"/>
      <c r="R182" s="9">
        <f>IF('RAOB Used for Calcs'!N182=1,N182/$O$9,0)</f>
        <v>-552.06712607308816</v>
      </c>
      <c r="S182" s="25"/>
      <c r="T182" s="25">
        <f>IF('RAOB Used for Calcs'!L182=1,'particle parameters'!$B$31,T183+(P183*'vertical grid'!H183))</f>
        <v>81.825612178522022</v>
      </c>
      <c r="V182" s="25">
        <f>(IF('RAOB Used for Calcs'!L182=1, AVERAGE(T181:T182), AVERAGE(T181:T183))*'RAOB Used for Calcs'!N182)</f>
        <v>81.825607491487617</v>
      </c>
      <c r="W182" s="25"/>
      <c r="X182" s="25">
        <f>IF('RAOB Used for Calcs'!L182=1,'particle parameters'!$B$32,X183+(R183*'vertical grid'!H183))</f>
        <v>1374.5390426328531</v>
      </c>
      <c r="Z182" s="25">
        <f>(IF('RAOB Used for Calcs'!L182=1,AVERAGE(X181:X182),AVERAGE(X181:X183)))*'RAOB Used for Calcs'!N182</f>
        <v>1374.5386257412811</v>
      </c>
      <c r="AB182" s="8">
        <f>(V182*'vertical grid'!H182)+((0.5*P182)*('vertical grid'!H182*'vertical grid'!H182))</f>
        <v>0.69482706250945014</v>
      </c>
      <c r="AD182" s="8">
        <f>(Z182*'vertical grid'!H182)+((0.5*R182)*('vertical grid'!H182*'vertical grid'!H182))</f>
        <v>11.652799516883098</v>
      </c>
      <c r="AF182" s="8">
        <f>IF(AB182=0, AB182/0, SUM(AB182:$AB$600))</f>
        <v>27.228719708968118</v>
      </c>
      <c r="AH182" s="8">
        <f>IF(AD182=0, AD182/0, SUM(AD182:$AD$600))</f>
        <v>486.31841683067876</v>
      </c>
      <c r="AJ182" s="9">
        <f>IF('RAOB Used for Calcs'!N183=1,AB182/(B182-B181),B182/0)</f>
        <v>4.3426691406840634E-2</v>
      </c>
      <c r="AL182" s="9">
        <f>IF('RAOB Used for Calcs'!N183=1, AD182/(B182-B181), B182/0)</f>
        <v>0.72829996980519363</v>
      </c>
    </row>
    <row r="183" spans="2:38" x14ac:dyDescent="0.15">
      <c r="B183" s="15">
        <f>IF('RAOB Used for Calcs'!N183=1,'RAOB Used for Calcs'!C183,0)</f>
        <v>15224</v>
      </c>
      <c r="D183" s="8">
        <f>Vz!K183</f>
        <v>0.59361535778422181</v>
      </c>
      <c r="F183" s="9">
        <f>'P,T'!J183</f>
        <v>0.18088360690789898</v>
      </c>
      <c r="G183" s="8"/>
      <c r="H183" s="8">
        <f>'wind velocity'!J183-T183</f>
        <v>-64.411410225541715</v>
      </c>
      <c r="I183" s="8"/>
      <c r="J183" s="8">
        <f>'wind velocity'!N183-X183</f>
        <v>-1380.7504333383613</v>
      </c>
      <c r="L183" s="12">
        <f>IF('RAOB Used for Calcs'!N183=1,(0.5)*F183*$K$12*D183*(H183*ABS(H183)),0)</f>
        <v>-1.2098326230935179</v>
      </c>
      <c r="N183" s="12">
        <f>IF('RAOB Used for Calcs'!N183=1,(0.5)*F183*$K$12*D183*(J183*ABS(J183)),0)</f>
        <v>-555.94272569440864</v>
      </c>
      <c r="P183" s="9">
        <f>IF('RAOB Used for Calcs'!N183=1,L183/$O$9,0)</f>
        <v>-1.2098326230935179</v>
      </c>
      <c r="Q183" s="8"/>
      <c r="R183" s="9">
        <f>IF('RAOB Used for Calcs'!N183=1,N183/$O$9,0)</f>
        <v>-555.94272569440864</v>
      </c>
      <c r="S183" s="25"/>
      <c r="T183" s="25">
        <f>IF('RAOB Used for Calcs'!L183=1,'particle parameters'!$B$31,T184+(P184*'vertical grid'!H184))</f>
        <v>81.835811842076509</v>
      </c>
      <c r="V183" s="25">
        <f>(IF('RAOB Used for Calcs'!L183=1, AVERAGE(T182:T183), AVERAGE(T182:T184))*'RAOB Used for Calcs'!N183)</f>
        <v>81.836025172742609</v>
      </c>
      <c r="W183" s="25"/>
      <c r="X183" s="25">
        <f>IF('RAOB Used for Calcs'!L183=1,'particle parameters'!$B$32,X184+(R184*'vertical grid'!H184))</f>
        <v>1379.2259957281917</v>
      </c>
      <c r="Z183" s="25">
        <f>(IF('RAOB Used for Calcs'!L183=1,AVERAGE(X182:X183),AVERAGE(X182:X184)))*'RAOB Used for Calcs'!N183</f>
        <v>1379.2252335544915</v>
      </c>
      <c r="AB183" s="8">
        <f>(V183*'vertical grid'!H183)+((0.5*P183)*('vertical grid'!H183*'vertical grid'!H183))</f>
        <v>0.68988708925400122</v>
      </c>
      <c r="AD183" s="8">
        <f>(Z183*'vertical grid'!H183)+((0.5*R183)*('vertical grid'!H183*'vertical grid'!H183))</f>
        <v>11.607994699197738</v>
      </c>
      <c r="AF183" s="8">
        <f>IF(AB183=0, AB183/0, SUM(AB183:$AB$600))</f>
        <v>26.533892646458671</v>
      </c>
      <c r="AH183" s="8">
        <f>IF(AD183=0, AD183/0, SUM(AD183:$AD$600))</f>
        <v>474.66561731379568</v>
      </c>
      <c r="AJ183" s="9">
        <f>IF('RAOB Used for Calcs'!N184=1,AB183/(B183-B182),B183/0)</f>
        <v>4.3117943078375076E-2</v>
      </c>
      <c r="AL183" s="9">
        <f>IF('RAOB Used for Calcs'!N184=1, AD183/(B183-B182), B183/0)</f>
        <v>0.7254996686998586</v>
      </c>
    </row>
    <row r="184" spans="2:38" x14ac:dyDescent="0.15">
      <c r="B184" s="15">
        <f>IF('RAOB Used for Calcs'!N184=1,'RAOB Used for Calcs'!C184,0)</f>
        <v>15240</v>
      </c>
      <c r="D184" s="8">
        <f>Vz!K184</f>
        <v>0.59361535778422181</v>
      </c>
      <c r="F184" s="9">
        <f>'P,T'!J184</f>
        <v>0.18088360690789898</v>
      </c>
      <c r="G184" s="8"/>
      <c r="H184" s="8">
        <f>'wind velocity'!J184-T184</f>
        <v>-66.643006949868536</v>
      </c>
      <c r="I184" s="8"/>
      <c r="J184" s="8">
        <f>'wind velocity'!N184-X184</f>
        <v>-1385.4350999125993</v>
      </c>
      <c r="L184" s="12">
        <f>IF('RAOB Used for Calcs'!N184=1,(0.5)*F184*$K$12*D184*(H184*ABS(H184)),0)</f>
        <v>-1.2951165234876036</v>
      </c>
      <c r="N184" s="12">
        <f>IF('RAOB Used for Calcs'!N184=1,(0.5)*F184*$K$12*D184*(J184*ABS(J184)),0)</f>
        <v>-559.72157581736383</v>
      </c>
      <c r="P184" s="9">
        <f>IF('RAOB Used for Calcs'!N184=1,L184/$O$9,0)</f>
        <v>-1.2951165234876036</v>
      </c>
      <c r="Q184" s="8"/>
      <c r="R184" s="9">
        <f>IF('RAOB Used for Calcs'!N184=1,N184/$O$9,0)</f>
        <v>-559.72157581736383</v>
      </c>
      <c r="S184" s="25"/>
      <c r="T184" s="25">
        <f>IF('RAOB Used for Calcs'!L184=1,'particle parameters'!$B$31,T185+(P185*'vertical grid'!H185))</f>
        <v>81.846651497629296</v>
      </c>
      <c r="V184" s="25">
        <f>(IF('RAOB Used for Calcs'!L184=1, AVERAGE(T183:T184), AVERAGE(T183:T185))*'RAOB Used for Calcs'!N184)</f>
        <v>81.864823320183788</v>
      </c>
      <c r="W184" s="25"/>
      <c r="X184" s="25">
        <f>IF('RAOB Used for Calcs'!L184=1,'particle parameters'!$B$32,X185+(R185*'vertical grid'!H185))</f>
        <v>1383.9106623024297</v>
      </c>
      <c r="Z184" s="25">
        <f>(IF('RAOB Used for Calcs'!L184=1,AVERAGE(X183:X184),AVERAGE(X183:X185)))*'RAOB Used for Calcs'!N184</f>
        <v>1391.498368945626</v>
      </c>
      <c r="AB184" s="8">
        <f>(V184*'vertical grid'!H184)+((0.5*P184)*('vertical grid'!H184*'vertical grid'!H184))</f>
        <v>0.68513351619140539</v>
      </c>
      <c r="AD184" s="8">
        <f>(Z184*'vertical grid'!H184)+((0.5*R184)*('vertical grid'!H184*'vertical grid'!H184))</f>
        <v>11.626732160801824</v>
      </c>
      <c r="AF184" s="8">
        <f>IF(AB184=0, AB184/0, SUM(AB184:$AB$600))</f>
        <v>25.844005557204664</v>
      </c>
      <c r="AH184" s="8">
        <f>IF(AD184=0, AD184/0, SUM(AD184:$AD$600))</f>
        <v>463.0576226145979</v>
      </c>
      <c r="AJ184" s="9">
        <f>IF('RAOB Used for Calcs'!N185=1,AB184/(B184-B183),B184/0)</f>
        <v>4.2820844761962837E-2</v>
      </c>
      <c r="AL184" s="9">
        <f>IF('RAOB Used for Calcs'!N185=1, AD184/(B184-B183), B184/0)</f>
        <v>0.726670760050114</v>
      </c>
    </row>
    <row r="185" spans="2:38" x14ac:dyDescent="0.15">
      <c r="B185" s="15">
        <f>IF('RAOB Used for Calcs'!N185=1,'RAOB Used for Calcs'!C185,0)</f>
        <v>15340</v>
      </c>
      <c r="D185" s="8">
        <f>Vz!K185</f>
        <v>0.61044616881676017</v>
      </c>
      <c r="F185" s="9">
        <f>'P,T'!J185</f>
        <v>0.16545846520297292</v>
      </c>
      <c r="G185" s="8"/>
      <c r="H185" s="8">
        <f>'wind velocity'!J185-T185</f>
        <v>-68.929119141858848</v>
      </c>
      <c r="I185" s="8"/>
      <c r="J185" s="8">
        <f>'wind velocity'!N185-X185</f>
        <v>-1412.5914498144823</v>
      </c>
      <c r="L185" s="12">
        <f>IF('RAOB Used for Calcs'!N185=1,(0.5)*F185*$K$12*D185*(H185*ABS(H185)),0)</f>
        <v>-1.3032782843413246</v>
      </c>
      <c r="N185" s="12">
        <f>IF('RAOB Used for Calcs'!N185=1,(0.5)*F185*$K$12*D185*(J185*ABS(J185)),0)</f>
        <v>-547.34965436919913</v>
      </c>
      <c r="P185" s="9">
        <f>IF('RAOB Used for Calcs'!N185=1,L185/$O$9,0)</f>
        <v>-1.3032782843413246</v>
      </c>
      <c r="Q185" s="8"/>
      <c r="R185" s="9">
        <f>IF('RAOB Used for Calcs'!N185=1,N185/$O$9,0)</f>
        <v>-547.34965436919913</v>
      </c>
      <c r="S185" s="25"/>
      <c r="T185" s="25">
        <f>IF('RAOB Used for Calcs'!L185=1,'particle parameters'!$B$31,T186+(P186*'vertical grid'!H186))</f>
        <v>81.91200662084556</v>
      </c>
      <c r="V185" s="25">
        <f>(IF('RAOB Used for Calcs'!L185=1, AVERAGE(T184:T185), AVERAGE(T184:T186))*'RAOB Used for Calcs'!N185)</f>
        <v>81.912514947740107</v>
      </c>
      <c r="W185" s="25"/>
      <c r="X185" s="25">
        <f>IF('RAOB Used for Calcs'!L185=1,'particle parameters'!$B$32,X186+(R186*'vertical grid'!H186))</f>
        <v>1411.358448806257</v>
      </c>
      <c r="Z185" s="25">
        <f>(IF('RAOB Used for Calcs'!L185=1,AVERAGE(X184:X185),AVERAGE(X184:X186)))*'RAOB Used for Calcs'!N185</f>
        <v>1411.3190713711308</v>
      </c>
      <c r="AB185" s="8">
        <f>(V185*'vertical grid'!H185)+((0.5*P185)*('vertical grid'!H185*'vertical grid'!H185))</f>
        <v>4.1060047770245012</v>
      </c>
      <c r="AD185" s="8">
        <f>(Z185*'vertical grid'!H185)+((0.5*R185)*('vertical grid'!H185*'vertical grid'!H185))</f>
        <v>70.084805501529388</v>
      </c>
      <c r="AF185" s="8">
        <f>IF(AB185=0, AB185/0, SUM(AB185:$AB$600))</f>
        <v>25.158872041013264</v>
      </c>
      <c r="AH185" s="8">
        <f>IF(AD185=0, AD185/0, SUM(AD185:$AD$600))</f>
        <v>451.43089045379611</v>
      </c>
      <c r="AJ185" s="9">
        <f>IF('RAOB Used for Calcs'!N186=1,AB185/(B185-B184),B185/0)</f>
        <v>4.1060047770245009E-2</v>
      </c>
      <c r="AL185" s="9">
        <f>IF('RAOB Used for Calcs'!N186=1, AD185/(B185-B184), B185/0)</f>
        <v>0.7008480550152939</v>
      </c>
    </row>
    <row r="186" spans="2:38" x14ac:dyDescent="0.15">
      <c r="B186" s="15">
        <f>IF('RAOB Used for Calcs'!N186=1,'RAOB Used for Calcs'!C186,0)</f>
        <v>15440</v>
      </c>
      <c r="D186" s="8">
        <f>Vz!K186</f>
        <v>0.61044616881676017</v>
      </c>
      <c r="F186" s="9">
        <f>'P,T'!J186</f>
        <v>0.16545846520297292</v>
      </c>
      <c r="G186" s="8"/>
      <c r="H186" s="8">
        <f>'wind velocity'!J186-T186</f>
        <v>-71.216756314532802</v>
      </c>
      <c r="I186" s="8"/>
      <c r="J186" s="8">
        <f>'wind velocity'!N186-X186</f>
        <v>-1439.6296674109869</v>
      </c>
      <c r="L186" s="12">
        <f>IF('RAOB Used for Calcs'!N186=1,(0.5)*F186*$K$12*D186*(H186*ABS(H186)),0)</f>
        <v>-1.3912208572619236</v>
      </c>
      <c r="N186" s="12">
        <f>IF('RAOB Used for Calcs'!N186=1,(0.5)*F186*$K$12*D186*(J186*ABS(J186)),0)</f>
        <v>-568.50367636293129</v>
      </c>
      <c r="P186" s="9">
        <f>IF('RAOB Used for Calcs'!N186=1,L186/$O$9,0)</f>
        <v>-1.3912208572619236</v>
      </c>
      <c r="Q186" s="8"/>
      <c r="R186" s="9">
        <f>IF('RAOB Used for Calcs'!N186=1,N186/$O$9,0)</f>
        <v>-568.50367636293129</v>
      </c>
      <c r="S186" s="25"/>
      <c r="T186" s="25">
        <f>IF('RAOB Used for Calcs'!L186=1,'particle parameters'!$B$31,T187+(P187*'vertical grid'!H187))</f>
        <v>81.978886724745479</v>
      </c>
      <c r="V186" s="25">
        <f>(IF('RAOB Used for Calcs'!L186=1, AVERAGE(T185:T186), AVERAGE(T185:T187))*'RAOB Used for Calcs'!N186)</f>
        <v>81.978003469959461</v>
      </c>
      <c r="W186" s="25"/>
      <c r="X186" s="25">
        <f>IF('RAOB Used for Calcs'!L186=1,'particle parameters'!$B$32,X187+(R187*'vertical grid'!H187))</f>
        <v>1438.6881030047057</v>
      </c>
      <c r="Z186" s="25">
        <f>(IF('RAOB Used for Calcs'!L186=1,AVERAGE(X185:X186),AVERAGE(X185:X187)))*'RAOB Used for Calcs'!N186</f>
        <v>1438.6445224270735</v>
      </c>
      <c r="AB186" s="8">
        <f>(V186*'vertical grid'!H186)+((0.5*P186)*('vertical grid'!H186*'vertical grid'!H186))</f>
        <v>3.9393176768611404</v>
      </c>
      <c r="AD186" s="8">
        <f>(Z186*'vertical grid'!H186)+((0.5*R186)*('vertical grid'!H186*'vertical grid'!H186))</f>
        <v>68.502991154377099</v>
      </c>
      <c r="AF186" s="8">
        <f>IF(AB186=0, AB186/0, SUM(AB186:$AB$600))</f>
        <v>21.052867263988762</v>
      </c>
      <c r="AH186" s="8">
        <f>IF(AD186=0, AD186/0, SUM(AD186:$AD$600))</f>
        <v>381.34608495226678</v>
      </c>
      <c r="AJ186" s="9">
        <f>IF('RAOB Used for Calcs'!N187=1,AB186/(B186-B185),B186/0)</f>
        <v>3.9393176768611406E-2</v>
      </c>
      <c r="AL186" s="9">
        <f>IF('RAOB Used for Calcs'!N187=1, AD186/(B186-B185), B186/0)</f>
        <v>0.68502991154377102</v>
      </c>
    </row>
    <row r="187" spans="2:38" x14ac:dyDescent="0.15">
      <c r="B187" s="15">
        <f>IF('RAOB Used for Calcs'!N187=1,'RAOB Used for Calcs'!C187,0)</f>
        <v>15540</v>
      </c>
      <c r="D187" s="8">
        <f>Vz!K187</f>
        <v>0.61044616881676017</v>
      </c>
      <c r="F187" s="9">
        <f>'P,T'!J187</f>
        <v>0.16545846520297292</v>
      </c>
      <c r="G187" s="8"/>
      <c r="H187" s="8">
        <f>'wind velocity'!J187-T187</f>
        <v>-71.280986654074695</v>
      </c>
      <c r="I187" s="8"/>
      <c r="J187" s="8">
        <f>'wind velocity'!N187-X187</f>
        <v>-1466.8285798765387</v>
      </c>
      <c r="L187" s="12">
        <f>IF('RAOB Used for Calcs'!N187=1,(0.5)*F187*$K$12*D187*(H187*ABS(H187)),0)</f>
        <v>-1.393731471024418</v>
      </c>
      <c r="N187" s="12">
        <f>IF('RAOB Used for Calcs'!N187=1,(0.5)*F187*$K$12*D187*(J187*ABS(J187)),0)</f>
        <v>-590.18807235422946</v>
      </c>
      <c r="P187" s="9">
        <f>IF('RAOB Used for Calcs'!N187=1,L187/$O$9,0)</f>
        <v>-1.393731471024418</v>
      </c>
      <c r="Q187" s="8"/>
      <c r="R187" s="9">
        <f>IF('RAOB Used for Calcs'!N187=1,N187/$O$9,0)</f>
        <v>-590.18807235422946</v>
      </c>
      <c r="S187" s="25"/>
      <c r="T187" s="25">
        <f>IF('RAOB Used for Calcs'!L187=1,'particle parameters'!$B$31,T188+(P188*'vertical grid'!H188))</f>
        <v>82.043117064287358</v>
      </c>
      <c r="V187" s="25">
        <f>(IF('RAOB Used for Calcs'!L187=1, AVERAGE(T186:T187), AVERAGE(T186:T188))*'RAOB Used for Calcs'!N187)</f>
        <v>82.042923340151944</v>
      </c>
      <c r="W187" s="25"/>
      <c r="X187" s="25">
        <f>IF('RAOB Used for Calcs'!L187=1,'particle parameters'!$B$32,X188+(R188*'vertical grid'!H188))</f>
        <v>1465.8870154702574</v>
      </c>
      <c r="Z187" s="25">
        <f>(IF('RAOB Used for Calcs'!L187=1,AVERAGE(X186:X187),AVERAGE(X186:X188)))*'RAOB Used for Calcs'!N187</f>
        <v>1466.1338573690361</v>
      </c>
      <c r="AB187" s="8">
        <f>(V187*'vertical grid'!H187)+((0.5*P187)*('vertical grid'!H187*'vertical grid'!H187))</f>
        <v>3.7794813164515371</v>
      </c>
      <c r="AD187" s="8">
        <f>(Z187*'vertical grid'!H187)+((0.5*R187)*('vertical grid'!H187*'vertical grid'!H187))</f>
        <v>66.940282056387801</v>
      </c>
      <c r="AF187" s="8">
        <f>IF(AB187=0, AB187/0, SUM(AB187:$AB$600))</f>
        <v>17.113549587127618</v>
      </c>
      <c r="AH187" s="8">
        <f>IF(AD187=0, AD187/0, SUM(AD187:$AD$600))</f>
        <v>312.84309379788965</v>
      </c>
      <c r="AJ187" s="9">
        <f>IF('RAOB Used for Calcs'!N188=1,AB187/(B187-B186),B187/0)</f>
        <v>3.779481316451537E-2</v>
      </c>
      <c r="AL187" s="9">
        <f>IF('RAOB Used for Calcs'!N188=1, AD187/(B187-B186), B187/0)</f>
        <v>0.66940282056387801</v>
      </c>
    </row>
    <row r="188" spans="2:38" x14ac:dyDescent="0.15">
      <c r="B188" s="15">
        <f>IF('RAOB Used for Calcs'!N188=1,'RAOB Used for Calcs'!C188,0)</f>
        <v>15643.333333333334</v>
      </c>
      <c r="D188" s="8">
        <f>Vz!K188</f>
        <v>0.61044616881676017</v>
      </c>
      <c r="F188" s="9">
        <f>'P,T'!J188</f>
        <v>0.16545846520297292</v>
      </c>
      <c r="G188" s="8"/>
      <c r="H188" s="8">
        <f>'wind velocity'!J188-T188</f>
        <v>-71.344635821210289</v>
      </c>
      <c r="I188" s="8"/>
      <c r="J188" s="8">
        <f>'wind velocity'!N188-X188</f>
        <v>-1494.7680180384266</v>
      </c>
      <c r="L188" s="12">
        <f>IF('RAOB Used for Calcs'!N188=1,(0.5)*F188*$K$12*D188*(H188*ABS(H188)),0)</f>
        <v>-1.39622160079102</v>
      </c>
      <c r="N188" s="12">
        <f>IF('RAOB Used for Calcs'!N188=1,(0.5)*F188*$K$12*D188*(J188*ABS(J188)),0)</f>
        <v>-612.88542853170088</v>
      </c>
      <c r="P188" s="9">
        <f>IF('RAOB Used for Calcs'!N188=1,L188/$O$9,0)</f>
        <v>-1.39622160079102</v>
      </c>
      <c r="Q188" s="8"/>
      <c r="R188" s="9">
        <f>IF('RAOB Used for Calcs'!N188=1,N188/$O$9,0)</f>
        <v>-612.88542853170088</v>
      </c>
      <c r="S188" s="25"/>
      <c r="T188" s="25">
        <f>IF('RAOB Used for Calcs'!L188=1,'particle parameters'!$B$31,T189+(P189*'vertical grid'!H189))</f>
        <v>82.106766231422966</v>
      </c>
      <c r="V188" s="25">
        <f>(IF('RAOB Used for Calcs'!L188=1, AVERAGE(T187:T188), AVERAGE(T187:T189))*'RAOB Used for Calcs'!N188)</f>
        <v>82.105894577744763</v>
      </c>
      <c r="W188" s="25"/>
      <c r="X188" s="25">
        <f>IF('RAOB Used for Calcs'!L188=1,'particle parameters'!$B$32,X189+(R189*'vertical grid'!H189))</f>
        <v>1493.8264536321453</v>
      </c>
      <c r="Z188" s="25">
        <f>(IF('RAOB Used for Calcs'!L188=1,AVERAGE(X187:X188),AVERAGE(X187:X189)))*'RAOB Used for Calcs'!N188</f>
        <v>1493.7626399745725</v>
      </c>
      <c r="AB188" s="8">
        <f>(V188*'vertical grid'!H188)+((0.5*P188)*('vertical grid'!H188*'vertical grid'!H188))</f>
        <v>3.7414878810063814</v>
      </c>
      <c r="AD188" s="8">
        <f>(Z188*'vertical grid'!H188)+((0.5*R188)*('vertical grid'!H188*'vertical grid'!H188))</f>
        <v>67.458909742326199</v>
      </c>
      <c r="AF188" s="8">
        <f>IF(AB188=0, AB188/0, SUM(AB188:$AB$600))</f>
        <v>13.334068270676084</v>
      </c>
      <c r="AH188" s="8">
        <f>IF(AD188=0, AD188/0, SUM(AD188:$AD$600))</f>
        <v>245.90281174150189</v>
      </c>
      <c r="AJ188" s="9">
        <f>IF('RAOB Used for Calcs'!N189=1,AB188/(B188-B187),B188/0)</f>
        <v>3.6207947235545414E-2</v>
      </c>
      <c r="AL188" s="9">
        <f>IF('RAOB Used for Calcs'!N189=1, AD188/(B188-B187), B188/0)</f>
        <v>0.65282815879670131</v>
      </c>
    </row>
    <row r="189" spans="2:38" x14ac:dyDescent="0.15">
      <c r="B189" s="15">
        <f>IF('RAOB Used for Calcs'!N189=1,'RAOB Used for Calcs'!C189,0)</f>
        <v>15746.666666666668</v>
      </c>
      <c r="D189" s="8">
        <f>Vz!K189</f>
        <v>0.61044616881676017</v>
      </c>
      <c r="F189" s="9">
        <f>'P,T'!J189</f>
        <v>0.16545846520297292</v>
      </c>
      <c r="G189" s="8"/>
      <c r="H189" s="8">
        <f>'wind velocity'!J189-T189</f>
        <v>-71.405670027311317</v>
      </c>
      <c r="I189" s="8"/>
      <c r="J189" s="8">
        <f>'wind velocity'!N189-X189</f>
        <v>-1522.5160152275957</v>
      </c>
      <c r="L189" s="12">
        <f>IF('RAOB Used for Calcs'!N189=1,(0.5)*F189*$K$12*D189*(H189*ABS(H189)),0)</f>
        <v>-1.3986115135568369</v>
      </c>
      <c r="N189" s="12">
        <f>IF('RAOB Used for Calcs'!N189=1,(0.5)*F189*$K$12*D189*(J189*ABS(J189)),0)</f>
        <v>-635.85112064341604</v>
      </c>
      <c r="P189" s="9">
        <f>IF('RAOB Used for Calcs'!N189=1,L189/$O$9,0)</f>
        <v>-1.3986115135568369</v>
      </c>
      <c r="Q189" s="8"/>
      <c r="R189" s="9">
        <f>IF('RAOB Used for Calcs'!N189=1,N189/$O$9,0)</f>
        <v>-635.85112064341604</v>
      </c>
      <c r="S189" s="25"/>
      <c r="T189" s="25">
        <f>IF('RAOB Used for Calcs'!L189=1,'particle parameters'!$B$31,T190+(P190*'vertical grid'!H190))</f>
        <v>82.167800437523979</v>
      </c>
      <c r="V189" s="25">
        <f>(IF('RAOB Used for Calcs'!L189=1, AVERAGE(T188:T189), AVERAGE(T188:T190))*'RAOB Used for Calcs'!N189)</f>
        <v>82.167056752499974</v>
      </c>
      <c r="W189" s="25"/>
      <c r="X189" s="25">
        <f>IF('RAOB Used for Calcs'!L189=1,'particle parameters'!$B$32,X190+(R190*'vertical grid'!H190))</f>
        <v>1521.5744508213145</v>
      </c>
      <c r="Z189" s="25">
        <f>(IF('RAOB Used for Calcs'!L189=1,AVERAGE(X188:X189),AVERAGE(X188:X190)))*'RAOB Used for Calcs'!N189</f>
        <v>1521.5024290774709</v>
      </c>
      <c r="AB189" s="8">
        <f>(V189*'vertical grid'!H189)+((0.5*P189)*('vertical grid'!H189*'vertical grid'!H189))</f>
        <v>3.5843680970708416</v>
      </c>
      <c r="AD189" s="8">
        <f>(Z189*'vertical grid'!H189)+((0.5*R189)*('vertical grid'!H189*'vertical grid'!H189))</f>
        <v>65.791610792506333</v>
      </c>
      <c r="AF189" s="8">
        <f>IF(AB189=0, AB189/0, SUM(AB189:$AB$600))</f>
        <v>9.5925803896697026</v>
      </c>
      <c r="AH189" s="8">
        <f>IF(AD189=0, AD189/0, SUM(AD189:$AD$600))</f>
        <v>178.44390199917569</v>
      </c>
      <c r="AJ189" s="9">
        <f>IF('RAOB Used for Calcs'!N190=1,AB189/(B189-B188),B189/0)</f>
        <v>3.4687433197459552E-2</v>
      </c>
      <c r="AL189" s="9">
        <f>IF('RAOB Used for Calcs'!N190=1, AD189/(B189-B188), B189/0)</f>
        <v>0.63669300766941239</v>
      </c>
    </row>
    <row r="190" spans="2:38" x14ac:dyDescent="0.15">
      <c r="B190" s="15">
        <f>IF('RAOB Used for Calcs'!N190=1,'RAOB Used for Calcs'!C190,0)</f>
        <v>15850</v>
      </c>
      <c r="D190" s="8">
        <f>Vz!K190</f>
        <v>0.61044616881676017</v>
      </c>
      <c r="F190" s="9">
        <f>'P,T'!J190</f>
        <v>0.16545846520297292</v>
      </c>
      <c r="G190" s="8"/>
      <c r="H190" s="8">
        <f>'wind velocity'!J190-T190</f>
        <v>-71.635300645169096</v>
      </c>
      <c r="I190" s="8"/>
      <c r="J190" s="8">
        <f>'wind velocity'!N190-X190</f>
        <v>-1550.0479471852339</v>
      </c>
      <c r="L190" s="12">
        <f>IF('RAOB Used for Calcs'!N190=1,(0.5)*F190*$K$12*D190*(H190*ABS(H190)),0)</f>
        <v>-1.4076214545070451</v>
      </c>
      <c r="N190" s="12">
        <f>IF('RAOB Used for Calcs'!N190=1,(0.5)*F190*$K$12*D190*(J190*ABS(J190)),0)</f>
        <v>-659.05546606644009</v>
      </c>
      <c r="P190" s="9">
        <f>IF('RAOB Used for Calcs'!N190=1,L190/$O$9,0)</f>
        <v>-1.4076214545070451</v>
      </c>
      <c r="Q190" s="8"/>
      <c r="R190" s="9">
        <f>IF('RAOB Used for Calcs'!N190=1,N190/$O$9,0)</f>
        <v>-659.05546606644009</v>
      </c>
      <c r="S190" s="25"/>
      <c r="T190" s="25">
        <f>IF('RAOB Used for Calcs'!L190=1,'particle parameters'!$B$31,T191+(P191*'vertical grid'!H191))</f>
        <v>82.22660358855299</v>
      </c>
      <c r="V190" s="25">
        <f>(IF('RAOB Used for Calcs'!L190=1, AVERAGE(T189:T190), AVERAGE(T189:T191))*'RAOB Used for Calcs'!N190)</f>
        <v>82.221438122128333</v>
      </c>
      <c r="W190" s="25"/>
      <c r="X190" s="25">
        <f>IF('RAOB Used for Calcs'!L190=1,'particle parameters'!$B$32,X191+(R191*'vertical grid'!H191))</f>
        <v>1549.1063827789526</v>
      </c>
      <c r="Z190" s="25">
        <f>(IF('RAOB Used for Calcs'!L190=1,AVERAGE(X189:X190),AVERAGE(X189:X191)))*'RAOB Used for Calcs'!N190</f>
        <v>1546.8280793636095</v>
      </c>
      <c r="AB190" s="8">
        <f>(V190*'vertical grid'!H190)+((0.5*P190)*('vertical grid'!H190*'vertical grid'!H190))</f>
        <v>3.4335585913082238</v>
      </c>
      <c r="AD190" s="8">
        <f>(Z190*'vertical grid'!H190)+((0.5*R190)*('vertical grid'!H190*'vertical grid'!H190))</f>
        <v>64.043413590758036</v>
      </c>
      <c r="AF190" s="8">
        <f>IF(AB190=0, AB190/0, SUM(AB190:$AB$600))</f>
        <v>6.008212292598861</v>
      </c>
      <c r="AH190" s="8">
        <f>IF(AD190=0, AD190/0, SUM(AD190:$AD$600))</f>
        <v>112.65229120666936</v>
      </c>
      <c r="AJ190" s="9">
        <f>IF('RAOB Used for Calcs'!N191=1,AB190/(B190-B189),B190/0)</f>
        <v>3.3227986367499331E-2</v>
      </c>
      <c r="AL190" s="9">
        <f>IF('RAOB Used for Calcs'!N191=1, AD190/(B190-B189), B190/0)</f>
        <v>0.61977497023314954</v>
      </c>
    </row>
    <row r="191" spans="2:38" x14ac:dyDescent="0.15">
      <c r="B191" s="15">
        <f>IF('RAOB Used for Calcs'!N191=1,'RAOB Used for Calcs'!C191,0)</f>
        <v>15930</v>
      </c>
      <c r="D191" s="8">
        <f>Vz!K191</f>
        <v>0.61753112323179704</v>
      </c>
      <c r="F191" s="9">
        <f>'P,T'!J191</f>
        <v>0.15976673417743159</v>
      </c>
      <c r="G191" s="8"/>
      <c r="H191" s="8">
        <f>'wind velocity'!J191-T191</f>
        <v>-71.849434863752904</v>
      </c>
      <c r="I191" s="8"/>
      <c r="J191" s="8">
        <f>'wind velocity'!N191-X191</f>
        <v>-1570.7225506966936</v>
      </c>
      <c r="L191" s="12">
        <f>IF('RAOB Used for Calcs'!N191=1,(0.5)*F191*$K$12*D191*(H191*ABS(H191)),0)</f>
        <v>-1.3832072587507289</v>
      </c>
      <c r="N191" s="12">
        <f>IF('RAOB Used for Calcs'!N191=1,(0.5)*F191*$K$12*D191*(J191*ABS(J191)),0)</f>
        <v>-661.05790681204155</v>
      </c>
      <c r="P191" s="9">
        <f>IF('RAOB Used for Calcs'!N191=1,L191/$O$9,0)</f>
        <v>-1.3832072587507289</v>
      </c>
      <c r="Q191" s="8"/>
      <c r="R191" s="9">
        <f>IF('RAOB Used for Calcs'!N191=1,N191/$O$9,0)</f>
        <v>-661.05790681204155</v>
      </c>
      <c r="S191" s="25"/>
      <c r="T191" s="25">
        <f>IF('RAOB Used for Calcs'!L191=1,'particle parameters'!$B$31,T192+(P192*'vertical grid'!H192))</f>
        <v>82.26991034030803</v>
      </c>
      <c r="V191" s="25">
        <f>(IF('RAOB Used for Calcs'!L191=1, AVERAGE(T190:T191), AVERAGE(T190:T192))*'RAOB Used for Calcs'!N191)</f>
        <v>82.255474756389688</v>
      </c>
      <c r="W191" s="25"/>
      <c r="X191" s="25">
        <f>IF('RAOB Used for Calcs'!L191=1,'particle parameters'!$B$32,X192+(R192*'vertical grid'!H192))</f>
        <v>1569.8034044905619</v>
      </c>
      <c r="Z191" s="25">
        <f>(IF('RAOB Used for Calcs'!L191=1,AVERAGE(X190:X191),AVERAGE(X190:X192)))*'RAOB Used for Calcs'!N191</f>
        <v>1562.9043972533589</v>
      </c>
      <c r="AB191" s="8">
        <f>(V191*'vertical grid'!H191)+((0.5*P191)*('vertical grid'!H191*'vertical grid'!H191))</f>
        <v>2.5746537012906368</v>
      </c>
      <c r="AD191" s="8">
        <f>(Z191*'vertical grid'!H191)+((0.5*R191)*('vertical grid'!H191*'vertical grid'!H191))</f>
        <v>48.608877615911325</v>
      </c>
      <c r="AF191" s="8">
        <f>IF(AB191=0, AB191/0, SUM(AB191:$AB$600))</f>
        <v>2.5746537012906368</v>
      </c>
      <c r="AH191" s="8">
        <f>IF(AD191=0, AD191/0, SUM(AD191:$AD$600))</f>
        <v>48.608877615911325</v>
      </c>
      <c r="AJ191" s="9">
        <f>IF('RAOB Used for Calcs'!N192=1,AB191/(B191-B190),B191/0)</f>
        <v>3.2183171266132959E-2</v>
      </c>
      <c r="AL191" s="9">
        <f>IF('RAOB Used for Calcs'!N192=1, AD191/(B191-B190), B191/0)</f>
        <v>0.60761097019889154</v>
      </c>
    </row>
    <row r="192" spans="2:38" x14ac:dyDescent="0.15">
      <c r="B192" s="15">
        <f>IF('RAOB Used for Calcs'!N192=1,'RAOB Used for Calcs'!C192,0)</f>
        <v>16010</v>
      </c>
      <c r="D192" s="8">
        <f>Vz!K192</f>
        <v>0.61753112323179704</v>
      </c>
      <c r="F192" s="9">
        <f>'P,T'!J192</f>
        <v>0.15976673417743159</v>
      </c>
      <c r="G192" s="8"/>
      <c r="H192" s="8">
        <f>'wind velocity'!J192-T192</f>
        <v>-72.020262330581673</v>
      </c>
      <c r="I192" s="8"/>
      <c r="J192" s="8">
        <f>'wind velocity'!N192-X192</f>
        <v>-1570.700132496544</v>
      </c>
      <c r="L192" s="12">
        <f>IF('RAOB Used for Calcs'!N192=1,(0.5)*F192*$K$12*D192*(H192*ABS(H192)),0)</f>
        <v>-1.3897924376317665</v>
      </c>
      <c r="N192" s="12">
        <f>IF('RAOB Used for Calcs'!N192=1,(0.5)*F192*$K$12*D192*(J192*ABS(J192)),0)</f>
        <v>-661.03903699610714</v>
      </c>
      <c r="P192" s="9">
        <f>IF('RAOB Used for Calcs'!N192=1,L192/$O$9,0)</f>
        <v>-1.3897924376317665</v>
      </c>
      <c r="Q192" s="8"/>
      <c r="R192" s="9">
        <f>IF('RAOB Used for Calcs'!N192=1,N192/$O$9,0)</f>
        <v>-661.03903699610714</v>
      </c>
      <c r="S192" s="25"/>
      <c r="T192" s="25">
        <f>IF('RAOB Used for Calcs'!L192=1,'particle parameters'!$B$31,T193+(P193*'vertical grid'!H193))</f>
        <v>82.26991034030803</v>
      </c>
      <c r="V192" s="25">
        <f>(IF('RAOB Used for Calcs'!L192=1, AVERAGE(T191:T192), AVERAGE(T191:T193))*'RAOB Used for Calcs'!N192)</f>
        <v>82.26991034030803</v>
      </c>
      <c r="W192" s="25"/>
      <c r="X192" s="25">
        <f>IF('RAOB Used for Calcs'!L192=1,'particle parameters'!$B$32,X193+(R193*'vertical grid'!H193))</f>
        <v>1569.8034044905619</v>
      </c>
      <c r="Z192" s="25">
        <f>(IF('RAOB Used for Calcs'!L192=1,AVERAGE(X191:X192),AVERAGE(X191:X193)))*'RAOB Used for Calcs'!N192</f>
        <v>1569.8034044905619</v>
      </c>
      <c r="AB192" s="8">
        <f>(V192*'vertical grid'!H192)+((0.5*P192)*('vertical grid'!H192*'vertical grid'!H192))</f>
        <v>0</v>
      </c>
      <c r="AD192" s="8">
        <f>(Z192*'vertical grid'!H192)+((0.5*R192)*('vertical grid'!H192*'vertical grid'!H192))</f>
        <v>0</v>
      </c>
      <c r="AF192" s="8" t="e">
        <f>IF(AB192=0, AB192/0, SUM(AB192:$AB$600))</f>
        <v>#DIV/0!</v>
      </c>
      <c r="AH192" s="8" t="e">
        <f>IF(AD192=0, AD192/0, SUM(AD192:$AD$600))</f>
        <v>#DIV/0!</v>
      </c>
      <c r="AJ192" s="9">
        <f>IF('RAOB Used for Calcs'!N193=1,AB192/(B192-B191),B192/0)</f>
        <v>0</v>
      </c>
      <c r="AL192" s="9">
        <f>IF('RAOB Used for Calcs'!N193=1, AD192/(B192-B191), B192/0)</f>
        <v>0</v>
      </c>
    </row>
    <row r="193" spans="2:38" x14ac:dyDescent="0.15">
      <c r="B193" s="15">
        <f>IF('RAOB Used for Calcs'!N193=1,'RAOB Used for Calcs'!C193,0)</f>
        <v>16090</v>
      </c>
      <c r="D193" s="8">
        <f>Vz!K193</f>
        <v>0.61753112323179704</v>
      </c>
      <c r="F193" s="9">
        <f>'P,T'!J193</f>
        <v>0.15976673417743159</v>
      </c>
      <c r="G193" s="8"/>
      <c r="H193" s="8">
        <f>'wind velocity'!J193-T193</f>
        <v>-72.007211667157122</v>
      </c>
      <c r="I193" s="8"/>
      <c r="J193" s="8">
        <f>'wind velocity'!N193-X193</f>
        <v>-1570.4012231612166</v>
      </c>
      <c r="L193" s="12">
        <f>IF('RAOB Used for Calcs'!N193=1,(0.5)*F193*$K$12*D193*(H193*ABS(H193)),0)</f>
        <v>-1.3892887996444758</v>
      </c>
      <c r="N193" s="12">
        <f>IF('RAOB Used for Calcs'!N193=1,(0.5)*F193*$K$12*D193*(J193*ABS(J193)),0)</f>
        <v>-660.78746518554101</v>
      </c>
      <c r="P193" s="9">
        <f>IF('RAOB Used for Calcs'!N193=1,L193/$O$9,0)</f>
        <v>-1.3892887996444758</v>
      </c>
      <c r="Q193" s="8"/>
      <c r="R193" s="9">
        <f>IF('RAOB Used for Calcs'!N193=1,N193/$O$9,0)</f>
        <v>-660.78746518554101</v>
      </c>
      <c r="S193" s="25"/>
      <c r="T193" s="25">
        <f>IF('RAOB Used for Calcs'!L193=1,'particle parameters'!$B$31,T194+(P194*'vertical grid'!H194))</f>
        <v>82.26991034030803</v>
      </c>
      <c r="V193" s="25">
        <f>(IF('RAOB Used for Calcs'!L193=1, AVERAGE(T192:T193), AVERAGE(T192:T194))*'RAOB Used for Calcs'!N193)</f>
        <v>82.26991034030803</v>
      </c>
      <c r="W193" s="25"/>
      <c r="X193" s="25">
        <f>IF('RAOB Used for Calcs'!L193=1,'particle parameters'!$B$32,X194+(R194*'vertical grid'!H194))</f>
        <v>1569.8034044905619</v>
      </c>
      <c r="Z193" s="25">
        <f>(IF('RAOB Used for Calcs'!L193=1,AVERAGE(X192:X193),AVERAGE(X192:X194)))*'RAOB Used for Calcs'!N193</f>
        <v>1569.8034044905619</v>
      </c>
      <c r="AB193" s="8">
        <f>(V193*'vertical grid'!H193)+((0.5*P193)*('vertical grid'!H193*'vertical grid'!H193))</f>
        <v>0</v>
      </c>
      <c r="AD193" s="8">
        <f>(Z193*'vertical grid'!H193)+((0.5*R193)*('vertical grid'!H193*'vertical grid'!H193))</f>
        <v>0</v>
      </c>
      <c r="AF193" s="8" t="e">
        <f>IF(AB193=0, AB193/0, SUM(AB193:$AB$600))</f>
        <v>#DIV/0!</v>
      </c>
      <c r="AH193" s="8" t="e">
        <f>IF(AD193=0, AD193/0, SUM(AD193:$AD$600))</f>
        <v>#DIV/0!</v>
      </c>
      <c r="AJ193" s="9">
        <f>IF('RAOB Used for Calcs'!N194=1,AB193/(B193-B192),B193/0)</f>
        <v>0</v>
      </c>
      <c r="AL193" s="9">
        <f>IF('RAOB Used for Calcs'!N194=1, AD193/(B193-B192), B193/0)</f>
        <v>0</v>
      </c>
    </row>
    <row r="194" spans="2:38" x14ac:dyDescent="0.15">
      <c r="B194" s="15">
        <f>IF('RAOB Used for Calcs'!N194=1,'RAOB Used for Calcs'!C194,0)</f>
        <v>16111.333333333334</v>
      </c>
      <c r="D194" s="8">
        <f>Vz!K194</f>
        <v>0.61948598306242131</v>
      </c>
      <c r="F194" s="9">
        <f>'P,T'!J194</f>
        <v>0.15824163809825678</v>
      </c>
      <c r="G194" s="8"/>
      <c r="H194" s="8">
        <f>'wind velocity'!J194-T194</f>
        <v>-71.994161003732586</v>
      </c>
      <c r="I194" s="8"/>
      <c r="J194" s="8">
        <f>'wind velocity'!N194-X194</f>
        <v>-1570.1023138258893</v>
      </c>
      <c r="L194" s="12">
        <f>IF('RAOB Used for Calcs'!N194=1,(0.5)*F194*$K$12*D194*(H194*ABS(H194)),0)</f>
        <v>-1.3798826115037282</v>
      </c>
      <c r="N194" s="12">
        <f>IF('RAOB Used for Calcs'!N194=1,(0.5)*F194*$K$12*D194*(J194*ABS(J194)),0)</f>
        <v>-656.30165476491538</v>
      </c>
      <c r="P194" s="9">
        <f>IF('RAOB Used for Calcs'!N194=1,L194/$O$9,0)</f>
        <v>-1.3798826115037282</v>
      </c>
      <c r="Q194" s="8"/>
      <c r="R194" s="9">
        <f>IF('RAOB Used for Calcs'!N194=1,N194/$O$9,0)</f>
        <v>-656.30165476491538</v>
      </c>
      <c r="S194" s="25"/>
      <c r="T194" s="25">
        <f>IF('RAOB Used for Calcs'!L194=1,'particle parameters'!$B$31,T195+(P195*'vertical grid'!H195))</f>
        <v>82.26991034030803</v>
      </c>
      <c r="V194" s="25">
        <f>(IF('RAOB Used for Calcs'!L194=1, AVERAGE(T193:T194), AVERAGE(T193:T195))*'RAOB Used for Calcs'!N194)</f>
        <v>82.26991034030803</v>
      </c>
      <c r="W194" s="25"/>
      <c r="X194" s="25">
        <f>IF('RAOB Used for Calcs'!L194=1,'particle parameters'!$B$32,X195+(R195*'vertical grid'!H195))</f>
        <v>1569.8034044905619</v>
      </c>
      <c r="Z194" s="25">
        <f>(IF('RAOB Used for Calcs'!L194=1,AVERAGE(X193:X194),AVERAGE(X193:X195)))*'RAOB Used for Calcs'!N194</f>
        <v>1569.8034044905619</v>
      </c>
      <c r="AB194" s="8">
        <f>(V194*'vertical grid'!H194)+((0.5*P194)*('vertical grid'!H194*'vertical grid'!H194))</f>
        <v>0</v>
      </c>
      <c r="AD194" s="8">
        <f>(Z194*'vertical grid'!H194)+((0.5*R194)*('vertical grid'!H194*'vertical grid'!H194))</f>
        <v>0</v>
      </c>
      <c r="AF194" s="8" t="e">
        <f>IF(AB194=0, AB194/0, SUM(AB194:$AB$600))</f>
        <v>#DIV/0!</v>
      </c>
      <c r="AH194" s="8" t="e">
        <f>IF(AD194=0, AD194/0, SUM(AD194:$AD$600))</f>
        <v>#DIV/0!</v>
      </c>
      <c r="AJ194" s="9">
        <f>IF('RAOB Used for Calcs'!N195=1,AB194/(B194-B193),B194/0)</f>
        <v>0</v>
      </c>
      <c r="AL194" s="9">
        <f>IF('RAOB Used for Calcs'!N195=1, AD194/(B194-B193), B194/0)</f>
        <v>0</v>
      </c>
    </row>
    <row r="195" spans="2:38" x14ac:dyDescent="0.15">
      <c r="B195" s="15">
        <f>IF('RAOB Used for Calcs'!N195=1,'RAOB Used for Calcs'!C195,0)</f>
        <v>16132.666666666668</v>
      </c>
      <c r="D195" s="8">
        <f>Vz!K195</f>
        <v>0.61948598306242131</v>
      </c>
      <c r="F195" s="9">
        <f>'P,T'!J195</f>
        <v>0.15824163809825678</v>
      </c>
      <c r="G195" s="8"/>
      <c r="H195" s="8">
        <f>'wind velocity'!J195-T195</f>
        <v>-71.981110340308035</v>
      </c>
      <c r="I195" s="8"/>
      <c r="J195" s="8">
        <f>'wind velocity'!N195-X195</f>
        <v>-1569.8034044905619</v>
      </c>
      <c r="L195" s="12">
        <f>IF('RAOB Used for Calcs'!N195=1,(0.5)*F195*$K$12*D195*(H195*ABS(H195)),0)</f>
        <v>-1.3793823834004488</v>
      </c>
      <c r="N195" s="12">
        <f>IF('RAOB Used for Calcs'!N195=1,(0.5)*F195*$K$12*D195*(J195*ABS(J195)),0)</f>
        <v>-656.05179077041635</v>
      </c>
      <c r="P195" s="9">
        <f>IF('RAOB Used for Calcs'!N195=1,L195/$O$9,0)</f>
        <v>-1.3793823834004488</v>
      </c>
      <c r="Q195" s="8"/>
      <c r="R195" s="9">
        <f>IF('RAOB Used for Calcs'!N195=1,N195/$O$9,0)</f>
        <v>-656.05179077041635</v>
      </c>
      <c r="S195" s="25"/>
      <c r="T195" s="25">
        <f>IF('RAOB Used for Calcs'!L195=1,'particle parameters'!$B$31,T196+(P196*'vertical grid'!H196))</f>
        <v>82.26991034030803</v>
      </c>
      <c r="V195" s="25">
        <f>(IF('RAOB Used for Calcs'!L195=1, AVERAGE(T194:T195), AVERAGE(T194:T196))*'RAOB Used for Calcs'!N195)</f>
        <v>82.26991034030803</v>
      </c>
      <c r="W195" s="25"/>
      <c r="X195" s="25">
        <f>IF('RAOB Used for Calcs'!L195=1,'particle parameters'!$B$32,X196+(R196*'vertical grid'!H196))</f>
        <v>1569.8034044905619</v>
      </c>
      <c r="Z195" s="25">
        <f>(IF('RAOB Used for Calcs'!L195=1,AVERAGE(X194:X195),AVERAGE(X194:X196)))*'RAOB Used for Calcs'!N195</f>
        <v>1569.8034044905619</v>
      </c>
      <c r="AB195" s="8">
        <f>(V195*'vertical grid'!H195)+((0.5*P195)*('vertical grid'!H195*'vertical grid'!H195))</f>
        <v>0</v>
      </c>
      <c r="AD195" s="8">
        <f>(Z195*'vertical grid'!H195)+((0.5*R195)*('vertical grid'!H195*'vertical grid'!H195))</f>
        <v>0</v>
      </c>
      <c r="AF195" s="8" t="e">
        <f>IF(AB195=0, AB195/0, SUM(AB195:$AB$600))</f>
        <v>#DIV/0!</v>
      </c>
      <c r="AH195" s="8" t="e">
        <f>IF(AD195=0, AD195/0, SUM(AD195:$AD$600))</f>
        <v>#DIV/0!</v>
      </c>
      <c r="AJ195" s="9">
        <f>IF('RAOB Used for Calcs'!N196=1,AB195/(B195-B194),B195/0)</f>
        <v>0</v>
      </c>
      <c r="AL195" s="9">
        <f>IF('RAOB Used for Calcs'!N196=1, AD195/(B195-B194), B195/0)</f>
        <v>0</v>
      </c>
    </row>
    <row r="196" spans="2:38" x14ac:dyDescent="0.15">
      <c r="B196" s="15">
        <f>IF('RAOB Used for Calcs'!N196=1,'RAOB Used for Calcs'!C196,0)</f>
        <v>16154</v>
      </c>
      <c r="D196" s="8">
        <f>Vz!K196</f>
        <v>0.61948598306242131</v>
      </c>
      <c r="F196" s="9">
        <f>'P,T'!J196</f>
        <v>0.15824163809825678</v>
      </c>
      <c r="G196" s="8"/>
      <c r="H196" s="8">
        <f>'wind velocity'!J196-T196</f>
        <v>-71.999898047952996</v>
      </c>
      <c r="I196" s="8"/>
      <c r="J196" s="8">
        <f>'wind velocity'!N196-X196</f>
        <v>-1569.444913672939</v>
      </c>
      <c r="L196" s="12">
        <f>IF('RAOB Used for Calcs'!N196=1,(0.5)*F196*$K$12*D196*(H196*ABS(H196)),0)</f>
        <v>-1.3801025394221114</v>
      </c>
      <c r="N196" s="12">
        <f>IF('RAOB Used for Calcs'!N196=1,(0.5)*F196*$K$12*D196*(J196*ABS(J196)),0)</f>
        <v>-655.75218422403191</v>
      </c>
      <c r="P196" s="9">
        <f>IF('RAOB Used for Calcs'!N196=1,L196/$O$9,0)</f>
        <v>-1.3801025394221114</v>
      </c>
      <c r="Q196" s="8"/>
      <c r="R196" s="9">
        <f>IF('RAOB Used for Calcs'!N196=1,N196/$O$9,0)</f>
        <v>-655.75218422403191</v>
      </c>
      <c r="S196" s="25"/>
      <c r="T196" s="25">
        <f>IF('RAOB Used for Calcs'!L196=1,'particle parameters'!$B$31,T197+(P197*'vertical grid'!H197))</f>
        <v>82.26991034030803</v>
      </c>
      <c r="V196" s="25">
        <f>(IF('RAOB Used for Calcs'!L196=1, AVERAGE(T195:T196), AVERAGE(T195:T197))*'RAOB Used for Calcs'!N196)</f>
        <v>82.26991034030803</v>
      </c>
      <c r="W196" s="25"/>
      <c r="X196" s="25">
        <f>IF('RAOB Used for Calcs'!L196=1,'particle parameters'!$B$32,X197+(R197*'vertical grid'!H197))</f>
        <v>1569.8034044905619</v>
      </c>
      <c r="Z196" s="25">
        <f>(IF('RAOB Used for Calcs'!L196=1,AVERAGE(X195:X196),AVERAGE(X195:X197)))*'RAOB Used for Calcs'!N196</f>
        <v>1569.8034044905619</v>
      </c>
      <c r="AB196" s="8">
        <f>(V196*'vertical grid'!H196)+((0.5*P196)*('vertical grid'!H196*'vertical grid'!H196))</f>
        <v>0</v>
      </c>
      <c r="AD196" s="8">
        <f>(Z196*'vertical grid'!H196)+((0.5*R196)*('vertical grid'!H196*'vertical grid'!H196))</f>
        <v>0</v>
      </c>
      <c r="AF196" s="8" t="e">
        <f>IF(AB196=0, AB196/0, SUM(AB196:$AB$600))</f>
        <v>#DIV/0!</v>
      </c>
      <c r="AH196" s="8" t="e">
        <f>IF(AD196=0, AD196/0, SUM(AD196:$AD$600))</f>
        <v>#DIV/0!</v>
      </c>
      <c r="AJ196" s="9">
        <f>IF('RAOB Used for Calcs'!N197=1,AB196/(B196-B195),B196/0)</f>
        <v>0</v>
      </c>
      <c r="AL196" s="9">
        <f>IF('RAOB Used for Calcs'!N197=1, AD196/(B196-B195), B196/0)</f>
        <v>0</v>
      </c>
    </row>
    <row r="197" spans="2:38" x14ac:dyDescent="0.15">
      <c r="B197" s="15">
        <f>IF('RAOB Used for Calcs'!N197=1,'RAOB Used for Calcs'!C197,0)</f>
        <v>16280</v>
      </c>
      <c r="D197" s="8">
        <f>Vz!K197</f>
        <v>0.63142885662572035</v>
      </c>
      <c r="F197" s="9">
        <f>'P,T'!J197</f>
        <v>0.14974912807847915</v>
      </c>
      <c r="G197" s="8"/>
      <c r="H197" s="8">
        <f>'wind velocity'!J197-T197</f>
        <v>-72.018685755597971</v>
      </c>
      <c r="I197" s="8"/>
      <c r="J197" s="8">
        <f>'wind velocity'!N197-X197</f>
        <v>-1569.0864228553164</v>
      </c>
      <c r="L197" s="12">
        <f>IF('RAOB Used for Calcs'!N197=1,(0.5)*F197*$K$12*D197*(H197*ABS(H197)),0)</f>
        <v>-1.3319086803970968</v>
      </c>
      <c r="N197" s="12">
        <f>IF('RAOB Used for Calcs'!N197=1,(0.5)*F197*$K$12*D197*(J197*ABS(J197)),0)</f>
        <v>-632.23392329387957</v>
      </c>
      <c r="P197" s="9">
        <f>IF('RAOB Used for Calcs'!N197=1,L197/$O$9,0)</f>
        <v>-1.3319086803970968</v>
      </c>
      <c r="Q197" s="8"/>
      <c r="R197" s="9">
        <f>IF('RAOB Used for Calcs'!N197=1,N197/$O$9,0)</f>
        <v>-632.23392329387957</v>
      </c>
      <c r="S197" s="25"/>
      <c r="T197" s="25">
        <f>IF('RAOB Used for Calcs'!L197=1,'particle parameters'!$B$31,T198+(P198*'vertical grid'!H198))</f>
        <v>82.26991034030803</v>
      </c>
      <c r="V197" s="25">
        <f>(IF('RAOB Used for Calcs'!L197=1, AVERAGE(T196:T197), AVERAGE(T196:T198))*'RAOB Used for Calcs'!N197)</f>
        <v>82.26991034030803</v>
      </c>
      <c r="W197" s="25"/>
      <c r="X197" s="25">
        <f>IF('RAOB Used for Calcs'!L197=1,'particle parameters'!$B$32,X198+(R198*'vertical grid'!H198))</f>
        <v>1569.8034044905619</v>
      </c>
      <c r="Z197" s="25">
        <f>(IF('RAOB Used for Calcs'!L197=1,AVERAGE(X196:X197),AVERAGE(X196:X198)))*'RAOB Used for Calcs'!N197</f>
        <v>1569.8034044905619</v>
      </c>
      <c r="AB197" s="8">
        <f>(V197*'vertical grid'!H197)+((0.5*P197)*('vertical grid'!H197*'vertical grid'!H197))</f>
        <v>0</v>
      </c>
      <c r="AD197" s="8">
        <f>(Z197*'vertical grid'!H197)+((0.5*R197)*('vertical grid'!H197*'vertical grid'!H197))</f>
        <v>0</v>
      </c>
      <c r="AF197" s="8" t="e">
        <f>IF(AB197=0, AB197/0, SUM(AB197:$AB$600))</f>
        <v>#DIV/0!</v>
      </c>
      <c r="AH197" s="8" t="e">
        <f>IF(AD197=0, AD197/0, SUM(AD197:$AD$600))</f>
        <v>#DIV/0!</v>
      </c>
      <c r="AJ197" s="9">
        <f>IF('RAOB Used for Calcs'!N198=1,AB197/(B197-B196),B197/0)</f>
        <v>0</v>
      </c>
      <c r="AL197" s="9">
        <f>IF('RAOB Used for Calcs'!N198=1, AD197/(B197-B196), B197/0)</f>
        <v>0</v>
      </c>
    </row>
    <row r="198" spans="2:38" x14ac:dyDescent="0.15">
      <c r="B198" s="15">
        <f>IF('RAOB Used for Calcs'!N198=1,'RAOB Used for Calcs'!C198,0)</f>
        <v>16406</v>
      </c>
      <c r="D198" s="8">
        <f>Vz!K198</f>
        <v>0.63142885662572035</v>
      </c>
      <c r="F198" s="9">
        <f>'P,T'!J198</f>
        <v>0.14974912807847915</v>
      </c>
      <c r="G198" s="8"/>
      <c r="H198" s="8">
        <f>'wind velocity'!J198-T198</f>
        <v>-72.037473463242947</v>
      </c>
      <c r="I198" s="8"/>
      <c r="J198" s="8">
        <f>'wind velocity'!N198-X198</f>
        <v>-1568.7279320376936</v>
      </c>
      <c r="L198" s="12">
        <f>IF('RAOB Used for Calcs'!N198=1,(0.5)*F198*$K$12*D198*(H198*ABS(H198)),0)</f>
        <v>-1.332603688216518</v>
      </c>
      <c r="N198" s="12">
        <f>IF('RAOB Used for Calcs'!N198=1,(0.5)*F198*$K$12*D198*(J198*ABS(J198)),0)</f>
        <v>-631.94506200325623</v>
      </c>
      <c r="P198" s="9">
        <f>IF('RAOB Used for Calcs'!N198=1,L198/$O$9,0)</f>
        <v>-1.332603688216518</v>
      </c>
      <c r="Q198" s="8"/>
      <c r="R198" s="9">
        <f>IF('RAOB Used for Calcs'!N198=1,N198/$O$9,0)</f>
        <v>-631.94506200325623</v>
      </c>
      <c r="S198" s="25"/>
      <c r="T198" s="25">
        <f>IF('RAOB Used for Calcs'!L198=1,'particle parameters'!$B$31,T199+(P199*'vertical grid'!H199))</f>
        <v>82.26991034030803</v>
      </c>
      <c r="V198" s="25">
        <f>(IF('RAOB Used for Calcs'!L198=1, AVERAGE(T197:T198), AVERAGE(T197:T199))*'RAOB Used for Calcs'!N198)</f>
        <v>82.26991034030803</v>
      </c>
      <c r="W198" s="25"/>
      <c r="X198" s="25">
        <f>IF('RAOB Used for Calcs'!L198=1,'particle parameters'!$B$32,X199+(R199*'vertical grid'!H199))</f>
        <v>1569.8034044905619</v>
      </c>
      <c r="Z198" s="25">
        <f>(IF('RAOB Used for Calcs'!L198=1,AVERAGE(X197:X198),AVERAGE(X197:X199)))*'RAOB Used for Calcs'!N198</f>
        <v>1569.8034044905619</v>
      </c>
      <c r="AB198" s="8">
        <f>(V198*'vertical grid'!H198)+((0.5*P198)*('vertical grid'!H198*'vertical grid'!H198))</f>
        <v>0</v>
      </c>
      <c r="AD198" s="8">
        <f>(Z198*'vertical grid'!H198)+((0.5*R198)*('vertical grid'!H198*'vertical grid'!H198))</f>
        <v>0</v>
      </c>
      <c r="AF198" s="8" t="e">
        <f>IF(AB198=0, AB198/0, SUM(AB198:$AB$600))</f>
        <v>#DIV/0!</v>
      </c>
      <c r="AH198" s="8" t="e">
        <f>IF(AD198=0, AD198/0, SUM(AD198:$AD$600))</f>
        <v>#DIV/0!</v>
      </c>
      <c r="AJ198" s="9">
        <f>IF('RAOB Used for Calcs'!N199=1,AB198/(B198-B197),B198/0)</f>
        <v>0</v>
      </c>
      <c r="AL198" s="9">
        <f>IF('RAOB Used for Calcs'!N199=1, AD198/(B198-B197), B198/0)</f>
        <v>0</v>
      </c>
    </row>
    <row r="199" spans="2:38" x14ac:dyDescent="0.15">
      <c r="B199" s="15">
        <f>IF('RAOB Used for Calcs'!N199=1,'RAOB Used for Calcs'!C199,0)</f>
        <v>16532</v>
      </c>
      <c r="D199" s="8">
        <f>Vz!K199</f>
        <v>0.63142885662572035</v>
      </c>
      <c r="F199" s="9">
        <f>'P,T'!J199</f>
        <v>0.14974912807847915</v>
      </c>
      <c r="G199" s="8"/>
      <c r="H199" s="8">
        <f>'wind velocity'!J199-T199</f>
        <v>-72.064377452738256</v>
      </c>
      <c r="I199" s="8"/>
      <c r="J199" s="8">
        <f>'wind velocity'!N199-X199</f>
        <v>-1567.8547809575891</v>
      </c>
      <c r="L199" s="12">
        <f>IF('RAOB Used for Calcs'!N199=1,(0.5)*F199*$K$12*D199*(H199*ABS(H199)),0)</f>
        <v>-1.3335992547968898</v>
      </c>
      <c r="N199" s="12">
        <f>IF('RAOB Used for Calcs'!N199=1,(0.5)*F199*$K$12*D199*(J199*ABS(J199)),0)</f>
        <v>-631.24177886365646</v>
      </c>
      <c r="P199" s="9">
        <f>IF('RAOB Used for Calcs'!N199=1,L199/$O$9,0)</f>
        <v>-1.3335992547968898</v>
      </c>
      <c r="Q199" s="8"/>
      <c r="R199" s="9">
        <f>IF('RAOB Used for Calcs'!N199=1,N199/$O$9,0)</f>
        <v>-631.24177886365646</v>
      </c>
      <c r="S199" s="25"/>
      <c r="T199" s="25">
        <f>IF('RAOB Used for Calcs'!L199=1,'particle parameters'!$B$31,T200+(P200*'vertical grid'!H200))</f>
        <v>82.26991034030803</v>
      </c>
      <c r="V199" s="25">
        <f>(IF('RAOB Used for Calcs'!L199=1, AVERAGE(T198:T199), AVERAGE(T198:T200))*'RAOB Used for Calcs'!N199)</f>
        <v>82.26991034030803</v>
      </c>
      <c r="W199" s="25"/>
      <c r="X199" s="25">
        <f>IF('RAOB Used for Calcs'!L199=1,'particle parameters'!$B$32,X200+(R200*'vertical grid'!H200))</f>
        <v>1569.8034044905619</v>
      </c>
      <c r="Z199" s="25">
        <f>(IF('RAOB Used for Calcs'!L199=1,AVERAGE(X198:X199),AVERAGE(X198:X200)))*'RAOB Used for Calcs'!N199</f>
        <v>1569.8034044905619</v>
      </c>
      <c r="AB199" s="8">
        <f>(V199*'vertical grid'!H199)+((0.5*P199)*('vertical grid'!H199*'vertical grid'!H199))</f>
        <v>0</v>
      </c>
      <c r="AD199" s="8">
        <f>(Z199*'vertical grid'!H199)+((0.5*R199)*('vertical grid'!H199*'vertical grid'!H199))</f>
        <v>0</v>
      </c>
      <c r="AF199" s="8" t="e">
        <f>IF(AB199=0, AB199/0, SUM(AB199:$AB$600))</f>
        <v>#DIV/0!</v>
      </c>
      <c r="AH199" s="8" t="e">
        <f>IF(AD199=0, AD199/0, SUM(AD199:$AD$600))</f>
        <v>#DIV/0!</v>
      </c>
      <c r="AJ199" s="9">
        <f>IF('RAOB Used for Calcs'!N200=1,AB199/(B199-B198),B199/0)</f>
        <v>0</v>
      </c>
      <c r="AL199" s="9">
        <f>IF('RAOB Used for Calcs'!N200=1, AD199/(B199-B198), B199/0)</f>
        <v>0</v>
      </c>
    </row>
    <row r="200" spans="2:38" x14ac:dyDescent="0.15">
      <c r="B200" s="15">
        <f>IF('RAOB Used for Calcs'!N200=1,'RAOB Used for Calcs'!C200,0)</f>
        <v>16665.333333333332</v>
      </c>
      <c r="D200" s="8">
        <f>Vz!K200</f>
        <v>0.66253197144324472</v>
      </c>
      <c r="F200" s="9">
        <f>'P,T'!J200</f>
        <v>0.13155507477927794</v>
      </c>
      <c r="G200" s="8"/>
      <c r="H200" s="8">
        <f>'wind velocity'!J200-T200</f>
        <v>-72.077829447485911</v>
      </c>
      <c r="I200" s="8"/>
      <c r="J200" s="8">
        <f>'wind velocity'!N200-X200</f>
        <v>-1567.4182054175369</v>
      </c>
      <c r="L200" s="12">
        <f>IF('RAOB Used for Calcs'!N200=1,(0.5)*F200*$K$12*D200*(H200*ABS(H200)),0)</f>
        <v>-1.2297396722613454</v>
      </c>
      <c r="N200" s="12">
        <f>IF('RAOB Used for Calcs'!N200=1,(0.5)*F200*$K$12*D200*(J200*ABS(J200)),0)</f>
        <v>-581.53995400365613</v>
      </c>
      <c r="P200" s="9">
        <f>IF('RAOB Used for Calcs'!N200=1,L200/$O$9,0)</f>
        <v>-1.2297396722613454</v>
      </c>
      <c r="Q200" s="8"/>
      <c r="R200" s="9">
        <f>IF('RAOB Used for Calcs'!N200=1,N200/$O$9,0)</f>
        <v>-581.53995400365613</v>
      </c>
      <c r="S200" s="25"/>
      <c r="T200" s="25">
        <f>IF('RAOB Used for Calcs'!L200=1,'particle parameters'!$B$31,T201+(P201*'vertical grid'!H201))</f>
        <v>82.26991034030803</v>
      </c>
      <c r="V200" s="25">
        <f>(IF('RAOB Used for Calcs'!L200=1, AVERAGE(T199:T200), AVERAGE(T199:T201))*'RAOB Used for Calcs'!N200)</f>
        <v>82.26991034030803</v>
      </c>
      <c r="W200" s="25"/>
      <c r="X200" s="25">
        <f>IF('RAOB Used for Calcs'!L200=1,'particle parameters'!$B$32,X201+(R201*'vertical grid'!H201))</f>
        <v>1569.8034044905619</v>
      </c>
      <c r="Z200" s="25">
        <f>(IF('RAOB Used for Calcs'!L200=1,AVERAGE(X199:X200),AVERAGE(X199:X201)))*'RAOB Used for Calcs'!N200</f>
        <v>1569.8034044905619</v>
      </c>
      <c r="AB200" s="8">
        <f>(V200*'vertical grid'!H200)+((0.5*P200)*('vertical grid'!H200*'vertical grid'!H200))</f>
        <v>0</v>
      </c>
      <c r="AD200" s="8">
        <f>(Z200*'vertical grid'!H200)+((0.5*R200)*('vertical grid'!H200*'vertical grid'!H200))</f>
        <v>0</v>
      </c>
      <c r="AF200" s="8" t="e">
        <f>IF(AB200=0, AB200/0, SUM(AB200:$AB$600))</f>
        <v>#DIV/0!</v>
      </c>
      <c r="AH200" s="8" t="e">
        <f>IF(AD200=0, AD200/0, SUM(AD200:$AD$600))</f>
        <v>#DIV/0!</v>
      </c>
      <c r="AJ200" s="9">
        <f>IF('RAOB Used for Calcs'!N201=1,AB200/(B200-B199),B200/0)</f>
        <v>0</v>
      </c>
      <c r="AL200" s="9">
        <f>IF('RAOB Used for Calcs'!N201=1, AD200/(B200-B199), B200/0)</f>
        <v>0</v>
      </c>
    </row>
    <row r="201" spans="2:38" x14ac:dyDescent="0.15">
      <c r="B201" s="15">
        <f>IF('RAOB Used for Calcs'!N201=1,'RAOB Used for Calcs'!C201,0)</f>
        <v>16798.666666666664</v>
      </c>
      <c r="D201" s="8">
        <f>Vz!K201</f>
        <v>0.66253197144324472</v>
      </c>
      <c r="F201" s="9">
        <f>'P,T'!J201</f>
        <v>0.13155507477927794</v>
      </c>
      <c r="G201" s="8"/>
      <c r="H201" s="8">
        <f>'wind velocity'!J201-T201</f>
        <v>-72.118185431728875</v>
      </c>
      <c r="I201" s="8"/>
      <c r="J201" s="8">
        <f>'wind velocity'!N201-X201</f>
        <v>-1566.1084787973803</v>
      </c>
      <c r="L201" s="12">
        <f>IF('RAOB Used for Calcs'!N201=1,(0.5)*F201*$K$12*D201*(H201*ABS(H201)),0)</f>
        <v>-1.2311171068555926</v>
      </c>
      <c r="N201" s="12">
        <f>IF('RAOB Used for Calcs'!N201=1,(0.5)*F201*$K$12*D201*(J201*ABS(J201)),0)</f>
        <v>-580.56849643489591</v>
      </c>
      <c r="P201" s="9">
        <f>IF('RAOB Used for Calcs'!N201=1,L201/$O$9,0)</f>
        <v>-1.2311171068555926</v>
      </c>
      <c r="Q201" s="8"/>
      <c r="R201" s="9">
        <f>IF('RAOB Used for Calcs'!N201=1,N201/$O$9,0)</f>
        <v>-580.56849643489591</v>
      </c>
      <c r="S201" s="25"/>
      <c r="T201" s="25">
        <f>IF('RAOB Used for Calcs'!L201=1,'particle parameters'!$B$31,T202+(P202*'vertical grid'!H202))</f>
        <v>82.26991034030803</v>
      </c>
      <c r="V201" s="25">
        <f>(IF('RAOB Used for Calcs'!L201=1, AVERAGE(T200:T201), AVERAGE(T200:T202))*'RAOB Used for Calcs'!N201)</f>
        <v>82.26991034030803</v>
      </c>
      <c r="W201" s="25"/>
      <c r="X201" s="25">
        <f>IF('RAOB Used for Calcs'!L201=1,'particle parameters'!$B$32,X202+(R202*'vertical grid'!H202))</f>
        <v>1569.8034044905619</v>
      </c>
      <c r="Z201" s="25">
        <f>(IF('RAOB Used for Calcs'!L201=1,AVERAGE(X200:X201),AVERAGE(X200:X202)))*'RAOB Used for Calcs'!N201</f>
        <v>1569.8034044905619</v>
      </c>
      <c r="AB201" s="8">
        <f>(V201*'vertical grid'!H201)+((0.5*P201)*('vertical grid'!H201*'vertical grid'!H201))</f>
        <v>0</v>
      </c>
      <c r="AD201" s="8">
        <f>(Z201*'vertical grid'!H201)+((0.5*R201)*('vertical grid'!H201*'vertical grid'!H201))</f>
        <v>0</v>
      </c>
      <c r="AF201" s="8" t="e">
        <f>IF(AB201=0, AB201/0, SUM(AB201:$AB$600))</f>
        <v>#DIV/0!</v>
      </c>
      <c r="AH201" s="8" t="e">
        <f>IF(AD201=0, AD201/0, SUM(AD201:$AD$600))</f>
        <v>#DIV/0!</v>
      </c>
      <c r="AJ201" s="9">
        <f>IF('RAOB Used for Calcs'!N202=1,AB201/(B201-B200),B201/0)</f>
        <v>0</v>
      </c>
      <c r="AL201" s="9">
        <f>IF('RAOB Used for Calcs'!N202=1, AD201/(B201-B200), B201/0)</f>
        <v>0</v>
      </c>
    </row>
    <row r="202" spans="2:38" x14ac:dyDescent="0.15">
      <c r="B202" s="15">
        <f>IF('RAOB Used for Calcs'!N202=1,'RAOB Used for Calcs'!C202,0)</f>
        <v>16932</v>
      </c>
      <c r="D202" s="8">
        <f>Vz!K202</f>
        <v>0.66253197144324472</v>
      </c>
      <c r="F202" s="9">
        <f>'P,T'!J202</f>
        <v>0.13155507477927794</v>
      </c>
      <c r="G202" s="8"/>
      <c r="H202" s="8">
        <f>'wind velocity'!J202-T202</f>
        <v>-72.118185431728875</v>
      </c>
      <c r="I202" s="8"/>
      <c r="J202" s="8">
        <f>'wind velocity'!N202-X202</f>
        <v>-1566.1084787973803</v>
      </c>
      <c r="L202" s="12">
        <f>IF('RAOB Used for Calcs'!N202=1,(0.5)*F202*$K$12*D202*(H202*ABS(H202)),0)</f>
        <v>-1.2311171068555926</v>
      </c>
      <c r="N202" s="12">
        <f>IF('RAOB Used for Calcs'!N202=1,(0.5)*F202*$K$12*D202*(J202*ABS(J202)),0)</f>
        <v>-580.56849643489591</v>
      </c>
      <c r="P202" s="9">
        <f>IF('RAOB Used for Calcs'!N202=1,L202/$O$9,0)</f>
        <v>-1.2311171068555926</v>
      </c>
      <c r="Q202" s="8"/>
      <c r="R202" s="9">
        <f>IF('RAOB Used for Calcs'!N202=1,N202/$O$9,0)</f>
        <v>-580.56849643489591</v>
      </c>
      <c r="S202" s="25"/>
      <c r="T202" s="25">
        <f>IF('RAOB Used for Calcs'!L202=1,'particle parameters'!$B$31,T203+(P203*'vertical grid'!H203))</f>
        <v>82.26991034030803</v>
      </c>
      <c r="V202" s="25">
        <f>(IF('RAOB Used for Calcs'!L202=1, AVERAGE(T201:T202), AVERAGE(T201:T203))*'RAOB Used for Calcs'!N202)</f>
        <v>82.26991034030803</v>
      </c>
      <c r="W202" s="25"/>
      <c r="X202" s="25">
        <f>IF('RAOB Used for Calcs'!L202=1,'particle parameters'!$B$32,X203+(R203*'vertical grid'!H203))</f>
        <v>1569.8034044905619</v>
      </c>
      <c r="Z202" s="25">
        <f>(IF('RAOB Used for Calcs'!L202=1,AVERAGE(X201:X202),AVERAGE(X201:X203)))*'RAOB Used for Calcs'!N202</f>
        <v>1569.8034044905619</v>
      </c>
      <c r="AB202" s="8">
        <f>(V202*'vertical grid'!H202)+((0.5*P202)*('vertical grid'!H202*'vertical grid'!H202))</f>
        <v>0</v>
      </c>
      <c r="AD202" s="8">
        <f>(Z202*'vertical grid'!H202)+((0.5*R202)*('vertical grid'!H202*'vertical grid'!H202))</f>
        <v>0</v>
      </c>
      <c r="AF202" s="8" t="e">
        <f>IF(AB202=0, AB202/0, SUM(AB202:$AB$600))</f>
        <v>#DIV/0!</v>
      </c>
      <c r="AH202" s="8" t="e">
        <f>IF(AD202=0, AD202/0, SUM(AD202:$AD$600))</f>
        <v>#DIV/0!</v>
      </c>
      <c r="AJ202" s="9">
        <f>IF('RAOB Used for Calcs'!N203=1,AB202/(B202-B201),B202/0)</f>
        <v>0</v>
      </c>
      <c r="AL202" s="9">
        <f>IF('RAOB Used for Calcs'!N203=1, AD202/(B202-B201), B202/0)</f>
        <v>0</v>
      </c>
    </row>
    <row r="203" spans="2:38" x14ac:dyDescent="0.15">
      <c r="B203" s="15">
        <f>IF('RAOB Used for Calcs'!N203=1,'RAOB Used for Calcs'!C203,0)</f>
        <v>17079.333333333332</v>
      </c>
      <c r="D203" s="8">
        <f>Vz!K203</f>
        <v>0.66253197144324472</v>
      </c>
      <c r="F203" s="9">
        <f>'P,T'!J203</f>
        <v>0.13155507477927794</v>
      </c>
      <c r="G203" s="8"/>
      <c r="H203" s="8">
        <f>'wind velocity'!J203-T203</f>
        <v>-72.118185431728875</v>
      </c>
      <c r="I203" s="8"/>
      <c r="J203" s="8">
        <f>'wind velocity'!N203-X203</f>
        <v>-1566.1084787973803</v>
      </c>
      <c r="L203" s="12">
        <f>IF('RAOB Used for Calcs'!N203=1,(0.5)*F203*$K$12*D203*(H203*ABS(H203)),0)</f>
        <v>-1.2311171068555926</v>
      </c>
      <c r="N203" s="12">
        <f>IF('RAOB Used for Calcs'!N203=1,(0.5)*F203*$K$12*D203*(J203*ABS(J203)),0)</f>
        <v>-580.56849643489591</v>
      </c>
      <c r="P203" s="9">
        <f>IF('RAOB Used for Calcs'!N203=1,L203/$O$9,0)</f>
        <v>-1.2311171068555926</v>
      </c>
      <c r="Q203" s="8"/>
      <c r="R203" s="9">
        <f>IF('RAOB Used for Calcs'!N203=1,N203/$O$9,0)</f>
        <v>-580.56849643489591</v>
      </c>
      <c r="S203" s="25"/>
      <c r="T203" s="25">
        <f>IF('RAOB Used for Calcs'!L203=1,'particle parameters'!$B$31,T204+(P204*'vertical grid'!H204))</f>
        <v>82.26991034030803</v>
      </c>
      <c r="V203" s="25">
        <f>(IF('RAOB Used for Calcs'!L203=1, AVERAGE(T202:T203), AVERAGE(T202:T204))*'RAOB Used for Calcs'!N203)</f>
        <v>82.26991034030803</v>
      </c>
      <c r="W203" s="25"/>
      <c r="X203" s="25">
        <f>IF('RAOB Used for Calcs'!L203=1,'particle parameters'!$B$32,X204+(R204*'vertical grid'!H204))</f>
        <v>1569.8034044905619</v>
      </c>
      <c r="Z203" s="25">
        <f>(IF('RAOB Used for Calcs'!L203=1,AVERAGE(X202:X203),AVERAGE(X202:X204)))*'RAOB Used for Calcs'!N203</f>
        <v>1569.8034044905619</v>
      </c>
      <c r="AB203" s="8">
        <f>(V203*'vertical grid'!H203)+((0.5*P203)*('vertical grid'!H203*'vertical grid'!H203))</f>
        <v>0</v>
      </c>
      <c r="AD203" s="8">
        <f>(Z203*'vertical grid'!H203)+((0.5*R203)*('vertical grid'!H203*'vertical grid'!H203))</f>
        <v>0</v>
      </c>
      <c r="AF203" s="8" t="e">
        <f>IF(AB203=0, AB203/0, SUM(AB203:$AB$600))</f>
        <v>#DIV/0!</v>
      </c>
      <c r="AH203" s="8" t="e">
        <f>IF(AD203=0, AD203/0, SUM(AD203:$AD$600))</f>
        <v>#DIV/0!</v>
      </c>
      <c r="AJ203" s="9">
        <f>IF('RAOB Used for Calcs'!N204=1,AB203/(B203-B202),B203/0)</f>
        <v>0</v>
      </c>
      <c r="AL203" s="9">
        <f>IF('RAOB Used for Calcs'!N204=1, AD203/(B203-B202), B203/0)</f>
        <v>0</v>
      </c>
    </row>
    <row r="204" spans="2:38" x14ac:dyDescent="0.15">
      <c r="B204" s="15">
        <f>IF('RAOB Used for Calcs'!N204=1,'RAOB Used for Calcs'!C204,0)</f>
        <v>17226.666666666664</v>
      </c>
      <c r="D204" s="8">
        <f>Vz!K204</f>
        <v>0.66253197144324472</v>
      </c>
      <c r="F204" s="9">
        <f>'P,T'!J204</f>
        <v>0.13155507477927794</v>
      </c>
      <c r="G204" s="8"/>
      <c r="H204" s="8">
        <f>'wind velocity'!J204-T204</f>
        <v>-72.118185431728875</v>
      </c>
      <c r="I204" s="8"/>
      <c r="J204" s="8">
        <f>'wind velocity'!N204-X204</f>
        <v>-1566.1084787973803</v>
      </c>
      <c r="L204" s="12">
        <f>IF('RAOB Used for Calcs'!N204=1,(0.5)*F204*$K$12*D204*(H204*ABS(H204)),0)</f>
        <v>-1.2311171068555926</v>
      </c>
      <c r="N204" s="12">
        <f>IF('RAOB Used for Calcs'!N204=1,(0.5)*F204*$K$12*D204*(J204*ABS(J204)),0)</f>
        <v>-580.56849643489591</v>
      </c>
      <c r="P204" s="9">
        <f>IF('RAOB Used for Calcs'!N204=1,L204/$O$9,0)</f>
        <v>-1.2311171068555926</v>
      </c>
      <c r="Q204" s="8"/>
      <c r="R204" s="9">
        <f>IF('RAOB Used for Calcs'!N204=1,N204/$O$9,0)</f>
        <v>-580.56849643489591</v>
      </c>
      <c r="S204" s="25"/>
      <c r="T204" s="25">
        <f>IF('RAOB Used for Calcs'!L204=1,'particle parameters'!$B$31,T205+(P205*'vertical grid'!H205))</f>
        <v>82.26991034030803</v>
      </c>
      <c r="V204" s="25">
        <f>(IF('RAOB Used for Calcs'!L204=1, AVERAGE(T203:T204), AVERAGE(T203:T205))*'RAOB Used for Calcs'!N204)</f>
        <v>82.26991034030803</v>
      </c>
      <c r="W204" s="25"/>
      <c r="X204" s="25">
        <f>IF('RAOB Used for Calcs'!L204=1,'particle parameters'!$B$32,X205+(R205*'vertical grid'!H205))</f>
        <v>1569.8034044905619</v>
      </c>
      <c r="Z204" s="25">
        <f>(IF('RAOB Used for Calcs'!L204=1,AVERAGE(X203:X204),AVERAGE(X203:X205)))*'RAOB Used for Calcs'!N204</f>
        <v>1569.8034044905619</v>
      </c>
      <c r="AB204" s="8">
        <f>(V204*'vertical grid'!H204)+((0.5*P204)*('vertical grid'!H204*'vertical grid'!H204))</f>
        <v>0</v>
      </c>
      <c r="AD204" s="8">
        <f>(Z204*'vertical grid'!H204)+((0.5*R204)*('vertical grid'!H204*'vertical grid'!H204))</f>
        <v>0</v>
      </c>
      <c r="AF204" s="8" t="e">
        <f>IF(AB204=0, AB204/0, SUM(AB204:$AB$600))</f>
        <v>#DIV/0!</v>
      </c>
      <c r="AH204" s="8" t="e">
        <f>IF(AD204=0, AD204/0, SUM(AD204:$AD$600))</f>
        <v>#DIV/0!</v>
      </c>
      <c r="AJ204" s="9">
        <f>IF('RAOB Used for Calcs'!N205=1,AB204/(B204-B203),B204/0)</f>
        <v>0</v>
      </c>
      <c r="AL204" s="9">
        <f>IF('RAOB Used for Calcs'!N205=1, AD204/(B204-B203), B204/0)</f>
        <v>0</v>
      </c>
    </row>
    <row r="205" spans="2:38" x14ac:dyDescent="0.15">
      <c r="B205" s="15">
        <f>IF('RAOB Used for Calcs'!N205=1,'RAOB Used for Calcs'!C205,0)</f>
        <v>17374</v>
      </c>
      <c r="D205" s="8">
        <f>Vz!K205</f>
        <v>0.66253197144324472</v>
      </c>
      <c r="F205" s="9">
        <f>'P,T'!J205</f>
        <v>0.13155507477927794</v>
      </c>
      <c r="G205" s="8"/>
      <c r="H205" s="8">
        <f>'wind velocity'!J205-T205</f>
        <v>-72.118185431728875</v>
      </c>
      <c r="I205" s="8"/>
      <c r="J205" s="8">
        <f>'wind velocity'!N205-X205</f>
        <v>-1566.1084787973803</v>
      </c>
      <c r="L205" s="12">
        <f>IF('RAOB Used for Calcs'!N205=1,(0.5)*F205*$K$12*D205*(H205*ABS(H205)),0)</f>
        <v>-1.2311171068555926</v>
      </c>
      <c r="N205" s="12">
        <f>IF('RAOB Used for Calcs'!N205=1,(0.5)*F205*$K$12*D205*(J205*ABS(J205)),0)</f>
        <v>-580.56849643489591</v>
      </c>
      <c r="P205" s="9">
        <f>IF('RAOB Used for Calcs'!N205=1,L205/$O$9,0)</f>
        <v>-1.2311171068555926</v>
      </c>
      <c r="Q205" s="8"/>
      <c r="R205" s="9">
        <f>IF('RAOB Used for Calcs'!N205=1,N205/$O$9,0)</f>
        <v>-580.56849643489591</v>
      </c>
      <c r="S205" s="25"/>
      <c r="T205" s="25">
        <f>IF('RAOB Used for Calcs'!L205=1,'particle parameters'!$B$31,T206+(P206*'vertical grid'!H206))</f>
        <v>82.26991034030803</v>
      </c>
      <c r="V205" s="25">
        <f>(IF('RAOB Used for Calcs'!L205=1, AVERAGE(T204:T205), AVERAGE(T204:T206))*'RAOB Used for Calcs'!N205)</f>
        <v>82.26991034030803</v>
      </c>
      <c r="W205" s="25"/>
      <c r="X205" s="25">
        <f>IF('RAOB Used for Calcs'!L205=1,'particle parameters'!$B$32,X206+(R206*'vertical grid'!H206))</f>
        <v>1569.8034044905619</v>
      </c>
      <c r="Z205" s="25">
        <f>(IF('RAOB Used for Calcs'!L205=1,AVERAGE(X204:X205),AVERAGE(X204:X206)))*'RAOB Used for Calcs'!N205</f>
        <v>1569.8034044905619</v>
      </c>
      <c r="AB205" s="8">
        <f>(V205*'vertical grid'!H205)+((0.5*P205)*('vertical grid'!H205*'vertical grid'!H205))</f>
        <v>0</v>
      </c>
      <c r="AD205" s="8">
        <f>(Z205*'vertical grid'!H205)+((0.5*R205)*('vertical grid'!H205*'vertical grid'!H205))</f>
        <v>0</v>
      </c>
      <c r="AF205" s="8" t="e">
        <f>IF(AB205=0, AB205/0, SUM(AB205:$AB$600))</f>
        <v>#DIV/0!</v>
      </c>
      <c r="AH205" s="8" t="e">
        <f>IF(AD205=0, AD205/0, SUM(AD205:$AD$600))</f>
        <v>#DIV/0!</v>
      </c>
      <c r="AJ205" s="9">
        <f>IF('RAOB Used for Calcs'!N206=1,AB205/(B205-B204),B205/0)</f>
        <v>0</v>
      </c>
      <c r="AL205" s="9">
        <f>IF('RAOB Used for Calcs'!N206=1, AD205/(B205-B204), B205/0)</f>
        <v>0</v>
      </c>
    </row>
    <row r="206" spans="2:38" x14ac:dyDescent="0.15">
      <c r="B206" s="15">
        <f>IF('RAOB Used for Calcs'!N206=1,'RAOB Used for Calcs'!C206,0)</f>
        <v>17537.333333333332</v>
      </c>
      <c r="D206" s="8">
        <f>Vz!K206</f>
        <v>0.72402344825363218</v>
      </c>
      <c r="F206" s="9">
        <f>'P,T'!J206</f>
        <v>0.11318633312217345</v>
      </c>
      <c r="G206" s="8"/>
      <c r="H206" s="8">
        <f>'wind velocity'!J206-T206</f>
        <v>-70.531776679696321</v>
      </c>
      <c r="I206" s="8"/>
      <c r="J206" s="8">
        <f>'wind velocity'!N206-X206</f>
        <v>-1567.3730684400828</v>
      </c>
      <c r="L206" s="12">
        <f>IF('RAOB Used for Calcs'!N206=1,(0.5)*F206*$K$12*D206*(H206*ABS(H206)),0)</f>
        <v>-1.1071631108611475</v>
      </c>
      <c r="N206" s="12">
        <f>IF('RAOB Used for Calcs'!N206=1,(0.5)*F206*$K$12*D206*(J206*ABS(J206)),0)</f>
        <v>-546.74739198246539</v>
      </c>
      <c r="P206" s="9">
        <f>IF('RAOB Used for Calcs'!N206=1,L206/$O$9,0)</f>
        <v>-1.1071631108611475</v>
      </c>
      <c r="Q206" s="8"/>
      <c r="R206" s="9">
        <f>IF('RAOB Used for Calcs'!N206=1,N206/$O$9,0)</f>
        <v>-546.74739198246539</v>
      </c>
      <c r="S206" s="25"/>
      <c r="T206" s="25">
        <f>IF('RAOB Used for Calcs'!L206=1,'particle parameters'!$B$31,T207+(P207*'vertical grid'!H207))</f>
        <v>82.26991034030803</v>
      </c>
      <c r="V206" s="25">
        <f>(IF('RAOB Used for Calcs'!L206=1, AVERAGE(T205:T206), AVERAGE(T205:T207))*'RAOB Used for Calcs'!N206)</f>
        <v>82.26991034030803</v>
      </c>
      <c r="W206" s="25"/>
      <c r="X206" s="25">
        <f>IF('RAOB Used for Calcs'!L206=1,'particle parameters'!$B$32,X207+(R207*'vertical grid'!H207))</f>
        <v>1569.8034044905619</v>
      </c>
      <c r="Z206" s="25">
        <f>(IF('RAOB Used for Calcs'!L206=1,AVERAGE(X205:X206),AVERAGE(X205:X207)))*'RAOB Used for Calcs'!N206</f>
        <v>1569.8034044905619</v>
      </c>
      <c r="AB206" s="8">
        <f>(V206*'vertical grid'!H206)+((0.5*P206)*('vertical grid'!H206*'vertical grid'!H206))</f>
        <v>0</v>
      </c>
      <c r="AD206" s="8">
        <f>(Z206*'vertical grid'!H206)+((0.5*R206)*('vertical grid'!H206*'vertical grid'!H206))</f>
        <v>0</v>
      </c>
      <c r="AF206" s="8" t="e">
        <f>IF(AB206=0, AB206/0, SUM(AB206:$AB$600))</f>
        <v>#DIV/0!</v>
      </c>
      <c r="AH206" s="8" t="e">
        <f>IF(AD206=0, AD206/0, SUM(AD206:$AD$600))</f>
        <v>#DIV/0!</v>
      </c>
      <c r="AJ206" s="9">
        <f>IF('RAOB Used for Calcs'!N207=1,AB206/(B206-B205),B206/0)</f>
        <v>0</v>
      </c>
      <c r="AL206" s="9">
        <f>IF('RAOB Used for Calcs'!N207=1, AD206/(B206-B205), B206/0)</f>
        <v>0</v>
      </c>
    </row>
    <row r="207" spans="2:38" x14ac:dyDescent="0.15">
      <c r="B207" s="15">
        <f>IF('RAOB Used for Calcs'!N207=1,'RAOB Used for Calcs'!C207,0)</f>
        <v>17700.666666666664</v>
      </c>
      <c r="D207" s="8">
        <f>Vz!K207</f>
        <v>0.72402344825363218</v>
      </c>
      <c r="F207" s="9">
        <f>'P,T'!J207</f>
        <v>0.11318633312217345</v>
      </c>
      <c r="G207" s="8"/>
      <c r="H207" s="8">
        <f>'wind velocity'!J207-T207</f>
        <v>-68.945367927663767</v>
      </c>
      <c r="I207" s="8"/>
      <c r="J207" s="8">
        <f>'wind velocity'!N207-X207</f>
        <v>-1568.637658082785</v>
      </c>
      <c r="L207" s="12">
        <f>IF('RAOB Used for Calcs'!N207=1,(0.5)*F207*$K$12*D207*(H207*ABS(H207)),0)</f>
        <v>-1.0579183418404843</v>
      </c>
      <c r="N207" s="12">
        <f>IF('RAOB Used for Calcs'!N207=1,(0.5)*F207*$K$12*D207*(J207*ABS(J207)),0)</f>
        <v>-547.6300025434432</v>
      </c>
      <c r="P207" s="9">
        <f>IF('RAOB Used for Calcs'!N207=1,L207/$O$9,0)</f>
        <v>-1.0579183418404843</v>
      </c>
      <c r="Q207" s="8"/>
      <c r="R207" s="9">
        <f>IF('RAOB Used for Calcs'!N207=1,N207/$O$9,0)</f>
        <v>-547.6300025434432</v>
      </c>
      <c r="S207" s="25"/>
      <c r="T207" s="25">
        <f>IF('RAOB Used for Calcs'!L207=1,'particle parameters'!$B$31,T208+(P208*'vertical grid'!H208))</f>
        <v>82.26991034030803</v>
      </c>
      <c r="V207" s="25">
        <f>(IF('RAOB Used for Calcs'!L207=1, AVERAGE(T206:T207), AVERAGE(T206:T208))*'RAOB Used for Calcs'!N207)</f>
        <v>82.26991034030803</v>
      </c>
      <c r="W207" s="25"/>
      <c r="X207" s="25">
        <f>IF('RAOB Used for Calcs'!L207=1,'particle parameters'!$B$32,X208+(R208*'vertical grid'!H208))</f>
        <v>1569.8034044905619</v>
      </c>
      <c r="Z207" s="25">
        <f>(IF('RAOB Used for Calcs'!L207=1,AVERAGE(X206:X207),AVERAGE(X206:X208)))*'RAOB Used for Calcs'!N207</f>
        <v>1569.8034044905619</v>
      </c>
      <c r="AB207" s="8">
        <f>(V207*'vertical grid'!H207)+((0.5*P207)*('vertical grid'!H207*'vertical grid'!H207))</f>
        <v>0</v>
      </c>
      <c r="AD207" s="8">
        <f>(Z207*'vertical grid'!H207)+((0.5*R207)*('vertical grid'!H207*'vertical grid'!H207))</f>
        <v>0</v>
      </c>
      <c r="AF207" s="8" t="e">
        <f>IF(AB207=0, AB207/0, SUM(AB207:$AB$600))</f>
        <v>#DIV/0!</v>
      </c>
      <c r="AH207" s="8" t="e">
        <f>IF(AD207=0, AD207/0, SUM(AD207:$AD$600))</f>
        <v>#DIV/0!</v>
      </c>
      <c r="AJ207" s="9">
        <f>IF('RAOB Used for Calcs'!N208=1,AB207/(B207-B206),B207/0)</f>
        <v>0</v>
      </c>
      <c r="AL207" s="9">
        <f>IF('RAOB Used for Calcs'!N208=1, AD207/(B207-B206), B207/0)</f>
        <v>0</v>
      </c>
    </row>
    <row r="208" spans="2:38" x14ac:dyDescent="0.15">
      <c r="B208" s="15">
        <f>IF('RAOB Used for Calcs'!N208=1,'RAOB Used for Calcs'!C208,0)</f>
        <v>17864</v>
      </c>
      <c r="D208" s="8">
        <f>Vz!K208</f>
        <v>0.72402344825363218</v>
      </c>
      <c r="F208" s="9">
        <f>'P,T'!J208</f>
        <v>0.11318633312217345</v>
      </c>
      <c r="G208" s="8"/>
      <c r="H208" s="8">
        <f>'wind velocity'!J208-T208</f>
        <v>-68.945367927663767</v>
      </c>
      <c r="I208" s="8"/>
      <c r="J208" s="8">
        <f>'wind velocity'!N208-X208</f>
        <v>-1568.637658082785</v>
      </c>
      <c r="L208" s="12">
        <f>IF('RAOB Used for Calcs'!N208=1,(0.5)*F208*$K$12*D208*(H208*ABS(H208)),0)</f>
        <v>-1.0579183418404843</v>
      </c>
      <c r="N208" s="12">
        <f>IF('RAOB Used for Calcs'!N208=1,(0.5)*F208*$K$12*D208*(J208*ABS(J208)),0)</f>
        <v>-547.6300025434432</v>
      </c>
      <c r="P208" s="9">
        <f>IF('RAOB Used for Calcs'!N208=1,L208/$O$9,0)</f>
        <v>-1.0579183418404843</v>
      </c>
      <c r="Q208" s="8"/>
      <c r="R208" s="9">
        <f>IF('RAOB Used for Calcs'!N208=1,N208/$O$9,0)</f>
        <v>-547.6300025434432</v>
      </c>
      <c r="S208" s="25"/>
      <c r="T208" s="25">
        <f>IF('RAOB Used for Calcs'!L208=1,'particle parameters'!$B$31,T209+(P209*'vertical grid'!H209))</f>
        <v>82.26991034030803</v>
      </c>
      <c r="V208" s="25">
        <f>(IF('RAOB Used for Calcs'!L208=1, AVERAGE(T207:T208), AVERAGE(T207:T209))*'RAOB Used for Calcs'!N208)</f>
        <v>82.26991034030803</v>
      </c>
      <c r="W208" s="25"/>
      <c r="X208" s="25">
        <f>IF('RAOB Used for Calcs'!L208=1,'particle parameters'!$B$32,X209+(R209*'vertical grid'!H209))</f>
        <v>1569.8034044905619</v>
      </c>
      <c r="Z208" s="25">
        <f>(IF('RAOB Used for Calcs'!L208=1,AVERAGE(X207:X208),AVERAGE(X207:X209)))*'RAOB Used for Calcs'!N208</f>
        <v>1569.8034044905619</v>
      </c>
      <c r="AB208" s="8">
        <f>(V208*'vertical grid'!H208)+((0.5*P208)*('vertical grid'!H208*'vertical grid'!H208))</f>
        <v>0</v>
      </c>
      <c r="AD208" s="8">
        <f>(Z208*'vertical grid'!H208)+((0.5*R208)*('vertical grid'!H208*'vertical grid'!H208))</f>
        <v>0</v>
      </c>
      <c r="AF208" s="8" t="e">
        <f>IF(AB208=0, AB208/0, SUM(AB208:$AB$600))</f>
        <v>#DIV/0!</v>
      </c>
      <c r="AH208" s="8" t="e">
        <f>IF(AD208=0, AD208/0, SUM(AD208:$AD$600))</f>
        <v>#DIV/0!</v>
      </c>
      <c r="AJ208" s="9">
        <f>IF('RAOB Used for Calcs'!N209=1,AB208/(B208-B207),B208/0)</f>
        <v>0</v>
      </c>
      <c r="AL208" s="9">
        <f>IF('RAOB Used for Calcs'!N209=1, AD208/(B208-B207), B208/0)</f>
        <v>0</v>
      </c>
    </row>
    <row r="209" spans="2:38" x14ac:dyDescent="0.15">
      <c r="B209" s="15">
        <f>IF('RAOB Used for Calcs'!N209=1,'RAOB Used for Calcs'!C209,0)</f>
        <v>18026</v>
      </c>
      <c r="D209" s="8">
        <f>Vz!K209</f>
        <v>0.72402344825363218</v>
      </c>
      <c r="F209" s="9">
        <f>'P,T'!J209</f>
        <v>0.11318633312217345</v>
      </c>
      <c r="G209" s="8"/>
      <c r="H209" s="8">
        <f>'wind velocity'!J209-T209</f>
        <v>-68.945367927663767</v>
      </c>
      <c r="I209" s="8"/>
      <c r="J209" s="8">
        <f>'wind velocity'!N209-X209</f>
        <v>-1568.637658082785</v>
      </c>
      <c r="L209" s="12">
        <f>IF('RAOB Used for Calcs'!N209=1,(0.5)*F209*$K$12*D209*(H209*ABS(H209)),0)</f>
        <v>-1.0579183418404843</v>
      </c>
      <c r="N209" s="12">
        <f>IF('RAOB Used for Calcs'!N209=1,(0.5)*F209*$K$12*D209*(J209*ABS(J209)),0)</f>
        <v>-547.6300025434432</v>
      </c>
      <c r="P209" s="9">
        <f>IF('RAOB Used for Calcs'!N209=1,L209/$O$9,0)</f>
        <v>-1.0579183418404843</v>
      </c>
      <c r="Q209" s="8"/>
      <c r="R209" s="9">
        <f>IF('RAOB Used for Calcs'!N209=1,N209/$O$9,0)</f>
        <v>-547.6300025434432</v>
      </c>
      <c r="S209" s="25"/>
      <c r="T209" s="25">
        <f>IF('RAOB Used for Calcs'!L209=1,'particle parameters'!$B$31,T210+(P210*'vertical grid'!H210))</f>
        <v>82.26991034030803</v>
      </c>
      <c r="V209" s="25">
        <f>(IF('RAOB Used for Calcs'!L209=1, AVERAGE(T208:T209), AVERAGE(T208:T210))*'RAOB Used for Calcs'!N209)</f>
        <v>82.26991034030803</v>
      </c>
      <c r="W209" s="25"/>
      <c r="X209" s="25">
        <f>IF('RAOB Used for Calcs'!L209=1,'particle parameters'!$B$32,X210+(R210*'vertical grid'!H210))</f>
        <v>1569.8034044905619</v>
      </c>
      <c r="Z209" s="25">
        <f>(IF('RAOB Used for Calcs'!L209=1,AVERAGE(X208:X209),AVERAGE(X208:X210)))*'RAOB Used for Calcs'!N209</f>
        <v>1569.8034044905619</v>
      </c>
      <c r="AB209" s="8">
        <f>(V209*'vertical grid'!H209)+((0.5*P209)*('vertical grid'!H209*'vertical grid'!H209))</f>
        <v>0</v>
      </c>
      <c r="AD209" s="8">
        <f>(Z209*'vertical grid'!H209)+((0.5*R209)*('vertical grid'!H209*'vertical grid'!H209))</f>
        <v>0</v>
      </c>
      <c r="AF209" s="8" t="e">
        <f>IF(AB209=0, AB209/0, SUM(AB209:$AB$600))</f>
        <v>#DIV/0!</v>
      </c>
      <c r="AH209" s="8" t="e">
        <f>IF(AD209=0, AD209/0, SUM(AD209:$AD$600))</f>
        <v>#DIV/0!</v>
      </c>
      <c r="AJ209" s="9">
        <f>IF('RAOB Used for Calcs'!N210=1,AB209/(B209-B208),B209/0)</f>
        <v>0</v>
      </c>
      <c r="AL209" s="9">
        <f>IF('RAOB Used for Calcs'!N210=1, AD209/(B209-B208), B209/0)</f>
        <v>0</v>
      </c>
    </row>
    <row r="210" spans="2:38" x14ac:dyDescent="0.15">
      <c r="B210" s="15">
        <f>IF('RAOB Used for Calcs'!N210=1,'RAOB Used for Calcs'!C210,0)</f>
        <v>18188</v>
      </c>
      <c r="D210" s="8">
        <f>Vz!K210</f>
        <v>0.72402344825363218</v>
      </c>
      <c r="F210" s="9">
        <f>'P,T'!J210</f>
        <v>0.11318633312217345</v>
      </c>
      <c r="G210" s="8"/>
      <c r="H210" s="8">
        <f>'wind velocity'!J210-T210</f>
        <v>-68.945367927663767</v>
      </c>
      <c r="I210" s="8"/>
      <c r="J210" s="8">
        <f>'wind velocity'!N210-X210</f>
        <v>-1568.637658082785</v>
      </c>
      <c r="L210" s="12">
        <f>IF('RAOB Used for Calcs'!N210=1,(0.5)*F210*$K$12*D210*(H210*ABS(H210)),0)</f>
        <v>-1.0579183418404843</v>
      </c>
      <c r="N210" s="12">
        <f>IF('RAOB Used for Calcs'!N210=1,(0.5)*F210*$K$12*D210*(J210*ABS(J210)),0)</f>
        <v>-547.6300025434432</v>
      </c>
      <c r="P210" s="9">
        <f>IF('RAOB Used for Calcs'!N210=1,L210/$O$9,0)</f>
        <v>-1.0579183418404843</v>
      </c>
      <c r="Q210" s="8"/>
      <c r="R210" s="9">
        <f>IF('RAOB Used for Calcs'!N210=1,N210/$O$9,0)</f>
        <v>-547.6300025434432</v>
      </c>
      <c r="S210" s="25"/>
      <c r="T210" s="25">
        <f>IF('RAOB Used for Calcs'!L210=1,'particle parameters'!$B$31,T211+(P211*'vertical grid'!H211))</f>
        <v>82.26991034030803</v>
      </c>
      <c r="V210" s="25">
        <f>(IF('RAOB Used for Calcs'!L210=1, AVERAGE(T209:T210), AVERAGE(T209:T211))*'RAOB Used for Calcs'!N210)</f>
        <v>82.26991034030803</v>
      </c>
      <c r="W210" s="25"/>
      <c r="X210" s="25">
        <f>IF('RAOB Used for Calcs'!L210=1,'particle parameters'!$B$32,X211+(R211*'vertical grid'!H211))</f>
        <v>1569.8034044905619</v>
      </c>
      <c r="Z210" s="25">
        <f>(IF('RAOB Used for Calcs'!L210=1,AVERAGE(X209:X210),AVERAGE(X209:X211)))*'RAOB Used for Calcs'!N210</f>
        <v>1569.8034044905619</v>
      </c>
      <c r="AB210" s="8">
        <f>(V210*'vertical grid'!H210)+((0.5*P210)*('vertical grid'!H210*'vertical grid'!H210))</f>
        <v>0</v>
      </c>
      <c r="AD210" s="8">
        <f>(Z210*'vertical grid'!H210)+((0.5*R210)*('vertical grid'!H210*'vertical grid'!H210))</f>
        <v>0</v>
      </c>
      <c r="AF210" s="8" t="e">
        <f>IF(AB210=0, AB210/0, SUM(AB210:$AB$600))</f>
        <v>#DIV/0!</v>
      </c>
      <c r="AH210" s="8" t="e">
        <f>IF(AD210=0, AD210/0, SUM(AD210:$AD$600))</f>
        <v>#DIV/0!</v>
      </c>
      <c r="AJ210" s="9">
        <f>IF('RAOB Used for Calcs'!N211=1,AB210/(B210-B209),B210/0)</f>
        <v>0</v>
      </c>
      <c r="AL210" s="9">
        <f>IF('RAOB Used for Calcs'!N211=1, AD210/(B210-B209), B210/0)</f>
        <v>0</v>
      </c>
    </row>
    <row r="211" spans="2:38" x14ac:dyDescent="0.15">
      <c r="B211" s="15">
        <f>IF('RAOB Used for Calcs'!N211=1,'RAOB Used for Calcs'!C211,0)</f>
        <v>18350</v>
      </c>
      <c r="D211" s="8">
        <f>Vz!K211</f>
        <v>0.72402344825363218</v>
      </c>
      <c r="F211" s="9">
        <f>'P,T'!J211</f>
        <v>0.11318633312217345</v>
      </c>
      <c r="G211" s="8"/>
      <c r="H211" s="8">
        <f>'wind velocity'!J211-T211</f>
        <v>-68.945367927663767</v>
      </c>
      <c r="I211" s="8"/>
      <c r="J211" s="8">
        <f>'wind velocity'!N211-X211</f>
        <v>-1568.637658082785</v>
      </c>
      <c r="L211" s="12">
        <f>IF('RAOB Used for Calcs'!N211=1,(0.5)*F211*$K$12*D211*(H211*ABS(H211)),0)</f>
        <v>-1.0579183418404843</v>
      </c>
      <c r="N211" s="12">
        <f>IF('RAOB Used for Calcs'!N211=1,(0.5)*F211*$K$12*D211*(J211*ABS(J211)),0)</f>
        <v>-547.6300025434432</v>
      </c>
      <c r="P211" s="9">
        <f>IF('RAOB Used for Calcs'!N211=1,L211/$O$9,0)</f>
        <v>-1.0579183418404843</v>
      </c>
      <c r="Q211" s="8"/>
      <c r="R211" s="9">
        <f>IF('RAOB Used for Calcs'!N211=1,N211/$O$9,0)</f>
        <v>-547.6300025434432</v>
      </c>
      <c r="S211" s="25"/>
      <c r="T211" s="25">
        <f>IF('RAOB Used for Calcs'!L211=1,'particle parameters'!$B$31,T212+(P212*'vertical grid'!H212))</f>
        <v>82.26991034030803</v>
      </c>
      <c r="V211" s="25">
        <f>(IF('RAOB Used for Calcs'!L211=1, AVERAGE(T210:T211), AVERAGE(T210:T212))*'RAOB Used for Calcs'!N211)</f>
        <v>82.26991034030803</v>
      </c>
      <c r="W211" s="25"/>
      <c r="X211" s="25">
        <f>IF('RAOB Used for Calcs'!L211=1,'particle parameters'!$B$32,X212+(R212*'vertical grid'!H212))</f>
        <v>1569.8034044905619</v>
      </c>
      <c r="Z211" s="25">
        <f>(IF('RAOB Used for Calcs'!L211=1,AVERAGE(X210:X211),AVERAGE(X210:X212)))*'RAOB Used for Calcs'!N211</f>
        <v>1569.8034044905619</v>
      </c>
      <c r="AB211" s="8">
        <f>(V211*'vertical grid'!H211)+((0.5*P211)*('vertical grid'!H211*'vertical grid'!H211))</f>
        <v>0</v>
      </c>
      <c r="AD211" s="8">
        <f>(Z211*'vertical grid'!H211)+((0.5*R211)*('vertical grid'!H211*'vertical grid'!H211))</f>
        <v>0</v>
      </c>
      <c r="AF211" s="8" t="e">
        <f>IF(AB211=0, AB211/0, SUM(AB211:$AB$600))</f>
        <v>#DIV/0!</v>
      </c>
      <c r="AH211" s="8" t="e">
        <f>IF(AD211=0, AD211/0, SUM(AD211:$AD$600))</f>
        <v>#DIV/0!</v>
      </c>
      <c r="AJ211" s="9">
        <f>IF('RAOB Used for Calcs'!N212=1,AB211/(B211-B210),B211/0)</f>
        <v>0</v>
      </c>
      <c r="AL211" s="9">
        <f>IF('RAOB Used for Calcs'!N212=1, AD211/(B211-B210), B211/0)</f>
        <v>0</v>
      </c>
    </row>
    <row r="212" spans="2:38" x14ac:dyDescent="0.15">
      <c r="B212" s="15">
        <f>IF('RAOB Used for Calcs'!N212=1,'RAOB Used for Calcs'!C212,0)</f>
        <v>18483.333333333332</v>
      </c>
      <c r="D212" s="8">
        <f>Vz!K212</f>
        <v>0.77346547685861777</v>
      </c>
      <c r="F212" s="9">
        <f>'P,T'!J212</f>
        <v>9.8933257414337228E-2</v>
      </c>
      <c r="G212" s="8"/>
      <c r="H212" s="8">
        <f>'wind velocity'!J212-T212</f>
        <v>-72.465438567044728</v>
      </c>
      <c r="I212" s="8"/>
      <c r="J212" s="8">
        <f>'wind velocity'!N212-X212</f>
        <v>-1570.3641987631345</v>
      </c>
      <c r="L212" s="12">
        <f>IF('RAOB Used for Calcs'!N212=1,(0.5)*F212*$K$12*D212*(H212*ABS(H212)),0)</f>
        <v>-1.091290640191749</v>
      </c>
      <c r="N212" s="12">
        <f>IF('RAOB Used for Calcs'!N212=1,(0.5)*F212*$K$12*D212*(J212*ABS(J212)),0)</f>
        <v>-512.48286799040216</v>
      </c>
      <c r="P212" s="9">
        <f>IF('RAOB Used for Calcs'!N212=1,L212/$O$9,0)</f>
        <v>-1.091290640191749</v>
      </c>
      <c r="Q212" s="8"/>
      <c r="R212" s="9">
        <f>IF('RAOB Used for Calcs'!N212=1,N212/$O$9,0)</f>
        <v>-512.48286799040216</v>
      </c>
      <c r="S212" s="25"/>
      <c r="T212" s="25">
        <f>IF('RAOB Used for Calcs'!L212=1,'particle parameters'!$B$31,T213+(P213*'vertical grid'!H213))</f>
        <v>82.26991034030803</v>
      </c>
      <c r="V212" s="25">
        <f>(IF('RAOB Used for Calcs'!L212=1, AVERAGE(T211:T212), AVERAGE(T211:T213))*'RAOB Used for Calcs'!N212)</f>
        <v>82.26991034030803</v>
      </c>
      <c r="W212" s="25"/>
      <c r="X212" s="25">
        <f>IF('RAOB Used for Calcs'!L212=1,'particle parameters'!$B$32,X213+(R213*'vertical grid'!H213))</f>
        <v>1569.8034044905619</v>
      </c>
      <c r="Z212" s="25">
        <f>(IF('RAOB Used for Calcs'!L212=1,AVERAGE(X211:X212),AVERAGE(X211:X213)))*'RAOB Used for Calcs'!N212</f>
        <v>1569.8034044905619</v>
      </c>
      <c r="AB212" s="8">
        <f>(V212*'vertical grid'!H212)+((0.5*P212)*('vertical grid'!H212*'vertical grid'!H212))</f>
        <v>0</v>
      </c>
      <c r="AD212" s="8">
        <f>(Z212*'vertical grid'!H212)+((0.5*R212)*('vertical grid'!H212*'vertical grid'!H212))</f>
        <v>0</v>
      </c>
      <c r="AF212" s="8" t="e">
        <f>IF(AB212=0, AB212/0, SUM(AB212:$AB$600))</f>
        <v>#DIV/0!</v>
      </c>
      <c r="AH212" s="8" t="e">
        <f>IF(AD212=0, AD212/0, SUM(AD212:$AD$600))</f>
        <v>#DIV/0!</v>
      </c>
      <c r="AJ212" s="9">
        <f>IF('RAOB Used for Calcs'!N213=1,AB212/(B212-B211),B212/0)</f>
        <v>0</v>
      </c>
      <c r="AL212" s="9">
        <f>IF('RAOB Used for Calcs'!N213=1, AD212/(B212-B211), B212/0)</f>
        <v>0</v>
      </c>
    </row>
    <row r="213" spans="2:38" x14ac:dyDescent="0.15">
      <c r="B213" s="15">
        <f>IF('RAOB Used for Calcs'!N213=1,'RAOB Used for Calcs'!C213,0)</f>
        <v>18616.666666666664</v>
      </c>
      <c r="D213" s="8">
        <f>Vz!K213</f>
        <v>0.77346547685861777</v>
      </c>
      <c r="F213" s="9">
        <f>'P,T'!J213</f>
        <v>9.8933257414337228E-2</v>
      </c>
      <c r="G213" s="8"/>
      <c r="H213" s="8">
        <f>'wind velocity'!J213-T213</f>
        <v>-75.985509206425689</v>
      </c>
      <c r="I213" s="8"/>
      <c r="J213" s="8">
        <f>'wind velocity'!N213-X213</f>
        <v>-1572.0907394434839</v>
      </c>
      <c r="L213" s="12">
        <f>IF('RAOB Used for Calcs'!N213=1,(0.5)*F213*$K$12*D213*(H213*ABS(H213)),0)</f>
        <v>-1.1998864164225336</v>
      </c>
      <c r="N213" s="12">
        <f>IF('RAOB Used for Calcs'!N213=1,(0.5)*F213*$K$12*D213*(J213*ABS(J213)),0)</f>
        <v>-513.61038851129058</v>
      </c>
      <c r="P213" s="9">
        <f>IF('RAOB Used for Calcs'!N213=1,L213/$O$9,0)</f>
        <v>-1.1998864164225336</v>
      </c>
      <c r="Q213" s="8"/>
      <c r="R213" s="9">
        <f>IF('RAOB Used for Calcs'!N213=1,N213/$O$9,0)</f>
        <v>-513.61038851129058</v>
      </c>
      <c r="S213" s="25"/>
      <c r="T213" s="25">
        <f>IF('RAOB Used for Calcs'!L213=1,'particle parameters'!$B$31,T214+(P214*'vertical grid'!H214))</f>
        <v>82.26991034030803</v>
      </c>
      <c r="V213" s="25">
        <f>(IF('RAOB Used for Calcs'!L213=1, AVERAGE(T212:T213), AVERAGE(T212:T214))*'RAOB Used for Calcs'!N213)</f>
        <v>82.26991034030803</v>
      </c>
      <c r="W213" s="25"/>
      <c r="X213" s="25">
        <f>IF('RAOB Used for Calcs'!L213=1,'particle parameters'!$B$32,X214+(R214*'vertical grid'!H214))</f>
        <v>1569.8034044905619</v>
      </c>
      <c r="Z213" s="25">
        <f>(IF('RAOB Used for Calcs'!L213=1,AVERAGE(X212:X213),AVERAGE(X212:X214)))*'RAOB Used for Calcs'!N213</f>
        <v>1569.8034044905619</v>
      </c>
      <c r="AB213" s="8">
        <f>(V213*'vertical grid'!H213)+((0.5*P213)*('vertical grid'!H213*'vertical grid'!H213))</f>
        <v>0</v>
      </c>
      <c r="AD213" s="8">
        <f>(Z213*'vertical grid'!H213)+((0.5*R213)*('vertical grid'!H213*'vertical grid'!H213))</f>
        <v>0</v>
      </c>
      <c r="AF213" s="8" t="e">
        <f>IF(AB213=0, AB213/0, SUM(AB213:$AB$600))</f>
        <v>#DIV/0!</v>
      </c>
      <c r="AH213" s="8" t="e">
        <f>IF(AD213=0, AD213/0, SUM(AD213:$AD$600))</f>
        <v>#DIV/0!</v>
      </c>
      <c r="AJ213" s="9">
        <f>IF('RAOB Used for Calcs'!N214=1,AB213/(B213-B212),B213/0)</f>
        <v>0</v>
      </c>
      <c r="AL213" s="9">
        <f>IF('RAOB Used for Calcs'!N214=1, AD213/(B213-B212), B213/0)</f>
        <v>0</v>
      </c>
    </row>
    <row r="214" spans="2:38" x14ac:dyDescent="0.15">
      <c r="B214" s="15">
        <f>IF('RAOB Used for Calcs'!N214=1,'RAOB Used for Calcs'!C214,0)</f>
        <v>18750</v>
      </c>
      <c r="D214" s="8">
        <f>Vz!K214</f>
        <v>0.77346547685861777</v>
      </c>
      <c r="F214" s="9">
        <f>'P,T'!J214</f>
        <v>9.8933257414337228E-2</v>
      </c>
      <c r="G214" s="8"/>
      <c r="H214" s="8">
        <f>'wind velocity'!J214-T214</f>
        <v>-75.985509206425689</v>
      </c>
      <c r="I214" s="8"/>
      <c r="J214" s="8">
        <f>'wind velocity'!N214-X214</f>
        <v>-1572.0907394434839</v>
      </c>
      <c r="L214" s="12">
        <f>IF('RAOB Used for Calcs'!N214=1,(0.5)*F214*$K$12*D214*(H214*ABS(H214)),0)</f>
        <v>-1.1998864164225336</v>
      </c>
      <c r="N214" s="12">
        <f>IF('RAOB Used for Calcs'!N214=1,(0.5)*F214*$K$12*D214*(J214*ABS(J214)),0)</f>
        <v>-513.61038851129058</v>
      </c>
      <c r="P214" s="9">
        <f>IF('RAOB Used for Calcs'!N214=1,L214/$O$9,0)</f>
        <v>-1.1998864164225336</v>
      </c>
      <c r="Q214" s="8"/>
      <c r="R214" s="9">
        <f>IF('RAOB Used for Calcs'!N214=1,N214/$O$9,0)</f>
        <v>-513.61038851129058</v>
      </c>
      <c r="S214" s="25"/>
      <c r="T214" s="25">
        <f>IF('RAOB Used for Calcs'!L214=1,'particle parameters'!$B$31,T215+(P215*'vertical grid'!H215))</f>
        <v>82.26991034030803</v>
      </c>
      <c r="V214" s="25">
        <f>(IF('RAOB Used for Calcs'!L214=1, AVERAGE(T213:T214), AVERAGE(T213:T215))*'RAOB Used for Calcs'!N214)</f>
        <v>82.26991034030803</v>
      </c>
      <c r="W214" s="25"/>
      <c r="X214" s="25">
        <f>IF('RAOB Used for Calcs'!L214=1,'particle parameters'!$B$32,X215+(R215*'vertical grid'!H215))</f>
        <v>1569.8034044905619</v>
      </c>
      <c r="Z214" s="25">
        <f>(IF('RAOB Used for Calcs'!L214=1,AVERAGE(X213:X214),AVERAGE(X213:X215)))*'RAOB Used for Calcs'!N214</f>
        <v>1569.8034044905619</v>
      </c>
      <c r="AB214" s="8">
        <f>(V214*'vertical grid'!H214)+((0.5*P214)*('vertical grid'!H214*'vertical grid'!H214))</f>
        <v>0</v>
      </c>
      <c r="AD214" s="8">
        <f>(Z214*'vertical grid'!H214)+((0.5*R214)*('vertical grid'!H214*'vertical grid'!H214))</f>
        <v>0</v>
      </c>
      <c r="AF214" s="8" t="e">
        <f>IF(AB214=0, AB214/0, SUM(AB214:$AB$600))</f>
        <v>#DIV/0!</v>
      </c>
      <c r="AH214" s="8" t="e">
        <f>IF(AD214=0, AD214/0, SUM(AD214:$AD$600))</f>
        <v>#DIV/0!</v>
      </c>
      <c r="AJ214" s="9">
        <f>IF('RAOB Used for Calcs'!N215=1,AB214/(B214-B213),B214/0)</f>
        <v>0</v>
      </c>
      <c r="AL214" s="9">
        <f>IF('RAOB Used for Calcs'!N215=1, AD214/(B214-B213), B214/0)</f>
        <v>0</v>
      </c>
    </row>
    <row r="215" spans="2:38" x14ac:dyDescent="0.15">
      <c r="B215" s="15">
        <f>IF('RAOB Used for Calcs'!N215=1,'RAOB Used for Calcs'!C215,0)</f>
        <v>18900.666666666668</v>
      </c>
      <c r="D215" s="8">
        <f>Vz!K215</f>
        <v>0.77346547685861777</v>
      </c>
      <c r="F215" s="9">
        <f>'P,T'!J215</f>
        <v>9.8933257414337228E-2</v>
      </c>
      <c r="G215" s="8"/>
      <c r="H215" s="8">
        <f>'wind velocity'!J215-T215</f>
        <v>-75.985509206425689</v>
      </c>
      <c r="I215" s="8"/>
      <c r="J215" s="8">
        <f>'wind velocity'!N215-X215</f>
        <v>-1572.0907394434839</v>
      </c>
      <c r="L215" s="12">
        <f>IF('RAOB Used for Calcs'!N215=1,(0.5)*F215*$K$12*D215*(H215*ABS(H215)),0)</f>
        <v>-1.1998864164225336</v>
      </c>
      <c r="N215" s="12">
        <f>IF('RAOB Used for Calcs'!N215=1,(0.5)*F215*$K$12*D215*(J215*ABS(J215)),0)</f>
        <v>-513.61038851129058</v>
      </c>
      <c r="P215" s="9">
        <f>IF('RAOB Used for Calcs'!N215=1,L215/$O$9,0)</f>
        <v>-1.1998864164225336</v>
      </c>
      <c r="Q215" s="8"/>
      <c r="R215" s="9">
        <f>IF('RAOB Used for Calcs'!N215=1,N215/$O$9,0)</f>
        <v>-513.61038851129058</v>
      </c>
      <c r="S215" s="25"/>
      <c r="T215" s="25">
        <f>IF('RAOB Used for Calcs'!L215=1,'particle parameters'!$B$31,T216+(P216*'vertical grid'!H216))</f>
        <v>82.26991034030803</v>
      </c>
      <c r="V215" s="25">
        <f>(IF('RAOB Used for Calcs'!L215=1, AVERAGE(T214:T215), AVERAGE(T214:T216))*'RAOB Used for Calcs'!N215)</f>
        <v>82.26991034030803</v>
      </c>
      <c r="W215" s="25"/>
      <c r="X215" s="25">
        <f>IF('RAOB Used for Calcs'!L215=1,'particle parameters'!$B$32,X216+(R216*'vertical grid'!H216))</f>
        <v>1569.8034044905619</v>
      </c>
      <c r="Z215" s="25">
        <f>(IF('RAOB Used for Calcs'!L215=1,AVERAGE(X214:X215),AVERAGE(X214:X216)))*'RAOB Used for Calcs'!N215</f>
        <v>1569.8034044905619</v>
      </c>
      <c r="AB215" s="8">
        <f>(V215*'vertical grid'!H215)+((0.5*P215)*('vertical grid'!H215*'vertical grid'!H215))</f>
        <v>0</v>
      </c>
      <c r="AD215" s="8">
        <f>(Z215*'vertical grid'!H215)+((0.5*R215)*('vertical grid'!H215*'vertical grid'!H215))</f>
        <v>0</v>
      </c>
      <c r="AF215" s="8" t="e">
        <f>IF(AB215=0, AB215/0, SUM(AB215:$AB$600))</f>
        <v>#DIV/0!</v>
      </c>
      <c r="AH215" s="8" t="e">
        <f>IF(AD215=0, AD215/0, SUM(AD215:$AD$600))</f>
        <v>#DIV/0!</v>
      </c>
      <c r="AJ215" s="9">
        <f>IF('RAOB Used for Calcs'!N216=1,AB215/(B215-B214),B215/0)</f>
        <v>0</v>
      </c>
      <c r="AL215" s="9">
        <f>IF('RAOB Used for Calcs'!N216=1, AD215/(B215-B214), B215/0)</f>
        <v>0</v>
      </c>
    </row>
    <row r="216" spans="2:38" x14ac:dyDescent="0.15">
      <c r="B216" s="15">
        <f>IF('RAOB Used for Calcs'!N216=1,'RAOB Used for Calcs'!C216,0)</f>
        <v>19051.333333333336</v>
      </c>
      <c r="D216" s="8">
        <f>Vz!K216</f>
        <v>0.77346547685861777</v>
      </c>
      <c r="F216" s="9">
        <f>'P,T'!J216</f>
        <v>9.8933257414337228E-2</v>
      </c>
      <c r="G216" s="8"/>
      <c r="H216" s="8">
        <f>'wind velocity'!J216-T216</f>
        <v>-75.985509206425689</v>
      </c>
      <c r="I216" s="8"/>
      <c r="J216" s="8">
        <f>'wind velocity'!N216-X216</f>
        <v>-1572.0907394434839</v>
      </c>
      <c r="L216" s="12">
        <f>IF('RAOB Used for Calcs'!N216=1,(0.5)*F216*$K$12*D216*(H216*ABS(H216)),0)</f>
        <v>-1.1998864164225336</v>
      </c>
      <c r="N216" s="12">
        <f>IF('RAOB Used for Calcs'!N216=1,(0.5)*F216*$K$12*D216*(J216*ABS(J216)),0)</f>
        <v>-513.61038851129058</v>
      </c>
      <c r="P216" s="9">
        <f>IF('RAOB Used for Calcs'!N216=1,L216/$O$9,0)</f>
        <v>-1.1998864164225336</v>
      </c>
      <c r="Q216" s="8"/>
      <c r="R216" s="9">
        <f>IF('RAOB Used for Calcs'!N216=1,N216/$O$9,0)</f>
        <v>-513.61038851129058</v>
      </c>
      <c r="S216" s="25"/>
      <c r="T216" s="25">
        <f>IF('RAOB Used for Calcs'!L216=1,'particle parameters'!$B$31,T217+(P217*'vertical grid'!H217))</f>
        <v>82.26991034030803</v>
      </c>
      <c r="V216" s="25">
        <f>(IF('RAOB Used for Calcs'!L216=1, AVERAGE(T215:T216), AVERAGE(T215:T217))*'RAOB Used for Calcs'!N216)</f>
        <v>82.26991034030803</v>
      </c>
      <c r="W216" s="25"/>
      <c r="X216" s="25">
        <f>IF('RAOB Used for Calcs'!L216=1,'particle parameters'!$B$32,X217+(R217*'vertical grid'!H217))</f>
        <v>1569.8034044905619</v>
      </c>
      <c r="Z216" s="25">
        <f>(IF('RAOB Used for Calcs'!L216=1,AVERAGE(X215:X216),AVERAGE(X215:X217)))*'RAOB Used for Calcs'!N216</f>
        <v>1569.8034044905619</v>
      </c>
      <c r="AB216" s="8">
        <f>(V216*'vertical grid'!H216)+((0.5*P216)*('vertical grid'!H216*'vertical grid'!H216))</f>
        <v>0</v>
      </c>
      <c r="AD216" s="8">
        <f>(Z216*'vertical grid'!H216)+((0.5*R216)*('vertical grid'!H216*'vertical grid'!H216))</f>
        <v>0</v>
      </c>
      <c r="AF216" s="8" t="e">
        <f>IF(AB216=0, AB216/0, SUM(AB216:$AB$600))</f>
        <v>#DIV/0!</v>
      </c>
      <c r="AH216" s="8" t="e">
        <f>IF(AD216=0, AD216/0, SUM(AD216:$AD$600))</f>
        <v>#DIV/0!</v>
      </c>
      <c r="AJ216" s="9">
        <f>IF('RAOB Used for Calcs'!N217=1,AB216/(B216-B215),B216/0)</f>
        <v>0</v>
      </c>
      <c r="AL216" s="9">
        <f>IF('RAOB Used for Calcs'!N217=1, AD216/(B216-B215), B216/0)</f>
        <v>0</v>
      </c>
    </row>
    <row r="217" spans="2:38" x14ac:dyDescent="0.15">
      <c r="B217" s="15">
        <f>IF('RAOB Used for Calcs'!N217=1,'RAOB Used for Calcs'!C217,0)</f>
        <v>19202</v>
      </c>
      <c r="D217" s="8">
        <f>Vz!K217</f>
        <v>0.77346547685861777</v>
      </c>
      <c r="F217" s="9">
        <f>'P,T'!J217</f>
        <v>9.8933257414337228E-2</v>
      </c>
      <c r="G217" s="8"/>
      <c r="H217" s="8">
        <f>'wind velocity'!J217-T217</f>
        <v>-75.985509206425689</v>
      </c>
      <c r="I217" s="8"/>
      <c r="J217" s="8">
        <f>'wind velocity'!N217-X217</f>
        <v>-1572.0907394434839</v>
      </c>
      <c r="L217" s="12">
        <f>IF('RAOB Used for Calcs'!N217=1,(0.5)*F217*$K$12*D217*(H217*ABS(H217)),0)</f>
        <v>-1.1998864164225336</v>
      </c>
      <c r="N217" s="12">
        <f>IF('RAOB Used for Calcs'!N217=1,(0.5)*F217*$K$12*D217*(J217*ABS(J217)),0)</f>
        <v>-513.61038851129058</v>
      </c>
      <c r="P217" s="9">
        <f>IF('RAOB Used for Calcs'!N217=1,L217/$O$9,0)</f>
        <v>-1.1998864164225336</v>
      </c>
      <c r="Q217" s="8"/>
      <c r="R217" s="9">
        <f>IF('RAOB Used for Calcs'!N217=1,N217/$O$9,0)</f>
        <v>-513.61038851129058</v>
      </c>
      <c r="S217" s="25"/>
      <c r="T217" s="25">
        <f>IF('RAOB Used for Calcs'!L217=1,'particle parameters'!$B$31,T218+(P218*'vertical grid'!H218))</f>
        <v>82.26991034030803</v>
      </c>
      <c r="V217" s="25">
        <f>(IF('RAOB Used for Calcs'!L217=1, AVERAGE(T216:T217), AVERAGE(T216:T218))*'RAOB Used for Calcs'!N217)</f>
        <v>82.26991034030803</v>
      </c>
      <c r="W217" s="25"/>
      <c r="X217" s="25">
        <f>IF('RAOB Used for Calcs'!L217=1,'particle parameters'!$B$32,X218+(R218*'vertical grid'!H218))</f>
        <v>1569.8034044905619</v>
      </c>
      <c r="Z217" s="25">
        <f>(IF('RAOB Used for Calcs'!L217=1,AVERAGE(X216:X217),AVERAGE(X216:X218)))*'RAOB Used for Calcs'!N217</f>
        <v>1569.8034044905619</v>
      </c>
      <c r="AB217" s="8">
        <f>(V217*'vertical grid'!H217)+((0.5*P217)*('vertical grid'!H217*'vertical grid'!H217))</f>
        <v>0</v>
      </c>
      <c r="AD217" s="8">
        <f>(Z217*'vertical grid'!H217)+((0.5*R217)*('vertical grid'!H217*'vertical grid'!H217))</f>
        <v>0</v>
      </c>
      <c r="AF217" s="8" t="e">
        <f>IF(AB217=0, AB217/0, SUM(AB217:$AB$600))</f>
        <v>#DIV/0!</v>
      </c>
      <c r="AH217" s="8" t="e">
        <f>IF(AD217=0, AD217/0, SUM(AD217:$AD$600))</f>
        <v>#DIV/0!</v>
      </c>
      <c r="AJ217" s="9">
        <f>IF('RAOB Used for Calcs'!N218=1,AB217/(B217-B216),B217/0)</f>
        <v>0</v>
      </c>
      <c r="AL217" s="9">
        <f>IF('RAOB Used for Calcs'!N218=1, AD217/(B217-B216), B217/0)</f>
        <v>0</v>
      </c>
    </row>
    <row r="218" spans="2:38" x14ac:dyDescent="0.15">
      <c r="B218" s="15">
        <f>IF('RAOB Used for Calcs'!N218=1,'RAOB Used for Calcs'!C218,0)</f>
        <v>19335.333333333332</v>
      </c>
      <c r="D218" s="8">
        <f>Vz!K218</f>
        <v>0.83776586238420292</v>
      </c>
      <c r="F218" s="9">
        <f>'P,T'!J218</f>
        <v>8.1148698782643747E-2</v>
      </c>
      <c r="G218" s="8"/>
      <c r="H218" s="8">
        <f>'wind velocity'!J218-T218</f>
        <v>-77.140066245062272</v>
      </c>
      <c r="I218" s="8"/>
      <c r="J218" s="8">
        <f>'wind velocity'!N218-X218</f>
        <v>-1571.479659445273</v>
      </c>
      <c r="L218" s="12">
        <f>IF('RAOB Used for Calcs'!N218=1,(0.5)*F218*$K$12*D218*(H218*ABS(H218)),0)</f>
        <v>-1.0986505379944456</v>
      </c>
      <c r="N218" s="12">
        <f>IF('RAOB Used for Calcs'!N218=1,(0.5)*F218*$K$12*D218*(J218*ABS(J218)),0)</f>
        <v>-455.94985915077859</v>
      </c>
      <c r="P218" s="9">
        <f>IF('RAOB Used for Calcs'!N218=1,L218/$O$9,0)</f>
        <v>-1.0986505379944456</v>
      </c>
      <c r="Q218" s="8"/>
      <c r="R218" s="9">
        <f>IF('RAOB Used for Calcs'!N218=1,N218/$O$9,0)</f>
        <v>-455.94985915077859</v>
      </c>
      <c r="S218" s="25"/>
      <c r="T218" s="25">
        <f>IF('RAOB Used for Calcs'!L218=1,'particle parameters'!$B$31,T219+(P219*'vertical grid'!H219))</f>
        <v>82.26991034030803</v>
      </c>
      <c r="V218" s="25">
        <f>(IF('RAOB Used for Calcs'!L218=1, AVERAGE(T217:T218), AVERAGE(T217:T219))*'RAOB Used for Calcs'!N218)</f>
        <v>82.26991034030803</v>
      </c>
      <c r="W218" s="25"/>
      <c r="X218" s="25">
        <f>IF('RAOB Used for Calcs'!L218=1,'particle parameters'!$B$32,X219+(R219*'vertical grid'!H219))</f>
        <v>1569.8034044905619</v>
      </c>
      <c r="Z218" s="25">
        <f>(IF('RAOB Used for Calcs'!L218=1,AVERAGE(X217:X218),AVERAGE(X217:X219)))*'RAOB Used for Calcs'!N218</f>
        <v>1569.8034044905619</v>
      </c>
      <c r="AB218" s="8">
        <f>(V218*'vertical grid'!H218)+((0.5*P218)*('vertical grid'!H218*'vertical grid'!H218))</f>
        <v>0</v>
      </c>
      <c r="AD218" s="8">
        <f>(Z218*'vertical grid'!H218)+((0.5*R218)*('vertical grid'!H218*'vertical grid'!H218))</f>
        <v>0</v>
      </c>
      <c r="AF218" s="8" t="e">
        <f>IF(AB218=0, AB218/0, SUM(AB218:$AB$600))</f>
        <v>#DIV/0!</v>
      </c>
      <c r="AH218" s="8" t="e">
        <f>IF(AD218=0, AD218/0, SUM(AD218:$AD$600))</f>
        <v>#DIV/0!</v>
      </c>
      <c r="AJ218" s="9">
        <f>IF('RAOB Used for Calcs'!N219=1,AB218/(B218-B217),B218/0)</f>
        <v>0</v>
      </c>
      <c r="AL218" s="9">
        <f>IF('RAOB Used for Calcs'!N219=1, AD218/(B218-B217), B218/0)</f>
        <v>0</v>
      </c>
    </row>
    <row r="219" spans="2:38" x14ac:dyDescent="0.15">
      <c r="B219" s="15">
        <f>IF('RAOB Used for Calcs'!N219=1,'RAOB Used for Calcs'!C219,0)</f>
        <v>19468.666666666664</v>
      </c>
      <c r="D219" s="8">
        <f>Vz!K219</f>
        <v>0.83776586238420292</v>
      </c>
      <c r="F219" s="9">
        <f>'P,T'!J219</f>
        <v>8.1148698782643747E-2</v>
      </c>
      <c r="G219" s="8"/>
      <c r="H219" s="8">
        <f>'wind velocity'!J219-T219</f>
        <v>-78.29462328369884</v>
      </c>
      <c r="I219" s="8"/>
      <c r="J219" s="8">
        <f>'wind velocity'!N219-X219</f>
        <v>-1570.8685794470623</v>
      </c>
      <c r="L219" s="12">
        <f>IF('RAOB Used for Calcs'!N219=1,(0.5)*F219*$K$12*D219*(H219*ABS(H219)),0)</f>
        <v>-1.1317837013009164</v>
      </c>
      <c r="N219" s="12">
        <f>IF('RAOB Used for Calcs'!N219=1,(0.5)*F219*$K$12*D219*(J219*ABS(J219)),0)</f>
        <v>-455.59533000941758</v>
      </c>
      <c r="P219" s="9">
        <f>IF('RAOB Used for Calcs'!N219=1,L219/$O$9,0)</f>
        <v>-1.1317837013009164</v>
      </c>
      <c r="Q219" s="8"/>
      <c r="R219" s="9">
        <f>IF('RAOB Used for Calcs'!N219=1,N219/$O$9,0)</f>
        <v>-455.59533000941758</v>
      </c>
      <c r="S219" s="25"/>
      <c r="T219" s="25">
        <f>IF('RAOB Used for Calcs'!L219=1,'particle parameters'!$B$31,T220+(P220*'vertical grid'!H220))</f>
        <v>82.26991034030803</v>
      </c>
      <c r="V219" s="25">
        <f>(IF('RAOB Used for Calcs'!L219=1, AVERAGE(T218:T219), AVERAGE(T218:T220))*'RAOB Used for Calcs'!N219)</f>
        <v>82.26991034030803</v>
      </c>
      <c r="W219" s="25"/>
      <c r="X219" s="25">
        <f>IF('RAOB Used for Calcs'!L219=1,'particle parameters'!$B$32,X220+(R220*'vertical grid'!H220))</f>
        <v>1569.8034044905619</v>
      </c>
      <c r="Z219" s="25">
        <f>(IF('RAOB Used for Calcs'!L219=1,AVERAGE(X218:X219),AVERAGE(X218:X220)))*'RAOB Used for Calcs'!N219</f>
        <v>1569.8034044905619</v>
      </c>
      <c r="AB219" s="8">
        <f>(V219*'vertical grid'!H219)+((0.5*P219)*('vertical grid'!H219*'vertical grid'!H219))</f>
        <v>0</v>
      </c>
      <c r="AD219" s="8">
        <f>(Z219*'vertical grid'!H219)+((0.5*R219)*('vertical grid'!H219*'vertical grid'!H219))</f>
        <v>0</v>
      </c>
      <c r="AF219" s="8" t="e">
        <f>IF(AB219=0, AB219/0, SUM(AB219:$AB$600))</f>
        <v>#DIV/0!</v>
      </c>
      <c r="AH219" s="8" t="e">
        <f>IF(AD219=0, AD219/0, SUM(AD219:$AD$600))</f>
        <v>#DIV/0!</v>
      </c>
      <c r="AJ219" s="9">
        <f>IF('RAOB Used for Calcs'!N220=1,AB219/(B219-B218),B219/0)</f>
        <v>0</v>
      </c>
      <c r="AL219" s="9">
        <f>IF('RAOB Used for Calcs'!N220=1, AD219/(B219-B218), B219/0)</f>
        <v>0</v>
      </c>
    </row>
    <row r="220" spans="2:38" x14ac:dyDescent="0.15">
      <c r="B220" s="15">
        <f>IF('RAOB Used for Calcs'!N220=1,'RAOB Used for Calcs'!C220,0)</f>
        <v>19602</v>
      </c>
      <c r="D220" s="8">
        <f>Vz!K220</f>
        <v>0.83776586238420292</v>
      </c>
      <c r="F220" s="9">
        <f>'P,T'!J220</f>
        <v>8.1148698782643747E-2</v>
      </c>
      <c r="G220" s="8"/>
      <c r="H220" s="8">
        <f>'wind velocity'!J220-T220</f>
        <v>-78.29462328369884</v>
      </c>
      <c r="I220" s="8"/>
      <c r="J220" s="8">
        <f>'wind velocity'!N220-X220</f>
        <v>-1570.8685794470623</v>
      </c>
      <c r="L220" s="12">
        <f>IF('RAOB Used for Calcs'!N220=1,(0.5)*F220*$K$12*D220*(H220*ABS(H220)),0)</f>
        <v>-1.1317837013009164</v>
      </c>
      <c r="N220" s="12">
        <f>IF('RAOB Used for Calcs'!N220=1,(0.5)*F220*$K$12*D220*(J220*ABS(J220)),0)</f>
        <v>-455.59533000941758</v>
      </c>
      <c r="P220" s="9">
        <f>IF('RAOB Used for Calcs'!N220=1,L220/$O$9,0)</f>
        <v>-1.1317837013009164</v>
      </c>
      <c r="Q220" s="8"/>
      <c r="R220" s="9">
        <f>IF('RAOB Used for Calcs'!N220=1,N220/$O$9,0)</f>
        <v>-455.59533000941758</v>
      </c>
      <c r="S220" s="25"/>
      <c r="T220" s="25">
        <f>IF('RAOB Used for Calcs'!L220=1,'particle parameters'!$B$31,T221+(P221*'vertical grid'!H221))</f>
        <v>82.26991034030803</v>
      </c>
      <c r="V220" s="25">
        <f>(IF('RAOB Used for Calcs'!L220=1, AVERAGE(T219:T220), AVERAGE(T219:T221))*'RAOB Used for Calcs'!N220)</f>
        <v>82.26991034030803</v>
      </c>
      <c r="W220" s="25"/>
      <c r="X220" s="25">
        <f>IF('RAOB Used for Calcs'!L220=1,'particle parameters'!$B$32,X221+(R221*'vertical grid'!H221))</f>
        <v>1569.8034044905619</v>
      </c>
      <c r="Z220" s="25">
        <f>(IF('RAOB Used for Calcs'!L220=1,AVERAGE(X219:X220),AVERAGE(X219:X221)))*'RAOB Used for Calcs'!N220</f>
        <v>1569.8034044905619</v>
      </c>
      <c r="AB220" s="8">
        <f>(V220*'vertical grid'!H220)+((0.5*P220)*('vertical grid'!H220*'vertical grid'!H220))</f>
        <v>0</v>
      </c>
      <c r="AD220" s="8">
        <f>(Z220*'vertical grid'!H220)+((0.5*R220)*('vertical grid'!H220*'vertical grid'!H220))</f>
        <v>0</v>
      </c>
      <c r="AF220" s="8" t="e">
        <f>IF(AB220=0, AB220/0, SUM(AB220:$AB$600))</f>
        <v>#DIV/0!</v>
      </c>
      <c r="AH220" s="8" t="e">
        <f>IF(AD220=0, AD220/0, SUM(AD220:$AD$600))</f>
        <v>#DIV/0!</v>
      </c>
      <c r="AJ220" s="9">
        <f>IF('RAOB Used for Calcs'!N221=1,AB220/(B220-B219),B220/0)</f>
        <v>0</v>
      </c>
      <c r="AL220" s="9">
        <f>IF('RAOB Used for Calcs'!N221=1, AD220/(B220-B219), B220/0)</f>
        <v>0</v>
      </c>
    </row>
    <row r="221" spans="2:38" x14ac:dyDescent="0.15">
      <c r="B221" s="15">
        <f>IF('RAOB Used for Calcs'!N221=1,'RAOB Used for Calcs'!C221,0)</f>
        <v>19735.333333333332</v>
      </c>
      <c r="D221" s="8">
        <f>Vz!K221</f>
        <v>0.83776586238420292</v>
      </c>
      <c r="F221" s="9">
        <f>'P,T'!J221</f>
        <v>8.1148698782643747E-2</v>
      </c>
      <c r="G221" s="8"/>
      <c r="H221" s="8">
        <f>'wind velocity'!J221-T221</f>
        <v>-78.29462328369884</v>
      </c>
      <c r="I221" s="8"/>
      <c r="J221" s="8">
        <f>'wind velocity'!N221-X221</f>
        <v>-1570.8685794470623</v>
      </c>
      <c r="L221" s="12">
        <f>IF('RAOB Used for Calcs'!N221=1,(0.5)*F221*$K$12*D221*(H221*ABS(H221)),0)</f>
        <v>-1.1317837013009164</v>
      </c>
      <c r="N221" s="12">
        <f>IF('RAOB Used for Calcs'!N221=1,(0.5)*F221*$K$12*D221*(J221*ABS(J221)),0)</f>
        <v>-455.59533000941758</v>
      </c>
      <c r="P221" s="9">
        <f>IF('RAOB Used for Calcs'!N221=1,L221/$O$9,0)</f>
        <v>-1.1317837013009164</v>
      </c>
      <c r="Q221" s="8"/>
      <c r="R221" s="9">
        <f>IF('RAOB Used for Calcs'!N221=1,N221/$O$9,0)</f>
        <v>-455.59533000941758</v>
      </c>
      <c r="S221" s="25"/>
      <c r="T221" s="25">
        <f>IF('RAOB Used for Calcs'!L221=1,'particle parameters'!$B$31,T222+(P222*'vertical grid'!H222))</f>
        <v>82.26991034030803</v>
      </c>
      <c r="V221" s="25">
        <f>(IF('RAOB Used for Calcs'!L221=1, AVERAGE(T220:T221), AVERAGE(T220:T222))*'RAOB Used for Calcs'!N221)</f>
        <v>82.26991034030803</v>
      </c>
      <c r="W221" s="25"/>
      <c r="X221" s="25">
        <f>IF('RAOB Used for Calcs'!L221=1,'particle parameters'!$B$32,X222+(R222*'vertical grid'!H222))</f>
        <v>1569.8034044905619</v>
      </c>
      <c r="Z221" s="25">
        <f>(IF('RAOB Used for Calcs'!L221=1,AVERAGE(X220:X221),AVERAGE(X220:X222)))*'RAOB Used for Calcs'!N221</f>
        <v>1569.8034044905619</v>
      </c>
      <c r="AB221" s="8">
        <f>(V221*'vertical grid'!H221)+((0.5*P221)*('vertical grid'!H221*'vertical grid'!H221))</f>
        <v>0</v>
      </c>
      <c r="AD221" s="8">
        <f>(Z221*'vertical grid'!H221)+((0.5*R221)*('vertical grid'!H221*'vertical grid'!H221))</f>
        <v>0</v>
      </c>
      <c r="AF221" s="8" t="e">
        <f>IF(AB221=0, AB221/0, SUM(AB221:$AB$600))</f>
        <v>#DIV/0!</v>
      </c>
      <c r="AH221" s="8" t="e">
        <f>IF(AD221=0, AD221/0, SUM(AD221:$AD$600))</f>
        <v>#DIV/0!</v>
      </c>
      <c r="AJ221" s="9">
        <f>IF('RAOB Used for Calcs'!N222=1,AB221/(B221-B220),B221/0)</f>
        <v>0</v>
      </c>
      <c r="AL221" s="9">
        <f>IF('RAOB Used for Calcs'!N222=1, AD221/(B221-B220), B221/0)</f>
        <v>0</v>
      </c>
    </row>
    <row r="222" spans="2:38" x14ac:dyDescent="0.15">
      <c r="B222" s="15">
        <f>IF('RAOB Used for Calcs'!N222=1,'RAOB Used for Calcs'!C222,0)</f>
        <v>19868.666666666664</v>
      </c>
      <c r="D222" s="8">
        <f>Vz!K222</f>
        <v>0.83776586238420292</v>
      </c>
      <c r="F222" s="9">
        <f>'P,T'!J222</f>
        <v>8.1148698782643747E-2</v>
      </c>
      <c r="G222" s="8"/>
      <c r="H222" s="8">
        <f>'wind velocity'!J222-T222</f>
        <v>-78.29462328369884</v>
      </c>
      <c r="I222" s="8"/>
      <c r="J222" s="8">
        <f>'wind velocity'!N222-X222</f>
        <v>-1570.8685794470623</v>
      </c>
      <c r="L222" s="12">
        <f>IF('RAOB Used for Calcs'!N222=1,(0.5)*F222*$K$12*D222*(H222*ABS(H222)),0)</f>
        <v>-1.1317837013009164</v>
      </c>
      <c r="N222" s="12">
        <f>IF('RAOB Used for Calcs'!N222=1,(0.5)*F222*$K$12*D222*(J222*ABS(J222)),0)</f>
        <v>-455.59533000941758</v>
      </c>
      <c r="P222" s="9">
        <f>IF('RAOB Used for Calcs'!N222=1,L222/$O$9,0)</f>
        <v>-1.1317837013009164</v>
      </c>
      <c r="Q222" s="8"/>
      <c r="R222" s="9">
        <f>IF('RAOB Used for Calcs'!N222=1,N222/$O$9,0)</f>
        <v>-455.59533000941758</v>
      </c>
      <c r="S222" s="25"/>
      <c r="T222" s="25">
        <f>IF('RAOB Used for Calcs'!L222=1,'particle parameters'!$B$31,T223+(P223*'vertical grid'!H223))</f>
        <v>82.26991034030803</v>
      </c>
      <c r="V222" s="25">
        <f>(IF('RAOB Used for Calcs'!L222=1, AVERAGE(T221:T222), AVERAGE(T221:T223))*'RAOB Used for Calcs'!N222)</f>
        <v>82.26991034030803</v>
      </c>
      <c r="W222" s="25"/>
      <c r="X222" s="25">
        <f>IF('RAOB Used for Calcs'!L222=1,'particle parameters'!$B$32,X223+(R223*'vertical grid'!H223))</f>
        <v>1569.8034044905619</v>
      </c>
      <c r="Z222" s="25">
        <f>(IF('RAOB Used for Calcs'!L222=1,AVERAGE(X221:X222),AVERAGE(X221:X223)))*'RAOB Used for Calcs'!N222</f>
        <v>1569.8034044905619</v>
      </c>
      <c r="AB222" s="8">
        <f>(V222*'vertical grid'!H222)+((0.5*P222)*('vertical grid'!H222*'vertical grid'!H222))</f>
        <v>0</v>
      </c>
      <c r="AD222" s="8">
        <f>(Z222*'vertical grid'!H222)+((0.5*R222)*('vertical grid'!H222*'vertical grid'!H222))</f>
        <v>0</v>
      </c>
      <c r="AF222" s="8" t="e">
        <f>IF(AB222=0, AB222/0, SUM(AB222:$AB$600))</f>
        <v>#DIV/0!</v>
      </c>
      <c r="AH222" s="8" t="e">
        <f>IF(AD222=0, AD222/0, SUM(AD222:$AD$600))</f>
        <v>#DIV/0!</v>
      </c>
      <c r="AJ222" s="9">
        <f>IF('RAOB Used for Calcs'!N223=1,AB222/(B222-B221),B222/0)</f>
        <v>0</v>
      </c>
      <c r="AL222" s="9">
        <f>IF('RAOB Used for Calcs'!N223=1, AD222/(B222-B221), B222/0)</f>
        <v>0</v>
      </c>
    </row>
    <row r="223" spans="2:38" x14ac:dyDescent="0.15">
      <c r="B223" s="15">
        <f>IF('RAOB Used for Calcs'!N223=1,'RAOB Used for Calcs'!C223,0)</f>
        <v>20002</v>
      </c>
      <c r="D223" s="8">
        <f>Vz!K223</f>
        <v>0.83776586238420292</v>
      </c>
      <c r="F223" s="9">
        <f>'P,T'!J223</f>
        <v>8.1148698782643747E-2</v>
      </c>
      <c r="G223" s="8"/>
      <c r="H223" s="8">
        <f>'wind velocity'!J223-T223</f>
        <v>-78.29462328369884</v>
      </c>
      <c r="I223" s="8"/>
      <c r="J223" s="8">
        <f>'wind velocity'!N223-X223</f>
        <v>-1570.8685794470623</v>
      </c>
      <c r="L223" s="12">
        <f>IF('RAOB Used for Calcs'!N223=1,(0.5)*F223*$K$12*D223*(H223*ABS(H223)),0)</f>
        <v>-1.1317837013009164</v>
      </c>
      <c r="N223" s="12">
        <f>IF('RAOB Used for Calcs'!N223=1,(0.5)*F223*$K$12*D223*(J223*ABS(J223)),0)</f>
        <v>-455.59533000941758</v>
      </c>
      <c r="P223" s="9">
        <f>IF('RAOB Used for Calcs'!N223=1,L223/$O$9,0)</f>
        <v>-1.1317837013009164</v>
      </c>
      <c r="Q223" s="8"/>
      <c r="R223" s="9">
        <f>IF('RAOB Used for Calcs'!N223=1,N223/$O$9,0)</f>
        <v>-455.59533000941758</v>
      </c>
      <c r="S223" s="25"/>
      <c r="T223" s="25">
        <f>IF('RAOB Used for Calcs'!L223=1,'particle parameters'!$B$31,T224+(P224*'vertical grid'!H224))</f>
        <v>82.26991034030803</v>
      </c>
      <c r="V223" s="25">
        <f>(IF('RAOB Used for Calcs'!L223=1, AVERAGE(T222:T223), AVERAGE(T222:T224))*'RAOB Used for Calcs'!N223)</f>
        <v>82.26991034030803</v>
      </c>
      <c r="W223" s="25"/>
      <c r="X223" s="25">
        <f>IF('RAOB Used for Calcs'!L223=1,'particle parameters'!$B$32,X224+(R224*'vertical grid'!H224))</f>
        <v>1569.8034044905619</v>
      </c>
      <c r="Z223" s="25">
        <f>(IF('RAOB Used for Calcs'!L223=1,AVERAGE(X222:X223),AVERAGE(X222:X224)))*'RAOB Used for Calcs'!N223</f>
        <v>1569.8034044905619</v>
      </c>
      <c r="AB223" s="8">
        <f>(V223*'vertical grid'!H223)+((0.5*P223)*('vertical grid'!H223*'vertical grid'!H223))</f>
        <v>0</v>
      </c>
      <c r="AD223" s="8">
        <f>(Z223*'vertical grid'!H223)+((0.5*R223)*('vertical grid'!H223*'vertical grid'!H223))</f>
        <v>0</v>
      </c>
      <c r="AF223" s="8" t="e">
        <f>IF(AB223=0, AB223/0, SUM(AB223:$AB$600))</f>
        <v>#DIV/0!</v>
      </c>
      <c r="AH223" s="8" t="e">
        <f>IF(AD223=0, AD223/0, SUM(AD223:$AD$600))</f>
        <v>#DIV/0!</v>
      </c>
      <c r="AJ223" s="9">
        <f>IF('RAOB Used for Calcs'!N224=1,AB223/(B223-B222),B223/0)</f>
        <v>0</v>
      </c>
      <c r="AL223" s="9">
        <f>IF('RAOB Used for Calcs'!N224=1, AD223/(B223-B222), B223/0)</f>
        <v>0</v>
      </c>
    </row>
    <row r="224" spans="2:38" x14ac:dyDescent="0.15">
      <c r="B224" s="15">
        <f>IF('RAOB Used for Calcs'!N224=1,'RAOB Used for Calcs'!C224,0)</f>
        <v>20158</v>
      </c>
      <c r="D224" s="8">
        <f>Vz!K224</f>
        <v>0.83776586238420292</v>
      </c>
      <c r="F224" s="9">
        <f>'P,T'!J224</f>
        <v>8.1148698782643747E-2</v>
      </c>
      <c r="G224" s="8"/>
      <c r="H224" s="8">
        <f>'wind velocity'!J224-T224</f>
        <v>-78.29462328369884</v>
      </c>
      <c r="I224" s="8"/>
      <c r="J224" s="8">
        <f>'wind velocity'!N224-X224</f>
        <v>-1570.8685794470623</v>
      </c>
      <c r="L224" s="12">
        <f>IF('RAOB Used for Calcs'!N224=1,(0.5)*F224*$K$12*D224*(H224*ABS(H224)),0)</f>
        <v>-1.1317837013009164</v>
      </c>
      <c r="N224" s="12">
        <f>IF('RAOB Used for Calcs'!N224=1,(0.5)*F224*$K$12*D224*(J224*ABS(J224)),0)</f>
        <v>-455.59533000941758</v>
      </c>
      <c r="P224" s="9">
        <f>IF('RAOB Used for Calcs'!N224=1,L224/$O$9,0)</f>
        <v>-1.1317837013009164</v>
      </c>
      <c r="Q224" s="8"/>
      <c r="R224" s="9">
        <f>IF('RAOB Used for Calcs'!N224=1,N224/$O$9,0)</f>
        <v>-455.59533000941758</v>
      </c>
      <c r="S224" s="25"/>
      <c r="T224" s="25">
        <f>IF('RAOB Used for Calcs'!L224=1,'particle parameters'!$B$31,T225+(P225*'vertical grid'!H225))</f>
        <v>82.26991034030803</v>
      </c>
      <c r="V224" s="25">
        <f>(IF('RAOB Used for Calcs'!L224=1, AVERAGE(T223:T224), AVERAGE(T223:T225))*'RAOB Used for Calcs'!N224)</f>
        <v>82.26991034030803</v>
      </c>
      <c r="W224" s="25"/>
      <c r="X224" s="25">
        <f>IF('RAOB Used for Calcs'!L224=1,'particle parameters'!$B$32,X225+(R225*'vertical grid'!H225))</f>
        <v>1569.8034044905619</v>
      </c>
      <c r="Z224" s="25">
        <f>(IF('RAOB Used for Calcs'!L224=1,AVERAGE(X223:X224),AVERAGE(X223:X225)))*'RAOB Used for Calcs'!N224</f>
        <v>1569.8034044905619</v>
      </c>
      <c r="AB224" s="8">
        <f>(V224*'vertical grid'!H224)+((0.5*P224)*('vertical grid'!H224*'vertical grid'!H224))</f>
        <v>0</v>
      </c>
      <c r="AD224" s="8">
        <f>(Z224*'vertical grid'!H224)+((0.5*R224)*('vertical grid'!H224*'vertical grid'!H224))</f>
        <v>0</v>
      </c>
      <c r="AF224" s="8" t="e">
        <f>IF(AB224=0, AB224/0, SUM(AB224:$AB$600))</f>
        <v>#DIV/0!</v>
      </c>
      <c r="AH224" s="8" t="e">
        <f>IF(AD224=0, AD224/0, SUM(AD224:$AD$600))</f>
        <v>#DIV/0!</v>
      </c>
      <c r="AJ224" s="9">
        <f>IF('RAOB Used for Calcs'!N225=1,AB224/(B224-B223),B224/0)</f>
        <v>0</v>
      </c>
      <c r="AL224" s="9">
        <f>IF('RAOB Used for Calcs'!N225=1, AD224/(B224-B223), B224/0)</f>
        <v>0</v>
      </c>
    </row>
    <row r="225" spans="2:38" x14ac:dyDescent="0.15">
      <c r="B225" s="15">
        <f>IF('RAOB Used for Calcs'!N225=1,'RAOB Used for Calcs'!C225,0)</f>
        <v>20314</v>
      </c>
      <c r="D225" s="8">
        <f>Vz!K225</f>
        <v>0.83776586238420292</v>
      </c>
      <c r="F225" s="9">
        <f>'P,T'!J225</f>
        <v>8.1148698782643747E-2</v>
      </c>
      <c r="G225" s="8"/>
      <c r="H225" s="8">
        <f>'wind velocity'!J225-T225</f>
        <v>-78.29462328369884</v>
      </c>
      <c r="I225" s="8"/>
      <c r="J225" s="8">
        <f>'wind velocity'!N225-X225</f>
        <v>-1570.8685794470623</v>
      </c>
      <c r="L225" s="12">
        <f>IF('RAOB Used for Calcs'!N225=1,(0.5)*F225*$K$12*D225*(H225*ABS(H225)),0)</f>
        <v>-1.1317837013009164</v>
      </c>
      <c r="N225" s="12">
        <f>IF('RAOB Used for Calcs'!N225=1,(0.5)*F225*$K$12*D225*(J225*ABS(J225)),0)</f>
        <v>-455.59533000941758</v>
      </c>
      <c r="P225" s="9">
        <f>IF('RAOB Used for Calcs'!N225=1,L225/$O$9,0)</f>
        <v>-1.1317837013009164</v>
      </c>
      <c r="Q225" s="8"/>
      <c r="R225" s="9">
        <f>IF('RAOB Used for Calcs'!N225=1,N225/$O$9,0)</f>
        <v>-455.59533000941758</v>
      </c>
      <c r="S225" s="25"/>
      <c r="T225" s="25">
        <f>IF('RAOB Used for Calcs'!L225=1,'particle parameters'!$B$31,T226+(P226*'vertical grid'!H226))</f>
        <v>82.26991034030803</v>
      </c>
      <c r="V225" s="25">
        <f>(IF('RAOB Used for Calcs'!L225=1, AVERAGE(T224:T225), AVERAGE(T224:T226))*'RAOB Used for Calcs'!N225)</f>
        <v>82.26991034030803</v>
      </c>
      <c r="W225" s="25"/>
      <c r="X225" s="25">
        <f>IF('RAOB Used for Calcs'!L225=1,'particle parameters'!$B$32,X226+(R226*'vertical grid'!H226))</f>
        <v>1569.8034044905619</v>
      </c>
      <c r="Z225" s="25">
        <f>(IF('RAOB Used for Calcs'!L225=1,AVERAGE(X224:X225),AVERAGE(X224:X226)))*'RAOB Used for Calcs'!N225</f>
        <v>1569.8034044905619</v>
      </c>
      <c r="AB225" s="8">
        <f>(V225*'vertical grid'!H225)+((0.5*P225)*('vertical grid'!H225*'vertical grid'!H225))</f>
        <v>0</v>
      </c>
      <c r="AD225" s="8">
        <f>(Z225*'vertical grid'!H225)+((0.5*R225)*('vertical grid'!H225*'vertical grid'!H225))</f>
        <v>0</v>
      </c>
      <c r="AF225" s="8" t="e">
        <f>IF(AB225=0, AB225/0, SUM(AB225:$AB$600))</f>
        <v>#DIV/0!</v>
      </c>
      <c r="AH225" s="8" t="e">
        <f>IF(AD225=0, AD225/0, SUM(AD225:$AD$600))</f>
        <v>#DIV/0!</v>
      </c>
      <c r="AJ225" s="9">
        <f>IF('RAOB Used for Calcs'!N226=1,AB225/(B225-B224),B225/0)</f>
        <v>0</v>
      </c>
      <c r="AL225" s="9">
        <f>IF('RAOB Used for Calcs'!N226=1, AD225/(B225-B224), B225/0)</f>
        <v>0</v>
      </c>
    </row>
    <row r="226" spans="2:38" x14ac:dyDescent="0.15">
      <c r="B226" s="15">
        <f>IF('RAOB Used for Calcs'!N226=1,'RAOB Used for Calcs'!C226,0)</f>
        <v>20470</v>
      </c>
      <c r="D226" s="8">
        <f>Vz!K226</f>
        <v>0.83776586238420292</v>
      </c>
      <c r="F226" s="9">
        <f>'P,T'!J226</f>
        <v>8.1148698782643747E-2</v>
      </c>
      <c r="G226" s="8"/>
      <c r="H226" s="8">
        <f>'wind velocity'!J226-T226</f>
        <v>-78.29462328369884</v>
      </c>
      <c r="I226" s="8"/>
      <c r="J226" s="8">
        <f>'wind velocity'!N226-X226</f>
        <v>-1570.8685794470623</v>
      </c>
      <c r="L226" s="12">
        <f>IF('RAOB Used for Calcs'!N226=1,(0.5)*F226*$K$12*D226*(H226*ABS(H226)),0)</f>
        <v>-1.1317837013009164</v>
      </c>
      <c r="N226" s="12">
        <f>IF('RAOB Used for Calcs'!N226=1,(0.5)*F226*$K$12*D226*(J226*ABS(J226)),0)</f>
        <v>-455.59533000941758</v>
      </c>
      <c r="P226" s="9">
        <f>IF('RAOB Used for Calcs'!N226=1,L226/$O$9,0)</f>
        <v>-1.1317837013009164</v>
      </c>
      <c r="Q226" s="8"/>
      <c r="R226" s="9">
        <f>IF('RAOB Used for Calcs'!N226=1,N226/$O$9,0)</f>
        <v>-455.59533000941758</v>
      </c>
      <c r="S226" s="25"/>
      <c r="T226" s="25">
        <f>IF('RAOB Used for Calcs'!L226=1,'particle parameters'!$B$31,T227+(P227*'vertical grid'!H227))</f>
        <v>82.26991034030803</v>
      </c>
      <c r="V226" s="25">
        <f>(IF('RAOB Used for Calcs'!L226=1, AVERAGE(T225:T226), AVERAGE(T225:T227))*'RAOB Used for Calcs'!N226)</f>
        <v>82.26991034030803</v>
      </c>
      <c r="W226" s="25"/>
      <c r="X226" s="25">
        <f>IF('RAOB Used for Calcs'!L226=1,'particle parameters'!$B$32,X227+(R227*'vertical grid'!H227))</f>
        <v>1569.8034044905619</v>
      </c>
      <c r="Z226" s="25">
        <f>(IF('RAOB Used for Calcs'!L226=1,AVERAGE(X225:X226),AVERAGE(X225:X227)))*'RAOB Used for Calcs'!N226</f>
        <v>1569.8034044905619</v>
      </c>
      <c r="AB226" s="8">
        <f>(V226*'vertical grid'!H226)+((0.5*P226)*('vertical grid'!H226*'vertical grid'!H226))</f>
        <v>0</v>
      </c>
      <c r="AD226" s="8">
        <f>(Z226*'vertical grid'!H226)+((0.5*R226)*('vertical grid'!H226*'vertical grid'!H226))</f>
        <v>0</v>
      </c>
      <c r="AF226" s="8" t="e">
        <f>IF(AB226=0, AB226/0, SUM(AB226:$AB$600))</f>
        <v>#DIV/0!</v>
      </c>
      <c r="AH226" s="8" t="e">
        <f>IF(AD226=0, AD226/0, SUM(AD226:$AD$600))</f>
        <v>#DIV/0!</v>
      </c>
      <c r="AJ226" s="9">
        <f>IF('RAOB Used for Calcs'!N227=1,AB226/(B226-B225),B226/0)</f>
        <v>0</v>
      </c>
      <c r="AL226" s="9">
        <f>IF('RAOB Used for Calcs'!N227=1, AD226/(B226-B225), B226/0)</f>
        <v>0</v>
      </c>
    </row>
    <row r="227" spans="2:38" x14ac:dyDescent="0.15">
      <c r="B227" s="15">
        <f>IF('RAOB Used for Calcs'!N227=1,'RAOB Used for Calcs'!C227,0)</f>
        <v>20603.333333333332</v>
      </c>
      <c r="D227" s="8">
        <f>Vz!K227</f>
        <v>0.87549802359151419</v>
      </c>
      <c r="F227" s="9">
        <f>'P,T'!J227</f>
        <v>7.0728714621194816E-2</v>
      </c>
      <c r="G227" s="8"/>
      <c r="H227" s="8">
        <f>'wind velocity'!J227-T227</f>
        <v>-76.951131208842369</v>
      </c>
      <c r="I227" s="8"/>
      <c r="J227" s="8">
        <f>'wind velocity'!N227-X227</f>
        <v>-1570.6274285707561</v>
      </c>
      <c r="L227" s="12">
        <f>IF('RAOB Used for Calcs'!N227=1,(0.5)*F227*$K$12*D227*(H227*ABS(H227)),0)</f>
        <v>-0.99580955800810145</v>
      </c>
      <c r="N227" s="12">
        <f>IF('RAOB Used for Calcs'!N227=1,(0.5)*F227*$K$12*D227*(J227*ABS(J227)),0)</f>
        <v>-414.85146524465938</v>
      </c>
      <c r="P227" s="9">
        <f>IF('RAOB Used for Calcs'!N227=1,L227/$O$9,0)</f>
        <v>-0.99580955800810145</v>
      </c>
      <c r="Q227" s="8"/>
      <c r="R227" s="9">
        <f>IF('RAOB Used for Calcs'!N227=1,N227/$O$9,0)</f>
        <v>-414.85146524465938</v>
      </c>
      <c r="S227" s="25"/>
      <c r="T227" s="25">
        <f>IF('RAOB Used for Calcs'!L227=1,'particle parameters'!$B$31,T228+(P228*'vertical grid'!H228))</f>
        <v>82.26991034030803</v>
      </c>
      <c r="V227" s="25">
        <f>(IF('RAOB Used for Calcs'!L227=1, AVERAGE(T226:T227), AVERAGE(T226:T228))*'RAOB Used for Calcs'!N227)</f>
        <v>82.26991034030803</v>
      </c>
      <c r="W227" s="25"/>
      <c r="X227" s="25">
        <f>IF('RAOB Used for Calcs'!L227=1,'particle parameters'!$B$32,X228+(R228*'vertical grid'!H228))</f>
        <v>1569.8034044905619</v>
      </c>
      <c r="Z227" s="25">
        <f>(IF('RAOB Used for Calcs'!L227=1,AVERAGE(X226:X227),AVERAGE(X226:X228)))*'RAOB Used for Calcs'!N227</f>
        <v>1569.8034044905619</v>
      </c>
      <c r="AB227" s="8">
        <f>(V227*'vertical grid'!H227)+((0.5*P227)*('vertical grid'!H227*'vertical grid'!H227))</f>
        <v>0</v>
      </c>
      <c r="AD227" s="8">
        <f>(Z227*'vertical grid'!H227)+((0.5*R227)*('vertical grid'!H227*'vertical grid'!H227))</f>
        <v>0</v>
      </c>
      <c r="AF227" s="8" t="e">
        <f>IF(AB227=0, AB227/0, SUM(AB227:$AB$600))</f>
        <v>#DIV/0!</v>
      </c>
      <c r="AH227" s="8" t="e">
        <f>IF(AD227=0, AD227/0, SUM(AD227:$AD$600))</f>
        <v>#DIV/0!</v>
      </c>
      <c r="AJ227" s="9">
        <f>IF('RAOB Used for Calcs'!N228=1,AB227/(B227-B226),B227/0)</f>
        <v>0</v>
      </c>
      <c r="AL227" s="9">
        <f>IF('RAOB Used for Calcs'!N228=1, AD227/(B227-B226), B227/0)</f>
        <v>0</v>
      </c>
    </row>
    <row r="228" spans="2:38" x14ac:dyDescent="0.15">
      <c r="B228" s="15">
        <f>IF('RAOB Used for Calcs'!N228=1,'RAOB Used for Calcs'!C228,0)</f>
        <v>20736.666666666664</v>
      </c>
      <c r="D228" s="8">
        <f>Vz!K228</f>
        <v>0.87549802359151419</v>
      </c>
      <c r="F228" s="9">
        <f>'P,T'!J228</f>
        <v>7.0728714621194816E-2</v>
      </c>
      <c r="G228" s="8"/>
      <c r="H228" s="8">
        <f>'wind velocity'!J228-T228</f>
        <v>-75.607639133985899</v>
      </c>
      <c r="I228" s="8"/>
      <c r="J228" s="8">
        <f>'wind velocity'!N228-X228</f>
        <v>-1570.3862776944502</v>
      </c>
      <c r="L228" s="12">
        <f>IF('RAOB Used for Calcs'!N228=1,(0.5)*F228*$K$12*D228*(H228*ABS(H228)),0)</f>
        <v>-0.96134136137122461</v>
      </c>
      <c r="N228" s="12">
        <f>IF('RAOB Used for Calcs'!N228=1,(0.5)*F228*$K$12*D228*(J228*ABS(J228)),0)</f>
        <v>-414.72408415802346</v>
      </c>
      <c r="P228" s="9">
        <f>IF('RAOB Used for Calcs'!N228=1,L228/$O$9,0)</f>
        <v>-0.96134136137122461</v>
      </c>
      <c r="Q228" s="8"/>
      <c r="R228" s="9">
        <f>IF('RAOB Used for Calcs'!N228=1,N228/$O$9,0)</f>
        <v>-414.72408415802346</v>
      </c>
      <c r="S228" s="25"/>
      <c r="T228" s="25">
        <f>IF('RAOB Used for Calcs'!L228=1,'particle parameters'!$B$31,T229+(P229*'vertical grid'!H229))</f>
        <v>82.26991034030803</v>
      </c>
      <c r="V228" s="25">
        <f>(IF('RAOB Used for Calcs'!L228=1, AVERAGE(T227:T228), AVERAGE(T227:T229))*'RAOB Used for Calcs'!N228)</f>
        <v>82.26991034030803</v>
      </c>
      <c r="W228" s="25"/>
      <c r="X228" s="25">
        <f>IF('RAOB Used for Calcs'!L228=1,'particle parameters'!$B$32,X229+(R229*'vertical grid'!H229))</f>
        <v>1569.8034044905619</v>
      </c>
      <c r="Z228" s="25">
        <f>(IF('RAOB Used for Calcs'!L228=1,AVERAGE(X227:X228),AVERAGE(X227:X229)))*'RAOB Used for Calcs'!N228</f>
        <v>1569.8034044905619</v>
      </c>
      <c r="AB228" s="8">
        <f>(V228*'vertical grid'!H228)+((0.5*P228)*('vertical grid'!H228*'vertical grid'!H228))</f>
        <v>0</v>
      </c>
      <c r="AD228" s="8">
        <f>(Z228*'vertical grid'!H228)+((0.5*R228)*('vertical grid'!H228*'vertical grid'!H228))</f>
        <v>0</v>
      </c>
      <c r="AF228" s="8" t="e">
        <f>IF(AB228=0, AB228/0, SUM(AB228:$AB$600))</f>
        <v>#DIV/0!</v>
      </c>
      <c r="AH228" s="8" t="e">
        <f>IF(AD228=0, AD228/0, SUM(AD228:$AD$600))</f>
        <v>#DIV/0!</v>
      </c>
      <c r="AJ228" s="9">
        <f>IF('RAOB Used for Calcs'!N229=1,AB228/(B228-B227),B228/0)</f>
        <v>0</v>
      </c>
      <c r="AL228" s="9">
        <f>IF('RAOB Used for Calcs'!N229=1, AD228/(B228-B227), B228/0)</f>
        <v>0</v>
      </c>
    </row>
    <row r="229" spans="2:38" x14ac:dyDescent="0.15">
      <c r="B229" s="15">
        <f>IF('RAOB Used for Calcs'!N229=1,'RAOB Used for Calcs'!C229,0)</f>
        <v>20870</v>
      </c>
      <c r="D229" s="8">
        <f>Vz!K229</f>
        <v>0.87549802359151419</v>
      </c>
      <c r="F229" s="9">
        <f>'P,T'!J229</f>
        <v>7.0728714621194816E-2</v>
      </c>
      <c r="G229" s="8"/>
      <c r="H229" s="8">
        <f>'wind velocity'!J229-T229</f>
        <v>-75.607639133985899</v>
      </c>
      <c r="I229" s="8"/>
      <c r="J229" s="8">
        <f>'wind velocity'!N229-X229</f>
        <v>-1570.3862776944502</v>
      </c>
      <c r="L229" s="12">
        <f>IF('RAOB Used for Calcs'!N229=1,(0.5)*F229*$K$12*D229*(H229*ABS(H229)),0)</f>
        <v>-0.96134136137122461</v>
      </c>
      <c r="N229" s="12">
        <f>IF('RAOB Used for Calcs'!N229=1,(0.5)*F229*$K$12*D229*(J229*ABS(J229)),0)</f>
        <v>-414.72408415802346</v>
      </c>
      <c r="P229" s="9">
        <f>IF('RAOB Used for Calcs'!N229=1,L229/$O$9,0)</f>
        <v>-0.96134136137122461</v>
      </c>
      <c r="Q229" s="8"/>
      <c r="R229" s="9">
        <f>IF('RAOB Used for Calcs'!N229=1,N229/$O$9,0)</f>
        <v>-414.72408415802346</v>
      </c>
      <c r="S229" s="25"/>
      <c r="T229" s="25">
        <f>IF('RAOB Used for Calcs'!L229=1,'particle parameters'!$B$31,T230+(P230*'vertical grid'!H230))</f>
        <v>82.26991034030803</v>
      </c>
      <c r="V229" s="25">
        <f>(IF('RAOB Used for Calcs'!L229=1, AVERAGE(T228:T229), AVERAGE(T228:T230))*'RAOB Used for Calcs'!N229)</f>
        <v>82.26991034030803</v>
      </c>
      <c r="W229" s="25"/>
      <c r="X229" s="25">
        <f>IF('RAOB Used for Calcs'!L229=1,'particle parameters'!$B$32,X230+(R230*'vertical grid'!H230))</f>
        <v>1569.8034044905619</v>
      </c>
      <c r="Z229" s="25">
        <f>(IF('RAOB Used for Calcs'!L229=1,AVERAGE(X228:X229),AVERAGE(X228:X230)))*'RAOB Used for Calcs'!N229</f>
        <v>1569.8034044905619</v>
      </c>
      <c r="AB229" s="8">
        <f>(V229*'vertical grid'!H229)+((0.5*P229)*('vertical grid'!H229*'vertical grid'!H229))</f>
        <v>0</v>
      </c>
      <c r="AD229" s="8">
        <f>(Z229*'vertical grid'!H229)+((0.5*R229)*('vertical grid'!H229*'vertical grid'!H229))</f>
        <v>0</v>
      </c>
      <c r="AF229" s="8" t="e">
        <f>IF(AB229=0, AB229/0, SUM(AB229:$AB$600))</f>
        <v>#DIV/0!</v>
      </c>
      <c r="AH229" s="8" t="e">
        <f>IF(AD229=0, AD229/0, SUM(AD229:$AD$600))</f>
        <v>#DIV/0!</v>
      </c>
      <c r="AJ229" s="9">
        <f>IF('RAOB Used for Calcs'!N230=1,AB229/(B229-B228),B229/0)</f>
        <v>0</v>
      </c>
      <c r="AL229" s="9">
        <f>IF('RAOB Used for Calcs'!N230=1, AD229/(B229-B228), B229/0)</f>
        <v>0</v>
      </c>
    </row>
    <row r="230" spans="2:38" x14ac:dyDescent="0.15">
      <c r="B230" s="15">
        <f>IF('RAOB Used for Calcs'!N230=1,'RAOB Used for Calcs'!C230,0)</f>
        <v>21025.333333333332</v>
      </c>
      <c r="D230" s="8">
        <f>Vz!K230</f>
        <v>0.87549802359151419</v>
      </c>
      <c r="F230" s="9">
        <f>'P,T'!J230</f>
        <v>7.0728714621194816E-2</v>
      </c>
      <c r="G230" s="8"/>
      <c r="H230" s="8">
        <f>'wind velocity'!J230-T230</f>
        <v>-75.607639133985899</v>
      </c>
      <c r="I230" s="8"/>
      <c r="J230" s="8">
        <f>'wind velocity'!N230-X230</f>
        <v>-1570.3862776944502</v>
      </c>
      <c r="L230" s="12">
        <f>IF('RAOB Used for Calcs'!N230=1,(0.5)*F230*$K$12*D230*(H230*ABS(H230)),0)</f>
        <v>-0.96134136137122461</v>
      </c>
      <c r="N230" s="12">
        <f>IF('RAOB Used for Calcs'!N230=1,(0.5)*F230*$K$12*D230*(J230*ABS(J230)),0)</f>
        <v>-414.72408415802346</v>
      </c>
      <c r="P230" s="9">
        <f>IF('RAOB Used for Calcs'!N230=1,L230/$O$9,0)</f>
        <v>-0.96134136137122461</v>
      </c>
      <c r="Q230" s="8"/>
      <c r="R230" s="9">
        <f>IF('RAOB Used for Calcs'!N230=1,N230/$O$9,0)</f>
        <v>-414.72408415802346</v>
      </c>
      <c r="S230" s="25"/>
      <c r="T230" s="25">
        <f>IF('RAOB Used for Calcs'!L230=1,'particle parameters'!$B$31,T231+(P231*'vertical grid'!H231))</f>
        <v>82.26991034030803</v>
      </c>
      <c r="V230" s="25">
        <f>(IF('RAOB Used for Calcs'!L230=1, AVERAGE(T229:T230), AVERAGE(T229:T231))*'RAOB Used for Calcs'!N230)</f>
        <v>82.26991034030803</v>
      </c>
      <c r="W230" s="25"/>
      <c r="X230" s="25">
        <f>IF('RAOB Used for Calcs'!L230=1,'particle parameters'!$B$32,X231+(R231*'vertical grid'!H231))</f>
        <v>1569.8034044905619</v>
      </c>
      <c r="Z230" s="25">
        <f>(IF('RAOB Used for Calcs'!L230=1,AVERAGE(X229:X230),AVERAGE(X229:X231)))*'RAOB Used for Calcs'!N230</f>
        <v>1569.8034044905619</v>
      </c>
      <c r="AB230" s="8">
        <f>(V230*'vertical grid'!H230)+((0.5*P230)*('vertical grid'!H230*'vertical grid'!H230))</f>
        <v>0</v>
      </c>
      <c r="AD230" s="8">
        <f>(Z230*'vertical grid'!H230)+((0.5*R230)*('vertical grid'!H230*'vertical grid'!H230))</f>
        <v>0</v>
      </c>
      <c r="AF230" s="8" t="e">
        <f>IF(AB230=0, AB230/0, SUM(AB230:$AB$600))</f>
        <v>#DIV/0!</v>
      </c>
      <c r="AH230" s="8" t="e">
        <f>IF(AD230=0, AD230/0, SUM(AD230:$AD$600))</f>
        <v>#DIV/0!</v>
      </c>
      <c r="AJ230" s="9">
        <f>IF('RAOB Used for Calcs'!N231=1,AB230/(B230-B229),B230/0)</f>
        <v>0</v>
      </c>
      <c r="AL230" s="9">
        <f>IF('RAOB Used for Calcs'!N231=1, AD230/(B230-B229), B230/0)</f>
        <v>0</v>
      </c>
    </row>
    <row r="231" spans="2:38" x14ac:dyDescent="0.15">
      <c r="B231" s="15">
        <f>IF('RAOB Used for Calcs'!N231=1,'RAOB Used for Calcs'!C231,0)</f>
        <v>21180.666666666664</v>
      </c>
      <c r="D231" s="8">
        <f>Vz!K231</f>
        <v>0.87549802359151419</v>
      </c>
      <c r="F231" s="9">
        <f>'P,T'!J231</f>
        <v>7.0728714621194816E-2</v>
      </c>
      <c r="G231" s="8"/>
      <c r="H231" s="8">
        <f>'wind velocity'!J231-T231</f>
        <v>-75.607639133985899</v>
      </c>
      <c r="I231" s="8"/>
      <c r="J231" s="8">
        <f>'wind velocity'!N231-X231</f>
        <v>-1570.3862776944502</v>
      </c>
      <c r="L231" s="12">
        <f>IF('RAOB Used for Calcs'!N231=1,(0.5)*F231*$K$12*D231*(H231*ABS(H231)),0)</f>
        <v>-0.96134136137122461</v>
      </c>
      <c r="N231" s="12">
        <f>IF('RAOB Used for Calcs'!N231=1,(0.5)*F231*$K$12*D231*(J231*ABS(J231)),0)</f>
        <v>-414.72408415802346</v>
      </c>
      <c r="P231" s="9">
        <f>IF('RAOB Used for Calcs'!N231=1,L231/$O$9,0)</f>
        <v>-0.96134136137122461</v>
      </c>
      <c r="Q231" s="8"/>
      <c r="R231" s="9">
        <f>IF('RAOB Used for Calcs'!N231=1,N231/$O$9,0)</f>
        <v>-414.72408415802346</v>
      </c>
      <c r="S231" s="25"/>
      <c r="T231" s="25">
        <f>IF('RAOB Used for Calcs'!L231=1,'particle parameters'!$B$31,T232+(P232*'vertical grid'!H232))</f>
        <v>82.26991034030803</v>
      </c>
      <c r="V231" s="25">
        <f>(IF('RAOB Used for Calcs'!L231=1, AVERAGE(T230:T231), AVERAGE(T230:T232))*'RAOB Used for Calcs'!N231)</f>
        <v>82.26991034030803</v>
      </c>
      <c r="W231" s="25"/>
      <c r="X231" s="25">
        <f>IF('RAOB Used for Calcs'!L231=1,'particle parameters'!$B$32,X232+(R232*'vertical grid'!H232))</f>
        <v>1569.8034044905619</v>
      </c>
      <c r="Z231" s="25">
        <f>(IF('RAOB Used for Calcs'!L231=1,AVERAGE(X230:X231),AVERAGE(X230:X232)))*'RAOB Used for Calcs'!N231</f>
        <v>1569.8034044905619</v>
      </c>
      <c r="AB231" s="8">
        <f>(V231*'vertical grid'!H231)+((0.5*P231)*('vertical grid'!H231*'vertical grid'!H231))</f>
        <v>0</v>
      </c>
      <c r="AD231" s="8">
        <f>(Z231*'vertical grid'!H231)+((0.5*R231)*('vertical grid'!H231*'vertical grid'!H231))</f>
        <v>0</v>
      </c>
      <c r="AF231" s="8" t="e">
        <f>IF(AB231=0, AB231/0, SUM(AB231:$AB$600))</f>
        <v>#DIV/0!</v>
      </c>
      <c r="AH231" s="8" t="e">
        <f>IF(AD231=0, AD231/0, SUM(AD231:$AD$600))</f>
        <v>#DIV/0!</v>
      </c>
      <c r="AJ231" s="9">
        <f>IF('RAOB Used for Calcs'!N232=1,AB231/(B231-B230),B231/0)</f>
        <v>0</v>
      </c>
      <c r="AL231" s="9">
        <f>IF('RAOB Used for Calcs'!N232=1, AD231/(B231-B230), B231/0)</f>
        <v>0</v>
      </c>
    </row>
    <row r="232" spans="2:38" x14ac:dyDescent="0.15">
      <c r="B232" s="15">
        <f>IF('RAOB Used for Calcs'!N232=1,'RAOB Used for Calcs'!C232,0)</f>
        <v>21336</v>
      </c>
      <c r="D232" s="8">
        <f>Vz!K232</f>
        <v>0.87549802359151419</v>
      </c>
      <c r="F232" s="9">
        <f>'P,T'!J232</f>
        <v>7.0728714621194816E-2</v>
      </c>
      <c r="G232" s="8"/>
      <c r="H232" s="8">
        <f>'wind velocity'!J232-T232</f>
        <v>-75.607639133985899</v>
      </c>
      <c r="I232" s="8"/>
      <c r="J232" s="8">
        <f>'wind velocity'!N232-X232</f>
        <v>-1570.3862776944502</v>
      </c>
      <c r="L232" s="12">
        <f>IF('RAOB Used for Calcs'!N232=1,(0.5)*F232*$K$12*D232*(H232*ABS(H232)),0)</f>
        <v>-0.96134136137122461</v>
      </c>
      <c r="N232" s="12">
        <f>IF('RAOB Used for Calcs'!N232=1,(0.5)*F232*$K$12*D232*(J232*ABS(J232)),0)</f>
        <v>-414.72408415802346</v>
      </c>
      <c r="P232" s="9">
        <f>IF('RAOB Used for Calcs'!N232=1,L232/$O$9,0)</f>
        <v>-0.96134136137122461</v>
      </c>
      <c r="Q232" s="8"/>
      <c r="R232" s="9">
        <f>IF('RAOB Used for Calcs'!N232=1,N232/$O$9,0)</f>
        <v>-414.72408415802346</v>
      </c>
      <c r="S232" s="25"/>
      <c r="T232" s="25">
        <f>IF('RAOB Used for Calcs'!L232=1,'particle parameters'!$B$31,T233+(P233*'vertical grid'!H233))</f>
        <v>82.26991034030803</v>
      </c>
      <c r="V232" s="25">
        <f>(IF('RAOB Used for Calcs'!L232=1, AVERAGE(T231:T232), AVERAGE(T231:T233))*'RAOB Used for Calcs'!N232)</f>
        <v>82.26991034030803</v>
      </c>
      <c r="W232" s="25"/>
      <c r="X232" s="25">
        <f>IF('RAOB Used for Calcs'!L232=1,'particle parameters'!$B$32,X233+(R233*'vertical grid'!H233))</f>
        <v>1569.8034044905619</v>
      </c>
      <c r="Z232" s="25">
        <f>(IF('RAOB Used for Calcs'!L232=1,AVERAGE(X231:X232),AVERAGE(X231:X233)))*'RAOB Used for Calcs'!N232</f>
        <v>1569.8034044905619</v>
      </c>
      <c r="AB232" s="8">
        <f>(V232*'vertical grid'!H232)+((0.5*P232)*('vertical grid'!H232*'vertical grid'!H232))</f>
        <v>0</v>
      </c>
      <c r="AD232" s="8">
        <f>(Z232*'vertical grid'!H232)+((0.5*R232)*('vertical grid'!H232*'vertical grid'!H232))</f>
        <v>0</v>
      </c>
      <c r="AF232" s="8" t="e">
        <f>IF(AB232=0, AB232/0, SUM(AB232:$AB$600))</f>
        <v>#DIV/0!</v>
      </c>
      <c r="AH232" s="8" t="e">
        <f>IF(AD232=0, AD232/0, SUM(AD232:$AD$600))</f>
        <v>#DIV/0!</v>
      </c>
      <c r="AJ232" s="9">
        <f>IF('RAOB Used for Calcs'!N233=1,AB232/(B232-B231),B232/0)</f>
        <v>0</v>
      </c>
      <c r="AL232" s="9">
        <f>IF('RAOB Used for Calcs'!N233=1, AD232/(B232-B231), B232/0)</f>
        <v>0</v>
      </c>
    </row>
    <row r="233" spans="2:38" x14ac:dyDescent="0.15">
      <c r="B233" s="15">
        <f>IF('RAOB Used for Calcs'!N233=1,'RAOB Used for Calcs'!C233,0)</f>
        <v>21469.333333333332</v>
      </c>
      <c r="D233" s="8">
        <f>Vz!K233</f>
        <v>0.95215873048979194</v>
      </c>
      <c r="F233" s="9">
        <f>'P,T'!J233</f>
        <v>4.859865573688299E-2</v>
      </c>
      <c r="G233" s="8"/>
      <c r="H233" s="8">
        <f>'wind velocity'!J233-T233</f>
        <v>-77.824979465339794</v>
      </c>
      <c r="I233" s="8"/>
      <c r="J233" s="8">
        <f>'wind velocity'!N233-X233</f>
        <v>-1570.7378910925061</v>
      </c>
      <c r="L233" s="12">
        <f>IF('RAOB Used for Calcs'!N233=1,(0.5)*F233*$K$12*D233*(H233*ABS(H233)),0)</f>
        <v>-0.76114426225051657</v>
      </c>
      <c r="N233" s="12">
        <f>IF('RAOB Used for Calcs'!N233=1,(0.5)*F233*$K$12*D233*(J233*ABS(J233)),0)</f>
        <v>-310.05332220528106</v>
      </c>
      <c r="P233" s="9">
        <f>IF('RAOB Used for Calcs'!N233=1,L233/$O$9,0)</f>
        <v>-0.76114426225051657</v>
      </c>
      <c r="Q233" s="8"/>
      <c r="R233" s="9">
        <f>IF('RAOB Used for Calcs'!N233=1,N233/$O$9,0)</f>
        <v>-310.05332220528106</v>
      </c>
      <c r="S233" s="25"/>
      <c r="T233" s="25">
        <f>IF('RAOB Used for Calcs'!L233=1,'particle parameters'!$B$31,T234+(P234*'vertical grid'!H234))</f>
        <v>82.26991034030803</v>
      </c>
      <c r="V233" s="25">
        <f>(IF('RAOB Used for Calcs'!L233=1, AVERAGE(T232:T233), AVERAGE(T232:T234))*'RAOB Used for Calcs'!N233)</f>
        <v>82.26991034030803</v>
      </c>
      <c r="W233" s="25"/>
      <c r="X233" s="25">
        <f>IF('RAOB Used for Calcs'!L233=1,'particle parameters'!$B$32,X234+(R234*'vertical grid'!H234))</f>
        <v>1569.8034044905619</v>
      </c>
      <c r="Z233" s="25">
        <f>(IF('RAOB Used for Calcs'!L233=1,AVERAGE(X232:X233),AVERAGE(X232:X234)))*'RAOB Used for Calcs'!N233</f>
        <v>1569.8034044905619</v>
      </c>
      <c r="AB233" s="8">
        <f>(V233*'vertical grid'!H233)+((0.5*P233)*('vertical grid'!H233*'vertical grid'!H233))</f>
        <v>0</v>
      </c>
      <c r="AD233" s="8">
        <f>(Z233*'vertical grid'!H233)+((0.5*R233)*('vertical grid'!H233*'vertical grid'!H233))</f>
        <v>0</v>
      </c>
      <c r="AF233" s="8" t="e">
        <f>IF(AB233=0, AB233/0, SUM(AB233:$AB$600))</f>
        <v>#DIV/0!</v>
      </c>
      <c r="AH233" s="8" t="e">
        <f>IF(AD233=0, AD233/0, SUM(AD233:$AD$600))</f>
        <v>#DIV/0!</v>
      </c>
      <c r="AJ233" s="9">
        <f>IF('RAOB Used for Calcs'!N234=1,AB233/(B233-B232),B233/0)</f>
        <v>0</v>
      </c>
      <c r="AL233" s="9">
        <f>IF('RAOB Used for Calcs'!N234=1, AD233/(B233-B232), B233/0)</f>
        <v>0</v>
      </c>
    </row>
    <row r="234" spans="2:38" x14ac:dyDescent="0.15">
      <c r="B234" s="15">
        <f>IF('RAOB Used for Calcs'!N234=1,'RAOB Used for Calcs'!C234,0)</f>
        <v>21602.666666666664</v>
      </c>
      <c r="D234" s="8">
        <f>Vz!K234</f>
        <v>0.95215873048979194</v>
      </c>
      <c r="F234" s="9">
        <f>'P,T'!J234</f>
        <v>4.859865573688299E-2</v>
      </c>
      <c r="G234" s="8"/>
      <c r="H234" s="8">
        <f>'wind velocity'!J234-T234</f>
        <v>-80.042319796693704</v>
      </c>
      <c r="I234" s="8"/>
      <c r="J234" s="8">
        <f>'wind velocity'!N234-X234</f>
        <v>-1571.0895044905619</v>
      </c>
      <c r="L234" s="12">
        <f>IF('RAOB Used for Calcs'!N234=1,(0.5)*F234*$K$12*D234*(H234*ABS(H234)),0)</f>
        <v>-0.80513421384678063</v>
      </c>
      <c r="N234" s="12">
        <f>IF('RAOB Used for Calcs'!N234=1,(0.5)*F234*$K$12*D234*(J234*ABS(J234)),0)</f>
        <v>-310.19215008342314</v>
      </c>
      <c r="P234" s="9">
        <f>IF('RAOB Used for Calcs'!N234=1,L234/$O$9,0)</f>
        <v>-0.80513421384678063</v>
      </c>
      <c r="Q234" s="8"/>
      <c r="R234" s="9">
        <f>IF('RAOB Used for Calcs'!N234=1,N234/$O$9,0)</f>
        <v>-310.19215008342314</v>
      </c>
      <c r="S234" s="25"/>
      <c r="T234" s="25">
        <f>IF('RAOB Used for Calcs'!L234=1,'particle parameters'!$B$31,T235+(P235*'vertical grid'!H235))</f>
        <v>82.26991034030803</v>
      </c>
      <c r="V234" s="25">
        <f>(IF('RAOB Used for Calcs'!L234=1, AVERAGE(T233:T234), AVERAGE(T233:T235))*'RAOB Used for Calcs'!N234)</f>
        <v>82.26991034030803</v>
      </c>
      <c r="W234" s="25"/>
      <c r="X234" s="25">
        <f>IF('RAOB Used for Calcs'!L234=1,'particle parameters'!$B$32,X235+(R235*'vertical grid'!H235))</f>
        <v>1569.8034044905619</v>
      </c>
      <c r="Z234" s="25">
        <f>(IF('RAOB Used for Calcs'!L234=1,AVERAGE(X233:X234),AVERAGE(X233:X235)))*'RAOB Used for Calcs'!N234</f>
        <v>1569.8034044905619</v>
      </c>
      <c r="AB234" s="8">
        <f>(V234*'vertical grid'!H234)+((0.5*P234)*('vertical grid'!H234*'vertical grid'!H234))</f>
        <v>0</v>
      </c>
      <c r="AD234" s="8">
        <f>(Z234*'vertical grid'!H234)+((0.5*R234)*('vertical grid'!H234*'vertical grid'!H234))</f>
        <v>0</v>
      </c>
      <c r="AF234" s="8" t="e">
        <f>IF(AB234=0, AB234/0, SUM(AB234:$AB$600))</f>
        <v>#DIV/0!</v>
      </c>
      <c r="AH234" s="8" t="e">
        <f>IF(AD234=0, AD234/0, SUM(AD234:$AD$600))</f>
        <v>#DIV/0!</v>
      </c>
      <c r="AJ234" s="9">
        <f>IF('RAOB Used for Calcs'!N235=1,AB234/(B234-B233),B234/0)</f>
        <v>0</v>
      </c>
      <c r="AL234" s="9">
        <f>IF('RAOB Used for Calcs'!N235=1, AD234/(B234-B233), B234/0)</f>
        <v>0</v>
      </c>
    </row>
    <row r="235" spans="2:38" x14ac:dyDescent="0.15">
      <c r="B235" s="15">
        <f>IF('RAOB Used for Calcs'!N235=1,'RAOB Used for Calcs'!C235,0)</f>
        <v>21736</v>
      </c>
      <c r="D235" s="8">
        <f>Vz!K235</f>
        <v>0.95215873048979194</v>
      </c>
      <c r="F235" s="9">
        <f>'P,T'!J235</f>
        <v>4.859865573688299E-2</v>
      </c>
      <c r="G235" s="8"/>
      <c r="H235" s="8">
        <f>'wind velocity'!J235-T235</f>
        <v>-80.042319796693704</v>
      </c>
      <c r="I235" s="8"/>
      <c r="J235" s="8">
        <f>'wind velocity'!N235-X235</f>
        <v>-1571.0895044905619</v>
      </c>
      <c r="L235" s="12">
        <f>IF('RAOB Used for Calcs'!N235=1,(0.5)*F235*$K$12*D235*(H235*ABS(H235)),0)</f>
        <v>-0.80513421384678063</v>
      </c>
      <c r="N235" s="12">
        <f>IF('RAOB Used for Calcs'!N235=1,(0.5)*F235*$K$12*D235*(J235*ABS(J235)),0)</f>
        <v>-310.19215008342314</v>
      </c>
      <c r="P235" s="9">
        <f>IF('RAOB Used for Calcs'!N235=1,L235/$O$9,0)</f>
        <v>-0.80513421384678063</v>
      </c>
      <c r="Q235" s="8"/>
      <c r="R235" s="9">
        <f>IF('RAOB Used for Calcs'!N235=1,N235/$O$9,0)</f>
        <v>-310.19215008342314</v>
      </c>
      <c r="S235" s="25"/>
      <c r="T235" s="25">
        <f>IF('RAOB Used for Calcs'!L235=1,'particle parameters'!$B$31,T236+(P236*'vertical grid'!H236))</f>
        <v>82.26991034030803</v>
      </c>
      <c r="V235" s="25">
        <f>(IF('RAOB Used for Calcs'!L235=1, AVERAGE(T234:T235), AVERAGE(T234:T236))*'RAOB Used for Calcs'!N235)</f>
        <v>82.26991034030803</v>
      </c>
      <c r="W235" s="25"/>
      <c r="X235" s="25">
        <f>IF('RAOB Used for Calcs'!L235=1,'particle parameters'!$B$32,X236+(R236*'vertical grid'!H236))</f>
        <v>1569.8034044905619</v>
      </c>
      <c r="Z235" s="25">
        <f>(IF('RAOB Used for Calcs'!L235=1,AVERAGE(X234:X235),AVERAGE(X234:X236)))*'RAOB Used for Calcs'!N235</f>
        <v>1569.8034044905619</v>
      </c>
      <c r="AB235" s="8">
        <f>(V235*'vertical grid'!H235)+((0.5*P235)*('vertical grid'!H235*'vertical grid'!H235))</f>
        <v>0</v>
      </c>
      <c r="AD235" s="8">
        <f>(Z235*'vertical grid'!H235)+((0.5*R235)*('vertical grid'!H235*'vertical grid'!H235))</f>
        <v>0</v>
      </c>
      <c r="AF235" s="8" t="e">
        <f>IF(AB235=0, AB235/0, SUM(AB235:$AB$600))</f>
        <v>#DIV/0!</v>
      </c>
      <c r="AH235" s="8" t="e">
        <f>IF(AD235=0, AD235/0, SUM(AD235:$AD$600))</f>
        <v>#DIV/0!</v>
      </c>
      <c r="AJ235" s="9">
        <f>IF('RAOB Used for Calcs'!N236=1,AB235/(B235-B234),B235/0)</f>
        <v>0</v>
      </c>
      <c r="AL235" s="9">
        <f>IF('RAOB Used for Calcs'!N236=1, AD235/(B235-B234), B235/0)</f>
        <v>0</v>
      </c>
    </row>
    <row r="236" spans="2:38" x14ac:dyDescent="0.15">
      <c r="B236" s="15">
        <f>IF('RAOB Used for Calcs'!N236=1,'RAOB Used for Calcs'!C236,0)</f>
        <v>21869.333333333332</v>
      </c>
      <c r="D236" s="8">
        <f>Vz!K236</f>
        <v>0.95215873048979194</v>
      </c>
      <c r="F236" s="9">
        <f>'P,T'!J236</f>
        <v>4.859865573688299E-2</v>
      </c>
      <c r="G236" s="8"/>
      <c r="H236" s="8">
        <f>'wind velocity'!J236-T236</f>
        <v>-80.042319796693704</v>
      </c>
      <c r="I236" s="8"/>
      <c r="J236" s="8">
        <f>'wind velocity'!N236-X236</f>
        <v>-1571.0895044905619</v>
      </c>
      <c r="L236" s="12">
        <f>IF('RAOB Used for Calcs'!N236=1,(0.5)*F236*$K$12*D236*(H236*ABS(H236)),0)</f>
        <v>-0.80513421384678063</v>
      </c>
      <c r="N236" s="12">
        <f>IF('RAOB Used for Calcs'!N236=1,(0.5)*F236*$K$12*D236*(J236*ABS(J236)),0)</f>
        <v>-310.19215008342314</v>
      </c>
      <c r="P236" s="9">
        <f>IF('RAOB Used for Calcs'!N236=1,L236/$O$9,0)</f>
        <v>-0.80513421384678063</v>
      </c>
      <c r="Q236" s="8"/>
      <c r="R236" s="9">
        <f>IF('RAOB Used for Calcs'!N236=1,N236/$O$9,0)</f>
        <v>-310.19215008342314</v>
      </c>
      <c r="S236" s="25"/>
      <c r="T236" s="25">
        <f>IF('RAOB Used for Calcs'!L236=1,'particle parameters'!$B$31,T237+(P237*'vertical grid'!H237))</f>
        <v>82.26991034030803</v>
      </c>
      <c r="V236" s="25">
        <f>(IF('RAOB Used for Calcs'!L236=1, AVERAGE(T235:T236), AVERAGE(T235:T237))*'RAOB Used for Calcs'!N236)</f>
        <v>82.26991034030803</v>
      </c>
      <c r="W236" s="25"/>
      <c r="X236" s="25">
        <f>IF('RAOB Used for Calcs'!L236=1,'particle parameters'!$B$32,X237+(R237*'vertical grid'!H237))</f>
        <v>1569.8034044905619</v>
      </c>
      <c r="Z236" s="25">
        <f>(IF('RAOB Used for Calcs'!L236=1,AVERAGE(X235:X236),AVERAGE(X235:X237)))*'RAOB Used for Calcs'!N236</f>
        <v>1569.8034044905619</v>
      </c>
      <c r="AB236" s="8">
        <f>(V236*'vertical grid'!H236)+((0.5*P236)*('vertical grid'!H236*'vertical grid'!H236))</f>
        <v>0</v>
      </c>
      <c r="AD236" s="8">
        <f>(Z236*'vertical grid'!H236)+((0.5*R236)*('vertical grid'!H236*'vertical grid'!H236))</f>
        <v>0</v>
      </c>
      <c r="AF236" s="8" t="e">
        <f>IF(AB236=0, AB236/0, SUM(AB236:$AB$600))</f>
        <v>#DIV/0!</v>
      </c>
      <c r="AH236" s="8" t="e">
        <f>IF(AD236=0, AD236/0, SUM(AD236:$AD$600))</f>
        <v>#DIV/0!</v>
      </c>
      <c r="AJ236" s="9">
        <f>IF('RAOB Used for Calcs'!N237=1,AB236/(B236-B235),B236/0)</f>
        <v>0</v>
      </c>
      <c r="AL236" s="9">
        <f>IF('RAOB Used for Calcs'!N237=1, AD236/(B236-B235), B236/0)</f>
        <v>0</v>
      </c>
    </row>
    <row r="237" spans="2:38" x14ac:dyDescent="0.15">
      <c r="B237" s="15">
        <f>IF('RAOB Used for Calcs'!N237=1,'RAOB Used for Calcs'!C237,0)</f>
        <v>22002.666666666664</v>
      </c>
      <c r="D237" s="8">
        <f>Vz!K237</f>
        <v>0.95215873048979194</v>
      </c>
      <c r="F237" s="9">
        <f>'P,T'!J237</f>
        <v>4.859865573688299E-2</v>
      </c>
      <c r="G237" s="8"/>
      <c r="H237" s="8">
        <f>'wind velocity'!J237-T237</f>
        <v>-80.042319796693704</v>
      </c>
      <c r="I237" s="8"/>
      <c r="J237" s="8">
        <f>'wind velocity'!N237-X237</f>
        <v>-1571.0895044905619</v>
      </c>
      <c r="L237" s="12">
        <f>IF('RAOB Used for Calcs'!N237=1,(0.5)*F237*$K$12*D237*(H237*ABS(H237)),0)</f>
        <v>-0.80513421384678063</v>
      </c>
      <c r="N237" s="12">
        <f>IF('RAOB Used for Calcs'!N237=1,(0.5)*F237*$K$12*D237*(J237*ABS(J237)),0)</f>
        <v>-310.19215008342314</v>
      </c>
      <c r="P237" s="9">
        <f>IF('RAOB Used for Calcs'!N237=1,L237/$O$9,0)</f>
        <v>-0.80513421384678063</v>
      </c>
      <c r="Q237" s="8"/>
      <c r="R237" s="9">
        <f>IF('RAOB Used for Calcs'!N237=1,N237/$O$9,0)</f>
        <v>-310.19215008342314</v>
      </c>
      <c r="S237" s="25"/>
      <c r="T237" s="25">
        <f>IF('RAOB Used for Calcs'!L237=1,'particle parameters'!$B$31,T238+(P238*'vertical grid'!H238))</f>
        <v>82.26991034030803</v>
      </c>
      <c r="V237" s="25">
        <f>(IF('RAOB Used for Calcs'!L237=1, AVERAGE(T236:T237), AVERAGE(T236:T238))*'RAOB Used for Calcs'!N237)</f>
        <v>82.26991034030803</v>
      </c>
      <c r="W237" s="25"/>
      <c r="X237" s="25">
        <f>IF('RAOB Used for Calcs'!L237=1,'particle parameters'!$B$32,X238+(R238*'vertical grid'!H238))</f>
        <v>1569.8034044905619</v>
      </c>
      <c r="Z237" s="25">
        <f>(IF('RAOB Used for Calcs'!L237=1,AVERAGE(X236:X237),AVERAGE(X236:X238)))*'RAOB Used for Calcs'!N237</f>
        <v>1569.8034044905619</v>
      </c>
      <c r="AB237" s="8">
        <f>(V237*'vertical grid'!H237)+((0.5*P237)*('vertical grid'!H237*'vertical grid'!H237))</f>
        <v>0</v>
      </c>
      <c r="AD237" s="8">
        <f>(Z237*'vertical grid'!H237)+((0.5*R237)*('vertical grid'!H237*'vertical grid'!H237))</f>
        <v>0</v>
      </c>
      <c r="AF237" s="8" t="e">
        <f>IF(AB237=0, AB237/0, SUM(AB237:$AB$600))</f>
        <v>#DIV/0!</v>
      </c>
      <c r="AH237" s="8" t="e">
        <f>IF(AD237=0, AD237/0, SUM(AD237:$AD$600))</f>
        <v>#DIV/0!</v>
      </c>
      <c r="AJ237" s="9">
        <f>IF('RAOB Used for Calcs'!N238=1,AB237/(B237-B236),B237/0)</f>
        <v>0</v>
      </c>
      <c r="AL237" s="9">
        <f>IF('RAOB Used for Calcs'!N238=1, AD237/(B237-B236), B237/0)</f>
        <v>0</v>
      </c>
    </row>
    <row r="238" spans="2:38" x14ac:dyDescent="0.15">
      <c r="B238" s="15">
        <f>IF('RAOB Used for Calcs'!N238=1,'RAOB Used for Calcs'!C238,0)</f>
        <v>22136</v>
      </c>
      <c r="D238" s="8">
        <f>Vz!K238</f>
        <v>0.95215873048979194</v>
      </c>
      <c r="F238" s="9">
        <f>'P,T'!J238</f>
        <v>4.859865573688299E-2</v>
      </c>
      <c r="G238" s="8"/>
      <c r="H238" s="8">
        <f>'wind velocity'!J238-T238</f>
        <v>-80.042319796693704</v>
      </c>
      <c r="I238" s="8"/>
      <c r="J238" s="8">
        <f>'wind velocity'!N238-X238</f>
        <v>-1571.0895044905619</v>
      </c>
      <c r="L238" s="12">
        <f>IF('RAOB Used for Calcs'!N238=1,(0.5)*F238*$K$12*D238*(H238*ABS(H238)),0)</f>
        <v>-0.80513421384678063</v>
      </c>
      <c r="N238" s="12">
        <f>IF('RAOB Used for Calcs'!N238=1,(0.5)*F238*$K$12*D238*(J238*ABS(J238)),0)</f>
        <v>-310.19215008342314</v>
      </c>
      <c r="P238" s="9">
        <f>IF('RAOB Used for Calcs'!N238=1,L238/$O$9,0)</f>
        <v>-0.80513421384678063</v>
      </c>
      <c r="Q238" s="8"/>
      <c r="R238" s="9">
        <f>IF('RAOB Used for Calcs'!N238=1,N238/$O$9,0)</f>
        <v>-310.19215008342314</v>
      </c>
      <c r="S238" s="25"/>
      <c r="T238" s="25">
        <f>IF('RAOB Used for Calcs'!L238=1,'particle parameters'!$B$31,T239+(P239*'vertical grid'!H239))</f>
        <v>82.26991034030803</v>
      </c>
      <c r="V238" s="25">
        <f>(IF('RAOB Used for Calcs'!L238=1, AVERAGE(T237:T238), AVERAGE(T237:T239))*'RAOB Used for Calcs'!N238)</f>
        <v>82.26991034030803</v>
      </c>
      <c r="W238" s="25"/>
      <c r="X238" s="25">
        <f>IF('RAOB Used for Calcs'!L238=1,'particle parameters'!$B$32,X239+(R239*'vertical grid'!H239))</f>
        <v>1569.8034044905619</v>
      </c>
      <c r="Z238" s="25">
        <f>(IF('RAOB Used for Calcs'!L238=1,AVERAGE(X237:X238),AVERAGE(X237:X239)))*'RAOB Used for Calcs'!N238</f>
        <v>1569.8034044905619</v>
      </c>
      <c r="AB238" s="8">
        <f>(V238*'vertical grid'!H238)+((0.5*P238)*('vertical grid'!H238*'vertical grid'!H238))</f>
        <v>0</v>
      </c>
      <c r="AD238" s="8">
        <f>(Z238*'vertical grid'!H238)+((0.5*R238)*('vertical grid'!H238*'vertical grid'!H238))</f>
        <v>0</v>
      </c>
      <c r="AF238" s="8" t="e">
        <f>IF(AB238=0, AB238/0, SUM(AB238:$AB$600))</f>
        <v>#DIV/0!</v>
      </c>
      <c r="AH238" s="8" t="e">
        <f>IF(AD238=0, AD238/0, SUM(AD238:$AD$600))</f>
        <v>#DIV/0!</v>
      </c>
      <c r="AJ238" s="9">
        <f>IF('RAOB Used for Calcs'!N239=1,AB238/(B238-B237),B238/0)</f>
        <v>0</v>
      </c>
      <c r="AL238" s="9">
        <f>IF('RAOB Used for Calcs'!N239=1, AD238/(B238-B237), B238/0)</f>
        <v>0</v>
      </c>
    </row>
    <row r="239" spans="2:38" x14ac:dyDescent="0.15">
      <c r="B239" s="15">
        <f>IF('RAOB Used for Calcs'!N239=1,'RAOB Used for Calcs'!C239,0)</f>
        <v>22269.333333333332</v>
      </c>
      <c r="D239" s="8">
        <f>Vz!K239</f>
        <v>0.95215873048979194</v>
      </c>
      <c r="F239" s="9">
        <f>'P,T'!J239</f>
        <v>4.859865573688299E-2</v>
      </c>
      <c r="G239" s="8"/>
      <c r="H239" s="8">
        <f>'wind velocity'!J239-T239</f>
        <v>-80.042319796693704</v>
      </c>
      <c r="I239" s="8"/>
      <c r="J239" s="8">
        <f>'wind velocity'!N239-X239</f>
        <v>-1571.0895044905619</v>
      </c>
      <c r="L239" s="12">
        <f>IF('RAOB Used for Calcs'!N239=1,(0.5)*F239*$K$12*D239*(H239*ABS(H239)),0)</f>
        <v>-0.80513421384678063</v>
      </c>
      <c r="N239" s="12">
        <f>IF('RAOB Used for Calcs'!N239=1,(0.5)*F239*$K$12*D239*(J239*ABS(J239)),0)</f>
        <v>-310.19215008342314</v>
      </c>
      <c r="P239" s="9">
        <f>IF('RAOB Used for Calcs'!N239=1,L239/$O$9,0)</f>
        <v>-0.80513421384678063</v>
      </c>
      <c r="Q239" s="8"/>
      <c r="R239" s="9">
        <f>IF('RAOB Used for Calcs'!N239=1,N239/$O$9,0)</f>
        <v>-310.19215008342314</v>
      </c>
      <c r="S239" s="25"/>
      <c r="T239" s="25">
        <f>IF('RAOB Used for Calcs'!L239=1,'particle parameters'!$B$31,T240+(P240*'vertical grid'!H240))</f>
        <v>82.26991034030803</v>
      </c>
      <c r="V239" s="25">
        <f>(IF('RAOB Used for Calcs'!L239=1, AVERAGE(T238:T239), AVERAGE(T238:T240))*'RAOB Used for Calcs'!N239)</f>
        <v>82.26991034030803</v>
      </c>
      <c r="W239" s="25"/>
      <c r="X239" s="25">
        <f>IF('RAOB Used for Calcs'!L239=1,'particle parameters'!$B$32,X240+(R240*'vertical grid'!H240))</f>
        <v>1569.8034044905619</v>
      </c>
      <c r="Z239" s="25">
        <f>(IF('RAOB Used for Calcs'!L239=1,AVERAGE(X238:X239),AVERAGE(X238:X240)))*'RAOB Used for Calcs'!N239</f>
        <v>1569.8034044905619</v>
      </c>
      <c r="AB239" s="8">
        <f>(V239*'vertical grid'!H239)+((0.5*P239)*('vertical grid'!H239*'vertical grid'!H239))</f>
        <v>0</v>
      </c>
      <c r="AD239" s="8">
        <f>(Z239*'vertical grid'!H239)+((0.5*R239)*('vertical grid'!H239*'vertical grid'!H239))</f>
        <v>0</v>
      </c>
      <c r="AF239" s="8" t="e">
        <f>IF(AB239=0, AB239/0, SUM(AB239:$AB$600))</f>
        <v>#DIV/0!</v>
      </c>
      <c r="AH239" s="8" t="e">
        <f>IF(AD239=0, AD239/0, SUM(AD239:$AD$600))</f>
        <v>#DIV/0!</v>
      </c>
      <c r="AJ239" s="9">
        <f>IF('RAOB Used for Calcs'!N240=1,AB239/(B239-B238),B239/0)</f>
        <v>0</v>
      </c>
      <c r="AL239" s="9">
        <f>IF('RAOB Used for Calcs'!N240=1, AD239/(B239-B238), B239/0)</f>
        <v>0</v>
      </c>
    </row>
    <row r="240" spans="2:38" x14ac:dyDescent="0.15">
      <c r="B240" s="15">
        <f>IF('RAOB Used for Calcs'!N240=1,'RAOB Used for Calcs'!C240,0)</f>
        <v>22402.666666666664</v>
      </c>
      <c r="D240" s="8">
        <f>Vz!K240</f>
        <v>0.95215873048979194</v>
      </c>
      <c r="F240" s="9">
        <f>'P,T'!J240</f>
        <v>4.859865573688299E-2</v>
      </c>
      <c r="G240" s="8"/>
      <c r="H240" s="8">
        <f>'wind velocity'!J240-T240</f>
        <v>-80.042319796693704</v>
      </c>
      <c r="I240" s="8"/>
      <c r="J240" s="8">
        <f>'wind velocity'!N240-X240</f>
        <v>-1571.0895044905619</v>
      </c>
      <c r="L240" s="12">
        <f>IF('RAOB Used for Calcs'!N240=1,(0.5)*F240*$K$12*D240*(H240*ABS(H240)),0)</f>
        <v>-0.80513421384678063</v>
      </c>
      <c r="N240" s="12">
        <f>IF('RAOB Used for Calcs'!N240=1,(0.5)*F240*$K$12*D240*(J240*ABS(J240)),0)</f>
        <v>-310.19215008342314</v>
      </c>
      <c r="P240" s="9">
        <f>IF('RAOB Used for Calcs'!N240=1,L240/$O$9,0)</f>
        <v>-0.80513421384678063</v>
      </c>
      <c r="Q240" s="8"/>
      <c r="R240" s="9">
        <f>IF('RAOB Used for Calcs'!N240=1,N240/$O$9,0)</f>
        <v>-310.19215008342314</v>
      </c>
      <c r="S240" s="25"/>
      <c r="T240" s="25">
        <f>IF('RAOB Used for Calcs'!L240=1,'particle parameters'!$B$31,T241+(P241*'vertical grid'!H241))</f>
        <v>82.26991034030803</v>
      </c>
      <c r="V240" s="25">
        <f>(IF('RAOB Used for Calcs'!L240=1, AVERAGE(T239:T240), AVERAGE(T239:T241))*'RAOB Used for Calcs'!N240)</f>
        <v>82.26991034030803</v>
      </c>
      <c r="W240" s="25"/>
      <c r="X240" s="25">
        <f>IF('RAOB Used for Calcs'!L240=1,'particle parameters'!$B$32,X241+(R241*'vertical grid'!H241))</f>
        <v>1569.8034044905619</v>
      </c>
      <c r="Z240" s="25">
        <f>(IF('RAOB Used for Calcs'!L240=1,AVERAGE(X239:X240),AVERAGE(X239:X241)))*'RAOB Used for Calcs'!N240</f>
        <v>1569.8034044905619</v>
      </c>
      <c r="AB240" s="8">
        <f>(V240*'vertical grid'!H240)+((0.5*P240)*('vertical grid'!H240*'vertical grid'!H240))</f>
        <v>0</v>
      </c>
      <c r="AD240" s="8">
        <f>(Z240*'vertical grid'!H240)+((0.5*R240)*('vertical grid'!H240*'vertical grid'!H240))</f>
        <v>0</v>
      </c>
      <c r="AF240" s="8" t="e">
        <f>IF(AB240=0, AB240/0, SUM(AB240:$AB$600))</f>
        <v>#DIV/0!</v>
      </c>
      <c r="AH240" s="8" t="e">
        <f>IF(AD240=0, AD240/0, SUM(AD240:$AD$600))</f>
        <v>#DIV/0!</v>
      </c>
      <c r="AJ240" s="9">
        <f>IF('RAOB Used for Calcs'!N241=1,AB240/(B240-B239),B240/0)</f>
        <v>0</v>
      </c>
      <c r="AL240" s="9">
        <f>IF('RAOB Used for Calcs'!N241=1, AD240/(B240-B239), B240/0)</f>
        <v>0</v>
      </c>
    </row>
    <row r="241" spans="2:38" x14ac:dyDescent="0.15">
      <c r="B241" s="15">
        <f>IF('RAOB Used for Calcs'!N241=1,'RAOB Used for Calcs'!C241,0)</f>
        <v>22536</v>
      </c>
      <c r="D241" s="8">
        <f>Vz!K241</f>
        <v>0.95215873048979194</v>
      </c>
      <c r="F241" s="9">
        <f>'P,T'!J241</f>
        <v>4.859865573688299E-2</v>
      </c>
      <c r="G241" s="8"/>
      <c r="H241" s="8">
        <f>'wind velocity'!J241-T241</f>
        <v>-80.042319796693704</v>
      </c>
      <c r="I241" s="8"/>
      <c r="J241" s="8">
        <f>'wind velocity'!N241-X241</f>
        <v>-1571.0895044905619</v>
      </c>
      <c r="L241" s="12">
        <f>IF('RAOB Used for Calcs'!N241=1,(0.5)*F241*$K$12*D241*(H241*ABS(H241)),0)</f>
        <v>-0.80513421384678063</v>
      </c>
      <c r="N241" s="12">
        <f>IF('RAOB Used for Calcs'!N241=1,(0.5)*F241*$K$12*D241*(J241*ABS(J241)),0)</f>
        <v>-310.19215008342314</v>
      </c>
      <c r="P241" s="9">
        <f>IF('RAOB Used for Calcs'!N241=1,L241/$O$9,0)</f>
        <v>-0.80513421384678063</v>
      </c>
      <c r="Q241" s="8"/>
      <c r="R241" s="9">
        <f>IF('RAOB Used for Calcs'!N241=1,N241/$O$9,0)</f>
        <v>-310.19215008342314</v>
      </c>
      <c r="S241" s="25"/>
      <c r="T241" s="25">
        <f>IF('RAOB Used for Calcs'!L241=1,'particle parameters'!$B$31,T242+(P242*'vertical grid'!H242))</f>
        <v>82.26991034030803</v>
      </c>
      <c r="V241" s="25">
        <f>(IF('RAOB Used for Calcs'!L241=1, AVERAGE(T240:T241), AVERAGE(T240:T242))*'RAOB Used for Calcs'!N241)</f>
        <v>82.26991034030803</v>
      </c>
      <c r="W241" s="25"/>
      <c r="X241" s="25">
        <f>IF('RAOB Used for Calcs'!L241=1,'particle parameters'!$B$32,X242+(R242*'vertical grid'!H242))</f>
        <v>1569.8034044905619</v>
      </c>
      <c r="Z241" s="25">
        <f>(IF('RAOB Used for Calcs'!L241=1,AVERAGE(X240:X241),AVERAGE(X240:X242)))*'RAOB Used for Calcs'!N241</f>
        <v>1569.8034044905619</v>
      </c>
      <c r="AB241" s="8">
        <f>(V241*'vertical grid'!H241)+((0.5*P241)*('vertical grid'!H241*'vertical grid'!H241))</f>
        <v>0</v>
      </c>
      <c r="AD241" s="8">
        <f>(Z241*'vertical grid'!H241)+((0.5*R241)*('vertical grid'!H241*'vertical grid'!H241))</f>
        <v>0</v>
      </c>
      <c r="AF241" s="8" t="e">
        <f>IF(AB241=0, AB241/0, SUM(AB241:$AB$600))</f>
        <v>#DIV/0!</v>
      </c>
      <c r="AH241" s="8" t="e">
        <f>IF(AD241=0, AD241/0, SUM(AD241:$AD$600))</f>
        <v>#DIV/0!</v>
      </c>
      <c r="AJ241" s="9">
        <f>IF('RAOB Used for Calcs'!N242=1,AB241/(B241-B240),B241/0)</f>
        <v>0</v>
      </c>
      <c r="AL241" s="9">
        <f>IF('RAOB Used for Calcs'!N242=1, AD241/(B241-B240), B241/0)</f>
        <v>0</v>
      </c>
    </row>
    <row r="242" spans="2:38" x14ac:dyDescent="0.15">
      <c r="B242" s="15">
        <f>IF('RAOB Used for Calcs'!N242=1,'RAOB Used for Calcs'!C242,0)</f>
        <v>22669.333333333332</v>
      </c>
      <c r="D242" s="8">
        <f>Vz!K242</f>
        <v>0.95215873048979194</v>
      </c>
      <c r="F242" s="9">
        <f>'P,T'!J242</f>
        <v>4.859865573688299E-2</v>
      </c>
      <c r="G242" s="8"/>
      <c r="H242" s="8">
        <f>'wind velocity'!J242-T242</f>
        <v>-80.042319796693704</v>
      </c>
      <c r="I242" s="8"/>
      <c r="J242" s="8">
        <f>'wind velocity'!N242-X242</f>
        <v>-1571.0895044905619</v>
      </c>
      <c r="L242" s="12">
        <f>IF('RAOB Used for Calcs'!N242=1,(0.5)*F242*$K$12*D242*(H242*ABS(H242)),0)</f>
        <v>-0.80513421384678063</v>
      </c>
      <c r="N242" s="12">
        <f>IF('RAOB Used for Calcs'!N242=1,(0.5)*F242*$K$12*D242*(J242*ABS(J242)),0)</f>
        <v>-310.19215008342314</v>
      </c>
      <c r="P242" s="9">
        <f>IF('RAOB Used for Calcs'!N242=1,L242/$O$9,0)</f>
        <v>-0.80513421384678063</v>
      </c>
      <c r="Q242" s="8"/>
      <c r="R242" s="9">
        <f>IF('RAOB Used for Calcs'!N242=1,N242/$O$9,0)</f>
        <v>-310.19215008342314</v>
      </c>
      <c r="S242" s="25"/>
      <c r="T242" s="25">
        <f>IF('RAOB Used for Calcs'!L242=1,'particle parameters'!$B$31,T243+(P243*'vertical grid'!H243))</f>
        <v>82.26991034030803</v>
      </c>
      <c r="V242" s="25">
        <f>(IF('RAOB Used for Calcs'!L242=1, AVERAGE(T241:T242), AVERAGE(T241:T243))*'RAOB Used for Calcs'!N242)</f>
        <v>82.26991034030803</v>
      </c>
      <c r="W242" s="25"/>
      <c r="X242" s="25">
        <f>IF('RAOB Used for Calcs'!L242=1,'particle parameters'!$B$32,X243+(R243*'vertical grid'!H243))</f>
        <v>1569.8034044905619</v>
      </c>
      <c r="Z242" s="25">
        <f>(IF('RAOB Used for Calcs'!L242=1,AVERAGE(X241:X242),AVERAGE(X241:X243)))*'RAOB Used for Calcs'!N242</f>
        <v>1569.8034044905619</v>
      </c>
      <c r="AB242" s="8">
        <f>(V242*'vertical grid'!H242)+((0.5*P242)*('vertical grid'!H242*'vertical grid'!H242))</f>
        <v>0</v>
      </c>
      <c r="AD242" s="8">
        <f>(Z242*'vertical grid'!H242)+((0.5*R242)*('vertical grid'!H242*'vertical grid'!H242))</f>
        <v>0</v>
      </c>
      <c r="AF242" s="8" t="e">
        <f>IF(AB242=0, AB242/0, SUM(AB242:$AB$600))</f>
        <v>#DIV/0!</v>
      </c>
      <c r="AH242" s="8" t="e">
        <f>IF(AD242=0, AD242/0, SUM(AD242:$AD$600))</f>
        <v>#DIV/0!</v>
      </c>
      <c r="AJ242" s="9">
        <f>IF('RAOB Used for Calcs'!N243=1,AB242/(B242-B241),B242/0)</f>
        <v>0</v>
      </c>
      <c r="AL242" s="9">
        <f>IF('RAOB Used for Calcs'!N243=1, AD242/(B242-B241), B242/0)</f>
        <v>0</v>
      </c>
    </row>
    <row r="243" spans="2:38" x14ac:dyDescent="0.15">
      <c r="B243" s="15">
        <f>IF('RAOB Used for Calcs'!N243=1,'RAOB Used for Calcs'!C243,0)</f>
        <v>22802.666666666664</v>
      </c>
      <c r="D243" s="8">
        <f>Vz!K243</f>
        <v>0.95215873048979194</v>
      </c>
      <c r="F243" s="9">
        <f>'P,T'!J243</f>
        <v>4.859865573688299E-2</v>
      </c>
      <c r="G243" s="8"/>
      <c r="H243" s="8">
        <f>'wind velocity'!J243-T243</f>
        <v>-80.042319796693704</v>
      </c>
      <c r="I243" s="8"/>
      <c r="J243" s="8">
        <f>'wind velocity'!N243-X243</f>
        <v>-1571.0895044905619</v>
      </c>
      <c r="L243" s="12">
        <f>IF('RAOB Used for Calcs'!N243=1,(0.5)*F243*$K$12*D243*(H243*ABS(H243)),0)</f>
        <v>-0.80513421384678063</v>
      </c>
      <c r="N243" s="12">
        <f>IF('RAOB Used for Calcs'!N243=1,(0.5)*F243*$K$12*D243*(J243*ABS(J243)),0)</f>
        <v>-310.19215008342314</v>
      </c>
      <c r="P243" s="9">
        <f>IF('RAOB Used for Calcs'!N243=1,L243/$O$9,0)</f>
        <v>-0.80513421384678063</v>
      </c>
      <c r="Q243" s="8"/>
      <c r="R243" s="9">
        <f>IF('RAOB Used for Calcs'!N243=1,N243/$O$9,0)</f>
        <v>-310.19215008342314</v>
      </c>
      <c r="S243" s="25"/>
      <c r="T243" s="25">
        <f>IF('RAOB Used for Calcs'!L243=1,'particle parameters'!$B$31,T244+(P244*'vertical grid'!H244))</f>
        <v>82.26991034030803</v>
      </c>
      <c r="V243" s="25">
        <f>(IF('RAOB Used for Calcs'!L243=1, AVERAGE(T242:T243), AVERAGE(T242:T244))*'RAOB Used for Calcs'!N243)</f>
        <v>82.26991034030803</v>
      </c>
      <c r="W243" s="25"/>
      <c r="X243" s="25">
        <f>IF('RAOB Used for Calcs'!L243=1,'particle parameters'!$B$32,X244+(R244*'vertical grid'!H244))</f>
        <v>1569.8034044905619</v>
      </c>
      <c r="Z243" s="25">
        <f>(IF('RAOB Used for Calcs'!L243=1,AVERAGE(X242:X243),AVERAGE(X242:X244)))*'RAOB Used for Calcs'!N243</f>
        <v>1569.8034044905619</v>
      </c>
      <c r="AB243" s="8">
        <f>(V243*'vertical grid'!H243)+((0.5*P243)*('vertical grid'!H243*'vertical grid'!H243))</f>
        <v>0</v>
      </c>
      <c r="AD243" s="8">
        <f>(Z243*'vertical grid'!H243)+((0.5*R243)*('vertical grid'!H243*'vertical grid'!H243))</f>
        <v>0</v>
      </c>
      <c r="AF243" s="8" t="e">
        <f>IF(AB243=0, AB243/0, SUM(AB243:$AB$600))</f>
        <v>#DIV/0!</v>
      </c>
      <c r="AH243" s="8" t="e">
        <f>IF(AD243=0, AD243/0, SUM(AD243:$AD$600))</f>
        <v>#DIV/0!</v>
      </c>
      <c r="AJ243" s="9">
        <f>IF('RAOB Used for Calcs'!N244=1,AB243/(B243-B242),B243/0)</f>
        <v>0</v>
      </c>
      <c r="AL243" s="9">
        <f>IF('RAOB Used for Calcs'!N244=1, AD243/(B243-B242), B243/0)</f>
        <v>0</v>
      </c>
    </row>
    <row r="244" spans="2:38" x14ac:dyDescent="0.15">
      <c r="B244" s="15">
        <f>IF('RAOB Used for Calcs'!N244=1,'RAOB Used for Calcs'!C244,0)</f>
        <v>22936</v>
      </c>
      <c r="D244" s="8">
        <f>Vz!K244</f>
        <v>0.95215873048979194</v>
      </c>
      <c r="F244" s="9">
        <f>'P,T'!J244</f>
        <v>4.859865573688299E-2</v>
      </c>
      <c r="G244" s="8"/>
      <c r="H244" s="8">
        <f>'wind velocity'!J244-T244</f>
        <v>-80.042319796693704</v>
      </c>
      <c r="I244" s="8"/>
      <c r="J244" s="8">
        <f>'wind velocity'!N244-X244</f>
        <v>-1571.0895044905619</v>
      </c>
      <c r="L244" s="12">
        <f>IF('RAOB Used for Calcs'!N244=1,(0.5)*F244*$K$12*D244*(H244*ABS(H244)),0)</f>
        <v>-0.80513421384678063</v>
      </c>
      <c r="N244" s="12">
        <f>IF('RAOB Used for Calcs'!N244=1,(0.5)*F244*$K$12*D244*(J244*ABS(J244)),0)</f>
        <v>-310.19215008342314</v>
      </c>
      <c r="P244" s="9">
        <f>IF('RAOB Used for Calcs'!N244=1,L244/$O$9,0)</f>
        <v>-0.80513421384678063</v>
      </c>
      <c r="Q244" s="8"/>
      <c r="R244" s="9">
        <f>IF('RAOB Used for Calcs'!N244=1,N244/$O$9,0)</f>
        <v>-310.19215008342314</v>
      </c>
      <c r="S244" s="25"/>
      <c r="T244" s="25">
        <f>IF('RAOB Used for Calcs'!L244=1,'particle parameters'!$B$31,T245+(P245*'vertical grid'!H245))</f>
        <v>82.26991034030803</v>
      </c>
      <c r="V244" s="25">
        <f>(IF('RAOB Used for Calcs'!L244=1, AVERAGE(T243:T244), AVERAGE(T243:T245))*'RAOB Used for Calcs'!N244)</f>
        <v>82.26991034030803</v>
      </c>
      <c r="W244" s="25"/>
      <c r="X244" s="25">
        <f>IF('RAOB Used for Calcs'!L244=1,'particle parameters'!$B$32,X245+(R245*'vertical grid'!H245))</f>
        <v>1569.8034044905619</v>
      </c>
      <c r="Z244" s="25">
        <f>(IF('RAOB Used for Calcs'!L244=1,AVERAGE(X243:X244),AVERAGE(X243:X245)))*'RAOB Used for Calcs'!N244</f>
        <v>1569.8034044905619</v>
      </c>
      <c r="AB244" s="8">
        <f>(V244*'vertical grid'!H244)+((0.5*P244)*('vertical grid'!H244*'vertical grid'!H244))</f>
        <v>0</v>
      </c>
      <c r="AD244" s="8">
        <f>(Z244*'vertical grid'!H244)+((0.5*R244)*('vertical grid'!H244*'vertical grid'!H244))</f>
        <v>0</v>
      </c>
      <c r="AF244" s="8" t="e">
        <f>IF(AB244=0, AB244/0, SUM(AB244:$AB$600))</f>
        <v>#DIV/0!</v>
      </c>
      <c r="AH244" s="8" t="e">
        <f>IF(AD244=0, AD244/0, SUM(AD244:$AD$600))</f>
        <v>#DIV/0!</v>
      </c>
      <c r="AJ244" s="9">
        <f>IF('RAOB Used for Calcs'!N245=1,AB244/(B244-B243),B244/0)</f>
        <v>0</v>
      </c>
      <c r="AL244" s="9">
        <f>IF('RAOB Used for Calcs'!N245=1, AD244/(B244-B243), B244/0)</f>
        <v>0</v>
      </c>
    </row>
    <row r="245" spans="2:38" x14ac:dyDescent="0.15">
      <c r="B245" s="15">
        <f>IF('RAOB Used for Calcs'!N245=1,'RAOB Used for Calcs'!C245,0)</f>
        <v>23069.333333333332</v>
      </c>
      <c r="D245" s="8">
        <f>Vz!K245</f>
        <v>0.95215873048979194</v>
      </c>
      <c r="F245" s="9">
        <f>'P,T'!J245</f>
        <v>4.859865573688299E-2</v>
      </c>
      <c r="G245" s="8"/>
      <c r="H245" s="8">
        <f>'wind velocity'!J245-T245</f>
        <v>-80.042319796693704</v>
      </c>
      <c r="I245" s="8"/>
      <c r="J245" s="8">
        <f>'wind velocity'!N245-X245</f>
        <v>-1571.0895044905619</v>
      </c>
      <c r="L245" s="12">
        <f>IF('RAOB Used for Calcs'!N245=1,(0.5)*F245*$K$12*D245*(H245*ABS(H245)),0)</f>
        <v>-0.80513421384678063</v>
      </c>
      <c r="N245" s="12">
        <f>IF('RAOB Used for Calcs'!N245=1,(0.5)*F245*$K$12*D245*(J245*ABS(J245)),0)</f>
        <v>-310.19215008342314</v>
      </c>
      <c r="P245" s="9">
        <f>IF('RAOB Used for Calcs'!N245=1,L245/$O$9,0)</f>
        <v>-0.80513421384678063</v>
      </c>
      <c r="Q245" s="8"/>
      <c r="R245" s="9">
        <f>IF('RAOB Used for Calcs'!N245=1,N245/$O$9,0)</f>
        <v>-310.19215008342314</v>
      </c>
      <c r="S245" s="25"/>
      <c r="T245" s="25">
        <f>IF('RAOB Used for Calcs'!L245=1,'particle parameters'!$B$31,T246+(P246*'vertical grid'!H246))</f>
        <v>82.26991034030803</v>
      </c>
      <c r="V245" s="25">
        <f>(IF('RAOB Used for Calcs'!L245=1, AVERAGE(T244:T245), AVERAGE(T244:T246))*'RAOB Used for Calcs'!N245)</f>
        <v>82.26991034030803</v>
      </c>
      <c r="W245" s="25"/>
      <c r="X245" s="25">
        <f>IF('RAOB Used for Calcs'!L245=1,'particle parameters'!$B$32,X246+(R246*'vertical grid'!H246))</f>
        <v>1569.8034044905619</v>
      </c>
      <c r="Z245" s="25">
        <f>(IF('RAOB Used for Calcs'!L245=1,AVERAGE(X244:X245),AVERAGE(X244:X246)))*'RAOB Used for Calcs'!N245</f>
        <v>1569.8034044905619</v>
      </c>
      <c r="AB245" s="8">
        <f>(V245*'vertical grid'!H245)+((0.5*P245)*('vertical grid'!H245*'vertical grid'!H245))</f>
        <v>0</v>
      </c>
      <c r="AD245" s="8">
        <f>(Z245*'vertical grid'!H245)+((0.5*R245)*('vertical grid'!H245*'vertical grid'!H245))</f>
        <v>0</v>
      </c>
      <c r="AF245" s="8" t="e">
        <f>IF(AB245=0, AB245/0, SUM(AB245:$AB$600))</f>
        <v>#DIV/0!</v>
      </c>
      <c r="AH245" s="8" t="e">
        <f>IF(AD245=0, AD245/0, SUM(AD245:$AD$600))</f>
        <v>#DIV/0!</v>
      </c>
      <c r="AJ245" s="9">
        <f>IF('RAOB Used for Calcs'!N246=1,AB245/(B245-B244),B245/0)</f>
        <v>0</v>
      </c>
      <c r="AL245" s="9">
        <f>IF('RAOB Used for Calcs'!N246=1, AD245/(B245-B244), B245/0)</f>
        <v>0</v>
      </c>
    </row>
    <row r="246" spans="2:38" x14ac:dyDescent="0.15">
      <c r="B246" s="15">
        <f>IF('RAOB Used for Calcs'!N246=1,'RAOB Used for Calcs'!C246,0)</f>
        <v>23202.666666666664</v>
      </c>
      <c r="D246" s="8">
        <f>Vz!K246</f>
        <v>0.95215873048979194</v>
      </c>
      <c r="F246" s="9">
        <f>'P,T'!J246</f>
        <v>4.859865573688299E-2</v>
      </c>
      <c r="G246" s="8"/>
      <c r="H246" s="8">
        <f>'wind velocity'!J246-T246</f>
        <v>-80.042319796693704</v>
      </c>
      <c r="I246" s="8"/>
      <c r="J246" s="8">
        <f>'wind velocity'!N246-X246</f>
        <v>-1571.0895044905619</v>
      </c>
      <c r="L246" s="12">
        <f>IF('RAOB Used for Calcs'!N246=1,(0.5)*F246*$K$12*D246*(H246*ABS(H246)),0)</f>
        <v>-0.80513421384678063</v>
      </c>
      <c r="N246" s="12">
        <f>IF('RAOB Used for Calcs'!N246=1,(0.5)*F246*$K$12*D246*(J246*ABS(J246)),0)</f>
        <v>-310.19215008342314</v>
      </c>
      <c r="P246" s="9">
        <f>IF('RAOB Used for Calcs'!N246=1,L246/$O$9,0)</f>
        <v>-0.80513421384678063</v>
      </c>
      <c r="Q246" s="8"/>
      <c r="R246" s="9">
        <f>IF('RAOB Used for Calcs'!N246=1,N246/$O$9,0)</f>
        <v>-310.19215008342314</v>
      </c>
      <c r="S246" s="25"/>
      <c r="T246" s="25">
        <f>IF('RAOB Used for Calcs'!L246=1,'particle parameters'!$B$31,T247+(P247*'vertical grid'!H247))</f>
        <v>82.26991034030803</v>
      </c>
      <c r="V246" s="25">
        <f>(IF('RAOB Used for Calcs'!L246=1, AVERAGE(T245:T246), AVERAGE(T245:T247))*'RAOB Used for Calcs'!N246)</f>
        <v>82.26991034030803</v>
      </c>
      <c r="W246" s="25"/>
      <c r="X246" s="25">
        <f>IF('RAOB Used for Calcs'!L246=1,'particle parameters'!$B$32,X247+(R247*'vertical grid'!H247))</f>
        <v>1569.8034044905619</v>
      </c>
      <c r="Z246" s="25">
        <f>(IF('RAOB Used for Calcs'!L246=1,AVERAGE(X245:X246),AVERAGE(X245:X247)))*'RAOB Used for Calcs'!N246</f>
        <v>1569.8034044905619</v>
      </c>
      <c r="AB246" s="8">
        <f>(V246*'vertical grid'!H246)+((0.5*P246)*('vertical grid'!H246*'vertical grid'!H246))</f>
        <v>0</v>
      </c>
      <c r="AD246" s="8">
        <f>(Z246*'vertical grid'!H246)+((0.5*R246)*('vertical grid'!H246*'vertical grid'!H246))</f>
        <v>0</v>
      </c>
      <c r="AF246" s="8" t="e">
        <f>IF(AB246=0, AB246/0, SUM(AB246:$AB$600))</f>
        <v>#DIV/0!</v>
      </c>
      <c r="AH246" s="8" t="e">
        <f>IF(AD246=0, AD246/0, SUM(AD246:$AD$600))</f>
        <v>#DIV/0!</v>
      </c>
      <c r="AJ246" s="9">
        <f>IF('RAOB Used for Calcs'!N247=1,AB246/(B246-B245),B246/0)</f>
        <v>0</v>
      </c>
      <c r="AL246" s="9">
        <f>IF('RAOB Used for Calcs'!N247=1, AD246/(B246-B245), B246/0)</f>
        <v>0</v>
      </c>
    </row>
    <row r="247" spans="2:38" x14ac:dyDescent="0.15">
      <c r="B247" s="15">
        <f>IF('RAOB Used for Calcs'!N247=1,'RAOB Used for Calcs'!C247,0)</f>
        <v>23336</v>
      </c>
      <c r="D247" s="8">
        <f>Vz!K247</f>
        <v>0.95215873048979194</v>
      </c>
      <c r="F247" s="9">
        <f>'P,T'!J247</f>
        <v>4.859865573688299E-2</v>
      </c>
      <c r="G247" s="8"/>
      <c r="H247" s="8">
        <f>'wind velocity'!J247-T247</f>
        <v>-80.042319796693704</v>
      </c>
      <c r="I247" s="8"/>
      <c r="J247" s="8">
        <f>'wind velocity'!N247-X247</f>
        <v>-1571.0895044905619</v>
      </c>
      <c r="L247" s="12">
        <f>IF('RAOB Used for Calcs'!N247=1,(0.5)*F247*$K$12*D247*(H247*ABS(H247)),0)</f>
        <v>-0.80513421384678063</v>
      </c>
      <c r="N247" s="12">
        <f>IF('RAOB Used for Calcs'!N247=1,(0.5)*F247*$K$12*D247*(J247*ABS(J247)),0)</f>
        <v>-310.19215008342314</v>
      </c>
      <c r="P247" s="9">
        <f>IF('RAOB Used for Calcs'!N247=1,L247/$O$9,0)</f>
        <v>-0.80513421384678063</v>
      </c>
      <c r="Q247" s="8"/>
      <c r="R247" s="9">
        <f>IF('RAOB Used for Calcs'!N247=1,N247/$O$9,0)</f>
        <v>-310.19215008342314</v>
      </c>
      <c r="S247" s="25"/>
      <c r="T247" s="25">
        <f>IF('RAOB Used for Calcs'!L247=1,'particle parameters'!$B$31,T248+(P248*'vertical grid'!H248))</f>
        <v>82.26991034030803</v>
      </c>
      <c r="V247" s="25">
        <f>(IF('RAOB Used for Calcs'!L247=1, AVERAGE(T246:T247), AVERAGE(T246:T248))*'RAOB Used for Calcs'!N247)</f>
        <v>82.26991034030803</v>
      </c>
      <c r="W247" s="25"/>
      <c r="X247" s="25">
        <f>IF('RAOB Used for Calcs'!L247=1,'particle parameters'!$B$32,X248+(R248*'vertical grid'!H248))</f>
        <v>1569.8034044905619</v>
      </c>
      <c r="Z247" s="25">
        <f>(IF('RAOB Used for Calcs'!L247=1,AVERAGE(X246:X247),AVERAGE(X246:X248)))*'RAOB Used for Calcs'!N247</f>
        <v>1569.8034044905619</v>
      </c>
      <c r="AB247" s="8">
        <f>(V247*'vertical grid'!H247)+((0.5*P247)*('vertical grid'!H247*'vertical grid'!H247))</f>
        <v>0</v>
      </c>
      <c r="AD247" s="8">
        <f>(Z247*'vertical grid'!H247)+((0.5*R247)*('vertical grid'!H247*'vertical grid'!H247))</f>
        <v>0</v>
      </c>
      <c r="AF247" s="8" t="e">
        <f>IF(AB247=0, AB247/0, SUM(AB247:$AB$600))</f>
        <v>#DIV/0!</v>
      </c>
      <c r="AH247" s="8" t="e">
        <f>IF(AD247=0, AD247/0, SUM(AD247:$AD$600))</f>
        <v>#DIV/0!</v>
      </c>
      <c r="AJ247" s="9">
        <f>IF('RAOB Used for Calcs'!N248=1,AB247/(B247-B246),B247/0)</f>
        <v>0</v>
      </c>
      <c r="AL247" s="9">
        <f>IF('RAOB Used for Calcs'!N248=1, AD247/(B247-B246), B247/0)</f>
        <v>0</v>
      </c>
    </row>
    <row r="248" spans="2:38" x14ac:dyDescent="0.15">
      <c r="B248" s="15">
        <f>IF('RAOB Used for Calcs'!N248=1,'RAOB Used for Calcs'!C248,0)</f>
        <v>23457.333333333332</v>
      </c>
      <c r="D248" s="8">
        <f>Vz!K248</f>
        <v>0.95215873048979194</v>
      </c>
      <c r="F248" s="9">
        <f>'P,T'!J248</f>
        <v>4.859865573688299E-2</v>
      </c>
      <c r="G248" s="8"/>
      <c r="H248" s="8">
        <f>'wind velocity'!J248-T248</f>
        <v>-80.042319796693704</v>
      </c>
      <c r="I248" s="8"/>
      <c r="J248" s="8">
        <f>'wind velocity'!N248-X248</f>
        <v>-1571.0895044905619</v>
      </c>
      <c r="L248" s="12">
        <f>IF('RAOB Used for Calcs'!N248=1,(0.5)*F248*$K$12*D248*(H248*ABS(H248)),0)</f>
        <v>-0.80513421384678063</v>
      </c>
      <c r="N248" s="12">
        <f>IF('RAOB Used for Calcs'!N248=1,(0.5)*F248*$K$12*D248*(J248*ABS(J248)),0)</f>
        <v>-310.19215008342314</v>
      </c>
      <c r="P248" s="9">
        <f>IF('RAOB Used for Calcs'!N248=1,L248/$O$9,0)</f>
        <v>-0.80513421384678063</v>
      </c>
      <c r="Q248" s="8"/>
      <c r="R248" s="9">
        <f>IF('RAOB Used for Calcs'!N248=1,N248/$O$9,0)</f>
        <v>-310.19215008342314</v>
      </c>
      <c r="S248" s="25"/>
      <c r="T248" s="25">
        <f>IF('RAOB Used for Calcs'!L248=1,'particle parameters'!$B$31,T249+(P249*'vertical grid'!H249))</f>
        <v>82.26991034030803</v>
      </c>
      <c r="V248" s="25">
        <f>(IF('RAOB Used for Calcs'!L248=1, AVERAGE(T247:T248), AVERAGE(T247:T249))*'RAOB Used for Calcs'!N248)</f>
        <v>82.26991034030803</v>
      </c>
      <c r="W248" s="25"/>
      <c r="X248" s="25">
        <f>IF('RAOB Used for Calcs'!L248=1,'particle parameters'!$B$32,X249+(R249*'vertical grid'!H249))</f>
        <v>1569.8034044905619</v>
      </c>
      <c r="Z248" s="25">
        <f>(IF('RAOB Used for Calcs'!L248=1,AVERAGE(X247:X248),AVERAGE(X247:X249)))*'RAOB Used for Calcs'!N248</f>
        <v>1569.8034044905619</v>
      </c>
      <c r="AB248" s="8">
        <f>(V248*'vertical grid'!H248)+((0.5*P248)*('vertical grid'!H248*'vertical grid'!H248))</f>
        <v>0</v>
      </c>
      <c r="AD248" s="8">
        <f>(Z248*'vertical grid'!H248)+((0.5*R248)*('vertical grid'!H248*'vertical grid'!H248))</f>
        <v>0</v>
      </c>
      <c r="AF248" s="8" t="e">
        <f>IF(AB248=0, AB248/0, SUM(AB248:$AB$600))</f>
        <v>#DIV/0!</v>
      </c>
      <c r="AH248" s="8" t="e">
        <f>IF(AD248=0, AD248/0, SUM(AD248:$AD$600))</f>
        <v>#DIV/0!</v>
      </c>
      <c r="AJ248" s="9">
        <f>IF('RAOB Used for Calcs'!N249=1,AB248/(B248-B247),B248/0)</f>
        <v>0</v>
      </c>
      <c r="AL248" s="9">
        <f>IF('RAOB Used for Calcs'!N249=1, AD248/(B248-B247), B248/0)</f>
        <v>0</v>
      </c>
    </row>
    <row r="249" spans="2:38" x14ac:dyDescent="0.15">
      <c r="B249" s="15">
        <f>IF('RAOB Used for Calcs'!N249=1,'RAOB Used for Calcs'!C249,0)</f>
        <v>23578.666666666664</v>
      </c>
      <c r="D249" s="8">
        <f>Vz!K249</f>
        <v>0.95215873048979194</v>
      </c>
      <c r="F249" s="9">
        <f>'P,T'!J249</f>
        <v>4.859865573688299E-2</v>
      </c>
      <c r="G249" s="8"/>
      <c r="H249" s="8">
        <f>'wind velocity'!J249-T249</f>
        <v>-80.042319796693704</v>
      </c>
      <c r="I249" s="8"/>
      <c r="J249" s="8">
        <f>'wind velocity'!N249-X249</f>
        <v>-1571.0895044905619</v>
      </c>
      <c r="L249" s="12">
        <f>IF('RAOB Used for Calcs'!N249=1,(0.5)*F249*$K$12*D249*(H249*ABS(H249)),0)</f>
        <v>-0.80513421384678063</v>
      </c>
      <c r="N249" s="12">
        <f>IF('RAOB Used for Calcs'!N249=1,(0.5)*F249*$K$12*D249*(J249*ABS(J249)),0)</f>
        <v>-310.19215008342314</v>
      </c>
      <c r="P249" s="9">
        <f>IF('RAOB Used for Calcs'!N249=1,L249/$O$9,0)</f>
        <v>-0.80513421384678063</v>
      </c>
      <c r="Q249" s="8"/>
      <c r="R249" s="9">
        <f>IF('RAOB Used for Calcs'!N249=1,N249/$O$9,0)</f>
        <v>-310.19215008342314</v>
      </c>
      <c r="S249" s="25"/>
      <c r="T249" s="25">
        <f>IF('RAOB Used for Calcs'!L249=1,'particle parameters'!$B$31,T250+(P250*'vertical grid'!H250))</f>
        <v>82.26991034030803</v>
      </c>
      <c r="V249" s="25">
        <f>(IF('RAOB Used for Calcs'!L249=1, AVERAGE(T248:T249), AVERAGE(T248:T250))*'RAOB Used for Calcs'!N249)</f>
        <v>82.26991034030803</v>
      </c>
      <c r="W249" s="25"/>
      <c r="X249" s="25">
        <f>IF('RAOB Used for Calcs'!L249=1,'particle parameters'!$B$32,X250+(R250*'vertical grid'!H250))</f>
        <v>1569.8034044905619</v>
      </c>
      <c r="Z249" s="25">
        <f>(IF('RAOB Used for Calcs'!L249=1,AVERAGE(X248:X249),AVERAGE(X248:X250)))*'RAOB Used for Calcs'!N249</f>
        <v>1569.8034044905619</v>
      </c>
      <c r="AB249" s="8">
        <f>(V249*'vertical grid'!H249)+((0.5*P249)*('vertical grid'!H249*'vertical grid'!H249))</f>
        <v>0</v>
      </c>
      <c r="AD249" s="8">
        <f>(Z249*'vertical grid'!H249)+((0.5*R249)*('vertical grid'!H249*'vertical grid'!H249))</f>
        <v>0</v>
      </c>
      <c r="AF249" s="8" t="e">
        <f>IF(AB249=0, AB249/0, SUM(AB249:$AB$600))</f>
        <v>#DIV/0!</v>
      </c>
      <c r="AH249" s="8" t="e">
        <f>IF(AD249=0, AD249/0, SUM(AD249:$AD$600))</f>
        <v>#DIV/0!</v>
      </c>
      <c r="AJ249" s="9">
        <f>IF('RAOB Used for Calcs'!N250=1,AB249/(B249-B248),B249/0)</f>
        <v>0</v>
      </c>
      <c r="AL249" s="9">
        <f>IF('RAOB Used for Calcs'!N250=1, AD249/(B249-B248), B249/0)</f>
        <v>0</v>
      </c>
    </row>
    <row r="250" spans="2:38" x14ac:dyDescent="0.15">
      <c r="B250" s="15">
        <f>IF('RAOB Used for Calcs'!N250=1,'RAOB Used for Calcs'!C250,0)</f>
        <v>23700</v>
      </c>
      <c r="D250" s="8">
        <f>Vz!K250</f>
        <v>0.95215873048979194</v>
      </c>
      <c r="F250" s="9">
        <f>'P,T'!J250</f>
        <v>4.859865573688299E-2</v>
      </c>
      <c r="G250" s="8"/>
      <c r="H250" s="8">
        <f>'wind velocity'!J250-T250</f>
        <v>-80.042319796693704</v>
      </c>
      <c r="I250" s="8"/>
      <c r="J250" s="8">
        <f>'wind velocity'!N250-X250</f>
        <v>-1571.0895044905619</v>
      </c>
      <c r="L250" s="12">
        <f>IF('RAOB Used for Calcs'!N250=1,(0.5)*F250*$K$12*D250*(H250*ABS(H250)),0)</f>
        <v>-0.80513421384678063</v>
      </c>
      <c r="N250" s="12">
        <f>IF('RAOB Used for Calcs'!N250=1,(0.5)*F250*$K$12*D250*(J250*ABS(J250)),0)</f>
        <v>-310.19215008342314</v>
      </c>
      <c r="P250" s="9">
        <f>IF('RAOB Used for Calcs'!N250=1,L250/$O$9,0)</f>
        <v>-0.80513421384678063</v>
      </c>
      <c r="Q250" s="8"/>
      <c r="R250" s="9">
        <f>IF('RAOB Used for Calcs'!N250=1,N250/$O$9,0)</f>
        <v>-310.19215008342314</v>
      </c>
      <c r="S250" s="25"/>
      <c r="T250" s="25">
        <f>IF('RAOB Used for Calcs'!L250=1,'particle parameters'!$B$31,T251+(P251*'vertical grid'!H251))</f>
        <v>82.26991034030803</v>
      </c>
      <c r="V250" s="25">
        <f>(IF('RAOB Used for Calcs'!L250=1, AVERAGE(T249:T250), AVERAGE(T249:T251))*'RAOB Used for Calcs'!N250)</f>
        <v>82.26991034030803</v>
      </c>
      <c r="W250" s="25"/>
      <c r="X250" s="25">
        <f>IF('RAOB Used for Calcs'!L250=1,'particle parameters'!$B$32,X251+(R251*'vertical grid'!H251))</f>
        <v>1569.8034044905619</v>
      </c>
      <c r="Z250" s="25">
        <f>(IF('RAOB Used for Calcs'!L250=1,AVERAGE(X249:X250),AVERAGE(X249:X251)))*'RAOB Used for Calcs'!N250</f>
        <v>1569.8034044905619</v>
      </c>
      <c r="AB250" s="8">
        <f>(V250*'vertical grid'!H250)+((0.5*P250)*('vertical grid'!H250*'vertical grid'!H250))</f>
        <v>0</v>
      </c>
      <c r="AD250" s="8">
        <f>(Z250*'vertical grid'!H250)+((0.5*R250)*('vertical grid'!H250*'vertical grid'!H250))</f>
        <v>0</v>
      </c>
      <c r="AF250" s="8" t="e">
        <f>IF(AB250=0, AB250/0, SUM(AB250:$AB$600))</f>
        <v>#DIV/0!</v>
      </c>
      <c r="AH250" s="8" t="e">
        <f>IF(AD250=0, AD250/0, SUM(AD250:$AD$600))</f>
        <v>#DIV/0!</v>
      </c>
      <c r="AJ250" s="9">
        <f>IF('RAOB Used for Calcs'!N251=1,AB250/(B250-B249),B250/0)</f>
        <v>0</v>
      </c>
      <c r="AL250" s="9">
        <f>IF('RAOB Used for Calcs'!N251=1, AD250/(B250-B249), B250/0)</f>
        <v>0</v>
      </c>
    </row>
    <row r="251" spans="2:38" x14ac:dyDescent="0.15">
      <c r="B251" s="15">
        <f>IF('RAOB Used for Calcs'!N251=1,'RAOB Used for Calcs'!C251,0)</f>
        <v>23833.333333333332</v>
      </c>
      <c r="D251" s="8">
        <f>Vz!K251</f>
        <v>0.98432539942443176</v>
      </c>
      <c r="F251" s="9">
        <f>'P,T'!J251</f>
        <v>3.7270283731427573E-2</v>
      </c>
      <c r="G251" s="8"/>
      <c r="H251" s="8">
        <f>'wind velocity'!J251-T251</f>
        <v>-80.754099625020814</v>
      </c>
      <c r="I251" s="8"/>
      <c r="J251" s="8">
        <f>'wind velocity'!N251-X251</f>
        <v>-1571.393543524182</v>
      </c>
      <c r="L251" s="12">
        <f>IF('RAOB Used for Calcs'!N251=1,(0.5)*F251*$K$12*D251*(H251*ABS(H251)),0)</f>
        <v>-0.64971947862786295</v>
      </c>
      <c r="N251" s="12">
        <f>IF('RAOB Used for Calcs'!N251=1,(0.5)*F251*$K$12*D251*(J251*ABS(J251)),0)</f>
        <v>-246.01787184454693</v>
      </c>
      <c r="P251" s="9">
        <f>IF('RAOB Used for Calcs'!N251=1,L251/$O$9,0)</f>
        <v>-0.64971947862786295</v>
      </c>
      <c r="Q251" s="8"/>
      <c r="R251" s="9">
        <f>IF('RAOB Used for Calcs'!N251=1,N251/$O$9,0)</f>
        <v>-246.01787184454693</v>
      </c>
      <c r="S251" s="25"/>
      <c r="T251" s="25">
        <f>IF('RAOB Used for Calcs'!L251=1,'particle parameters'!$B$31,T252+(P252*'vertical grid'!H252))</f>
        <v>82.26991034030803</v>
      </c>
      <c r="V251" s="25">
        <f>(IF('RAOB Used for Calcs'!L251=1, AVERAGE(T250:T251), AVERAGE(T250:T252))*'RAOB Used for Calcs'!N251)</f>
        <v>82.26991034030803</v>
      </c>
      <c r="W251" s="25"/>
      <c r="X251" s="25">
        <f>IF('RAOB Used for Calcs'!L251=1,'particle parameters'!$B$32,X252+(R252*'vertical grid'!H252))</f>
        <v>1569.8034044905619</v>
      </c>
      <c r="Z251" s="25">
        <f>(IF('RAOB Used for Calcs'!L251=1,AVERAGE(X250:X251),AVERAGE(X250:X252)))*'RAOB Used for Calcs'!N251</f>
        <v>1569.8034044905619</v>
      </c>
      <c r="AB251" s="8">
        <f>(V251*'vertical grid'!H251)+((0.5*P251)*('vertical grid'!H251*'vertical grid'!H251))</f>
        <v>0</v>
      </c>
      <c r="AD251" s="8">
        <f>(Z251*'vertical grid'!H251)+((0.5*R251)*('vertical grid'!H251*'vertical grid'!H251))</f>
        <v>0</v>
      </c>
      <c r="AF251" s="8" t="e">
        <f>IF(AB251=0, AB251/0, SUM(AB251:$AB$600))</f>
        <v>#DIV/0!</v>
      </c>
      <c r="AH251" s="8" t="e">
        <f>IF(AD251=0, AD251/0, SUM(AD251:$AD$600))</f>
        <v>#DIV/0!</v>
      </c>
      <c r="AJ251" s="9">
        <f>IF('RAOB Used for Calcs'!N252=1,AB251/(B251-B250),B251/0)</f>
        <v>0</v>
      </c>
      <c r="AL251" s="9">
        <f>IF('RAOB Used for Calcs'!N252=1, AD251/(B251-B250), B251/0)</f>
        <v>0</v>
      </c>
    </row>
    <row r="252" spans="2:38" x14ac:dyDescent="0.15">
      <c r="B252" s="15">
        <f>IF('RAOB Used for Calcs'!N252=1,'RAOB Used for Calcs'!C252,0)</f>
        <v>23966.666666666664</v>
      </c>
      <c r="D252" s="8">
        <f>Vz!K252</f>
        <v>0.98432539942443176</v>
      </c>
      <c r="F252" s="9">
        <f>'P,T'!J252</f>
        <v>3.7270283731427573E-2</v>
      </c>
      <c r="G252" s="8"/>
      <c r="H252" s="8">
        <f>'wind velocity'!J252-T252</f>
        <v>-81.465879453347938</v>
      </c>
      <c r="I252" s="8"/>
      <c r="J252" s="8">
        <f>'wind velocity'!N252-X252</f>
        <v>-1571.6975825578022</v>
      </c>
      <c r="L252" s="12">
        <f>IF('RAOB Used for Calcs'!N252=1,(0.5)*F252*$K$12*D252*(H252*ABS(H252)),0)</f>
        <v>-0.66122342227553599</v>
      </c>
      <c r="N252" s="12">
        <f>IF('RAOB Used for Calcs'!N252=1,(0.5)*F252*$K$12*D252*(J252*ABS(J252)),0)</f>
        <v>-246.11308194963391</v>
      </c>
      <c r="P252" s="9">
        <f>IF('RAOB Used for Calcs'!N252=1,L252/$O$9,0)</f>
        <v>-0.66122342227553599</v>
      </c>
      <c r="Q252" s="8"/>
      <c r="R252" s="9">
        <f>IF('RAOB Used for Calcs'!N252=1,N252/$O$9,0)</f>
        <v>-246.11308194963391</v>
      </c>
      <c r="S252" s="25"/>
      <c r="T252" s="25">
        <f>IF('RAOB Used for Calcs'!L252=1,'particle parameters'!$B$31,T253+(P253*'vertical grid'!H253))</f>
        <v>82.26991034030803</v>
      </c>
      <c r="V252" s="25">
        <f>(IF('RAOB Used for Calcs'!L252=1, AVERAGE(T251:T252), AVERAGE(T251:T253))*'RAOB Used for Calcs'!N252)</f>
        <v>82.26991034030803</v>
      </c>
      <c r="W252" s="25"/>
      <c r="X252" s="25">
        <f>IF('RAOB Used for Calcs'!L252=1,'particle parameters'!$B$32,X253+(R253*'vertical grid'!H253))</f>
        <v>1569.8034044905619</v>
      </c>
      <c r="Z252" s="25">
        <f>(IF('RAOB Used for Calcs'!L252=1,AVERAGE(X251:X252),AVERAGE(X251:X253)))*'RAOB Used for Calcs'!N252</f>
        <v>1569.8034044905619</v>
      </c>
      <c r="AB252" s="8">
        <f>(V252*'vertical grid'!H252)+((0.5*P252)*('vertical grid'!H252*'vertical grid'!H252))</f>
        <v>0</v>
      </c>
      <c r="AD252" s="8">
        <f>(Z252*'vertical grid'!H252)+((0.5*R252)*('vertical grid'!H252*'vertical grid'!H252))</f>
        <v>0</v>
      </c>
      <c r="AF252" s="8" t="e">
        <f>IF(AB252=0, AB252/0, SUM(AB252:$AB$600))</f>
        <v>#DIV/0!</v>
      </c>
      <c r="AH252" s="8" t="e">
        <f>IF(AD252=0, AD252/0, SUM(AD252:$AD$600))</f>
        <v>#DIV/0!</v>
      </c>
      <c r="AJ252" s="9">
        <f>IF('RAOB Used for Calcs'!N253=1,AB252/(B252-B251),B252/0)</f>
        <v>0</v>
      </c>
      <c r="AL252" s="9">
        <f>IF('RAOB Used for Calcs'!N253=1, AD252/(B252-B251), B252/0)</f>
        <v>0</v>
      </c>
    </row>
    <row r="253" spans="2:38" x14ac:dyDescent="0.15">
      <c r="B253" s="15">
        <f>IF('RAOB Used for Calcs'!N253=1,'RAOB Used for Calcs'!C253,0)</f>
        <v>24100</v>
      </c>
      <c r="D253" s="8">
        <f>Vz!K253</f>
        <v>0.98432539942443176</v>
      </c>
      <c r="F253" s="9">
        <f>'P,T'!J253</f>
        <v>3.7270283731427573E-2</v>
      </c>
      <c r="G253" s="8"/>
      <c r="H253" s="8">
        <f>'wind velocity'!J253-T253</f>
        <v>-81.465879453347938</v>
      </c>
      <c r="I253" s="8"/>
      <c r="J253" s="8">
        <f>'wind velocity'!N253-X253</f>
        <v>-1571.6975825578022</v>
      </c>
      <c r="L253" s="12">
        <f>IF('RAOB Used for Calcs'!N253=1,(0.5)*F253*$K$12*D253*(H253*ABS(H253)),0)</f>
        <v>-0.66122342227553599</v>
      </c>
      <c r="N253" s="12">
        <f>IF('RAOB Used for Calcs'!N253=1,(0.5)*F253*$K$12*D253*(J253*ABS(J253)),0)</f>
        <v>-246.11308194963391</v>
      </c>
      <c r="P253" s="9">
        <f>IF('RAOB Used for Calcs'!N253=1,L253/$O$9,0)</f>
        <v>-0.66122342227553599</v>
      </c>
      <c r="Q253" s="8"/>
      <c r="R253" s="9">
        <f>IF('RAOB Used for Calcs'!N253=1,N253/$O$9,0)</f>
        <v>-246.11308194963391</v>
      </c>
      <c r="S253" s="25"/>
      <c r="T253" s="25">
        <f>IF('RAOB Used for Calcs'!L253=1,'particle parameters'!$B$31,T254+(P254*'vertical grid'!H254))</f>
        <v>82.26991034030803</v>
      </c>
      <c r="V253" s="25">
        <f>(IF('RAOB Used for Calcs'!L253=1, AVERAGE(T252:T253), AVERAGE(T252:T254))*'RAOB Used for Calcs'!N253)</f>
        <v>82.26991034030803</v>
      </c>
      <c r="W253" s="25"/>
      <c r="X253" s="25">
        <f>IF('RAOB Used for Calcs'!L253=1,'particle parameters'!$B$32,X254+(R254*'vertical grid'!H254))</f>
        <v>1569.8034044905619</v>
      </c>
      <c r="Z253" s="25">
        <f>(IF('RAOB Used for Calcs'!L253=1,AVERAGE(X252:X253),AVERAGE(X252:X254)))*'RAOB Used for Calcs'!N253</f>
        <v>1569.8034044905619</v>
      </c>
      <c r="AB253" s="8">
        <f>(V253*'vertical grid'!H253)+((0.5*P253)*('vertical grid'!H253*'vertical grid'!H253))</f>
        <v>0</v>
      </c>
      <c r="AD253" s="8">
        <f>(Z253*'vertical grid'!H253)+((0.5*R253)*('vertical grid'!H253*'vertical grid'!H253))</f>
        <v>0</v>
      </c>
      <c r="AF253" s="8" t="e">
        <f>IF(AB253=0, AB253/0, SUM(AB253:$AB$600))</f>
        <v>#DIV/0!</v>
      </c>
      <c r="AH253" s="8" t="e">
        <f>IF(AD253=0, AD253/0, SUM(AD253:$AD$600))</f>
        <v>#DIV/0!</v>
      </c>
      <c r="AJ253" s="9">
        <f>IF('RAOB Used for Calcs'!N254=1,AB253/(B253-B252),B253/0)</f>
        <v>0</v>
      </c>
      <c r="AL253" s="9">
        <f>IF('RAOB Used for Calcs'!N254=1, AD253/(B253-B252), B253/0)</f>
        <v>0</v>
      </c>
    </row>
    <row r="254" spans="2:38" x14ac:dyDescent="0.15">
      <c r="B254" s="15">
        <f>IF('RAOB Used for Calcs'!N254=1,'RAOB Used for Calcs'!C254,0)</f>
        <v>24233.333333333332</v>
      </c>
      <c r="D254" s="8">
        <f>Vz!K254</f>
        <v>0.98432539942443176</v>
      </c>
      <c r="F254" s="9">
        <f>'P,T'!J254</f>
        <v>3.7270283731427573E-2</v>
      </c>
      <c r="G254" s="8"/>
      <c r="H254" s="8">
        <f>'wind velocity'!J254-T254</f>
        <v>-81.465879453347938</v>
      </c>
      <c r="I254" s="8"/>
      <c r="J254" s="8">
        <f>'wind velocity'!N254-X254</f>
        <v>-1571.6975825578022</v>
      </c>
      <c r="L254" s="12">
        <f>IF('RAOB Used for Calcs'!N254=1,(0.5)*F254*$K$12*D254*(H254*ABS(H254)),0)</f>
        <v>-0.66122342227553599</v>
      </c>
      <c r="N254" s="12">
        <f>IF('RAOB Used for Calcs'!N254=1,(0.5)*F254*$K$12*D254*(J254*ABS(J254)),0)</f>
        <v>-246.11308194963391</v>
      </c>
      <c r="P254" s="9">
        <f>IF('RAOB Used for Calcs'!N254=1,L254/$O$9,0)</f>
        <v>-0.66122342227553599</v>
      </c>
      <c r="Q254" s="8"/>
      <c r="R254" s="9">
        <f>IF('RAOB Used for Calcs'!N254=1,N254/$O$9,0)</f>
        <v>-246.11308194963391</v>
      </c>
      <c r="S254" s="25"/>
      <c r="T254" s="25">
        <f>IF('RAOB Used for Calcs'!L254=1,'particle parameters'!$B$31,T255+(P255*'vertical grid'!H255))</f>
        <v>82.26991034030803</v>
      </c>
      <c r="V254" s="25">
        <f>(IF('RAOB Used for Calcs'!L254=1, AVERAGE(T253:T254), AVERAGE(T253:T255))*'RAOB Used for Calcs'!N254)</f>
        <v>82.26991034030803</v>
      </c>
      <c r="W254" s="25"/>
      <c r="X254" s="25">
        <f>IF('RAOB Used for Calcs'!L254=1,'particle parameters'!$B$32,X255+(R255*'vertical grid'!H255))</f>
        <v>1569.8034044905619</v>
      </c>
      <c r="Z254" s="25">
        <f>(IF('RAOB Used for Calcs'!L254=1,AVERAGE(X253:X254),AVERAGE(X253:X255)))*'RAOB Used for Calcs'!N254</f>
        <v>1569.8034044905619</v>
      </c>
      <c r="AB254" s="8">
        <f>(V254*'vertical grid'!H254)+((0.5*P254)*('vertical grid'!H254*'vertical grid'!H254))</f>
        <v>0</v>
      </c>
      <c r="AD254" s="8">
        <f>(Z254*'vertical grid'!H254)+((0.5*R254)*('vertical grid'!H254*'vertical grid'!H254))</f>
        <v>0</v>
      </c>
      <c r="AF254" s="8" t="e">
        <f>IF(AB254=0, AB254/0, SUM(AB254:$AB$600))</f>
        <v>#DIV/0!</v>
      </c>
      <c r="AH254" s="8" t="e">
        <f>IF(AD254=0, AD254/0, SUM(AD254:$AD$600))</f>
        <v>#DIV/0!</v>
      </c>
      <c r="AJ254" s="9">
        <f>IF('RAOB Used for Calcs'!N255=1,AB254/(B254-B253),B254/0)</f>
        <v>0</v>
      </c>
      <c r="AL254" s="9">
        <f>IF('RAOB Used for Calcs'!N255=1, AD254/(B254-B253), B254/0)</f>
        <v>0</v>
      </c>
    </row>
    <row r="255" spans="2:38" x14ac:dyDescent="0.15">
      <c r="B255" s="15">
        <f>IF('RAOB Used for Calcs'!N255=1,'RAOB Used for Calcs'!C255,0)</f>
        <v>24366.666666666664</v>
      </c>
      <c r="D255" s="8">
        <f>Vz!K255</f>
        <v>0.98432539942443176</v>
      </c>
      <c r="F255" s="9">
        <f>'P,T'!J255</f>
        <v>3.7270283731427573E-2</v>
      </c>
      <c r="G255" s="8"/>
      <c r="H255" s="8">
        <f>'wind velocity'!J255-T255</f>
        <v>-81.465879453347938</v>
      </c>
      <c r="I255" s="8"/>
      <c r="J255" s="8">
        <f>'wind velocity'!N255-X255</f>
        <v>-1571.6975825578022</v>
      </c>
      <c r="L255" s="12">
        <f>IF('RAOB Used for Calcs'!N255=1,(0.5)*F255*$K$12*D255*(H255*ABS(H255)),0)</f>
        <v>-0.66122342227553599</v>
      </c>
      <c r="N255" s="12">
        <f>IF('RAOB Used for Calcs'!N255=1,(0.5)*F255*$K$12*D255*(J255*ABS(J255)),0)</f>
        <v>-246.11308194963391</v>
      </c>
      <c r="P255" s="9">
        <f>IF('RAOB Used for Calcs'!N255=1,L255/$O$9,0)</f>
        <v>-0.66122342227553599</v>
      </c>
      <c r="Q255" s="8"/>
      <c r="R255" s="9">
        <f>IF('RAOB Used for Calcs'!N255=1,N255/$O$9,0)</f>
        <v>-246.11308194963391</v>
      </c>
      <c r="S255" s="25"/>
      <c r="T255" s="25">
        <f>IF('RAOB Used for Calcs'!L255=1,'particle parameters'!$B$31,T256+(P256*'vertical grid'!H256))</f>
        <v>82.26991034030803</v>
      </c>
      <c r="V255" s="25">
        <f>(IF('RAOB Used for Calcs'!L255=1, AVERAGE(T254:T255), AVERAGE(T254:T256))*'RAOB Used for Calcs'!N255)</f>
        <v>82.26991034030803</v>
      </c>
      <c r="W255" s="25"/>
      <c r="X255" s="25">
        <f>IF('RAOB Used for Calcs'!L255=1,'particle parameters'!$B$32,X256+(R256*'vertical grid'!H256))</f>
        <v>1569.8034044905619</v>
      </c>
      <c r="Z255" s="25">
        <f>(IF('RAOB Used for Calcs'!L255=1,AVERAGE(X254:X255),AVERAGE(X254:X256)))*'RAOB Used for Calcs'!N255</f>
        <v>1569.8034044905619</v>
      </c>
      <c r="AB255" s="8">
        <f>(V255*'vertical grid'!H255)+((0.5*P255)*('vertical grid'!H255*'vertical grid'!H255))</f>
        <v>0</v>
      </c>
      <c r="AD255" s="8">
        <f>(Z255*'vertical grid'!H255)+((0.5*R255)*('vertical grid'!H255*'vertical grid'!H255))</f>
        <v>0</v>
      </c>
      <c r="AF255" s="8" t="e">
        <f>IF(AB255=0, AB255/0, SUM(AB255:$AB$600))</f>
        <v>#DIV/0!</v>
      </c>
      <c r="AH255" s="8" t="e">
        <f>IF(AD255=0, AD255/0, SUM(AD255:$AD$600))</f>
        <v>#DIV/0!</v>
      </c>
      <c r="AJ255" s="9">
        <f>IF('RAOB Used for Calcs'!N256=1,AB255/(B255-B254),B255/0)</f>
        <v>0</v>
      </c>
      <c r="AL255" s="9">
        <f>IF('RAOB Used for Calcs'!N256=1, AD255/(B255-B254), B255/0)</f>
        <v>0</v>
      </c>
    </row>
    <row r="256" spans="2:38" x14ac:dyDescent="0.15">
      <c r="B256" s="15">
        <f>IF('RAOB Used for Calcs'!N256=1,'RAOB Used for Calcs'!C256,0)</f>
        <v>24500</v>
      </c>
      <c r="D256" s="8">
        <f>Vz!K256</f>
        <v>0.98432539942443176</v>
      </c>
      <c r="F256" s="9">
        <f>'P,T'!J256</f>
        <v>3.7270283731427573E-2</v>
      </c>
      <c r="G256" s="8"/>
      <c r="H256" s="8">
        <f>'wind velocity'!J256-T256</f>
        <v>-81.465879453347938</v>
      </c>
      <c r="I256" s="8"/>
      <c r="J256" s="8">
        <f>'wind velocity'!N256-X256</f>
        <v>-1571.6975825578022</v>
      </c>
      <c r="L256" s="12">
        <f>IF('RAOB Used for Calcs'!N256=1,(0.5)*F256*$K$12*D256*(H256*ABS(H256)),0)</f>
        <v>-0.66122342227553599</v>
      </c>
      <c r="N256" s="12">
        <f>IF('RAOB Used for Calcs'!N256=1,(0.5)*F256*$K$12*D256*(J256*ABS(J256)),0)</f>
        <v>-246.11308194963391</v>
      </c>
      <c r="P256" s="9">
        <f>IF('RAOB Used for Calcs'!N256=1,L256/$O$9,0)</f>
        <v>-0.66122342227553599</v>
      </c>
      <c r="Q256" s="8"/>
      <c r="R256" s="9">
        <f>IF('RAOB Used for Calcs'!N256=1,N256/$O$9,0)</f>
        <v>-246.11308194963391</v>
      </c>
      <c r="S256" s="25"/>
      <c r="T256" s="25">
        <f>IF('RAOB Used for Calcs'!L256=1,'particle parameters'!$B$31,T257+(P257*'vertical grid'!H257))</f>
        <v>82.26991034030803</v>
      </c>
      <c r="V256" s="25">
        <f>(IF('RAOB Used for Calcs'!L256=1, AVERAGE(T255:T256), AVERAGE(T255:T257))*'RAOB Used for Calcs'!N256)</f>
        <v>82.26991034030803</v>
      </c>
      <c r="W256" s="25"/>
      <c r="X256" s="25">
        <f>IF('RAOB Used for Calcs'!L256=1,'particle parameters'!$B$32,X257+(R257*'vertical grid'!H257))</f>
        <v>1569.8034044905619</v>
      </c>
      <c r="Z256" s="25">
        <f>(IF('RAOB Used for Calcs'!L256=1,AVERAGE(X255:X256),AVERAGE(X255:X257)))*'RAOB Used for Calcs'!N256</f>
        <v>1569.8034044905619</v>
      </c>
      <c r="AB256" s="8">
        <f>(V256*'vertical grid'!H256)+((0.5*P256)*('vertical grid'!H256*'vertical grid'!H256))</f>
        <v>0</v>
      </c>
      <c r="AD256" s="8">
        <f>(Z256*'vertical grid'!H256)+((0.5*R256)*('vertical grid'!H256*'vertical grid'!H256))</f>
        <v>0</v>
      </c>
      <c r="AF256" s="8" t="e">
        <f>IF(AB256=0, AB256/0, SUM(AB256:$AB$600))</f>
        <v>#DIV/0!</v>
      </c>
      <c r="AH256" s="8" t="e">
        <f>IF(AD256=0, AD256/0, SUM(AD256:$AD$600))</f>
        <v>#DIV/0!</v>
      </c>
      <c r="AJ256" s="9">
        <f>IF('RAOB Used for Calcs'!N257=1,AB256/(B256-B255),B256/0)</f>
        <v>0</v>
      </c>
      <c r="AL256" s="9">
        <f>IF('RAOB Used for Calcs'!N257=1, AD256/(B256-B255), B256/0)</f>
        <v>0</v>
      </c>
    </row>
    <row r="257" spans="2:38" x14ac:dyDescent="0.15">
      <c r="B257" s="15">
        <f>IF('RAOB Used for Calcs'!N257=1,'RAOB Used for Calcs'!C257,0)</f>
        <v>24640</v>
      </c>
      <c r="D257" s="8">
        <f>Vz!K257</f>
        <v>0.98432539942443176</v>
      </c>
      <c r="F257" s="9">
        <f>'P,T'!J257</f>
        <v>3.7270283731427573E-2</v>
      </c>
      <c r="G257" s="8"/>
      <c r="H257" s="8">
        <f>'wind velocity'!J257-T257</f>
        <v>-81.465879453347938</v>
      </c>
      <c r="I257" s="8"/>
      <c r="J257" s="8">
        <f>'wind velocity'!N257-X257</f>
        <v>-1571.6975825578022</v>
      </c>
      <c r="L257" s="12">
        <f>IF('RAOB Used for Calcs'!N257=1,(0.5)*F257*$K$12*D257*(H257*ABS(H257)),0)</f>
        <v>-0.66122342227553599</v>
      </c>
      <c r="N257" s="12">
        <f>IF('RAOB Used for Calcs'!N257=1,(0.5)*F257*$K$12*D257*(J257*ABS(J257)),0)</f>
        <v>-246.11308194963391</v>
      </c>
      <c r="P257" s="9">
        <f>IF('RAOB Used for Calcs'!N257=1,L257/$O$9,0)</f>
        <v>-0.66122342227553599</v>
      </c>
      <c r="Q257" s="8"/>
      <c r="R257" s="9">
        <f>IF('RAOB Used for Calcs'!N257=1,N257/$O$9,0)</f>
        <v>-246.11308194963391</v>
      </c>
      <c r="S257" s="25"/>
      <c r="T257" s="25">
        <f>IF('RAOB Used for Calcs'!L257=1,'particle parameters'!$B$31,T258+(P258*'vertical grid'!H258))</f>
        <v>82.26991034030803</v>
      </c>
      <c r="V257" s="25">
        <f>(IF('RAOB Used for Calcs'!L257=1, AVERAGE(T256:T257), AVERAGE(T256:T258))*'RAOB Used for Calcs'!N257)</f>
        <v>82.26991034030803</v>
      </c>
      <c r="W257" s="25"/>
      <c r="X257" s="25">
        <f>IF('RAOB Used for Calcs'!L257=1,'particle parameters'!$B$32,X258+(R258*'vertical grid'!H258))</f>
        <v>1569.8034044905619</v>
      </c>
      <c r="Z257" s="25">
        <f>(IF('RAOB Used for Calcs'!L257=1,AVERAGE(X256:X257),AVERAGE(X256:X258)))*'RAOB Used for Calcs'!N257</f>
        <v>1569.8034044905619</v>
      </c>
      <c r="AB257" s="8">
        <f>(V257*'vertical grid'!H257)+((0.5*P257)*('vertical grid'!H257*'vertical grid'!H257))</f>
        <v>0</v>
      </c>
      <c r="AD257" s="8">
        <f>(Z257*'vertical grid'!H257)+((0.5*R257)*('vertical grid'!H257*'vertical grid'!H257))</f>
        <v>0</v>
      </c>
      <c r="AF257" s="8" t="e">
        <f>IF(AB257=0, AB257/0, SUM(AB257:$AB$600))</f>
        <v>#DIV/0!</v>
      </c>
      <c r="AH257" s="8" t="e">
        <f>IF(AD257=0, AD257/0, SUM(AD257:$AD$600))</f>
        <v>#DIV/0!</v>
      </c>
      <c r="AJ257" s="9">
        <f>IF('RAOB Used for Calcs'!N258=1,AB257/(B257-B256),B257/0)</f>
        <v>0</v>
      </c>
      <c r="AL257" s="9">
        <f>IF('RAOB Used for Calcs'!N258=1, AD257/(B257-B256), B257/0)</f>
        <v>0</v>
      </c>
    </row>
    <row r="258" spans="2:38" x14ac:dyDescent="0.15">
      <c r="B258" s="15">
        <f>IF('RAOB Used for Calcs'!N258=1,'RAOB Used for Calcs'!C258,0)</f>
        <v>24780</v>
      </c>
      <c r="D258" s="8">
        <f>Vz!K258</f>
        <v>0.98432539942443176</v>
      </c>
      <c r="F258" s="9">
        <f>'P,T'!J258</f>
        <v>3.7270283731427573E-2</v>
      </c>
      <c r="G258" s="8"/>
      <c r="H258" s="8">
        <f>'wind velocity'!J258-T258</f>
        <v>-81.465879453347938</v>
      </c>
      <c r="I258" s="8"/>
      <c r="J258" s="8">
        <f>'wind velocity'!N258-X258</f>
        <v>-1571.6975825578022</v>
      </c>
      <c r="L258" s="12">
        <f>IF('RAOB Used for Calcs'!N258=1,(0.5)*F258*$K$12*D258*(H258*ABS(H258)),0)</f>
        <v>-0.66122342227553599</v>
      </c>
      <c r="N258" s="12">
        <f>IF('RAOB Used for Calcs'!N258=1,(0.5)*F258*$K$12*D258*(J258*ABS(J258)),0)</f>
        <v>-246.11308194963391</v>
      </c>
      <c r="P258" s="9">
        <f>IF('RAOB Used for Calcs'!N258=1,L258/$O$9,0)</f>
        <v>-0.66122342227553599</v>
      </c>
      <c r="Q258" s="8"/>
      <c r="R258" s="9">
        <f>IF('RAOB Used for Calcs'!N258=1,N258/$O$9,0)</f>
        <v>-246.11308194963391</v>
      </c>
      <c r="S258" s="25"/>
      <c r="T258" s="25">
        <f>IF('RAOB Used for Calcs'!L258=1,'particle parameters'!$B$31,T259+(P259*'vertical grid'!H259))</f>
        <v>82.26991034030803</v>
      </c>
      <c r="V258" s="25">
        <f>(IF('RAOB Used for Calcs'!L258=1, AVERAGE(T257:T258), AVERAGE(T257:T259))*'RAOB Used for Calcs'!N258)</f>
        <v>82.26991034030803</v>
      </c>
      <c r="W258" s="25"/>
      <c r="X258" s="25">
        <f>IF('RAOB Used for Calcs'!L258=1,'particle parameters'!$B$32,X259+(R259*'vertical grid'!H259))</f>
        <v>1569.8034044905619</v>
      </c>
      <c r="Z258" s="25">
        <f>(IF('RAOB Used for Calcs'!L258=1,AVERAGE(X257:X258),AVERAGE(X257:X259)))*'RAOB Used for Calcs'!N258</f>
        <v>1569.8034044905619</v>
      </c>
      <c r="AB258" s="8">
        <f>(V258*'vertical grid'!H258)+((0.5*P258)*('vertical grid'!H258*'vertical grid'!H258))</f>
        <v>0</v>
      </c>
      <c r="AD258" s="8">
        <f>(Z258*'vertical grid'!H258)+((0.5*R258)*('vertical grid'!H258*'vertical grid'!H258))</f>
        <v>0</v>
      </c>
      <c r="AF258" s="8" t="e">
        <f>IF(AB258=0, AB258/0, SUM(AB258:$AB$600))</f>
        <v>#DIV/0!</v>
      </c>
      <c r="AH258" s="8" t="e">
        <f>IF(AD258=0, AD258/0, SUM(AD258:$AD$600))</f>
        <v>#DIV/0!</v>
      </c>
      <c r="AJ258" s="9">
        <f>IF('RAOB Used for Calcs'!N259=1,AB258/(B258-B257),B258/0)</f>
        <v>0</v>
      </c>
      <c r="AL258" s="9">
        <f>IF('RAOB Used for Calcs'!N259=1, AD258/(B258-B257), B258/0)</f>
        <v>0</v>
      </c>
    </row>
    <row r="259" spans="2:38" x14ac:dyDescent="0.15">
      <c r="B259" s="15">
        <f>IF('RAOB Used for Calcs'!N259=1,'RAOB Used for Calcs'!C259,0)</f>
        <v>24920</v>
      </c>
      <c r="D259" s="8">
        <f>Vz!K259</f>
        <v>0.98432539942443176</v>
      </c>
      <c r="F259" s="9">
        <f>'P,T'!J259</f>
        <v>3.7270283731427573E-2</v>
      </c>
      <c r="G259" s="8"/>
      <c r="H259" s="8">
        <f>'wind velocity'!J259-T259</f>
        <v>-81.465879453347938</v>
      </c>
      <c r="I259" s="8"/>
      <c r="J259" s="8">
        <f>'wind velocity'!N259-X259</f>
        <v>-1571.6975825578022</v>
      </c>
      <c r="L259" s="12">
        <f>IF('RAOB Used for Calcs'!N259=1,(0.5)*F259*$K$12*D259*(H259*ABS(H259)),0)</f>
        <v>-0.66122342227553599</v>
      </c>
      <c r="N259" s="12">
        <f>IF('RAOB Used for Calcs'!N259=1,(0.5)*F259*$K$12*D259*(J259*ABS(J259)),0)</f>
        <v>-246.11308194963391</v>
      </c>
      <c r="P259" s="9">
        <f>IF('RAOB Used for Calcs'!N259=1,L259/$O$9,0)</f>
        <v>-0.66122342227553599</v>
      </c>
      <c r="Q259" s="8"/>
      <c r="R259" s="9">
        <f>IF('RAOB Used for Calcs'!N259=1,N259/$O$9,0)</f>
        <v>-246.11308194963391</v>
      </c>
      <c r="S259" s="25"/>
      <c r="T259" s="25">
        <f>IF('RAOB Used for Calcs'!L259=1,'particle parameters'!$B$31,T260+(P260*'vertical grid'!H260))</f>
        <v>82.26991034030803</v>
      </c>
      <c r="V259" s="25">
        <f>(IF('RAOB Used for Calcs'!L259=1, AVERAGE(T258:T259), AVERAGE(T258:T260))*'RAOB Used for Calcs'!N259)</f>
        <v>82.26991034030803</v>
      </c>
      <c r="W259" s="25"/>
      <c r="X259" s="25">
        <f>IF('RAOB Used for Calcs'!L259=1,'particle parameters'!$B$32,X260+(R260*'vertical grid'!H260))</f>
        <v>1569.8034044905619</v>
      </c>
      <c r="Z259" s="25">
        <f>(IF('RAOB Used for Calcs'!L259=1,AVERAGE(X258:X259),AVERAGE(X258:X260)))*'RAOB Used for Calcs'!N259</f>
        <v>1569.8034044905619</v>
      </c>
      <c r="AB259" s="8">
        <f>(V259*'vertical grid'!H259)+((0.5*P259)*('vertical grid'!H259*'vertical grid'!H259))</f>
        <v>0</v>
      </c>
      <c r="AD259" s="8">
        <f>(Z259*'vertical grid'!H259)+((0.5*R259)*('vertical grid'!H259*'vertical grid'!H259))</f>
        <v>0</v>
      </c>
      <c r="AF259" s="8" t="e">
        <f>IF(AB259=0, AB259/0, SUM(AB259:$AB$600))</f>
        <v>#DIV/0!</v>
      </c>
      <c r="AH259" s="8" t="e">
        <f>IF(AD259=0, AD259/0, SUM(AD259:$AD$600))</f>
        <v>#DIV/0!</v>
      </c>
      <c r="AJ259" s="9">
        <f>IF('RAOB Used for Calcs'!N260=1,AB259/(B259-B258),B259/0)</f>
        <v>0</v>
      </c>
      <c r="AL259" s="9">
        <f>IF('RAOB Used for Calcs'!N260=1, AD259/(B259-B258), B259/0)</f>
        <v>0</v>
      </c>
    </row>
    <row r="260" spans="2:38" x14ac:dyDescent="0.15">
      <c r="B260" s="15">
        <f>IF('RAOB Used for Calcs'!N260=1,'RAOB Used for Calcs'!C260,0)</f>
        <v>25081</v>
      </c>
      <c r="D260" s="8">
        <f>Vz!K260</f>
        <v>0.98432539942443176</v>
      </c>
      <c r="F260" s="9">
        <f>'P,T'!J260</f>
        <v>3.7270283731427573E-2</v>
      </c>
      <c r="G260" s="8"/>
      <c r="H260" s="8">
        <f>'wind velocity'!J260-T260</f>
        <v>-81.465879453347938</v>
      </c>
      <c r="I260" s="8"/>
      <c r="J260" s="8">
        <f>'wind velocity'!N260-X260</f>
        <v>-1571.6975825578022</v>
      </c>
      <c r="L260" s="12">
        <f>IF('RAOB Used for Calcs'!N260=1,(0.5)*F260*$K$12*D260*(H260*ABS(H260)),0)</f>
        <v>-0.66122342227553599</v>
      </c>
      <c r="N260" s="12">
        <f>IF('RAOB Used for Calcs'!N260=1,(0.5)*F260*$K$12*D260*(J260*ABS(J260)),0)</f>
        <v>-246.11308194963391</v>
      </c>
      <c r="P260" s="9">
        <f>IF('RAOB Used for Calcs'!N260=1,L260/$O$9,0)</f>
        <v>-0.66122342227553599</v>
      </c>
      <c r="Q260" s="8"/>
      <c r="R260" s="9">
        <f>IF('RAOB Used for Calcs'!N260=1,N260/$O$9,0)</f>
        <v>-246.11308194963391</v>
      </c>
      <c r="S260" s="25"/>
      <c r="T260" s="25">
        <f>IF('RAOB Used for Calcs'!L260=1,'particle parameters'!$B$31,T261+(P261*'vertical grid'!H261))</f>
        <v>82.26991034030803</v>
      </c>
      <c r="V260" s="25">
        <f>(IF('RAOB Used for Calcs'!L260=1, AVERAGE(T259:T260), AVERAGE(T259:T261))*'RAOB Used for Calcs'!N260)</f>
        <v>82.26991034030803</v>
      </c>
      <c r="W260" s="25"/>
      <c r="X260" s="25">
        <f>IF('RAOB Used for Calcs'!L260=1,'particle parameters'!$B$32,X261+(R261*'vertical grid'!H261))</f>
        <v>1569.8034044905619</v>
      </c>
      <c r="Z260" s="25">
        <f>(IF('RAOB Used for Calcs'!L260=1,AVERAGE(X259:X260),AVERAGE(X259:X261)))*'RAOB Used for Calcs'!N260</f>
        <v>1569.8034044905619</v>
      </c>
      <c r="AB260" s="8">
        <f>(V260*'vertical grid'!H260)+((0.5*P260)*('vertical grid'!H260*'vertical grid'!H260))</f>
        <v>0</v>
      </c>
      <c r="AD260" s="8">
        <f>(Z260*'vertical grid'!H260)+((0.5*R260)*('vertical grid'!H260*'vertical grid'!H260))</f>
        <v>0</v>
      </c>
      <c r="AF260" s="8" t="e">
        <f>IF(AB260=0, AB260/0, SUM(AB260:$AB$600))</f>
        <v>#DIV/0!</v>
      </c>
      <c r="AH260" s="8" t="e">
        <f>IF(AD260=0, AD260/0, SUM(AD260:$AD$600))</f>
        <v>#DIV/0!</v>
      </c>
      <c r="AJ260" s="9">
        <f>IF('RAOB Used for Calcs'!N261=1,AB260/(B260-B259),B260/0)</f>
        <v>0</v>
      </c>
      <c r="AL260" s="9">
        <f>IF('RAOB Used for Calcs'!N261=1, AD260/(B260-B259), B260/0)</f>
        <v>0</v>
      </c>
    </row>
    <row r="261" spans="2:38" x14ac:dyDescent="0.15">
      <c r="B261" s="15">
        <f>IF('RAOB Used for Calcs'!N261=1,'RAOB Used for Calcs'!C261,0)</f>
        <v>25242</v>
      </c>
      <c r="D261" s="8">
        <f>Vz!K261</f>
        <v>0.98432539942443176</v>
      </c>
      <c r="F261" s="9">
        <f>'P,T'!J261</f>
        <v>3.7270283731427573E-2</v>
      </c>
      <c r="G261" s="8"/>
      <c r="H261" s="8">
        <f>'wind velocity'!J261-T261</f>
        <v>-81.465879453347938</v>
      </c>
      <c r="I261" s="8"/>
      <c r="J261" s="8">
        <f>'wind velocity'!N261-X261</f>
        <v>-1571.6975825578022</v>
      </c>
      <c r="L261" s="12">
        <f>IF('RAOB Used for Calcs'!N261=1,(0.5)*F261*$K$12*D261*(H261*ABS(H261)),0)</f>
        <v>-0.66122342227553599</v>
      </c>
      <c r="N261" s="12">
        <f>IF('RAOB Used for Calcs'!N261=1,(0.5)*F261*$K$12*D261*(J261*ABS(J261)),0)</f>
        <v>-246.11308194963391</v>
      </c>
      <c r="P261" s="9">
        <f>IF('RAOB Used for Calcs'!N261=1,L261/$O$9,0)</f>
        <v>-0.66122342227553599</v>
      </c>
      <c r="Q261" s="8"/>
      <c r="R261" s="9">
        <f>IF('RAOB Used for Calcs'!N261=1,N261/$O$9,0)</f>
        <v>-246.11308194963391</v>
      </c>
      <c r="S261" s="25"/>
      <c r="T261" s="25">
        <f>IF('RAOB Used for Calcs'!L261=1,'particle parameters'!$B$31,T262+(P262*'vertical grid'!H262))</f>
        <v>82.26991034030803</v>
      </c>
      <c r="V261" s="25">
        <f>(IF('RAOB Used for Calcs'!L261=1, AVERAGE(T260:T261), AVERAGE(T260:T262))*'RAOB Used for Calcs'!N261)</f>
        <v>82.26991034030803</v>
      </c>
      <c r="W261" s="25"/>
      <c r="X261" s="25">
        <f>IF('RAOB Used for Calcs'!L261=1,'particle parameters'!$B$32,X262+(R262*'vertical grid'!H262))</f>
        <v>1569.8034044905619</v>
      </c>
      <c r="Z261" s="25">
        <f>(IF('RAOB Used for Calcs'!L261=1,AVERAGE(X260:X261),AVERAGE(X260:X262)))*'RAOB Used for Calcs'!N261</f>
        <v>1569.8034044905619</v>
      </c>
      <c r="AB261" s="8">
        <f>(V261*'vertical grid'!H261)+((0.5*P261)*('vertical grid'!H261*'vertical grid'!H261))</f>
        <v>0</v>
      </c>
      <c r="AD261" s="8">
        <f>(Z261*'vertical grid'!H261)+((0.5*R261)*('vertical grid'!H261*'vertical grid'!H261))</f>
        <v>0</v>
      </c>
      <c r="AF261" s="8" t="e">
        <f>IF(AB261=0, AB261/0, SUM(AB261:$AB$600))</f>
        <v>#DIV/0!</v>
      </c>
      <c r="AH261" s="8" t="e">
        <f>IF(AD261=0, AD261/0, SUM(AD261:$AD$600))</f>
        <v>#DIV/0!</v>
      </c>
      <c r="AJ261" s="9">
        <f>IF('RAOB Used for Calcs'!N262=1,AB261/(B261-B260),B261/0)</f>
        <v>0</v>
      </c>
      <c r="AL261" s="9">
        <f>IF('RAOB Used for Calcs'!N262=1, AD261/(B261-B260), B261/0)</f>
        <v>0</v>
      </c>
    </row>
    <row r="262" spans="2:38" x14ac:dyDescent="0.15">
      <c r="B262" s="15">
        <f>IF('RAOB Used for Calcs'!N262=1,'RAOB Used for Calcs'!C262,0)</f>
        <v>25403</v>
      </c>
      <c r="D262" s="8">
        <f>Vz!K262</f>
        <v>0.98432539942443176</v>
      </c>
      <c r="F262" s="9">
        <f>'P,T'!J262</f>
        <v>3.7270283731427573E-2</v>
      </c>
      <c r="G262" s="8"/>
      <c r="H262" s="8">
        <f>'wind velocity'!J262-T262</f>
        <v>-81.465879453347938</v>
      </c>
      <c r="I262" s="8"/>
      <c r="J262" s="8">
        <f>'wind velocity'!N262-X262</f>
        <v>-1571.6975825578022</v>
      </c>
      <c r="L262" s="12">
        <f>IF('RAOB Used for Calcs'!N262=1,(0.5)*F262*$K$12*D262*(H262*ABS(H262)),0)</f>
        <v>-0.66122342227553599</v>
      </c>
      <c r="N262" s="12">
        <f>IF('RAOB Used for Calcs'!N262=1,(0.5)*F262*$K$12*D262*(J262*ABS(J262)),0)</f>
        <v>-246.11308194963391</v>
      </c>
      <c r="P262" s="9">
        <f>IF('RAOB Used for Calcs'!N262=1,L262/$O$9,0)</f>
        <v>-0.66122342227553599</v>
      </c>
      <c r="Q262" s="8"/>
      <c r="R262" s="9">
        <f>IF('RAOB Used for Calcs'!N262=1,N262/$O$9,0)</f>
        <v>-246.11308194963391</v>
      </c>
      <c r="S262" s="25"/>
      <c r="T262" s="25">
        <f>IF('RAOB Used for Calcs'!L262=1,'particle parameters'!$B$31,T263+(P263*'vertical grid'!H263))</f>
        <v>82.26991034030803</v>
      </c>
      <c r="V262" s="25">
        <f>(IF('RAOB Used for Calcs'!L262=1, AVERAGE(T261:T262), AVERAGE(T261:T263))*'RAOB Used for Calcs'!N262)</f>
        <v>82.26991034030803</v>
      </c>
      <c r="W262" s="25"/>
      <c r="X262" s="25">
        <f>IF('RAOB Used for Calcs'!L262=1,'particle parameters'!$B$32,X263+(R263*'vertical grid'!H263))</f>
        <v>1569.8034044905619</v>
      </c>
      <c r="Z262" s="25">
        <f>(IF('RAOB Used for Calcs'!L262=1,AVERAGE(X261:X262),AVERAGE(X261:X263)))*'RAOB Used for Calcs'!N262</f>
        <v>1569.8034044905619</v>
      </c>
      <c r="AB262" s="8">
        <f>(V262*'vertical grid'!H262)+((0.5*P262)*('vertical grid'!H262*'vertical grid'!H262))</f>
        <v>0</v>
      </c>
      <c r="AD262" s="8">
        <f>(Z262*'vertical grid'!H262)+((0.5*R262)*('vertical grid'!H262*'vertical grid'!H262))</f>
        <v>0</v>
      </c>
      <c r="AF262" s="8" t="e">
        <f>IF(AB262=0, AB262/0, SUM(AB262:$AB$600))</f>
        <v>#DIV/0!</v>
      </c>
      <c r="AH262" s="8" t="e">
        <f>IF(AD262=0, AD262/0, SUM(AD262:$AD$600))</f>
        <v>#DIV/0!</v>
      </c>
      <c r="AJ262" s="9">
        <f>IF('RAOB Used for Calcs'!N263=1,AB262/(B262-B261),B262/0)</f>
        <v>0</v>
      </c>
      <c r="AL262" s="9">
        <f>IF('RAOB Used for Calcs'!N263=1, AD262/(B262-B261), B262/0)</f>
        <v>0</v>
      </c>
    </row>
    <row r="263" spans="2:38" x14ac:dyDescent="0.15">
      <c r="B263" s="15">
        <f>IF('RAOB Used for Calcs'!N263=1,'RAOB Used for Calcs'!C263,0)</f>
        <v>25536.333333333332</v>
      </c>
      <c r="D263" s="8">
        <f>Vz!K263</f>
        <v>0.9938141856267948</v>
      </c>
      <c r="F263" s="9">
        <f>'P,T'!J263</f>
        <v>3.2159830498397379E-2</v>
      </c>
      <c r="G263" s="8"/>
      <c r="H263" s="8">
        <f>'wind velocity'!J263-T263</f>
        <v>-81.800640296379328</v>
      </c>
      <c r="I263" s="8"/>
      <c r="J263" s="8">
        <f>'wind velocity'!N263-X263</f>
        <v>-1571.5192171249116</v>
      </c>
      <c r="L263" s="12">
        <f>IF('RAOB Used for Calcs'!N263=1,(0.5)*F263*$K$12*D263*(H263*ABS(H263)),0)</f>
        <v>-0.58080144306504033</v>
      </c>
      <c r="N263" s="12">
        <f>IF('RAOB Used for Calcs'!N263=1,(0.5)*F263*$K$12*D263*(J263*ABS(J263)),0)</f>
        <v>-214.36489851712147</v>
      </c>
      <c r="P263" s="9">
        <f>IF('RAOB Used for Calcs'!N263=1,L263/$O$9,0)</f>
        <v>-0.58080144306504033</v>
      </c>
      <c r="Q263" s="8"/>
      <c r="R263" s="9">
        <f>IF('RAOB Used for Calcs'!N263=1,N263/$O$9,0)</f>
        <v>-214.36489851712147</v>
      </c>
      <c r="S263" s="25"/>
      <c r="T263" s="25">
        <f>IF('RAOB Used for Calcs'!L263=1,'particle parameters'!$B$31,T264+(P264*'vertical grid'!H264))</f>
        <v>82.26991034030803</v>
      </c>
      <c r="V263" s="25">
        <f>(IF('RAOB Used for Calcs'!L263=1, AVERAGE(T262:T263), AVERAGE(T262:T264))*'RAOB Used for Calcs'!N263)</f>
        <v>82.26991034030803</v>
      </c>
      <c r="W263" s="25"/>
      <c r="X263" s="25">
        <f>IF('RAOB Used for Calcs'!L263=1,'particle parameters'!$B$32,X264+(R264*'vertical grid'!H264))</f>
        <v>1569.8034044905619</v>
      </c>
      <c r="Z263" s="25">
        <f>(IF('RAOB Used for Calcs'!L263=1,AVERAGE(X262:X263),AVERAGE(X262:X264)))*'RAOB Used for Calcs'!N263</f>
        <v>1569.8034044905619</v>
      </c>
      <c r="AB263" s="8">
        <f>(V263*'vertical grid'!H263)+((0.5*P263)*('vertical grid'!H263*'vertical grid'!H263))</f>
        <v>0</v>
      </c>
      <c r="AD263" s="8">
        <f>(Z263*'vertical grid'!H263)+((0.5*R263)*('vertical grid'!H263*'vertical grid'!H263))</f>
        <v>0</v>
      </c>
      <c r="AF263" s="8" t="e">
        <f>IF(AB263=0, AB263/0, SUM(AB263:$AB$600))</f>
        <v>#DIV/0!</v>
      </c>
      <c r="AH263" s="8" t="e">
        <f>IF(AD263=0, AD263/0, SUM(AD263:$AD$600))</f>
        <v>#DIV/0!</v>
      </c>
      <c r="AJ263" s="9">
        <f>IF('RAOB Used for Calcs'!N264=1,AB263/(B263-B262),B263/0)</f>
        <v>0</v>
      </c>
      <c r="AL263" s="9">
        <f>IF('RAOB Used for Calcs'!N264=1, AD263/(B263-B262), B263/0)</f>
        <v>0</v>
      </c>
    </row>
    <row r="264" spans="2:38" x14ac:dyDescent="0.15">
      <c r="B264" s="15">
        <f>IF('RAOB Used for Calcs'!N264=1,'RAOB Used for Calcs'!C264,0)</f>
        <v>25669.666666666664</v>
      </c>
      <c r="D264" s="8">
        <f>Vz!K264</f>
        <v>0.9938141856267948</v>
      </c>
      <c r="F264" s="9">
        <f>'P,T'!J264</f>
        <v>3.2159830498397379E-2</v>
      </c>
      <c r="G264" s="8"/>
      <c r="H264" s="8">
        <f>'wind velocity'!J264-T264</f>
        <v>-82.135401139410718</v>
      </c>
      <c r="I264" s="8"/>
      <c r="J264" s="8">
        <f>'wind velocity'!N264-X264</f>
        <v>-1571.3408516920208</v>
      </c>
      <c r="L264" s="12">
        <f>IF('RAOB Used for Calcs'!N264=1,(0.5)*F264*$K$12*D264*(H264*ABS(H264)),0)</f>
        <v>-0.58556491243889375</v>
      </c>
      <c r="N264" s="12">
        <f>IF('RAOB Used for Calcs'!N264=1,(0.5)*F264*$K$12*D264*(J264*ABS(J264)),0)</f>
        <v>-214.31624099174641</v>
      </c>
      <c r="P264" s="9">
        <f>IF('RAOB Used for Calcs'!N264=1,L264/$O$9,0)</f>
        <v>-0.58556491243889375</v>
      </c>
      <c r="Q264" s="8"/>
      <c r="R264" s="9">
        <f>IF('RAOB Used for Calcs'!N264=1,N264/$O$9,0)</f>
        <v>-214.31624099174641</v>
      </c>
      <c r="S264" s="25"/>
      <c r="T264" s="25">
        <f>IF('RAOB Used for Calcs'!L264=1,'particle parameters'!$B$31,T265+(P265*'vertical grid'!H265))</f>
        <v>82.26991034030803</v>
      </c>
      <c r="V264" s="25">
        <f>(IF('RAOB Used for Calcs'!L264=1, AVERAGE(T263:T264), AVERAGE(T263:T265))*'RAOB Used for Calcs'!N264)</f>
        <v>82.26991034030803</v>
      </c>
      <c r="W264" s="25"/>
      <c r="X264" s="25">
        <f>IF('RAOB Used for Calcs'!L264=1,'particle parameters'!$B$32,X265+(R265*'vertical grid'!H265))</f>
        <v>1569.8034044905619</v>
      </c>
      <c r="Z264" s="25">
        <f>(IF('RAOB Used for Calcs'!L264=1,AVERAGE(X263:X264),AVERAGE(X263:X265)))*'RAOB Used for Calcs'!N264</f>
        <v>1569.8034044905619</v>
      </c>
      <c r="AB264" s="8">
        <f>(V264*'vertical grid'!H264)+((0.5*P264)*('vertical grid'!H264*'vertical grid'!H264))</f>
        <v>0</v>
      </c>
      <c r="AD264" s="8">
        <f>(Z264*'vertical grid'!H264)+((0.5*R264)*('vertical grid'!H264*'vertical grid'!H264))</f>
        <v>0</v>
      </c>
      <c r="AF264" s="8" t="e">
        <f>IF(AB264=0, AB264/0, SUM(AB264:$AB$600))</f>
        <v>#DIV/0!</v>
      </c>
      <c r="AH264" s="8" t="e">
        <f>IF(AD264=0, AD264/0, SUM(AD264:$AD$600))</f>
        <v>#DIV/0!</v>
      </c>
      <c r="AJ264" s="9">
        <f>IF('RAOB Used for Calcs'!N265=1,AB264/(B264-B263),B264/0)</f>
        <v>0</v>
      </c>
      <c r="AL264" s="9">
        <f>IF('RAOB Used for Calcs'!N265=1, AD264/(B264-B263), B264/0)</f>
        <v>0</v>
      </c>
    </row>
    <row r="265" spans="2:38" x14ac:dyDescent="0.15">
      <c r="B265" s="15">
        <f>IF('RAOB Used for Calcs'!N265=1,'RAOB Used for Calcs'!C265,0)</f>
        <v>25803</v>
      </c>
      <c r="D265" s="8">
        <f>Vz!K265</f>
        <v>0.9938141856267948</v>
      </c>
      <c r="F265" s="9">
        <f>'P,T'!J265</f>
        <v>3.2159830498397379E-2</v>
      </c>
      <c r="G265" s="8"/>
      <c r="H265" s="8">
        <f>'wind velocity'!J265-T265</f>
        <v>-82.135401139410718</v>
      </c>
      <c r="I265" s="8"/>
      <c r="J265" s="8">
        <f>'wind velocity'!N265-X265</f>
        <v>-1571.3408516920208</v>
      </c>
      <c r="L265" s="12">
        <f>IF('RAOB Used for Calcs'!N265=1,(0.5)*F265*$K$12*D265*(H265*ABS(H265)),0)</f>
        <v>-0.58556491243889375</v>
      </c>
      <c r="N265" s="12">
        <f>IF('RAOB Used for Calcs'!N265=1,(0.5)*F265*$K$12*D265*(J265*ABS(J265)),0)</f>
        <v>-214.31624099174641</v>
      </c>
      <c r="P265" s="9">
        <f>IF('RAOB Used for Calcs'!N265=1,L265/$O$9,0)</f>
        <v>-0.58556491243889375</v>
      </c>
      <c r="Q265" s="8"/>
      <c r="R265" s="9">
        <f>IF('RAOB Used for Calcs'!N265=1,N265/$O$9,0)</f>
        <v>-214.31624099174641</v>
      </c>
      <c r="S265" s="25"/>
      <c r="T265" s="25">
        <f>IF('RAOB Used for Calcs'!L265=1,'particle parameters'!$B$31,T266+(P266*'vertical grid'!H266))</f>
        <v>82.26991034030803</v>
      </c>
      <c r="V265" s="25">
        <f>(IF('RAOB Used for Calcs'!L265=1, AVERAGE(T264:T265), AVERAGE(T264:T266))*'RAOB Used for Calcs'!N265)</f>
        <v>82.26991034030803</v>
      </c>
      <c r="W265" s="25"/>
      <c r="X265" s="25">
        <f>IF('RAOB Used for Calcs'!L265=1,'particle parameters'!$B$32,X266+(R266*'vertical grid'!H266))</f>
        <v>1569.8034044905619</v>
      </c>
      <c r="Z265" s="25">
        <f>(IF('RAOB Used for Calcs'!L265=1,AVERAGE(X264:X265),AVERAGE(X264:X266)))*'RAOB Used for Calcs'!N265</f>
        <v>1569.8034044905619</v>
      </c>
      <c r="AB265" s="8">
        <f>(V265*'vertical grid'!H265)+((0.5*P265)*('vertical grid'!H265*'vertical grid'!H265))</f>
        <v>0</v>
      </c>
      <c r="AD265" s="8">
        <f>(Z265*'vertical grid'!H265)+((0.5*R265)*('vertical grid'!H265*'vertical grid'!H265))</f>
        <v>0</v>
      </c>
      <c r="AF265" s="8" t="e">
        <f>IF(AB265=0, AB265/0, SUM(AB265:$AB$600))</f>
        <v>#DIV/0!</v>
      </c>
      <c r="AH265" s="8" t="e">
        <f>IF(AD265=0, AD265/0, SUM(AD265:$AD$600))</f>
        <v>#DIV/0!</v>
      </c>
      <c r="AJ265" s="9">
        <f>IF('RAOB Used for Calcs'!N266=1,AB265/(B265-B264),B265/0)</f>
        <v>0</v>
      </c>
      <c r="AL265" s="9">
        <f>IF('RAOB Used for Calcs'!N266=1, AD265/(B265-B264), B265/0)</f>
        <v>0</v>
      </c>
    </row>
    <row r="266" spans="2:38" x14ac:dyDescent="0.15">
      <c r="B266" s="15">
        <f>IF('RAOB Used for Calcs'!N266=1,'RAOB Used for Calcs'!C266,0)</f>
        <v>25955.333333333332</v>
      </c>
      <c r="D266" s="8">
        <f>Vz!K266</f>
        <v>0.9938141856267948</v>
      </c>
      <c r="F266" s="9">
        <f>'P,T'!J266</f>
        <v>3.2159830498397379E-2</v>
      </c>
      <c r="G266" s="8"/>
      <c r="H266" s="8">
        <f>'wind velocity'!J266-T266</f>
        <v>-82.135401139410718</v>
      </c>
      <c r="I266" s="8"/>
      <c r="J266" s="8">
        <f>'wind velocity'!N266-X266</f>
        <v>-1571.3408516920208</v>
      </c>
      <c r="L266" s="12">
        <f>IF('RAOB Used for Calcs'!N266=1,(0.5)*F266*$K$12*D266*(H266*ABS(H266)),0)</f>
        <v>-0.58556491243889375</v>
      </c>
      <c r="N266" s="12">
        <f>IF('RAOB Used for Calcs'!N266=1,(0.5)*F266*$K$12*D266*(J266*ABS(J266)),0)</f>
        <v>-214.31624099174641</v>
      </c>
      <c r="P266" s="9">
        <f>IF('RAOB Used for Calcs'!N266=1,L266/$O$9,0)</f>
        <v>-0.58556491243889375</v>
      </c>
      <c r="Q266" s="8"/>
      <c r="R266" s="9">
        <f>IF('RAOB Used for Calcs'!N266=1,N266/$O$9,0)</f>
        <v>-214.31624099174641</v>
      </c>
      <c r="S266" s="25"/>
      <c r="T266" s="25">
        <f>IF('RAOB Used for Calcs'!L266=1,'particle parameters'!$B$31,T267+(P267*'vertical grid'!H267))</f>
        <v>82.26991034030803</v>
      </c>
      <c r="V266" s="25">
        <f>(IF('RAOB Used for Calcs'!L266=1, AVERAGE(T265:T266), AVERAGE(T265:T267))*'RAOB Used for Calcs'!N266)</f>
        <v>82.26991034030803</v>
      </c>
      <c r="W266" s="25"/>
      <c r="X266" s="25">
        <f>IF('RAOB Used for Calcs'!L266=1,'particle parameters'!$B$32,X267+(R267*'vertical grid'!H267))</f>
        <v>1569.8034044905619</v>
      </c>
      <c r="Z266" s="25">
        <f>(IF('RAOB Used for Calcs'!L266=1,AVERAGE(X265:X266),AVERAGE(X265:X267)))*'RAOB Used for Calcs'!N266</f>
        <v>1569.8034044905619</v>
      </c>
      <c r="AB266" s="8">
        <f>(V266*'vertical grid'!H266)+((0.5*P266)*('vertical grid'!H266*'vertical grid'!H266))</f>
        <v>0</v>
      </c>
      <c r="AD266" s="8">
        <f>(Z266*'vertical grid'!H266)+((0.5*R266)*('vertical grid'!H266*'vertical grid'!H266))</f>
        <v>0</v>
      </c>
      <c r="AF266" s="8" t="e">
        <f>IF(AB266=0, AB266/0, SUM(AB266:$AB$600))</f>
        <v>#DIV/0!</v>
      </c>
      <c r="AH266" s="8" t="e">
        <f>IF(AD266=0, AD266/0, SUM(AD266:$AD$600))</f>
        <v>#DIV/0!</v>
      </c>
      <c r="AJ266" s="9">
        <f>IF('RAOB Used for Calcs'!N267=1,AB266/(B266-B265),B266/0)</f>
        <v>0</v>
      </c>
      <c r="AL266" s="9">
        <f>IF('RAOB Used for Calcs'!N267=1, AD266/(B266-B265), B266/0)</f>
        <v>0</v>
      </c>
    </row>
    <row r="267" spans="2:38" x14ac:dyDescent="0.15">
      <c r="B267" s="15">
        <f>IF('RAOB Used for Calcs'!N267=1,'RAOB Used for Calcs'!C267,0)</f>
        <v>26107.666666666664</v>
      </c>
      <c r="D267" s="8">
        <f>Vz!K267</f>
        <v>0.9938141856267948</v>
      </c>
      <c r="F267" s="9">
        <f>'P,T'!J267</f>
        <v>3.2159830498397379E-2</v>
      </c>
      <c r="G267" s="8"/>
      <c r="H267" s="8">
        <f>'wind velocity'!J267-T267</f>
        <v>-82.135401139410718</v>
      </c>
      <c r="I267" s="8"/>
      <c r="J267" s="8">
        <f>'wind velocity'!N267-X267</f>
        <v>-1571.3408516920208</v>
      </c>
      <c r="L267" s="12">
        <f>IF('RAOB Used for Calcs'!N267=1,(0.5)*F267*$K$12*D267*(H267*ABS(H267)),0)</f>
        <v>-0.58556491243889375</v>
      </c>
      <c r="N267" s="12">
        <f>IF('RAOB Used for Calcs'!N267=1,(0.5)*F267*$K$12*D267*(J267*ABS(J267)),0)</f>
        <v>-214.31624099174641</v>
      </c>
      <c r="P267" s="9">
        <f>IF('RAOB Used for Calcs'!N267=1,L267/$O$9,0)</f>
        <v>-0.58556491243889375</v>
      </c>
      <c r="Q267" s="8"/>
      <c r="R267" s="9">
        <f>IF('RAOB Used for Calcs'!N267=1,N267/$O$9,0)</f>
        <v>-214.31624099174641</v>
      </c>
      <c r="S267" s="25"/>
      <c r="T267" s="25">
        <f>IF('RAOB Used for Calcs'!L267=1,'particle parameters'!$B$31,T268+(P268*'vertical grid'!H268))</f>
        <v>82.26991034030803</v>
      </c>
      <c r="V267" s="25">
        <f>(IF('RAOB Used for Calcs'!L267=1, AVERAGE(T266:T267), AVERAGE(T266:T268))*'RAOB Used for Calcs'!N267)</f>
        <v>82.26991034030803</v>
      </c>
      <c r="W267" s="25"/>
      <c r="X267" s="25">
        <f>IF('RAOB Used for Calcs'!L267=1,'particle parameters'!$B$32,X268+(R268*'vertical grid'!H268))</f>
        <v>1569.8034044905619</v>
      </c>
      <c r="Z267" s="25">
        <f>(IF('RAOB Used for Calcs'!L267=1,AVERAGE(X266:X267),AVERAGE(X266:X268)))*'RAOB Used for Calcs'!N267</f>
        <v>1569.8034044905619</v>
      </c>
      <c r="AB267" s="8">
        <f>(V267*'vertical grid'!H267)+((0.5*P267)*('vertical grid'!H267*'vertical grid'!H267))</f>
        <v>0</v>
      </c>
      <c r="AD267" s="8">
        <f>(Z267*'vertical grid'!H267)+((0.5*R267)*('vertical grid'!H267*'vertical grid'!H267))</f>
        <v>0</v>
      </c>
      <c r="AF267" s="8" t="e">
        <f>IF(AB267=0, AB267/0, SUM(AB267:$AB$600))</f>
        <v>#DIV/0!</v>
      </c>
      <c r="AH267" s="8" t="e">
        <f>IF(AD267=0, AD267/0, SUM(AD267:$AD$600))</f>
        <v>#DIV/0!</v>
      </c>
      <c r="AJ267" s="9">
        <f>IF('RAOB Used for Calcs'!N268=1,AB267/(B267-B266),B267/0)</f>
        <v>0</v>
      </c>
      <c r="AL267" s="9">
        <f>IF('RAOB Used for Calcs'!N268=1, AD267/(B267-B266), B267/0)</f>
        <v>0</v>
      </c>
    </row>
    <row r="268" spans="2:38" x14ac:dyDescent="0.15">
      <c r="B268" s="15">
        <f>IF('RAOB Used for Calcs'!N268=1,'RAOB Used for Calcs'!C268,0)</f>
        <v>26260</v>
      </c>
      <c r="D268" s="8">
        <f>Vz!K268</f>
        <v>0.9938141856267948</v>
      </c>
      <c r="F268" s="9">
        <f>'P,T'!J268</f>
        <v>3.2159830498397379E-2</v>
      </c>
      <c r="G268" s="8"/>
      <c r="H268" s="8">
        <f>'wind velocity'!J268-T268</f>
        <v>-82.135401139410718</v>
      </c>
      <c r="I268" s="8"/>
      <c r="J268" s="8">
        <f>'wind velocity'!N268-X268</f>
        <v>-1571.3408516920208</v>
      </c>
      <c r="L268" s="12">
        <f>IF('RAOB Used for Calcs'!N268=1,(0.5)*F268*$K$12*D268*(H268*ABS(H268)),0)</f>
        <v>-0.58556491243889375</v>
      </c>
      <c r="N268" s="12">
        <f>IF('RAOB Used for Calcs'!N268=1,(0.5)*F268*$K$12*D268*(J268*ABS(J268)),0)</f>
        <v>-214.31624099174641</v>
      </c>
      <c r="P268" s="9">
        <f>IF('RAOB Used for Calcs'!N268=1,L268/$O$9,0)</f>
        <v>-0.58556491243889375</v>
      </c>
      <c r="Q268" s="8"/>
      <c r="R268" s="9">
        <f>IF('RAOB Used for Calcs'!N268=1,N268/$O$9,0)</f>
        <v>-214.31624099174641</v>
      </c>
      <c r="S268" s="25"/>
      <c r="T268" s="25">
        <f>IF('RAOB Used for Calcs'!L268=1,'particle parameters'!$B$31,T269+(P269*'vertical grid'!H269))</f>
        <v>82.26991034030803</v>
      </c>
      <c r="V268" s="25">
        <f>(IF('RAOB Used for Calcs'!L268=1, AVERAGE(T267:T268), AVERAGE(T267:T269))*'RAOB Used for Calcs'!N268)</f>
        <v>82.26991034030803</v>
      </c>
      <c r="W268" s="25"/>
      <c r="X268" s="25">
        <f>IF('RAOB Used for Calcs'!L268=1,'particle parameters'!$B$32,X269+(R269*'vertical grid'!H269))</f>
        <v>1569.8034044905619</v>
      </c>
      <c r="Z268" s="25">
        <f>(IF('RAOB Used for Calcs'!L268=1,AVERAGE(X267:X268),AVERAGE(X267:X269)))*'RAOB Used for Calcs'!N268</f>
        <v>1569.8034044905619</v>
      </c>
      <c r="AB268" s="8">
        <f>(V268*'vertical grid'!H268)+((0.5*P268)*('vertical grid'!H268*'vertical grid'!H268))</f>
        <v>0</v>
      </c>
      <c r="AD268" s="8">
        <f>(Z268*'vertical grid'!H268)+((0.5*R268)*('vertical grid'!H268*'vertical grid'!H268))</f>
        <v>0</v>
      </c>
      <c r="AF268" s="8" t="e">
        <f>IF(AB268=0, AB268/0, SUM(AB268:$AB$600))</f>
        <v>#DIV/0!</v>
      </c>
      <c r="AH268" s="8" t="e">
        <f>IF(AD268=0, AD268/0, SUM(AD268:$AD$600))</f>
        <v>#DIV/0!</v>
      </c>
      <c r="AJ268" s="9">
        <f>IF('RAOB Used for Calcs'!N269=1,AB268/(B268-B267),B268/0)</f>
        <v>0</v>
      </c>
      <c r="AL268" s="9">
        <f>IF('RAOB Used for Calcs'!N269=1, AD268/(B268-B267), B268/0)</f>
        <v>0</v>
      </c>
    </row>
    <row r="269" spans="2:38" x14ac:dyDescent="0.15">
      <c r="B269" s="15">
        <f>IF('RAOB Used for Calcs'!N269=1,'RAOB Used for Calcs'!C269,0)</f>
        <v>26393.333333333332</v>
      </c>
      <c r="D269" s="8">
        <f>Vz!K269</f>
        <v>1.0005460518013054</v>
      </c>
      <c r="F269" s="9">
        <f>'P,T'!J269</f>
        <v>2.6509120514813512E-2</v>
      </c>
      <c r="G269" s="8"/>
      <c r="H269" s="8">
        <f>'wind velocity'!J269-T269</f>
        <v>-82.247492140158471</v>
      </c>
      <c r="I269" s="8"/>
      <c r="J269" s="8">
        <f>'wind velocity'!N269-X269</f>
        <v>-1571.0846104917778</v>
      </c>
      <c r="L269" s="12">
        <f>IF('RAOB Used for Calcs'!N269=1,(0.5)*F269*$K$12*D269*(H269*ABS(H269)),0)</f>
        <v>-0.48727380925485098</v>
      </c>
      <c r="N269" s="12">
        <f>IF('RAOB Used for Calcs'!N269=1,(0.5)*F269*$K$12*D269*(J269*ABS(J269)),0)</f>
        <v>-177.79800719123662</v>
      </c>
      <c r="P269" s="9">
        <f>IF('RAOB Used for Calcs'!N269=1,L269/$O$9,0)</f>
        <v>-0.48727380925485098</v>
      </c>
      <c r="Q269" s="8"/>
      <c r="R269" s="9">
        <f>IF('RAOB Used for Calcs'!N269=1,N269/$O$9,0)</f>
        <v>-177.79800719123662</v>
      </c>
      <c r="S269" s="25"/>
      <c r="T269" s="25">
        <f>IF('RAOB Used for Calcs'!L269=1,'particle parameters'!$B$31,T270+(P270*'vertical grid'!H270))</f>
        <v>82.26991034030803</v>
      </c>
      <c r="V269" s="25">
        <f>(IF('RAOB Used for Calcs'!L269=1, AVERAGE(T268:T269), AVERAGE(T268:T270))*'RAOB Used for Calcs'!N269)</f>
        <v>82.26991034030803</v>
      </c>
      <c r="W269" s="25"/>
      <c r="X269" s="25">
        <f>IF('RAOB Used for Calcs'!L269=1,'particle parameters'!$B$32,X270+(R270*'vertical grid'!H270))</f>
        <v>1569.8034044905619</v>
      </c>
      <c r="Z269" s="25">
        <f>(IF('RAOB Used for Calcs'!L269=1,AVERAGE(X268:X269),AVERAGE(X268:X270)))*'RAOB Used for Calcs'!N269</f>
        <v>1569.8034044905619</v>
      </c>
      <c r="AB269" s="8">
        <f>(V269*'vertical grid'!H269)+((0.5*P269)*('vertical grid'!H269*'vertical grid'!H269))</f>
        <v>0</v>
      </c>
      <c r="AD269" s="8">
        <f>(Z269*'vertical grid'!H269)+((0.5*R269)*('vertical grid'!H269*'vertical grid'!H269))</f>
        <v>0</v>
      </c>
      <c r="AF269" s="8" t="e">
        <f>IF(AB269=0, AB269/0, SUM(AB269:$AB$600))</f>
        <v>#DIV/0!</v>
      </c>
      <c r="AH269" s="8" t="e">
        <f>IF(AD269=0, AD269/0, SUM(AD269:$AD$600))</f>
        <v>#DIV/0!</v>
      </c>
      <c r="AJ269" s="9">
        <f>IF('RAOB Used for Calcs'!N270=1,AB269/(B269-B268),B269/0)</f>
        <v>0</v>
      </c>
      <c r="AL269" s="9">
        <f>IF('RAOB Used for Calcs'!N270=1, AD269/(B269-B268), B269/0)</f>
        <v>0</v>
      </c>
    </row>
    <row r="270" spans="2:38" x14ac:dyDescent="0.15">
      <c r="B270" s="15">
        <f>IF('RAOB Used for Calcs'!N270=1,'RAOB Used for Calcs'!C270,0)</f>
        <v>26526.666666666664</v>
      </c>
      <c r="D270" s="8">
        <f>Vz!K270</f>
        <v>1.0005460518013054</v>
      </c>
      <c r="F270" s="9">
        <f>'P,T'!J270</f>
        <v>2.6509120514813512E-2</v>
      </c>
      <c r="G270" s="8"/>
      <c r="H270" s="8">
        <f>'wind velocity'!J270-T270</f>
        <v>-82.359583140906238</v>
      </c>
      <c r="I270" s="8"/>
      <c r="J270" s="8">
        <f>'wind velocity'!N270-X270</f>
        <v>-1570.8283692915345</v>
      </c>
      <c r="L270" s="12">
        <f>IF('RAOB Used for Calcs'!N270=1,(0.5)*F270*$K$12*D270*(H270*ABS(H270)),0)</f>
        <v>-0.48860287659187285</v>
      </c>
      <c r="N270" s="12">
        <f>IF('RAOB Used for Calcs'!N270=1,(0.5)*F270*$K$12*D270*(J270*ABS(J270)),0)</f>
        <v>-177.74001482195527</v>
      </c>
      <c r="P270" s="9">
        <f>IF('RAOB Used for Calcs'!N270=1,L270/$O$9,0)</f>
        <v>-0.48860287659187285</v>
      </c>
      <c r="Q270" s="8"/>
      <c r="R270" s="9">
        <f>IF('RAOB Used for Calcs'!N270=1,N270/$O$9,0)</f>
        <v>-177.74001482195527</v>
      </c>
      <c r="S270" s="25"/>
      <c r="T270" s="25">
        <f>IF('RAOB Used for Calcs'!L270=1,'particle parameters'!$B$31,T271+(P271*'vertical grid'!H271))</f>
        <v>82.26991034030803</v>
      </c>
      <c r="V270" s="25">
        <f>(IF('RAOB Used for Calcs'!L270=1, AVERAGE(T269:T270), AVERAGE(T269:T271))*'RAOB Used for Calcs'!N270)</f>
        <v>82.26991034030803</v>
      </c>
      <c r="W270" s="25"/>
      <c r="X270" s="25">
        <f>IF('RAOB Used for Calcs'!L270=1,'particle parameters'!$B$32,X271+(R271*'vertical grid'!H271))</f>
        <v>1569.8034044905619</v>
      </c>
      <c r="Z270" s="25">
        <f>(IF('RAOB Used for Calcs'!L270=1,AVERAGE(X269:X270),AVERAGE(X269:X271)))*'RAOB Used for Calcs'!N270</f>
        <v>1569.8034044905619</v>
      </c>
      <c r="AB270" s="8">
        <f>(V270*'vertical grid'!H270)+((0.5*P270)*('vertical grid'!H270*'vertical grid'!H270))</f>
        <v>0</v>
      </c>
      <c r="AD270" s="8">
        <f>(Z270*'vertical grid'!H270)+((0.5*R270)*('vertical grid'!H270*'vertical grid'!H270))</f>
        <v>0</v>
      </c>
      <c r="AF270" s="8" t="e">
        <f>IF(AB270=0, AB270/0, SUM(AB270:$AB$600))</f>
        <v>#DIV/0!</v>
      </c>
      <c r="AH270" s="8" t="e">
        <f>IF(AD270=0, AD270/0, SUM(AD270:$AD$600))</f>
        <v>#DIV/0!</v>
      </c>
      <c r="AJ270" s="9">
        <f>IF('RAOB Used for Calcs'!N271=1,AB270/(B270-B269),B270/0)</f>
        <v>0</v>
      </c>
      <c r="AL270" s="9">
        <f>IF('RAOB Used for Calcs'!N271=1, AD270/(B270-B269), B270/0)</f>
        <v>0</v>
      </c>
    </row>
    <row r="271" spans="2:38" x14ac:dyDescent="0.15">
      <c r="B271" s="15">
        <f>IF('RAOB Used for Calcs'!N271=1,'RAOB Used for Calcs'!C271,0)</f>
        <v>26660</v>
      </c>
      <c r="D271" s="8">
        <f>Vz!K271</f>
        <v>1.0005460518013054</v>
      </c>
      <c r="F271" s="9">
        <f>'P,T'!J271</f>
        <v>2.6509120514813512E-2</v>
      </c>
      <c r="G271" s="8"/>
      <c r="H271" s="8">
        <f>'wind velocity'!J271-T271</f>
        <v>-82.359583140906238</v>
      </c>
      <c r="I271" s="8"/>
      <c r="J271" s="8">
        <f>'wind velocity'!N271-X271</f>
        <v>-1570.8283692915345</v>
      </c>
      <c r="L271" s="12">
        <f>IF('RAOB Used for Calcs'!N271=1,(0.5)*F271*$K$12*D271*(H271*ABS(H271)),0)</f>
        <v>-0.48860287659187285</v>
      </c>
      <c r="N271" s="12">
        <f>IF('RAOB Used for Calcs'!N271=1,(0.5)*F271*$K$12*D271*(J271*ABS(J271)),0)</f>
        <v>-177.74001482195527</v>
      </c>
      <c r="P271" s="9">
        <f>IF('RAOB Used for Calcs'!N271=1,L271/$O$9,0)</f>
        <v>-0.48860287659187285</v>
      </c>
      <c r="Q271" s="8"/>
      <c r="R271" s="9">
        <f>IF('RAOB Used for Calcs'!N271=1,N271/$O$9,0)</f>
        <v>-177.74001482195527</v>
      </c>
      <c r="S271" s="25"/>
      <c r="T271" s="25">
        <f>IF('RAOB Used for Calcs'!L271=1,'particle parameters'!$B$31,T272+(P272*'vertical grid'!H272))</f>
        <v>82.26991034030803</v>
      </c>
      <c r="V271" s="25">
        <f>(IF('RAOB Used for Calcs'!L271=1, AVERAGE(T270:T271), AVERAGE(T270:T272))*'RAOB Used for Calcs'!N271)</f>
        <v>82.26991034030803</v>
      </c>
      <c r="W271" s="25"/>
      <c r="X271" s="25">
        <f>IF('RAOB Used for Calcs'!L271=1,'particle parameters'!$B$32,X272+(R272*'vertical grid'!H272))</f>
        <v>1569.8034044905619</v>
      </c>
      <c r="Z271" s="25">
        <f>(IF('RAOB Used for Calcs'!L271=1,AVERAGE(X270:X271),AVERAGE(X270:X272)))*'RAOB Used for Calcs'!N271</f>
        <v>1569.8034044905619</v>
      </c>
      <c r="AB271" s="8">
        <f>(V271*'vertical grid'!H271)+((0.5*P271)*('vertical grid'!H271*'vertical grid'!H271))</f>
        <v>0</v>
      </c>
      <c r="AD271" s="8">
        <f>(Z271*'vertical grid'!H271)+((0.5*R271)*('vertical grid'!H271*'vertical grid'!H271))</f>
        <v>0</v>
      </c>
      <c r="AF271" s="8" t="e">
        <f>IF(AB271=0, AB271/0, SUM(AB271:$AB$600))</f>
        <v>#DIV/0!</v>
      </c>
      <c r="AH271" s="8" t="e">
        <f>IF(AD271=0, AD271/0, SUM(AD271:$AD$600))</f>
        <v>#DIV/0!</v>
      </c>
      <c r="AJ271" s="9">
        <f>IF('RAOB Used for Calcs'!N272=1,AB271/(B271-B270),B271/0)</f>
        <v>0</v>
      </c>
      <c r="AL271" s="9">
        <f>IF('RAOB Used for Calcs'!N272=1, AD271/(B271-B270), B271/0)</f>
        <v>0</v>
      </c>
    </row>
    <row r="272" spans="2:38" x14ac:dyDescent="0.15">
      <c r="B272" s="15">
        <f>IF('RAOB Used for Calcs'!N272=1,'RAOB Used for Calcs'!C272,0)</f>
        <v>26810</v>
      </c>
      <c r="D272" s="8">
        <f>Vz!K272</f>
        <v>1.0005460518013054</v>
      </c>
      <c r="F272" s="9">
        <f>'P,T'!J272</f>
        <v>2.6509120514813512E-2</v>
      </c>
      <c r="G272" s="8"/>
      <c r="H272" s="8">
        <f>'wind velocity'!J272-T272</f>
        <v>-82.359583140906238</v>
      </c>
      <c r="I272" s="8"/>
      <c r="J272" s="8">
        <f>'wind velocity'!N272-X272</f>
        <v>-1570.8283692915345</v>
      </c>
      <c r="L272" s="12">
        <f>IF('RAOB Used for Calcs'!N272=1,(0.5)*F272*$K$12*D272*(H272*ABS(H272)),0)</f>
        <v>-0.48860287659187285</v>
      </c>
      <c r="N272" s="12">
        <f>IF('RAOB Used for Calcs'!N272=1,(0.5)*F272*$K$12*D272*(J272*ABS(J272)),0)</f>
        <v>-177.74001482195527</v>
      </c>
      <c r="P272" s="9">
        <f>IF('RAOB Used for Calcs'!N272=1,L272/$O$9,0)</f>
        <v>-0.48860287659187285</v>
      </c>
      <c r="Q272" s="8"/>
      <c r="R272" s="9">
        <f>IF('RAOB Used for Calcs'!N272=1,N272/$O$9,0)</f>
        <v>-177.74001482195527</v>
      </c>
      <c r="S272" s="25"/>
      <c r="T272" s="25">
        <f>IF('RAOB Used for Calcs'!L272=1,'particle parameters'!$B$31,T273+(P273*'vertical grid'!H273))</f>
        <v>82.26991034030803</v>
      </c>
      <c r="V272" s="25">
        <f>(IF('RAOB Used for Calcs'!L272=1, AVERAGE(T271:T272), AVERAGE(T271:T273))*'RAOB Used for Calcs'!N272)</f>
        <v>82.26991034030803</v>
      </c>
      <c r="W272" s="25"/>
      <c r="X272" s="25">
        <f>IF('RAOB Used for Calcs'!L272=1,'particle parameters'!$B$32,X273+(R273*'vertical grid'!H273))</f>
        <v>1569.8034044905619</v>
      </c>
      <c r="Z272" s="25">
        <f>(IF('RAOB Used for Calcs'!L272=1,AVERAGE(X271:X272),AVERAGE(X271:X273)))*'RAOB Used for Calcs'!N272</f>
        <v>1569.8034044905619</v>
      </c>
      <c r="AB272" s="8">
        <f>(V272*'vertical grid'!H272)+((0.5*P272)*('vertical grid'!H272*'vertical grid'!H272))</f>
        <v>0</v>
      </c>
      <c r="AD272" s="8">
        <f>(Z272*'vertical grid'!H272)+((0.5*R272)*('vertical grid'!H272*'vertical grid'!H272))</f>
        <v>0</v>
      </c>
      <c r="AF272" s="8" t="e">
        <f>IF(AB272=0, AB272/0, SUM(AB272:$AB$600))</f>
        <v>#DIV/0!</v>
      </c>
      <c r="AH272" s="8" t="e">
        <f>IF(AD272=0, AD272/0, SUM(AD272:$AD$600))</f>
        <v>#DIV/0!</v>
      </c>
      <c r="AJ272" s="9">
        <f>IF('RAOB Used for Calcs'!N273=1,AB272/(B272-B271),B272/0)</f>
        <v>0</v>
      </c>
      <c r="AL272" s="9">
        <f>IF('RAOB Used for Calcs'!N273=1, AD272/(B272-B271), B272/0)</f>
        <v>0</v>
      </c>
    </row>
    <row r="273" spans="2:38" x14ac:dyDescent="0.15">
      <c r="B273" s="15">
        <f>IF('RAOB Used for Calcs'!N273=1,'RAOB Used for Calcs'!C273,0)</f>
        <v>26960</v>
      </c>
      <c r="D273" s="8">
        <f>Vz!K273</f>
        <v>1.0005460518013054</v>
      </c>
      <c r="F273" s="9">
        <f>'P,T'!J273</f>
        <v>2.6509120514813512E-2</v>
      </c>
      <c r="G273" s="8"/>
      <c r="H273" s="8">
        <f>'wind velocity'!J273-T273</f>
        <v>-82.359583140906238</v>
      </c>
      <c r="I273" s="8"/>
      <c r="J273" s="8">
        <f>'wind velocity'!N273-X273</f>
        <v>-1570.8283692915345</v>
      </c>
      <c r="L273" s="12">
        <f>IF('RAOB Used for Calcs'!N273=1,(0.5)*F273*$K$12*D273*(H273*ABS(H273)),0)</f>
        <v>-0.48860287659187285</v>
      </c>
      <c r="N273" s="12">
        <f>IF('RAOB Used for Calcs'!N273=1,(0.5)*F273*$K$12*D273*(J273*ABS(J273)),0)</f>
        <v>-177.74001482195527</v>
      </c>
      <c r="P273" s="9">
        <f>IF('RAOB Used for Calcs'!N273=1,L273/$O$9,0)</f>
        <v>-0.48860287659187285</v>
      </c>
      <c r="Q273" s="8"/>
      <c r="R273" s="9">
        <f>IF('RAOB Used for Calcs'!N273=1,N273/$O$9,0)</f>
        <v>-177.74001482195527</v>
      </c>
      <c r="S273" s="25"/>
      <c r="T273" s="25">
        <f>IF('RAOB Used for Calcs'!L273=1,'particle parameters'!$B$31,T274+(P274*'vertical grid'!H274))</f>
        <v>82.26991034030803</v>
      </c>
      <c r="V273" s="25">
        <f>(IF('RAOB Used for Calcs'!L273=1, AVERAGE(T272:T273), AVERAGE(T272:T274))*'RAOB Used for Calcs'!N273)</f>
        <v>82.26991034030803</v>
      </c>
      <c r="W273" s="25"/>
      <c r="X273" s="25">
        <f>IF('RAOB Used for Calcs'!L273=1,'particle parameters'!$B$32,X274+(R274*'vertical grid'!H274))</f>
        <v>1569.8034044905619</v>
      </c>
      <c r="Z273" s="25">
        <f>(IF('RAOB Used for Calcs'!L273=1,AVERAGE(X272:X273),AVERAGE(X272:X274)))*'RAOB Used for Calcs'!N273</f>
        <v>1569.8034044905619</v>
      </c>
      <c r="AB273" s="8">
        <f>(V273*'vertical grid'!H273)+((0.5*P273)*('vertical grid'!H273*'vertical grid'!H273))</f>
        <v>0</v>
      </c>
      <c r="AD273" s="8">
        <f>(Z273*'vertical grid'!H273)+((0.5*R273)*('vertical grid'!H273*'vertical grid'!H273))</f>
        <v>0</v>
      </c>
      <c r="AF273" s="8" t="e">
        <f>IF(AB273=0, AB273/0, SUM(AB273:$AB$600))</f>
        <v>#DIV/0!</v>
      </c>
      <c r="AH273" s="8" t="e">
        <f>IF(AD273=0, AD273/0, SUM(AD273:$AD$600))</f>
        <v>#DIV/0!</v>
      </c>
      <c r="AJ273" s="9">
        <f>IF('RAOB Used for Calcs'!N274=1,AB273/(B273-B272),B273/0)</f>
        <v>0</v>
      </c>
      <c r="AL273" s="9">
        <f>IF('RAOB Used for Calcs'!N274=1, AD273/(B273-B272), B273/0)</f>
        <v>0</v>
      </c>
    </row>
    <row r="274" spans="2:38" x14ac:dyDescent="0.15">
      <c r="B274" s="15">
        <f>IF('RAOB Used for Calcs'!N274=1,'RAOB Used for Calcs'!C274,0)</f>
        <v>27110</v>
      </c>
      <c r="D274" s="8">
        <f>Vz!K274</f>
        <v>1.0005460518013054</v>
      </c>
      <c r="F274" s="9">
        <f>'P,T'!J274</f>
        <v>2.6509120514813512E-2</v>
      </c>
      <c r="G274" s="8"/>
      <c r="H274" s="8">
        <f>'wind velocity'!J274-T274</f>
        <v>-82.359583140906238</v>
      </c>
      <c r="I274" s="8"/>
      <c r="J274" s="8">
        <f>'wind velocity'!N274-X274</f>
        <v>-1570.8283692915345</v>
      </c>
      <c r="L274" s="12">
        <f>IF('RAOB Used for Calcs'!N274=1,(0.5)*F274*$K$12*D274*(H274*ABS(H274)),0)</f>
        <v>-0.48860287659187285</v>
      </c>
      <c r="N274" s="12">
        <f>IF('RAOB Used for Calcs'!N274=1,(0.5)*F274*$K$12*D274*(J274*ABS(J274)),0)</f>
        <v>-177.74001482195527</v>
      </c>
      <c r="P274" s="9">
        <f>IF('RAOB Used for Calcs'!N274=1,L274/$O$9,0)</f>
        <v>-0.48860287659187285</v>
      </c>
      <c r="Q274" s="8"/>
      <c r="R274" s="9">
        <f>IF('RAOB Used for Calcs'!N274=1,N274/$O$9,0)</f>
        <v>-177.74001482195527</v>
      </c>
      <c r="S274" s="25"/>
      <c r="T274" s="25">
        <f>IF('RAOB Used for Calcs'!L274=1,'particle parameters'!$B$31,T275+(P275*'vertical grid'!H275))</f>
        <v>82.26991034030803</v>
      </c>
      <c r="V274" s="25">
        <f>(IF('RAOB Used for Calcs'!L274=1, AVERAGE(T273:T274), AVERAGE(T273:T275))*'RAOB Used for Calcs'!N274)</f>
        <v>82.26991034030803</v>
      </c>
      <c r="W274" s="25"/>
      <c r="X274" s="25">
        <f>IF('RAOB Used for Calcs'!L274=1,'particle parameters'!$B$32,X275+(R275*'vertical grid'!H275))</f>
        <v>1569.8034044905619</v>
      </c>
      <c r="Z274" s="25">
        <f>(IF('RAOB Used for Calcs'!L274=1,AVERAGE(X273:X274),AVERAGE(X273:X275)))*'RAOB Used for Calcs'!N274</f>
        <v>1569.8034044905619</v>
      </c>
      <c r="AB274" s="8">
        <f>(V274*'vertical grid'!H274)+((0.5*P274)*('vertical grid'!H274*'vertical grid'!H274))</f>
        <v>0</v>
      </c>
      <c r="AD274" s="8">
        <f>(Z274*'vertical grid'!H274)+((0.5*R274)*('vertical grid'!H274*'vertical grid'!H274))</f>
        <v>0</v>
      </c>
      <c r="AF274" s="8" t="e">
        <f>IF(AB274=0, AB274/0, SUM(AB274:$AB$600))</f>
        <v>#DIV/0!</v>
      </c>
      <c r="AH274" s="8" t="e">
        <f>IF(AD274=0, AD274/0, SUM(AD274:$AD$600))</f>
        <v>#DIV/0!</v>
      </c>
      <c r="AJ274" s="9">
        <f>IF('RAOB Used for Calcs'!N275=1,AB274/(B274-B273),B274/0)</f>
        <v>0</v>
      </c>
      <c r="AL274" s="9">
        <f>IF('RAOB Used for Calcs'!N275=1, AD274/(B274-B273), B274/0)</f>
        <v>0</v>
      </c>
    </row>
    <row r="275" spans="2:38" x14ac:dyDescent="0.15">
      <c r="B275" s="15">
        <f>IF('RAOB Used for Calcs'!N275=1,'RAOB Used for Calcs'!C275,0)</f>
        <v>27260</v>
      </c>
      <c r="D275" s="8">
        <f>Vz!K275</f>
        <v>1.0005460518013054</v>
      </c>
      <c r="F275" s="9">
        <f>'P,T'!J275</f>
        <v>2.6509120514813512E-2</v>
      </c>
      <c r="G275" s="8"/>
      <c r="H275" s="8">
        <f>'wind velocity'!J275-T275</f>
        <v>-82.359583140906238</v>
      </c>
      <c r="I275" s="8"/>
      <c r="J275" s="8">
        <f>'wind velocity'!N275-X275</f>
        <v>-1570.8283692915345</v>
      </c>
      <c r="L275" s="12">
        <f>IF('RAOB Used for Calcs'!N275=1,(0.5)*F275*$K$12*D275*(H275*ABS(H275)),0)</f>
        <v>-0.48860287659187285</v>
      </c>
      <c r="N275" s="12">
        <f>IF('RAOB Used for Calcs'!N275=1,(0.5)*F275*$K$12*D275*(J275*ABS(J275)),0)</f>
        <v>-177.74001482195527</v>
      </c>
      <c r="P275" s="9">
        <f>IF('RAOB Used for Calcs'!N275=1,L275/$O$9,0)</f>
        <v>-0.48860287659187285</v>
      </c>
      <c r="Q275" s="8"/>
      <c r="R275" s="9">
        <f>IF('RAOB Used for Calcs'!N275=1,N275/$O$9,0)</f>
        <v>-177.74001482195527</v>
      </c>
      <c r="S275" s="25"/>
      <c r="T275" s="25">
        <f>IF('RAOB Used for Calcs'!L275=1,'particle parameters'!$B$31,T276+(P276*'vertical grid'!H276))</f>
        <v>82.26991034030803</v>
      </c>
      <c r="V275" s="25">
        <f>(IF('RAOB Used for Calcs'!L275=1, AVERAGE(T274:T275), AVERAGE(T274:T276))*'RAOB Used for Calcs'!N275)</f>
        <v>82.26991034030803</v>
      </c>
      <c r="W275" s="25"/>
      <c r="X275" s="25">
        <f>IF('RAOB Used for Calcs'!L275=1,'particle parameters'!$B$32,X276+(R276*'vertical grid'!H276))</f>
        <v>1569.8034044905619</v>
      </c>
      <c r="Z275" s="25">
        <f>(IF('RAOB Used for Calcs'!L275=1,AVERAGE(X274:X275),AVERAGE(X274:X276)))*'RAOB Used for Calcs'!N275</f>
        <v>1569.8034044905619</v>
      </c>
      <c r="AB275" s="8">
        <f>(V275*'vertical grid'!H275)+((0.5*P275)*('vertical grid'!H275*'vertical grid'!H275))</f>
        <v>0</v>
      </c>
      <c r="AD275" s="8">
        <f>(Z275*'vertical grid'!H275)+((0.5*R275)*('vertical grid'!H275*'vertical grid'!H275))</f>
        <v>0</v>
      </c>
      <c r="AF275" s="8" t="e">
        <f>IF(AB275=0, AB275/0, SUM(AB275:$AB$600))</f>
        <v>#DIV/0!</v>
      </c>
      <c r="AH275" s="8" t="e">
        <f>IF(AD275=0, AD275/0, SUM(AD275:$AD$600))</f>
        <v>#DIV/0!</v>
      </c>
      <c r="AJ275" s="9">
        <f>IF('RAOB Used for Calcs'!N276=1,AB275/(B275-B274),B275/0)</f>
        <v>0</v>
      </c>
      <c r="AL275" s="9">
        <f>IF('RAOB Used for Calcs'!N276=1, AD275/(B275-B274), B275/0)</f>
        <v>0</v>
      </c>
    </row>
    <row r="276" spans="2:38" x14ac:dyDescent="0.15">
      <c r="B276" s="15">
        <f>IF('RAOB Used for Calcs'!N276=1,'RAOB Used for Calcs'!C276,0)</f>
        <v>27410</v>
      </c>
      <c r="D276" s="8">
        <f>Vz!K276</f>
        <v>1.0005460518013054</v>
      </c>
      <c r="F276" s="9">
        <f>'P,T'!J276</f>
        <v>2.6509120514813512E-2</v>
      </c>
      <c r="G276" s="8"/>
      <c r="H276" s="8">
        <f>'wind velocity'!J276-T276</f>
        <v>-82.359583140906238</v>
      </c>
      <c r="I276" s="8"/>
      <c r="J276" s="8">
        <f>'wind velocity'!N276-X276</f>
        <v>-1570.8283692915345</v>
      </c>
      <c r="L276" s="12">
        <f>IF('RAOB Used for Calcs'!N276=1,(0.5)*F276*$K$12*D276*(H276*ABS(H276)),0)</f>
        <v>-0.48860287659187285</v>
      </c>
      <c r="N276" s="12">
        <f>IF('RAOB Used for Calcs'!N276=1,(0.5)*F276*$K$12*D276*(J276*ABS(J276)),0)</f>
        <v>-177.74001482195527</v>
      </c>
      <c r="P276" s="9">
        <f>IF('RAOB Used for Calcs'!N276=1,L276/$O$9,0)</f>
        <v>-0.48860287659187285</v>
      </c>
      <c r="Q276" s="8"/>
      <c r="R276" s="9">
        <f>IF('RAOB Used for Calcs'!N276=1,N276/$O$9,0)</f>
        <v>-177.74001482195527</v>
      </c>
      <c r="S276" s="25"/>
      <c r="T276" s="25">
        <f>IF('RAOB Used for Calcs'!L276=1,'particle parameters'!$B$31,T277+(P277*'vertical grid'!H277))</f>
        <v>82.26991034030803</v>
      </c>
      <c r="V276" s="25">
        <f>(IF('RAOB Used for Calcs'!L276=1, AVERAGE(T275:T276), AVERAGE(T275:T277))*'RAOB Used for Calcs'!N276)</f>
        <v>82.26991034030803</v>
      </c>
      <c r="W276" s="25"/>
      <c r="X276" s="25">
        <f>IF('RAOB Used for Calcs'!L276=1,'particle parameters'!$B$32,X277+(R277*'vertical grid'!H277))</f>
        <v>1569.8034044905619</v>
      </c>
      <c r="Z276" s="25">
        <f>(IF('RAOB Used for Calcs'!L276=1,AVERAGE(X275:X276),AVERAGE(X275:X277)))*'RAOB Used for Calcs'!N276</f>
        <v>1569.8034044905619</v>
      </c>
      <c r="AB276" s="8">
        <f>(V276*'vertical grid'!H276)+((0.5*P276)*('vertical grid'!H276*'vertical grid'!H276))</f>
        <v>0</v>
      </c>
      <c r="AD276" s="8">
        <f>(Z276*'vertical grid'!H276)+((0.5*R276)*('vertical grid'!H276*'vertical grid'!H276))</f>
        <v>0</v>
      </c>
      <c r="AF276" s="8" t="e">
        <f>IF(AB276=0, AB276/0, SUM(AB276:$AB$600))</f>
        <v>#DIV/0!</v>
      </c>
      <c r="AH276" s="8" t="e">
        <f>IF(AD276=0, AD276/0, SUM(AD276:$AD$600))</f>
        <v>#DIV/0!</v>
      </c>
      <c r="AJ276" s="9">
        <f>IF('RAOB Used for Calcs'!N277=1,AB276/(B276-B275),B276/0)</f>
        <v>0</v>
      </c>
      <c r="AL276" s="9">
        <f>IF('RAOB Used for Calcs'!N277=1, AD276/(B276-B275), B276/0)</f>
        <v>0</v>
      </c>
    </row>
    <row r="277" spans="2:38" x14ac:dyDescent="0.15">
      <c r="B277" s="15">
        <f>IF('RAOB Used for Calcs'!N277=1,'RAOB Used for Calcs'!C277,0)</f>
        <v>27560</v>
      </c>
      <c r="D277" s="8">
        <f>Vz!K277</f>
        <v>1.0005460518013054</v>
      </c>
      <c r="F277" s="9">
        <f>'P,T'!J277</f>
        <v>2.6509120514813512E-2</v>
      </c>
      <c r="G277" s="8"/>
      <c r="H277" s="8">
        <f>'wind velocity'!J277-T277</f>
        <v>-82.359583140906238</v>
      </c>
      <c r="I277" s="8"/>
      <c r="J277" s="8">
        <f>'wind velocity'!N277-X277</f>
        <v>-1570.8283692915345</v>
      </c>
      <c r="L277" s="12">
        <f>IF('RAOB Used for Calcs'!N277=1,(0.5)*F277*$K$12*D277*(H277*ABS(H277)),0)</f>
        <v>-0.48860287659187285</v>
      </c>
      <c r="N277" s="12">
        <f>IF('RAOB Used for Calcs'!N277=1,(0.5)*F277*$K$12*D277*(J277*ABS(J277)),0)</f>
        <v>-177.74001482195527</v>
      </c>
      <c r="P277" s="9">
        <f>IF('RAOB Used for Calcs'!N277=1,L277/$O$9,0)</f>
        <v>-0.48860287659187285</v>
      </c>
      <c r="Q277" s="8"/>
      <c r="R277" s="9">
        <f>IF('RAOB Used for Calcs'!N277=1,N277/$O$9,0)</f>
        <v>-177.74001482195527</v>
      </c>
      <c r="S277" s="25"/>
      <c r="T277" s="25">
        <f>IF('RAOB Used for Calcs'!L277=1,'particle parameters'!$B$31,T278+(P278*'vertical grid'!H278))</f>
        <v>82.26991034030803</v>
      </c>
      <c r="V277" s="25">
        <f>(IF('RAOB Used for Calcs'!L277=1, AVERAGE(T276:T277), AVERAGE(T276:T278))*'RAOB Used for Calcs'!N277)</f>
        <v>82.26991034030803</v>
      </c>
      <c r="W277" s="25"/>
      <c r="X277" s="25">
        <f>IF('RAOB Used for Calcs'!L277=1,'particle parameters'!$B$32,X278+(R278*'vertical grid'!H278))</f>
        <v>1569.8034044905619</v>
      </c>
      <c r="Z277" s="25">
        <f>(IF('RAOB Used for Calcs'!L277=1,AVERAGE(X276:X277),AVERAGE(X276:X278)))*'RAOB Used for Calcs'!N277</f>
        <v>1569.8034044905619</v>
      </c>
      <c r="AB277" s="8">
        <f>(V277*'vertical grid'!H277)+((0.5*P277)*('vertical grid'!H277*'vertical grid'!H277))</f>
        <v>0</v>
      </c>
      <c r="AD277" s="8">
        <f>(Z277*'vertical grid'!H277)+((0.5*R277)*('vertical grid'!H277*'vertical grid'!H277))</f>
        <v>0</v>
      </c>
      <c r="AF277" s="8" t="e">
        <f>IF(AB277=0, AB277/0, SUM(AB277:$AB$600))</f>
        <v>#DIV/0!</v>
      </c>
      <c r="AH277" s="8" t="e">
        <f>IF(AD277=0, AD277/0, SUM(AD277:$AD$600))</f>
        <v>#DIV/0!</v>
      </c>
      <c r="AJ277" s="9">
        <f>IF('RAOB Used for Calcs'!N278=1,AB277/(B277-B276),B277/0)</f>
        <v>0</v>
      </c>
      <c r="AL277" s="9">
        <f>IF('RAOB Used for Calcs'!N278=1, AD277/(B277-B276), B277/0)</f>
        <v>0</v>
      </c>
    </row>
    <row r="278" spans="2:38" x14ac:dyDescent="0.15">
      <c r="B278" s="15">
        <f>IF('RAOB Used for Calcs'!N278=1,'RAOB Used for Calcs'!C278,0)</f>
        <v>27710</v>
      </c>
      <c r="D278" s="8">
        <f>Vz!K278</f>
        <v>0.99936254124266344</v>
      </c>
      <c r="F278" s="9">
        <f>'P,T'!J278</f>
        <v>1.9762387331171409E-2</v>
      </c>
      <c r="G278" s="8"/>
      <c r="H278" s="8">
        <f>'wind velocity'!J278-T278</f>
        <v>-82.494092341803551</v>
      </c>
      <c r="I278" s="8"/>
      <c r="J278" s="8">
        <f>'wind velocity'!N278-X278</f>
        <v>-1572.3658164929934</v>
      </c>
      <c r="L278" s="12">
        <f>IF('RAOB Used for Calcs'!N278=1,(0.5)*F278*$K$12*D278*(H278*ABS(H278)),0)</f>
        <v>-0.36500894598036138</v>
      </c>
      <c r="N278" s="12">
        <f>IF('RAOB Used for Calcs'!N278=1,(0.5)*F278*$K$12*D278*(J278*ABS(J278)),0)</f>
        <v>-132.60655692789371</v>
      </c>
      <c r="P278" s="9">
        <f>IF('RAOB Used for Calcs'!N278=1,L278/$O$9,0)</f>
        <v>-0.36500894598036138</v>
      </c>
      <c r="Q278" s="8"/>
      <c r="R278" s="9">
        <f>IF('RAOB Used for Calcs'!N278=1,N278/$O$9,0)</f>
        <v>-132.60655692789371</v>
      </c>
      <c r="S278" s="25"/>
      <c r="T278" s="25">
        <f>IF('RAOB Used for Calcs'!L278=1,'particle parameters'!$B$31,T279+(P279*'vertical grid'!H279))</f>
        <v>82.26991034030803</v>
      </c>
      <c r="V278" s="25">
        <f>(IF('RAOB Used for Calcs'!L278=1, AVERAGE(T277:T278), AVERAGE(T277:T279))*'RAOB Used for Calcs'!N278)</f>
        <v>82.26991034030803</v>
      </c>
      <c r="W278" s="25"/>
      <c r="X278" s="25">
        <f>IF('RAOB Used for Calcs'!L278=1,'particle parameters'!$B$32,X279+(R279*'vertical grid'!H279))</f>
        <v>1569.8034044905619</v>
      </c>
      <c r="Z278" s="25">
        <f>(IF('RAOB Used for Calcs'!L278=1,AVERAGE(X277:X278),AVERAGE(X277:X279)))*'RAOB Used for Calcs'!N278</f>
        <v>1569.8034044905619</v>
      </c>
      <c r="AB278" s="8">
        <f>(V278*'vertical grid'!H278)+((0.5*P278)*('vertical grid'!H278*'vertical grid'!H278))</f>
        <v>0</v>
      </c>
      <c r="AD278" s="8">
        <f>(Z278*'vertical grid'!H278)+((0.5*R278)*('vertical grid'!H278*'vertical grid'!H278))</f>
        <v>0</v>
      </c>
      <c r="AF278" s="8" t="e">
        <f>IF(AB278=0, AB278/0, SUM(AB278:$AB$600))</f>
        <v>#DIV/0!</v>
      </c>
      <c r="AH278" s="8" t="e">
        <f>IF(AD278=0, AD278/0, SUM(AD278:$AD$600))</f>
        <v>#DIV/0!</v>
      </c>
      <c r="AJ278" s="9">
        <f>IF('RAOB Used for Calcs'!N279=1,AB278/(B278-B277),B278/0)</f>
        <v>0</v>
      </c>
      <c r="AL278" s="9">
        <f>IF('RAOB Used for Calcs'!N279=1, AD278/(B278-B277), B278/0)</f>
        <v>0</v>
      </c>
    </row>
    <row r="279" spans="2:38" x14ac:dyDescent="0.15">
      <c r="B279" s="15">
        <f>IF('RAOB Used for Calcs'!N279=1,'RAOB Used for Calcs'!C279,0)</f>
        <v>27860</v>
      </c>
      <c r="D279" s="8">
        <f>Vz!K279</f>
        <v>0.99936254124266344</v>
      </c>
      <c r="F279" s="9">
        <f>'P,T'!J279</f>
        <v>1.9762387331171409E-2</v>
      </c>
      <c r="G279" s="8"/>
      <c r="H279" s="8">
        <f>'wind velocity'!J279-T279</f>
        <v>-82.628601542700878</v>
      </c>
      <c r="I279" s="8"/>
      <c r="J279" s="8">
        <f>'wind velocity'!N279-X279</f>
        <v>-1573.9032636944523</v>
      </c>
      <c r="L279" s="12">
        <f>IF('RAOB Used for Calcs'!N279=1,(0.5)*F279*$K$12*D279*(H279*ABS(H279)),0)</f>
        <v>-0.36620023343859182</v>
      </c>
      <c r="N279" s="12">
        <f>IF('RAOB Used for Calcs'!N279=1,(0.5)*F279*$K$12*D279*(J279*ABS(J279)),0)</f>
        <v>-132.86600705291076</v>
      </c>
      <c r="P279" s="9">
        <f>IF('RAOB Used for Calcs'!N279=1,L279/$O$9,0)</f>
        <v>-0.36620023343859182</v>
      </c>
      <c r="Q279" s="8"/>
      <c r="R279" s="9">
        <f>IF('RAOB Used for Calcs'!N279=1,N279/$O$9,0)</f>
        <v>-132.86600705291076</v>
      </c>
      <c r="S279" s="25"/>
      <c r="T279" s="25">
        <f>IF('RAOB Used for Calcs'!L279=1,'particle parameters'!$B$31,T280+(P280*'vertical grid'!H280))</f>
        <v>82.26991034030803</v>
      </c>
      <c r="V279" s="25">
        <f>(IF('RAOB Used for Calcs'!L279=1, AVERAGE(T278:T279), AVERAGE(T278:T280))*'RAOB Used for Calcs'!N279)</f>
        <v>82.26991034030803</v>
      </c>
      <c r="W279" s="25"/>
      <c r="X279" s="25">
        <f>IF('RAOB Used for Calcs'!L279=1,'particle parameters'!$B$32,X280+(R280*'vertical grid'!H280))</f>
        <v>1569.8034044905619</v>
      </c>
      <c r="Z279" s="25">
        <f>(IF('RAOB Used for Calcs'!L279=1,AVERAGE(X278:X279),AVERAGE(X278:X280)))*'RAOB Used for Calcs'!N279</f>
        <v>1569.8034044905619</v>
      </c>
      <c r="AB279" s="8">
        <f>(V279*'vertical grid'!H279)+((0.5*P279)*('vertical grid'!H279*'vertical grid'!H279))</f>
        <v>0</v>
      </c>
      <c r="AD279" s="8">
        <f>(Z279*'vertical grid'!H279)+((0.5*R279)*('vertical grid'!H279*'vertical grid'!H279))</f>
        <v>0</v>
      </c>
      <c r="AF279" s="8" t="e">
        <f>IF(AB279=0, AB279/0, SUM(AB279:$AB$600))</f>
        <v>#DIV/0!</v>
      </c>
      <c r="AH279" s="8" t="e">
        <f>IF(AD279=0, AD279/0, SUM(AD279:$AD$600))</f>
        <v>#DIV/0!</v>
      </c>
      <c r="AJ279" s="9">
        <f>IF('RAOB Used for Calcs'!N280=1,AB279/(B279-B278),B279/0)</f>
        <v>0</v>
      </c>
      <c r="AL279" s="9">
        <f>IF('RAOB Used for Calcs'!N280=1, AD279/(B279-B278), B279/0)</f>
        <v>0</v>
      </c>
    </row>
    <row r="280" spans="2:38" x14ac:dyDescent="0.15">
      <c r="B280" s="15">
        <f>IF('RAOB Used for Calcs'!N280=1,'RAOB Used for Calcs'!C280,0)</f>
        <v>28010</v>
      </c>
      <c r="D280" s="8">
        <f>Vz!K280</f>
        <v>0.99936254124266344</v>
      </c>
      <c r="F280" s="9">
        <f>'P,T'!J280</f>
        <v>1.9762387331171409E-2</v>
      </c>
      <c r="G280" s="8"/>
      <c r="H280" s="8">
        <f>'wind velocity'!J280-T280</f>
        <v>-82.628601542700878</v>
      </c>
      <c r="I280" s="8"/>
      <c r="J280" s="8">
        <f>'wind velocity'!N280-X280</f>
        <v>-1573.9032636944523</v>
      </c>
      <c r="L280" s="12">
        <f>IF('RAOB Used for Calcs'!N280=1,(0.5)*F280*$K$12*D280*(H280*ABS(H280)),0)</f>
        <v>-0.36620023343859182</v>
      </c>
      <c r="N280" s="12">
        <f>IF('RAOB Used for Calcs'!N280=1,(0.5)*F280*$K$12*D280*(J280*ABS(J280)),0)</f>
        <v>-132.86600705291076</v>
      </c>
      <c r="P280" s="9">
        <f>IF('RAOB Used for Calcs'!N280=1,L280/$O$9,0)</f>
        <v>-0.36620023343859182</v>
      </c>
      <c r="Q280" s="8"/>
      <c r="R280" s="9">
        <f>IF('RAOB Used for Calcs'!N280=1,N280/$O$9,0)</f>
        <v>-132.86600705291076</v>
      </c>
      <c r="S280" s="25"/>
      <c r="T280" s="25">
        <f>IF('RAOB Used for Calcs'!L280=1,'particle parameters'!$B$31,T281+(P281*'vertical grid'!H281))</f>
        <v>82.26991034030803</v>
      </c>
      <c r="V280" s="25">
        <f>(IF('RAOB Used for Calcs'!L280=1, AVERAGE(T279:T280), AVERAGE(T279:T281))*'RAOB Used for Calcs'!N280)</f>
        <v>82.26991034030803</v>
      </c>
      <c r="W280" s="25"/>
      <c r="X280" s="25">
        <f>IF('RAOB Used for Calcs'!L280=1,'particle parameters'!$B$32,X281+(R281*'vertical grid'!H281))</f>
        <v>1569.8034044905619</v>
      </c>
      <c r="Z280" s="25">
        <f>(IF('RAOB Used for Calcs'!L280=1,AVERAGE(X279:X280),AVERAGE(X279:X281)))*'RAOB Used for Calcs'!N280</f>
        <v>1569.8034044905619</v>
      </c>
      <c r="AB280" s="8">
        <f>(V280*'vertical grid'!H280)+((0.5*P280)*('vertical grid'!H280*'vertical grid'!H280))</f>
        <v>0</v>
      </c>
      <c r="AD280" s="8">
        <f>(Z280*'vertical grid'!H280)+((0.5*R280)*('vertical grid'!H280*'vertical grid'!H280))</f>
        <v>0</v>
      </c>
      <c r="AF280" s="8" t="e">
        <f>IF(AB280=0, AB280/0, SUM(AB280:$AB$600))</f>
        <v>#DIV/0!</v>
      </c>
      <c r="AH280" s="8" t="e">
        <f>IF(AD280=0, AD280/0, SUM(AD280:$AD$600))</f>
        <v>#DIV/0!</v>
      </c>
      <c r="AJ280" s="9">
        <f>IF('RAOB Used for Calcs'!N281=1,AB280/(B280-B279),B280/0)</f>
        <v>0</v>
      </c>
      <c r="AL280" s="9">
        <f>IF('RAOB Used for Calcs'!N281=1, AD280/(B280-B279), B280/0)</f>
        <v>0</v>
      </c>
    </row>
    <row r="281" spans="2:38" x14ac:dyDescent="0.15">
      <c r="B281" s="15">
        <f>IF('RAOB Used for Calcs'!N281=1,'RAOB Used for Calcs'!C281,0)</f>
        <v>28160</v>
      </c>
      <c r="D281" s="8">
        <f>Vz!K281</f>
        <v>0.99936254124266344</v>
      </c>
      <c r="F281" s="9">
        <f>'P,T'!J281</f>
        <v>1.9762387331171409E-2</v>
      </c>
      <c r="G281" s="8"/>
      <c r="H281" s="8">
        <f>'wind velocity'!J281-T281</f>
        <v>-82.628601542700878</v>
      </c>
      <c r="I281" s="8"/>
      <c r="J281" s="8">
        <f>'wind velocity'!N281-X281</f>
        <v>-1573.9032636944523</v>
      </c>
      <c r="L281" s="12">
        <f>IF('RAOB Used for Calcs'!N281=1,(0.5)*F281*$K$12*D281*(H281*ABS(H281)),0)</f>
        <v>-0.36620023343859182</v>
      </c>
      <c r="N281" s="12">
        <f>IF('RAOB Used for Calcs'!N281=1,(0.5)*F281*$K$12*D281*(J281*ABS(J281)),0)</f>
        <v>-132.86600705291076</v>
      </c>
      <c r="P281" s="9">
        <f>IF('RAOB Used for Calcs'!N281=1,L281/$O$9,0)</f>
        <v>-0.36620023343859182</v>
      </c>
      <c r="Q281" s="8"/>
      <c r="R281" s="9">
        <f>IF('RAOB Used for Calcs'!N281=1,N281/$O$9,0)</f>
        <v>-132.86600705291076</v>
      </c>
      <c r="S281" s="25"/>
      <c r="T281" s="25">
        <f>IF('RAOB Used for Calcs'!L281=1,'particle parameters'!$B$31,T282+(P282*'vertical grid'!H282))</f>
        <v>82.26991034030803</v>
      </c>
      <c r="V281" s="25">
        <f>(IF('RAOB Used for Calcs'!L281=1, AVERAGE(T280:T281), AVERAGE(T280:T282))*'RAOB Used for Calcs'!N281)</f>
        <v>82.26991034030803</v>
      </c>
      <c r="W281" s="25"/>
      <c r="X281" s="25">
        <f>IF('RAOB Used for Calcs'!L281=1,'particle parameters'!$B$32,X282+(R282*'vertical grid'!H282))</f>
        <v>1569.8034044905619</v>
      </c>
      <c r="Z281" s="25">
        <f>(IF('RAOB Used for Calcs'!L281=1,AVERAGE(X280:X281),AVERAGE(X280:X282)))*'RAOB Used for Calcs'!N281</f>
        <v>1569.8034044905619</v>
      </c>
      <c r="AB281" s="8">
        <f>(V281*'vertical grid'!H281)+((0.5*P281)*('vertical grid'!H281*'vertical grid'!H281))</f>
        <v>0</v>
      </c>
      <c r="AD281" s="8">
        <f>(Z281*'vertical grid'!H281)+((0.5*R281)*('vertical grid'!H281*'vertical grid'!H281))</f>
        <v>0</v>
      </c>
      <c r="AF281" s="8" t="e">
        <f>IF(AB281=0, AB281/0, SUM(AB281:$AB$600))</f>
        <v>#DIV/0!</v>
      </c>
      <c r="AH281" s="8" t="e">
        <f>IF(AD281=0, AD281/0, SUM(AD281:$AD$600))</f>
        <v>#DIV/0!</v>
      </c>
      <c r="AJ281" s="9">
        <f>IF('RAOB Used for Calcs'!N282=1,AB281/(B281-B280),B281/0)</f>
        <v>0</v>
      </c>
      <c r="AL281" s="9">
        <f>IF('RAOB Used for Calcs'!N282=1, AD281/(B281-B280), B281/0)</f>
        <v>0</v>
      </c>
    </row>
    <row r="282" spans="2:38" x14ac:dyDescent="0.15">
      <c r="B282" s="15">
        <f>IF('RAOB Used for Calcs'!N282=1,'RAOB Used for Calcs'!C282,0)</f>
        <v>28310</v>
      </c>
      <c r="D282" s="8">
        <f>Vz!K282</f>
        <v>0.99936254124266344</v>
      </c>
      <c r="F282" s="9">
        <f>'P,T'!J282</f>
        <v>1.9762387331171409E-2</v>
      </c>
      <c r="G282" s="8"/>
      <c r="H282" s="8">
        <f>'wind velocity'!J282-T282</f>
        <v>-82.628601542700878</v>
      </c>
      <c r="I282" s="8"/>
      <c r="J282" s="8">
        <f>'wind velocity'!N282-X282</f>
        <v>-1573.9032636944523</v>
      </c>
      <c r="L282" s="12">
        <f>IF('RAOB Used for Calcs'!N282=1,(0.5)*F282*$K$12*D282*(H282*ABS(H282)),0)</f>
        <v>-0.36620023343859182</v>
      </c>
      <c r="N282" s="12">
        <f>IF('RAOB Used for Calcs'!N282=1,(0.5)*F282*$K$12*D282*(J282*ABS(J282)),0)</f>
        <v>-132.86600705291076</v>
      </c>
      <c r="P282" s="9">
        <f>IF('RAOB Used for Calcs'!N282=1,L282/$O$9,0)</f>
        <v>-0.36620023343859182</v>
      </c>
      <c r="Q282" s="8"/>
      <c r="R282" s="9">
        <f>IF('RAOB Used for Calcs'!N282=1,N282/$O$9,0)</f>
        <v>-132.86600705291076</v>
      </c>
      <c r="S282" s="25"/>
      <c r="T282" s="25">
        <f>IF('RAOB Used for Calcs'!L282=1,'particle parameters'!$B$31,T283+(P283*'vertical grid'!H283))</f>
        <v>82.26991034030803</v>
      </c>
      <c r="V282" s="25">
        <f>(IF('RAOB Used for Calcs'!L282=1, AVERAGE(T281:T282), AVERAGE(T281:T283))*'RAOB Used for Calcs'!N282)</f>
        <v>82.26991034030803</v>
      </c>
      <c r="W282" s="25"/>
      <c r="X282" s="25">
        <f>IF('RAOB Used for Calcs'!L282=1,'particle parameters'!$B$32,X283+(R283*'vertical grid'!H283))</f>
        <v>1569.8034044905619</v>
      </c>
      <c r="Z282" s="25">
        <f>(IF('RAOB Used for Calcs'!L282=1,AVERAGE(X281:X282),AVERAGE(X281:X283)))*'RAOB Used for Calcs'!N282</f>
        <v>1569.8034044905619</v>
      </c>
      <c r="AB282" s="8">
        <f>(V282*'vertical grid'!H282)+((0.5*P282)*('vertical grid'!H282*'vertical grid'!H282))</f>
        <v>0</v>
      </c>
      <c r="AD282" s="8">
        <f>(Z282*'vertical grid'!H282)+((0.5*R282)*('vertical grid'!H282*'vertical grid'!H282))</f>
        <v>0</v>
      </c>
      <c r="AF282" s="8" t="e">
        <f>IF(AB282=0, AB282/0, SUM(AB282:$AB$600))</f>
        <v>#DIV/0!</v>
      </c>
      <c r="AH282" s="8" t="e">
        <f>IF(AD282=0, AD282/0, SUM(AD282:$AD$600))</f>
        <v>#DIV/0!</v>
      </c>
      <c r="AJ282" s="9">
        <f>IF('RAOB Used for Calcs'!N283=1,AB282/(B282-B281),B282/0)</f>
        <v>0</v>
      </c>
      <c r="AL282" s="9">
        <f>IF('RAOB Used for Calcs'!N283=1, AD282/(B282-B281), B282/0)</f>
        <v>0</v>
      </c>
    </row>
    <row r="283" spans="2:38" x14ac:dyDescent="0.15">
      <c r="B283" s="15">
        <f>IF('RAOB Used for Calcs'!N283=1,'RAOB Used for Calcs'!C283,0)</f>
        <v>28460</v>
      </c>
      <c r="D283" s="8">
        <f>Vz!K283</f>
        <v>0.99936254124266344</v>
      </c>
      <c r="F283" s="9">
        <f>'P,T'!J283</f>
        <v>1.9762387331171409E-2</v>
      </c>
      <c r="G283" s="8"/>
      <c r="H283" s="8">
        <f>'wind velocity'!J283-T283</f>
        <v>-82.628601542700878</v>
      </c>
      <c r="I283" s="8"/>
      <c r="J283" s="8">
        <f>'wind velocity'!N283-X283</f>
        <v>-1573.9032636944523</v>
      </c>
      <c r="L283" s="12">
        <f>IF('RAOB Used for Calcs'!N283=1,(0.5)*F283*$K$12*D283*(H283*ABS(H283)),0)</f>
        <v>-0.36620023343859182</v>
      </c>
      <c r="N283" s="12">
        <f>IF('RAOB Used for Calcs'!N283=1,(0.5)*F283*$K$12*D283*(J283*ABS(J283)),0)</f>
        <v>-132.86600705291076</v>
      </c>
      <c r="P283" s="9">
        <f>IF('RAOB Used for Calcs'!N283=1,L283/$O$9,0)</f>
        <v>-0.36620023343859182</v>
      </c>
      <c r="Q283" s="8"/>
      <c r="R283" s="9">
        <f>IF('RAOB Used for Calcs'!N283=1,N283/$O$9,0)</f>
        <v>-132.86600705291076</v>
      </c>
      <c r="S283" s="25"/>
      <c r="T283" s="25">
        <f>IF('RAOB Used for Calcs'!L283=1,'particle parameters'!$B$31,T284+(P284*'vertical grid'!H284))</f>
        <v>82.26991034030803</v>
      </c>
      <c r="V283" s="25">
        <f>(IF('RAOB Used for Calcs'!L283=1, AVERAGE(T282:T283), AVERAGE(T282:T284))*'RAOB Used for Calcs'!N283)</f>
        <v>82.26991034030803</v>
      </c>
      <c r="W283" s="25"/>
      <c r="X283" s="25">
        <f>IF('RAOB Used for Calcs'!L283=1,'particle parameters'!$B$32,X284+(R284*'vertical grid'!H284))</f>
        <v>1569.8034044905619</v>
      </c>
      <c r="Z283" s="25">
        <f>(IF('RAOB Used for Calcs'!L283=1,AVERAGE(X282:X283),AVERAGE(X282:X284)))*'RAOB Used for Calcs'!N283</f>
        <v>1569.8034044905619</v>
      </c>
      <c r="AB283" s="8">
        <f>(V283*'vertical grid'!H283)+((0.5*P283)*('vertical grid'!H283*'vertical grid'!H283))</f>
        <v>0</v>
      </c>
      <c r="AD283" s="8">
        <f>(Z283*'vertical grid'!H283)+((0.5*R283)*('vertical grid'!H283*'vertical grid'!H283))</f>
        <v>0</v>
      </c>
      <c r="AF283" s="8" t="e">
        <f>IF(AB283=0, AB283/0, SUM(AB283:$AB$600))</f>
        <v>#DIV/0!</v>
      </c>
      <c r="AH283" s="8" t="e">
        <f>IF(AD283=0, AD283/0, SUM(AD283:$AD$600))</f>
        <v>#DIV/0!</v>
      </c>
      <c r="AJ283" s="9">
        <f>IF('RAOB Used for Calcs'!N284=1,AB283/(B283-B282),B283/0)</f>
        <v>0</v>
      </c>
      <c r="AL283" s="9">
        <f>IF('RAOB Used for Calcs'!N284=1, AD283/(B283-B282), B283/0)</f>
        <v>0</v>
      </c>
    </row>
    <row r="284" spans="2:38" x14ac:dyDescent="0.15">
      <c r="B284" s="15">
        <f>IF('RAOB Used for Calcs'!N284=1,'RAOB Used for Calcs'!C284,0)</f>
        <v>28593.333333333332</v>
      </c>
      <c r="D284" s="8">
        <f>Vz!K284</f>
        <v>0.99936254124266344</v>
      </c>
      <c r="F284" s="9">
        <f>'P,T'!J284</f>
        <v>1.9762387331171409E-2</v>
      </c>
      <c r="G284" s="8"/>
      <c r="H284" s="8">
        <f>'wind velocity'!J284-T284</f>
        <v>-82.628601542700878</v>
      </c>
      <c r="I284" s="8"/>
      <c r="J284" s="8">
        <f>'wind velocity'!N284-X284</f>
        <v>-1573.9032636944523</v>
      </c>
      <c r="L284" s="12">
        <f>IF('RAOB Used for Calcs'!N284=1,(0.5)*F284*$K$12*D284*(H284*ABS(H284)),0)</f>
        <v>-0.36620023343859182</v>
      </c>
      <c r="N284" s="12">
        <f>IF('RAOB Used for Calcs'!N284=1,(0.5)*F284*$K$12*D284*(J284*ABS(J284)),0)</f>
        <v>-132.86600705291076</v>
      </c>
      <c r="P284" s="9">
        <f>IF('RAOB Used for Calcs'!N284=1,L284/$O$9,0)</f>
        <v>-0.36620023343859182</v>
      </c>
      <c r="Q284" s="8"/>
      <c r="R284" s="9">
        <f>IF('RAOB Used for Calcs'!N284=1,N284/$O$9,0)</f>
        <v>-132.86600705291076</v>
      </c>
      <c r="S284" s="25"/>
      <c r="T284" s="25">
        <f>IF('RAOB Used for Calcs'!L284=1,'particle parameters'!$B$31,T285+(P285*'vertical grid'!H285))</f>
        <v>82.26991034030803</v>
      </c>
      <c r="V284" s="25">
        <f>(IF('RAOB Used for Calcs'!L284=1, AVERAGE(T283:T284), AVERAGE(T283:T285))*'RAOB Used for Calcs'!N284)</f>
        <v>82.26991034030803</v>
      </c>
      <c r="W284" s="25"/>
      <c r="X284" s="25">
        <f>IF('RAOB Used for Calcs'!L284=1,'particle parameters'!$B$32,X285+(R285*'vertical grid'!H285))</f>
        <v>1569.8034044905619</v>
      </c>
      <c r="Z284" s="25">
        <f>(IF('RAOB Used for Calcs'!L284=1,AVERAGE(X283:X284),AVERAGE(X283:X285)))*'RAOB Used for Calcs'!N284</f>
        <v>1569.8034044905619</v>
      </c>
      <c r="AB284" s="8">
        <f>(V284*'vertical grid'!H284)+((0.5*P284)*('vertical grid'!H284*'vertical grid'!H284))</f>
        <v>0</v>
      </c>
      <c r="AD284" s="8">
        <f>(Z284*'vertical grid'!H284)+((0.5*R284)*('vertical grid'!H284*'vertical grid'!H284))</f>
        <v>0</v>
      </c>
      <c r="AF284" s="8" t="e">
        <f>IF(AB284=0, AB284/0, SUM(AB284:$AB$600))</f>
        <v>#DIV/0!</v>
      </c>
      <c r="AH284" s="8" t="e">
        <f>IF(AD284=0, AD284/0, SUM(AD284:$AD$600))</f>
        <v>#DIV/0!</v>
      </c>
      <c r="AJ284" s="9">
        <f>IF('RAOB Used for Calcs'!N285=1,AB284/(B284-B283),B284/0)</f>
        <v>0</v>
      </c>
      <c r="AL284" s="9">
        <f>IF('RAOB Used for Calcs'!N285=1, AD284/(B284-B283), B284/0)</f>
        <v>0</v>
      </c>
    </row>
    <row r="285" spans="2:38" x14ac:dyDescent="0.15">
      <c r="B285" s="15">
        <f>IF('RAOB Used for Calcs'!N285=1,'RAOB Used for Calcs'!C285,0)</f>
        <v>28726.666666666664</v>
      </c>
      <c r="D285" s="8">
        <f>Vz!K285</f>
        <v>0.99936254124266344</v>
      </c>
      <c r="F285" s="9">
        <f>'P,T'!J285</f>
        <v>1.9762387331171409E-2</v>
      </c>
      <c r="G285" s="8"/>
      <c r="H285" s="8">
        <f>'wind velocity'!J285-T285</f>
        <v>-82.628601542700878</v>
      </c>
      <c r="I285" s="8"/>
      <c r="J285" s="8">
        <f>'wind velocity'!N285-X285</f>
        <v>-1573.9032636944523</v>
      </c>
      <c r="L285" s="12">
        <f>IF('RAOB Used for Calcs'!N285=1,(0.5)*F285*$K$12*D285*(H285*ABS(H285)),0)</f>
        <v>-0.36620023343859182</v>
      </c>
      <c r="N285" s="12">
        <f>IF('RAOB Used for Calcs'!N285=1,(0.5)*F285*$K$12*D285*(J285*ABS(J285)),0)</f>
        <v>-132.86600705291076</v>
      </c>
      <c r="P285" s="9">
        <f>IF('RAOB Used for Calcs'!N285=1,L285/$O$9,0)</f>
        <v>-0.36620023343859182</v>
      </c>
      <c r="Q285" s="8"/>
      <c r="R285" s="9">
        <f>IF('RAOB Used for Calcs'!N285=1,N285/$O$9,0)</f>
        <v>-132.86600705291076</v>
      </c>
      <c r="S285" s="25"/>
      <c r="T285" s="25">
        <f>IF('RAOB Used for Calcs'!L285=1,'particle parameters'!$B$31,T286+(P286*'vertical grid'!H286))</f>
        <v>82.26991034030803</v>
      </c>
      <c r="V285" s="25">
        <f>(IF('RAOB Used for Calcs'!L285=1, AVERAGE(T284:T285), AVERAGE(T284:T286))*'RAOB Used for Calcs'!N285)</f>
        <v>82.26991034030803</v>
      </c>
      <c r="W285" s="25"/>
      <c r="X285" s="25">
        <f>IF('RAOB Used for Calcs'!L285=1,'particle parameters'!$B$32,X286+(R286*'vertical grid'!H286))</f>
        <v>1569.8034044905619</v>
      </c>
      <c r="Z285" s="25">
        <f>(IF('RAOB Used for Calcs'!L285=1,AVERAGE(X284:X285),AVERAGE(X284:X286)))*'RAOB Used for Calcs'!N285</f>
        <v>1569.8034044905619</v>
      </c>
      <c r="AB285" s="8">
        <f>(V285*'vertical grid'!H285)+((0.5*P285)*('vertical grid'!H285*'vertical grid'!H285))</f>
        <v>0</v>
      </c>
      <c r="AD285" s="8">
        <f>(Z285*'vertical grid'!H285)+((0.5*R285)*('vertical grid'!H285*'vertical grid'!H285))</f>
        <v>0</v>
      </c>
      <c r="AF285" s="8" t="e">
        <f>IF(AB285=0, AB285/0, SUM(AB285:$AB$600))</f>
        <v>#DIV/0!</v>
      </c>
      <c r="AH285" s="8" t="e">
        <f>IF(AD285=0, AD285/0, SUM(AD285:$AD$600))</f>
        <v>#DIV/0!</v>
      </c>
      <c r="AJ285" s="9">
        <f>IF('RAOB Used for Calcs'!N286=1,AB285/(B285-B284),B285/0)</f>
        <v>0</v>
      </c>
      <c r="AL285" s="9">
        <f>IF('RAOB Used for Calcs'!N286=1, AD285/(B285-B284), B285/0)</f>
        <v>0</v>
      </c>
    </row>
    <row r="286" spans="2:38" x14ac:dyDescent="0.15">
      <c r="B286" s="15">
        <f>IF('RAOB Used for Calcs'!N286=1,'RAOB Used for Calcs'!C286,0)</f>
        <v>28860</v>
      </c>
      <c r="D286" s="8">
        <f>Vz!K286</f>
        <v>0.99936254124266344</v>
      </c>
      <c r="F286" s="9">
        <f>'P,T'!J286</f>
        <v>1.9762387331171409E-2</v>
      </c>
      <c r="G286" s="8"/>
      <c r="H286" s="8">
        <f>'wind velocity'!J286-T286</f>
        <v>-82.628601542700878</v>
      </c>
      <c r="I286" s="8"/>
      <c r="J286" s="8">
        <f>'wind velocity'!N286-X286</f>
        <v>-1573.9032636944523</v>
      </c>
      <c r="L286" s="12">
        <f>IF('RAOB Used for Calcs'!N286=1,(0.5)*F286*$K$12*D286*(H286*ABS(H286)),0)</f>
        <v>-0.36620023343859182</v>
      </c>
      <c r="N286" s="12">
        <f>IF('RAOB Used for Calcs'!N286=1,(0.5)*F286*$K$12*D286*(J286*ABS(J286)),0)</f>
        <v>-132.86600705291076</v>
      </c>
      <c r="P286" s="9">
        <f>IF('RAOB Used for Calcs'!N286=1,L286/$O$9,0)</f>
        <v>-0.36620023343859182</v>
      </c>
      <c r="Q286" s="8"/>
      <c r="R286" s="9">
        <f>IF('RAOB Used for Calcs'!N286=1,N286/$O$9,0)</f>
        <v>-132.86600705291076</v>
      </c>
      <c r="S286" s="25"/>
      <c r="T286" s="25">
        <f>IF('RAOB Used for Calcs'!L286=1,'particle parameters'!$B$31,T287+(P287*'vertical grid'!H287))</f>
        <v>82.26991034030803</v>
      </c>
      <c r="V286" s="25">
        <f>(IF('RAOB Used for Calcs'!L286=1, AVERAGE(T285:T286), AVERAGE(T285:T287))*'RAOB Used for Calcs'!N286)</f>
        <v>82.26991034030803</v>
      </c>
      <c r="W286" s="25"/>
      <c r="X286" s="25">
        <f>IF('RAOB Used for Calcs'!L286=1,'particle parameters'!$B$32,X287+(R287*'vertical grid'!H287))</f>
        <v>1569.8034044905619</v>
      </c>
      <c r="Z286" s="25">
        <f>(IF('RAOB Used for Calcs'!L286=1,AVERAGE(X285:X286),AVERAGE(X285:X287)))*'RAOB Used for Calcs'!N286</f>
        <v>1569.8034044905619</v>
      </c>
      <c r="AB286" s="8">
        <f>(V286*'vertical grid'!H286)+((0.5*P286)*('vertical grid'!H286*'vertical grid'!H286))</f>
        <v>0</v>
      </c>
      <c r="AD286" s="8">
        <f>(Z286*'vertical grid'!H286)+((0.5*R286)*('vertical grid'!H286*'vertical grid'!H286))</f>
        <v>0</v>
      </c>
      <c r="AF286" s="8" t="e">
        <f>IF(AB286=0, AB286/0, SUM(AB286:$AB$600))</f>
        <v>#DIV/0!</v>
      </c>
      <c r="AH286" s="8" t="e">
        <f>IF(AD286=0, AD286/0, SUM(AD286:$AD$600))</f>
        <v>#DIV/0!</v>
      </c>
      <c r="AJ286" s="9">
        <f>IF('RAOB Used for Calcs'!N287=1,AB286/(B286-B285),B286/0)</f>
        <v>0</v>
      </c>
      <c r="AL286" s="9">
        <f>IF('RAOB Used for Calcs'!N287=1, AD286/(B286-B285), B286/0)</f>
        <v>0</v>
      </c>
    </row>
    <row r="287" spans="2:38" x14ac:dyDescent="0.15">
      <c r="B287" s="15">
        <f>IF('RAOB Used for Calcs'!N287=1,'RAOB Used for Calcs'!C287,0)</f>
        <v>28993.666666666668</v>
      </c>
      <c r="D287" s="8">
        <f>Vz!K287</f>
        <v>0.99936254124266344</v>
      </c>
      <c r="F287" s="9">
        <f>'P,T'!J287</f>
        <v>1.9762387331171409E-2</v>
      </c>
      <c r="G287" s="8"/>
      <c r="H287" s="8">
        <f>'wind velocity'!J287-T287</f>
        <v>-82.628601542700878</v>
      </c>
      <c r="I287" s="8"/>
      <c r="J287" s="8">
        <f>'wind velocity'!N287-X287</f>
        <v>-1573.9032636944523</v>
      </c>
      <c r="L287" s="12">
        <f>IF('RAOB Used for Calcs'!N287=1,(0.5)*F287*$K$12*D287*(H287*ABS(H287)),0)</f>
        <v>-0.36620023343859182</v>
      </c>
      <c r="N287" s="12">
        <f>IF('RAOB Used for Calcs'!N287=1,(0.5)*F287*$K$12*D287*(J287*ABS(J287)),0)</f>
        <v>-132.86600705291076</v>
      </c>
      <c r="P287" s="9">
        <f>IF('RAOB Used for Calcs'!N287=1,L287/$O$9,0)</f>
        <v>-0.36620023343859182</v>
      </c>
      <c r="Q287" s="8"/>
      <c r="R287" s="9">
        <f>IF('RAOB Used for Calcs'!N287=1,N287/$O$9,0)</f>
        <v>-132.86600705291076</v>
      </c>
      <c r="S287" s="25"/>
      <c r="T287" s="25">
        <f>IF('RAOB Used for Calcs'!L287=1,'particle parameters'!$B$31,T288+(P288*'vertical grid'!H288))</f>
        <v>82.26991034030803</v>
      </c>
      <c r="V287" s="25">
        <f>(IF('RAOB Used for Calcs'!L287=1, AVERAGE(T286:T287), AVERAGE(T286:T288))*'RAOB Used for Calcs'!N287)</f>
        <v>82.26991034030803</v>
      </c>
      <c r="W287" s="25"/>
      <c r="X287" s="25">
        <f>IF('RAOB Used for Calcs'!L287=1,'particle parameters'!$B$32,X288+(R288*'vertical grid'!H288))</f>
        <v>1569.8034044905619</v>
      </c>
      <c r="Z287" s="25">
        <f>(IF('RAOB Used for Calcs'!L287=1,AVERAGE(X286:X287),AVERAGE(X286:X288)))*'RAOB Used for Calcs'!N287</f>
        <v>1569.8034044905619</v>
      </c>
      <c r="AB287" s="8">
        <f>(V287*'vertical grid'!H287)+((0.5*P287)*('vertical grid'!H287*'vertical grid'!H287))</f>
        <v>0</v>
      </c>
      <c r="AD287" s="8">
        <f>(Z287*'vertical grid'!H287)+((0.5*R287)*('vertical grid'!H287*'vertical grid'!H287))</f>
        <v>0</v>
      </c>
      <c r="AF287" s="8" t="e">
        <f>IF(AB287=0, AB287/0, SUM(AB287:$AB$600))</f>
        <v>#DIV/0!</v>
      </c>
      <c r="AH287" s="8" t="e">
        <f>IF(AD287=0, AD287/0, SUM(AD287:$AD$600))</f>
        <v>#DIV/0!</v>
      </c>
      <c r="AJ287" s="9">
        <f>IF('RAOB Used for Calcs'!N288=1,AB287/(B287-B286),B287/0)</f>
        <v>0</v>
      </c>
      <c r="AL287" s="9">
        <f>IF('RAOB Used for Calcs'!N288=1, AD287/(B287-B286), B287/0)</f>
        <v>0</v>
      </c>
    </row>
    <row r="288" spans="2:38" x14ac:dyDescent="0.15">
      <c r="B288" s="15">
        <f>IF('RAOB Used for Calcs'!N288=1,'RAOB Used for Calcs'!C288,0)</f>
        <v>29127.333333333336</v>
      </c>
      <c r="D288" s="8">
        <f>Vz!K288</f>
        <v>0.99936254124266344</v>
      </c>
      <c r="F288" s="9">
        <f>'P,T'!J288</f>
        <v>1.9762387331171409E-2</v>
      </c>
      <c r="G288" s="8"/>
      <c r="H288" s="8">
        <f>'wind velocity'!J288-T288</f>
        <v>-82.628601542700878</v>
      </c>
      <c r="I288" s="8"/>
      <c r="J288" s="8">
        <f>'wind velocity'!N288-X288</f>
        <v>-1573.9032636944523</v>
      </c>
      <c r="L288" s="12">
        <f>IF('RAOB Used for Calcs'!N288=1,(0.5)*F288*$K$12*D288*(H288*ABS(H288)),0)</f>
        <v>-0.36620023343859182</v>
      </c>
      <c r="N288" s="12">
        <f>IF('RAOB Used for Calcs'!N288=1,(0.5)*F288*$K$12*D288*(J288*ABS(J288)),0)</f>
        <v>-132.86600705291076</v>
      </c>
      <c r="P288" s="9">
        <f>IF('RAOB Used for Calcs'!N288=1,L288/$O$9,0)</f>
        <v>-0.36620023343859182</v>
      </c>
      <c r="Q288" s="8"/>
      <c r="R288" s="9">
        <f>IF('RAOB Used for Calcs'!N288=1,N288/$O$9,0)</f>
        <v>-132.86600705291076</v>
      </c>
      <c r="S288" s="25"/>
      <c r="T288" s="25">
        <f>IF('RAOB Used for Calcs'!L288=1,'particle parameters'!$B$31,T289+(P289*'vertical grid'!H289))</f>
        <v>82.26991034030803</v>
      </c>
      <c r="V288" s="25">
        <f>(IF('RAOB Used for Calcs'!L288=1, AVERAGE(T287:T288), AVERAGE(T287:T289))*'RAOB Used for Calcs'!N288)</f>
        <v>82.26991034030803</v>
      </c>
      <c r="W288" s="25"/>
      <c r="X288" s="25">
        <f>IF('RAOB Used for Calcs'!L288=1,'particle parameters'!$B$32,X289+(R289*'vertical grid'!H289))</f>
        <v>1569.8034044905619</v>
      </c>
      <c r="Z288" s="25">
        <f>(IF('RAOB Used for Calcs'!L288=1,AVERAGE(X287:X288),AVERAGE(X287:X289)))*'RAOB Used for Calcs'!N288</f>
        <v>1569.8034044905619</v>
      </c>
      <c r="AB288" s="8">
        <f>(V288*'vertical grid'!H288)+((0.5*P288)*('vertical grid'!H288*'vertical grid'!H288))</f>
        <v>0</v>
      </c>
      <c r="AD288" s="8">
        <f>(Z288*'vertical grid'!H288)+((0.5*R288)*('vertical grid'!H288*'vertical grid'!H288))</f>
        <v>0</v>
      </c>
      <c r="AF288" s="8" t="e">
        <f>IF(AB288=0, AB288/0, SUM(AB288:$AB$600))</f>
        <v>#DIV/0!</v>
      </c>
      <c r="AH288" s="8" t="e">
        <f>IF(AD288=0, AD288/0, SUM(AD288:$AD$600))</f>
        <v>#DIV/0!</v>
      </c>
      <c r="AJ288" s="9">
        <f>IF('RAOB Used for Calcs'!N289=1,AB288/(B288-B287),B288/0)</f>
        <v>0</v>
      </c>
      <c r="AL288" s="9">
        <f>IF('RAOB Used for Calcs'!N289=1, AD288/(B288-B287), B288/0)</f>
        <v>0</v>
      </c>
    </row>
    <row r="289" spans="2:38" x14ac:dyDescent="0.15">
      <c r="B289" s="15">
        <f>IF('RAOB Used for Calcs'!N289=1,'RAOB Used for Calcs'!C289,0)</f>
        <v>29261</v>
      </c>
      <c r="D289" s="8">
        <f>Vz!K289</f>
        <v>0.99936254124266344</v>
      </c>
      <c r="F289" s="9">
        <f>'P,T'!J289</f>
        <v>1.9762387331171409E-2</v>
      </c>
      <c r="G289" s="8"/>
      <c r="H289" s="8">
        <f>'wind velocity'!J289-T289</f>
        <v>-82.628601542700878</v>
      </c>
      <c r="I289" s="8"/>
      <c r="J289" s="8">
        <f>'wind velocity'!N289-X289</f>
        <v>-1573.9032636944523</v>
      </c>
      <c r="L289" s="12">
        <f>IF('RAOB Used for Calcs'!N289=1,(0.5)*F289*$K$12*D289*(H289*ABS(H289)),0)</f>
        <v>-0.36620023343859182</v>
      </c>
      <c r="N289" s="12">
        <f>IF('RAOB Used for Calcs'!N289=1,(0.5)*F289*$K$12*D289*(J289*ABS(J289)),0)</f>
        <v>-132.86600705291076</v>
      </c>
      <c r="P289" s="9">
        <f>IF('RAOB Used for Calcs'!N289=1,L289/$O$9,0)</f>
        <v>-0.36620023343859182</v>
      </c>
      <c r="Q289" s="8"/>
      <c r="R289" s="9">
        <f>IF('RAOB Used for Calcs'!N289=1,N289/$O$9,0)</f>
        <v>-132.86600705291076</v>
      </c>
      <c r="S289" s="25"/>
      <c r="T289" s="25">
        <f>IF('RAOB Used for Calcs'!L289=1,'particle parameters'!$B$31,T290+(P290*'vertical grid'!H290))</f>
        <v>82.26991034030803</v>
      </c>
      <c r="V289" s="25">
        <f>(IF('RAOB Used for Calcs'!L289=1, AVERAGE(T288:T289), AVERAGE(T288:T290))*'RAOB Used for Calcs'!N289)</f>
        <v>82.26991034030803</v>
      </c>
      <c r="W289" s="25"/>
      <c r="X289" s="25">
        <f>IF('RAOB Used for Calcs'!L289=1,'particle parameters'!$B$32,X290+(R290*'vertical grid'!H290))</f>
        <v>1569.8034044905619</v>
      </c>
      <c r="Z289" s="25">
        <f>(IF('RAOB Used for Calcs'!L289=1,AVERAGE(X288:X289),AVERAGE(X288:X290)))*'RAOB Used for Calcs'!N289</f>
        <v>1569.8034044905619</v>
      </c>
      <c r="AB289" s="8">
        <f>(V289*'vertical grid'!H289)+((0.5*P289)*('vertical grid'!H289*'vertical grid'!H289))</f>
        <v>0</v>
      </c>
      <c r="AD289" s="8">
        <f>(Z289*'vertical grid'!H289)+((0.5*R289)*('vertical grid'!H289*'vertical grid'!H289))</f>
        <v>0</v>
      </c>
      <c r="AF289" s="8" t="e">
        <f>IF(AB289=0, AB289/0, SUM(AB289:$AB$600))</f>
        <v>#DIV/0!</v>
      </c>
      <c r="AH289" s="8" t="e">
        <f>IF(AD289=0, AD289/0, SUM(AD289:$AD$600))</f>
        <v>#DIV/0!</v>
      </c>
      <c r="AJ289" s="9" t="e">
        <f>IF('RAOB Used for Calcs'!N290=1,AB289/(B289-B288),B289/0)</f>
        <v>#DIV/0!</v>
      </c>
      <c r="AL289" s="9" t="e">
        <f>IF('RAOB Used for Calcs'!N290=1, AD289/(B289-B288), B289/0)</f>
        <v>#DIV/0!</v>
      </c>
    </row>
    <row r="290" spans="2:38" x14ac:dyDescent="0.15">
      <c r="B290" s="15">
        <f>IF('RAOB Used for Calcs'!N290=1,'RAOB Used for Calcs'!C290,0)</f>
        <v>0</v>
      </c>
      <c r="D290" s="8">
        <f>Vz!K290</f>
        <v>0.42399999999999999</v>
      </c>
      <c r="F290" s="9">
        <f>'P,T'!J290</f>
        <v>0</v>
      </c>
      <c r="G290" s="8"/>
      <c r="H290" s="8">
        <f>'wind velocity'!J290-T290</f>
        <v>-0.17934560119642121</v>
      </c>
      <c r="I290" s="8"/>
      <c r="J290" s="8">
        <f>'wind velocity'!N290-X290</f>
        <v>-2.0499296019452702</v>
      </c>
      <c r="L290" s="12">
        <f>IF('RAOB Used for Calcs'!N290=1,(0.5)*F290*$K$12*D290*(H290*ABS(H290)),0)</f>
        <v>0</v>
      </c>
      <c r="N290" s="12">
        <f>IF('RAOB Used for Calcs'!N290=1,(0.5)*F290*$K$12*D290*(J290*ABS(J290)),0)</f>
        <v>0</v>
      </c>
      <c r="P290" s="9">
        <f>IF('RAOB Used for Calcs'!N290=1,L290/$O$9,0)</f>
        <v>0</v>
      </c>
      <c r="Q290" s="8"/>
      <c r="R290" s="9">
        <f>IF('RAOB Used for Calcs'!N290=1,N290/$O$9,0)</f>
        <v>0</v>
      </c>
      <c r="S290" s="25"/>
      <c r="T290" s="25">
        <f>IF('RAOB Used for Calcs'!L290=1,'particle parameters'!$B$31,T291+(P291*'vertical grid'!H291))</f>
        <v>0</v>
      </c>
      <c r="V290" s="25">
        <f>(IF('RAOB Used for Calcs'!L290=1, AVERAGE(T289:T290), AVERAGE(T289:T291))*'RAOB Used for Calcs'!N290)</f>
        <v>0</v>
      </c>
      <c r="W290" s="25"/>
      <c r="X290" s="25">
        <f>IF('RAOB Used for Calcs'!L290=1,'particle parameters'!$B$32,X291+(R291*'vertical grid'!H291))</f>
        <v>0</v>
      </c>
      <c r="Z290" s="25">
        <f>(IF('RAOB Used for Calcs'!L290=1,AVERAGE(X289:X290),AVERAGE(X289:X291)))*'RAOB Used for Calcs'!N290</f>
        <v>0</v>
      </c>
      <c r="AB290" s="8">
        <f>(V290*'vertical grid'!H290)+((0.5*P290)*('vertical grid'!H290*'vertical grid'!H290))</f>
        <v>0</v>
      </c>
      <c r="AD290" s="8">
        <f>(Z290*'vertical grid'!H290)+((0.5*R290)*('vertical grid'!H290*'vertical grid'!H290))</f>
        <v>0</v>
      </c>
      <c r="AF290" s="8" t="e">
        <f>IF(AB290=0, AB290/0, SUM(AB290:$AB$600))</f>
        <v>#DIV/0!</v>
      </c>
      <c r="AH290" s="8" t="e">
        <f>IF(AD290=0, AD290/0, SUM(AD290:$AD$600))</f>
        <v>#DIV/0!</v>
      </c>
      <c r="AJ290" s="9" t="e">
        <f>IF('RAOB Used for Calcs'!N291=1,AB290/(B290-B289),B290/0)</f>
        <v>#DIV/0!</v>
      </c>
      <c r="AL290" s="9" t="e">
        <f>IF('RAOB Used for Calcs'!N291=1, AD290/(B290-B289), B290/0)</f>
        <v>#DIV/0!</v>
      </c>
    </row>
    <row r="291" spans="2:38" x14ac:dyDescent="0.15">
      <c r="B291" s="15">
        <f>IF('RAOB Used for Calcs'!N291=1,'RAOB Used for Calcs'!C291,0)</f>
        <v>0</v>
      </c>
      <c r="D291" s="8">
        <f>Vz!K291</f>
        <v>0.42399999999999999</v>
      </c>
      <c r="F291" s="9">
        <f>'P,T'!J291</f>
        <v>0</v>
      </c>
      <c r="G291" s="8"/>
      <c r="H291" s="8">
        <f>'wind velocity'!J291-T291</f>
        <v>0</v>
      </c>
      <c r="I291" s="8"/>
      <c r="J291" s="8">
        <f>'wind velocity'!N291-X291</f>
        <v>0</v>
      </c>
      <c r="L291" s="12">
        <f>IF('RAOB Used for Calcs'!N291=1,(0.5)*F291*$K$12*D291*(H291*ABS(H291)),0)</f>
        <v>0</v>
      </c>
      <c r="N291" s="12">
        <f>IF('RAOB Used for Calcs'!N291=1,(0.5)*F291*$K$12*D291*(J291*ABS(J291)),0)</f>
        <v>0</v>
      </c>
      <c r="P291" s="9">
        <f>IF('RAOB Used for Calcs'!N291=1,L291/$O$9,0)</f>
        <v>0</v>
      </c>
      <c r="Q291" s="8"/>
      <c r="R291" s="9">
        <f>IF('RAOB Used for Calcs'!N291=1,N291/$O$9,0)</f>
        <v>0</v>
      </c>
      <c r="S291" s="25"/>
      <c r="T291" s="25">
        <f>IF('RAOB Used for Calcs'!L291=1,'particle parameters'!$B$31,T292+(P292*'vertical grid'!H292))</f>
        <v>0</v>
      </c>
      <c r="V291" s="25">
        <f>(IF('RAOB Used for Calcs'!L291=1, AVERAGE(T290:T291), AVERAGE(T290:T292))*'RAOB Used for Calcs'!N291)</f>
        <v>0</v>
      </c>
      <c r="W291" s="25"/>
      <c r="X291" s="25">
        <f>IF('RAOB Used for Calcs'!L291=1,'particle parameters'!$B$32,X292+(R292*'vertical grid'!H292))</f>
        <v>0</v>
      </c>
      <c r="Z291" s="25">
        <f>(IF('RAOB Used for Calcs'!L291=1,AVERAGE(X290:X291),AVERAGE(X290:X292)))*'RAOB Used for Calcs'!N291</f>
        <v>0</v>
      </c>
      <c r="AB291" s="8">
        <f>(V291*'vertical grid'!H291)+((0.5*P291)*('vertical grid'!H291*'vertical grid'!H291))</f>
        <v>0</v>
      </c>
      <c r="AD291" s="8">
        <f>(Z291*'vertical grid'!H291)+((0.5*R291)*('vertical grid'!H291*'vertical grid'!H291))</f>
        <v>0</v>
      </c>
      <c r="AF291" s="8" t="e">
        <f>IF(AB291=0, AB291/0, SUM(AB291:$AB$600))</f>
        <v>#DIV/0!</v>
      </c>
      <c r="AH291" s="8" t="e">
        <f>IF(AD291=0, AD291/0, SUM(AD291:$AD$600))</f>
        <v>#DIV/0!</v>
      </c>
      <c r="AJ291" s="9" t="e">
        <f>IF('RAOB Used for Calcs'!N292=1,AB291/(B291-B290),B291/0)</f>
        <v>#DIV/0!</v>
      </c>
      <c r="AL291" s="9" t="e">
        <f>IF('RAOB Used for Calcs'!N292=1, AD291/(B291-B290), B291/0)</f>
        <v>#DIV/0!</v>
      </c>
    </row>
    <row r="292" spans="2:38" x14ac:dyDescent="0.15">
      <c r="B292" s="15">
        <f>IF('RAOB Used for Calcs'!N292=1,'RAOB Used for Calcs'!C292,0)</f>
        <v>0</v>
      </c>
      <c r="D292" s="8">
        <f>Vz!K292</f>
        <v>0.42399999999999999</v>
      </c>
      <c r="F292" s="9">
        <f>'P,T'!J292</f>
        <v>0</v>
      </c>
      <c r="G292" s="8"/>
      <c r="H292" s="8">
        <f>'wind velocity'!J292-T292</f>
        <v>0</v>
      </c>
      <c r="I292" s="8"/>
      <c r="J292" s="8">
        <f>'wind velocity'!N292-X292</f>
        <v>0</v>
      </c>
      <c r="L292" s="12">
        <f>IF('RAOB Used for Calcs'!N292=1,(0.5)*F292*$K$12*D292*(H292*ABS(H292)),0)</f>
        <v>0</v>
      </c>
      <c r="N292" s="12">
        <f>IF('RAOB Used for Calcs'!N292=1,(0.5)*F292*$K$12*D292*(J292*ABS(J292)),0)</f>
        <v>0</v>
      </c>
      <c r="P292" s="9">
        <f>IF('RAOB Used for Calcs'!N292=1,L292/$O$9,0)</f>
        <v>0</v>
      </c>
      <c r="Q292" s="8"/>
      <c r="R292" s="9">
        <f>IF('RAOB Used for Calcs'!N292=1,N292/$O$9,0)</f>
        <v>0</v>
      </c>
      <c r="S292" s="25"/>
      <c r="T292" s="25">
        <f>IF('RAOB Used for Calcs'!L292=1,'particle parameters'!$B$31,T293+(P293*'vertical grid'!H293))</f>
        <v>0</v>
      </c>
      <c r="V292" s="25">
        <f>(IF('RAOB Used for Calcs'!L292=1, AVERAGE(T291:T292), AVERAGE(T291:T293))*'RAOB Used for Calcs'!N292)</f>
        <v>0</v>
      </c>
      <c r="W292" s="25"/>
      <c r="X292" s="25">
        <f>IF('RAOB Used for Calcs'!L292=1,'particle parameters'!$B$32,X293+(R293*'vertical grid'!H293))</f>
        <v>0</v>
      </c>
      <c r="Z292" s="25">
        <f>(IF('RAOB Used for Calcs'!L292=1,AVERAGE(X291:X292),AVERAGE(X291:X293)))*'RAOB Used for Calcs'!N292</f>
        <v>0</v>
      </c>
      <c r="AB292" s="8">
        <f>(V292*'vertical grid'!H292)+((0.5*P292)*('vertical grid'!H292*'vertical grid'!H292))</f>
        <v>0</v>
      </c>
      <c r="AD292" s="8">
        <f>(Z292*'vertical grid'!H292)+((0.5*R292)*('vertical grid'!H292*'vertical grid'!H292))</f>
        <v>0</v>
      </c>
      <c r="AF292" s="8" t="e">
        <f>IF(AB292=0, AB292/0, SUM(AB292:$AB$600))</f>
        <v>#DIV/0!</v>
      </c>
      <c r="AH292" s="8" t="e">
        <f>IF(AD292=0, AD292/0, SUM(AD292:$AD$600))</f>
        <v>#DIV/0!</v>
      </c>
      <c r="AJ292" s="9" t="e">
        <f>IF('RAOB Used for Calcs'!N293=1,AB292/(B292-B291),B292/0)</f>
        <v>#DIV/0!</v>
      </c>
      <c r="AL292" s="9" t="e">
        <f>IF('RAOB Used for Calcs'!N293=1, AD292/(B292-B291), B292/0)</f>
        <v>#DIV/0!</v>
      </c>
    </row>
    <row r="293" spans="2:38" x14ac:dyDescent="0.15">
      <c r="B293" s="15">
        <f>IF('RAOB Used for Calcs'!N293=1,'RAOB Used for Calcs'!C293,0)</f>
        <v>0</v>
      </c>
      <c r="D293" s="8">
        <f>Vz!K293</f>
        <v>0.42399999999999999</v>
      </c>
      <c r="F293" s="9">
        <f>'P,T'!J293</f>
        <v>0</v>
      </c>
      <c r="G293" s="8"/>
      <c r="H293" s="8">
        <f>'wind velocity'!J293-T293</f>
        <v>0</v>
      </c>
      <c r="I293" s="8"/>
      <c r="J293" s="8">
        <f>'wind velocity'!N293-X293</f>
        <v>0</v>
      </c>
      <c r="L293" s="12">
        <f>IF('RAOB Used for Calcs'!N293=1,(0.5)*F293*$K$12*D293*(H293*ABS(H293)),0)</f>
        <v>0</v>
      </c>
      <c r="N293" s="12">
        <f>IF('RAOB Used for Calcs'!N293=1,(0.5)*F293*$K$12*D293*(J293*ABS(J293)),0)</f>
        <v>0</v>
      </c>
      <c r="P293" s="9">
        <f>IF('RAOB Used for Calcs'!N293=1,L293/$O$9,0)</f>
        <v>0</v>
      </c>
      <c r="Q293" s="8"/>
      <c r="R293" s="9">
        <f>IF('RAOB Used for Calcs'!N293=1,N293/$O$9,0)</f>
        <v>0</v>
      </c>
      <c r="S293" s="25"/>
      <c r="T293" s="25">
        <f>IF('RAOB Used for Calcs'!L293=1,'particle parameters'!$B$31,T294+(P294*'vertical grid'!H294))</f>
        <v>0</v>
      </c>
      <c r="V293" s="25">
        <f>(IF('RAOB Used for Calcs'!L293=1, AVERAGE(T292:T293), AVERAGE(T292:T294))*'RAOB Used for Calcs'!N293)</f>
        <v>0</v>
      </c>
      <c r="W293" s="25"/>
      <c r="X293" s="25">
        <f>IF('RAOB Used for Calcs'!L293=1,'particle parameters'!$B$32,X294+(R294*'vertical grid'!H294))</f>
        <v>0</v>
      </c>
      <c r="Z293" s="25">
        <f>(IF('RAOB Used for Calcs'!L293=1,AVERAGE(X292:X293),AVERAGE(X292:X294)))*'RAOB Used for Calcs'!N293</f>
        <v>0</v>
      </c>
      <c r="AB293" s="8">
        <f>(V293*'vertical grid'!H293)+((0.5*P293)*('vertical grid'!H293*'vertical grid'!H293))</f>
        <v>0</v>
      </c>
      <c r="AD293" s="8">
        <f>(Z293*'vertical grid'!H293)+((0.5*R293)*('vertical grid'!H293*'vertical grid'!H293))</f>
        <v>0</v>
      </c>
      <c r="AF293" s="8" t="e">
        <f>IF(AB293=0, AB293/0, SUM(AB293:$AB$600))</f>
        <v>#DIV/0!</v>
      </c>
      <c r="AH293" s="8" t="e">
        <f>IF(AD293=0, AD293/0, SUM(AD293:$AD$600))</f>
        <v>#DIV/0!</v>
      </c>
      <c r="AJ293" s="9" t="e">
        <f>IF('RAOB Used for Calcs'!N294=1,AB293/(B293-B292),B293/0)</f>
        <v>#DIV/0!</v>
      </c>
      <c r="AL293" s="9" t="e">
        <f>IF('RAOB Used for Calcs'!N294=1, AD293/(B293-B292), B293/0)</f>
        <v>#DIV/0!</v>
      </c>
    </row>
    <row r="294" spans="2:38" x14ac:dyDescent="0.15">
      <c r="B294" s="15">
        <f>IF('RAOB Used for Calcs'!N294=1,'RAOB Used for Calcs'!C294,0)</f>
        <v>0</v>
      </c>
      <c r="D294" s="8">
        <f>Vz!K294</f>
        <v>0.42399999999999999</v>
      </c>
      <c r="F294" s="9">
        <f>'P,T'!J294</f>
        <v>0</v>
      </c>
      <c r="G294" s="8"/>
      <c r="H294" s="8">
        <f>'wind velocity'!J294-T294</f>
        <v>0</v>
      </c>
      <c r="I294" s="8"/>
      <c r="J294" s="8">
        <f>'wind velocity'!N294-X294</f>
        <v>0</v>
      </c>
      <c r="L294" s="12">
        <f>IF('RAOB Used for Calcs'!N294=1,(0.5)*F294*$K$12*D294*(H294*ABS(H294)),0)</f>
        <v>0</v>
      </c>
      <c r="N294" s="12">
        <f>IF('RAOB Used for Calcs'!N294=1,(0.5)*F294*$K$12*D294*(J294*ABS(J294)),0)</f>
        <v>0</v>
      </c>
      <c r="P294" s="9">
        <f>IF('RAOB Used for Calcs'!N294=1,L294/$O$9,0)</f>
        <v>0</v>
      </c>
      <c r="Q294" s="8"/>
      <c r="R294" s="9">
        <f>IF('RAOB Used for Calcs'!N294=1,N294/$O$9,0)</f>
        <v>0</v>
      </c>
      <c r="S294" s="25"/>
      <c r="T294" s="25">
        <f>IF('RAOB Used for Calcs'!L294=1,'particle parameters'!$B$31,T295+(P295*'vertical grid'!H295))</f>
        <v>0</v>
      </c>
      <c r="V294" s="25">
        <f>(IF('RAOB Used for Calcs'!L294=1, AVERAGE(T293:T294), AVERAGE(T293:T295))*'RAOB Used for Calcs'!N294)</f>
        <v>0</v>
      </c>
      <c r="W294" s="25"/>
      <c r="X294" s="25">
        <f>IF('RAOB Used for Calcs'!L294=1,'particle parameters'!$B$32,X295+(R295*'vertical grid'!H295))</f>
        <v>0</v>
      </c>
      <c r="Z294" s="25">
        <f>(IF('RAOB Used for Calcs'!L294=1,AVERAGE(X293:X294),AVERAGE(X293:X295)))*'RAOB Used for Calcs'!N294</f>
        <v>0</v>
      </c>
      <c r="AB294" s="8">
        <f>(V294*'vertical grid'!H294)+((0.5*P294)*('vertical grid'!H294*'vertical grid'!H294))</f>
        <v>0</v>
      </c>
      <c r="AD294" s="8">
        <f>(Z294*'vertical grid'!H294)+((0.5*R294)*('vertical grid'!H294*'vertical grid'!H294))</f>
        <v>0</v>
      </c>
      <c r="AF294" s="8" t="e">
        <f>IF(AB294=0, AB294/0, SUM(AB294:$AB$600))</f>
        <v>#DIV/0!</v>
      </c>
      <c r="AH294" s="8" t="e">
        <f>IF(AD294=0, AD294/0, SUM(AD294:$AD$600))</f>
        <v>#DIV/0!</v>
      </c>
      <c r="AJ294" s="9" t="e">
        <f>IF('RAOB Used for Calcs'!N295=1,AB294/(B294-B293),B294/0)</f>
        <v>#DIV/0!</v>
      </c>
      <c r="AL294" s="9" t="e">
        <f>IF('RAOB Used for Calcs'!N295=1, AD294/(B294-B293), B294/0)</f>
        <v>#DIV/0!</v>
      </c>
    </row>
    <row r="295" spans="2:38" x14ac:dyDescent="0.15">
      <c r="B295" s="15">
        <f>IF('RAOB Used for Calcs'!N295=1,'RAOB Used for Calcs'!C295,0)</f>
        <v>0</v>
      </c>
      <c r="D295" s="8">
        <f>Vz!K295</f>
        <v>0.42399999999999999</v>
      </c>
      <c r="F295" s="9">
        <f>'P,T'!J295</f>
        <v>0</v>
      </c>
      <c r="G295" s="8"/>
      <c r="H295" s="8">
        <f>'wind velocity'!J295-T295</f>
        <v>0</v>
      </c>
      <c r="I295" s="8"/>
      <c r="J295" s="8">
        <f>'wind velocity'!N295-X295</f>
        <v>0</v>
      </c>
      <c r="L295" s="12">
        <f>IF('RAOB Used for Calcs'!N295=1,(0.5)*F295*$K$12*D295*(H295*ABS(H295)),0)</f>
        <v>0</v>
      </c>
      <c r="N295" s="12">
        <f>IF('RAOB Used for Calcs'!N295=1,(0.5)*F295*$K$12*D295*(J295*ABS(J295)),0)</f>
        <v>0</v>
      </c>
      <c r="P295" s="9">
        <f>IF('RAOB Used for Calcs'!N295=1,L295/$O$9,0)</f>
        <v>0</v>
      </c>
      <c r="Q295" s="8"/>
      <c r="R295" s="9">
        <f>IF('RAOB Used for Calcs'!N295=1,N295/$O$9,0)</f>
        <v>0</v>
      </c>
      <c r="S295" s="25"/>
      <c r="T295" s="25">
        <f>IF('RAOB Used for Calcs'!L295=1,'particle parameters'!$B$31,T296+(P296*'vertical grid'!H296))</f>
        <v>0</v>
      </c>
      <c r="V295" s="25">
        <f>(IF('RAOB Used for Calcs'!L295=1, AVERAGE(T294:T295), AVERAGE(T294:T296))*'RAOB Used for Calcs'!N295)</f>
        <v>0</v>
      </c>
      <c r="W295" s="25"/>
      <c r="X295" s="25">
        <f>IF('RAOB Used for Calcs'!L295=1,'particle parameters'!$B$32,X296+(R296*'vertical grid'!H296))</f>
        <v>0</v>
      </c>
      <c r="Z295" s="25">
        <f>(IF('RAOB Used for Calcs'!L295=1,AVERAGE(X294:X295),AVERAGE(X294:X296)))*'RAOB Used for Calcs'!N295</f>
        <v>0</v>
      </c>
      <c r="AB295" s="8">
        <f>(V295*'vertical grid'!H295)+((0.5*P295)*('vertical grid'!H295*'vertical grid'!H295))</f>
        <v>0</v>
      </c>
      <c r="AD295" s="8">
        <f>(Z295*'vertical grid'!H295)+((0.5*R295)*('vertical grid'!H295*'vertical grid'!H295))</f>
        <v>0</v>
      </c>
      <c r="AF295" s="8" t="e">
        <f>IF(AB295=0, AB295/0, SUM(AB295:$AB$600))</f>
        <v>#DIV/0!</v>
      </c>
      <c r="AH295" s="8" t="e">
        <f>IF(AD295=0, AD295/0, SUM(AD295:$AD$600))</f>
        <v>#DIV/0!</v>
      </c>
      <c r="AJ295" s="9" t="e">
        <f>IF('RAOB Used for Calcs'!N296=1,AB295/(B295-B294),B295/0)</f>
        <v>#DIV/0!</v>
      </c>
      <c r="AL295" s="9" t="e">
        <f>IF('RAOB Used for Calcs'!N296=1, AD295/(B295-B294), B295/0)</f>
        <v>#DIV/0!</v>
      </c>
    </row>
    <row r="296" spans="2:38" x14ac:dyDescent="0.15">
      <c r="B296" s="15">
        <f>IF('RAOB Used for Calcs'!N296=1,'RAOB Used for Calcs'!C296,0)</f>
        <v>0</v>
      </c>
      <c r="D296" s="8">
        <f>Vz!K296</f>
        <v>0.42399999999999999</v>
      </c>
      <c r="F296" s="9">
        <f>'P,T'!J296</f>
        <v>0</v>
      </c>
      <c r="G296" s="8"/>
      <c r="H296" s="8">
        <f>'wind velocity'!J296-T296</f>
        <v>0</v>
      </c>
      <c r="I296" s="8"/>
      <c r="J296" s="8">
        <f>'wind velocity'!N296-X296</f>
        <v>0</v>
      </c>
      <c r="L296" s="12">
        <f>IF('RAOB Used for Calcs'!N296=1,(0.5)*F296*$K$12*D296*(H296*ABS(H296)),0)</f>
        <v>0</v>
      </c>
      <c r="N296" s="12">
        <f>IF('RAOB Used for Calcs'!N296=1,(0.5)*F296*$K$12*D296*(J296*ABS(J296)),0)</f>
        <v>0</v>
      </c>
      <c r="P296" s="9">
        <f>IF('RAOB Used for Calcs'!N296=1,L296/$O$9,0)</f>
        <v>0</v>
      </c>
      <c r="Q296" s="8"/>
      <c r="R296" s="9">
        <f>IF('RAOB Used for Calcs'!N296=1,N296/$O$9,0)</f>
        <v>0</v>
      </c>
      <c r="S296" s="25"/>
      <c r="T296" s="25">
        <f>IF('RAOB Used for Calcs'!L296=1,'particle parameters'!$B$31,T297+(P297*'vertical grid'!H297))</f>
        <v>0</v>
      </c>
      <c r="V296" s="25">
        <f>(IF('RAOB Used for Calcs'!L296=1, AVERAGE(T295:T296), AVERAGE(T295:T297))*'RAOB Used for Calcs'!N296)</f>
        <v>0</v>
      </c>
      <c r="W296" s="25"/>
      <c r="X296" s="25">
        <f>IF('RAOB Used for Calcs'!L296=1,'particle parameters'!$B$32,X297+(R297*'vertical grid'!H297))</f>
        <v>0</v>
      </c>
      <c r="Z296" s="25">
        <f>(IF('RAOB Used for Calcs'!L296=1,AVERAGE(X295:X296),AVERAGE(X295:X297)))*'RAOB Used for Calcs'!N296</f>
        <v>0</v>
      </c>
      <c r="AB296" s="8">
        <f>(V296*'vertical grid'!H296)+((0.5*P296)*('vertical grid'!H296*'vertical grid'!H296))</f>
        <v>0</v>
      </c>
      <c r="AD296" s="8">
        <f>(Z296*'vertical grid'!H296)+((0.5*R296)*('vertical grid'!H296*'vertical grid'!H296))</f>
        <v>0</v>
      </c>
      <c r="AF296" s="8" t="e">
        <f>IF(AB296=0, AB296/0, SUM(AB296:$AB$600))</f>
        <v>#DIV/0!</v>
      </c>
      <c r="AH296" s="8" t="e">
        <f>IF(AD296=0, AD296/0, SUM(AD296:$AD$600))</f>
        <v>#DIV/0!</v>
      </c>
      <c r="AJ296" s="9" t="e">
        <f>IF('RAOB Used for Calcs'!N297=1,AB296/(B296-B295),B296/0)</f>
        <v>#DIV/0!</v>
      </c>
      <c r="AL296" s="9" t="e">
        <f>IF('RAOB Used for Calcs'!N297=1, AD296/(B296-B295), B296/0)</f>
        <v>#DIV/0!</v>
      </c>
    </row>
    <row r="297" spans="2:38" x14ac:dyDescent="0.15">
      <c r="B297" s="15">
        <f>IF('RAOB Used for Calcs'!N297=1,'RAOB Used for Calcs'!C297,0)</f>
        <v>0</v>
      </c>
      <c r="D297" s="8">
        <f>Vz!K297</f>
        <v>0.42399999999999999</v>
      </c>
      <c r="F297" s="9">
        <f>'P,T'!J297</f>
        <v>0</v>
      </c>
      <c r="G297" s="8"/>
      <c r="H297" s="8">
        <f>'wind velocity'!J297-T297</f>
        <v>0</v>
      </c>
      <c r="I297" s="8"/>
      <c r="J297" s="8">
        <f>'wind velocity'!N297-X297</f>
        <v>0</v>
      </c>
      <c r="L297" s="12">
        <f>IF('RAOB Used for Calcs'!N297=1,(0.5)*F297*$K$12*D297*(H297*ABS(H297)),0)</f>
        <v>0</v>
      </c>
      <c r="N297" s="12">
        <f>IF('RAOB Used for Calcs'!N297=1,(0.5)*F297*$K$12*D297*(J297*ABS(J297)),0)</f>
        <v>0</v>
      </c>
      <c r="P297" s="9">
        <f>IF('RAOB Used for Calcs'!N297=1,L297/$O$9,0)</f>
        <v>0</v>
      </c>
      <c r="Q297" s="8"/>
      <c r="R297" s="9">
        <f>IF('RAOB Used for Calcs'!N297=1,N297/$O$9,0)</f>
        <v>0</v>
      </c>
      <c r="S297" s="25"/>
      <c r="T297" s="25">
        <f>IF('RAOB Used for Calcs'!L297=1,'particle parameters'!$B$31,T298+(P298*'vertical grid'!H298))</f>
        <v>0</v>
      </c>
      <c r="V297" s="25">
        <f>(IF('RAOB Used for Calcs'!L297=1, AVERAGE(T296:T297), AVERAGE(T296:T298))*'RAOB Used for Calcs'!N297)</f>
        <v>0</v>
      </c>
      <c r="W297" s="25"/>
      <c r="X297" s="25">
        <f>IF('RAOB Used for Calcs'!L297=1,'particle parameters'!$B$32,X298+(R298*'vertical grid'!H298))</f>
        <v>0</v>
      </c>
      <c r="Z297" s="25">
        <f>(IF('RAOB Used for Calcs'!L297=1,AVERAGE(X296:X297),AVERAGE(X296:X298)))*'RAOB Used for Calcs'!N297</f>
        <v>0</v>
      </c>
      <c r="AB297" s="8">
        <f>(V297*'vertical grid'!H297)+((0.5*P297)*('vertical grid'!H297*'vertical grid'!H297))</f>
        <v>0</v>
      </c>
      <c r="AD297" s="8">
        <f>(Z297*'vertical grid'!H297)+((0.5*R297)*('vertical grid'!H297*'vertical grid'!H297))</f>
        <v>0</v>
      </c>
      <c r="AF297" s="8" t="e">
        <f>IF(AB297=0, AB297/0, SUM(AB297:$AB$600))</f>
        <v>#DIV/0!</v>
      </c>
      <c r="AH297" s="8" t="e">
        <f>IF(AD297=0, AD297/0, SUM(AD297:$AD$600))</f>
        <v>#DIV/0!</v>
      </c>
      <c r="AJ297" s="9" t="e">
        <f>IF('RAOB Used for Calcs'!N298=1,AB297/(B297-B296),B297/0)</f>
        <v>#DIV/0!</v>
      </c>
      <c r="AL297" s="9" t="e">
        <f>IF('RAOB Used for Calcs'!N298=1, AD297/(B297-B296), B297/0)</f>
        <v>#DIV/0!</v>
      </c>
    </row>
    <row r="298" spans="2:38" x14ac:dyDescent="0.15">
      <c r="B298" s="15">
        <f>IF('RAOB Used for Calcs'!N298=1,'RAOB Used for Calcs'!C298,0)</f>
        <v>0</v>
      </c>
      <c r="D298" s="8">
        <f>Vz!K298</f>
        <v>0.42399999999999999</v>
      </c>
      <c r="F298" s="9">
        <f>'P,T'!J298</f>
        <v>0</v>
      </c>
      <c r="G298" s="8"/>
      <c r="H298" s="8">
        <f>'wind velocity'!J298-T298</f>
        <v>0</v>
      </c>
      <c r="I298" s="8"/>
      <c r="J298" s="8">
        <f>'wind velocity'!N298-X298</f>
        <v>0</v>
      </c>
      <c r="L298" s="12">
        <f>IF('RAOB Used for Calcs'!N298=1,(0.5)*F298*$K$12*D298*(H298*ABS(H298)),0)</f>
        <v>0</v>
      </c>
      <c r="N298" s="12">
        <f>IF('RAOB Used for Calcs'!N298=1,(0.5)*F298*$K$12*D298*(J298*ABS(J298)),0)</f>
        <v>0</v>
      </c>
      <c r="P298" s="9">
        <f>IF('RAOB Used for Calcs'!N298=1,L298/$O$9,0)</f>
        <v>0</v>
      </c>
      <c r="Q298" s="8"/>
      <c r="R298" s="9">
        <f>IF('RAOB Used for Calcs'!N298=1,N298/$O$9,0)</f>
        <v>0</v>
      </c>
      <c r="S298" s="25"/>
      <c r="T298" s="25">
        <f>IF('RAOB Used for Calcs'!L298=1,'particle parameters'!$B$31,T299+(P299*'vertical grid'!H299))</f>
        <v>0</v>
      </c>
      <c r="V298" s="25">
        <f>(IF('RAOB Used for Calcs'!L298=1, AVERAGE(T297:T298), AVERAGE(T297:T299))*'RAOB Used for Calcs'!N298)</f>
        <v>0</v>
      </c>
      <c r="W298" s="25"/>
      <c r="X298" s="25">
        <f>IF('RAOB Used for Calcs'!L298=1,'particle parameters'!$B$32,X299+(R299*'vertical grid'!H299))</f>
        <v>0</v>
      </c>
      <c r="Z298" s="25">
        <f>(IF('RAOB Used for Calcs'!L298=1,AVERAGE(X297:X298),AVERAGE(X297:X299)))*'RAOB Used for Calcs'!N298</f>
        <v>0</v>
      </c>
      <c r="AB298" s="8">
        <f>(V298*'vertical grid'!H298)+((0.5*P298)*('vertical grid'!H298*'vertical grid'!H298))</f>
        <v>0</v>
      </c>
      <c r="AD298" s="8">
        <f>(Z298*'vertical grid'!H298)+((0.5*R298)*('vertical grid'!H298*'vertical grid'!H298))</f>
        <v>0</v>
      </c>
      <c r="AF298" s="8" t="e">
        <f>IF(AB298=0, AB298/0, SUM(AB298:$AB$600))</f>
        <v>#DIV/0!</v>
      </c>
      <c r="AH298" s="8" t="e">
        <f>IF(AD298=0, AD298/0, SUM(AD298:$AD$600))</f>
        <v>#DIV/0!</v>
      </c>
      <c r="AJ298" s="9" t="e">
        <f>IF('RAOB Used for Calcs'!N299=1,AB298/(B298-B297),B298/0)</f>
        <v>#DIV/0!</v>
      </c>
      <c r="AL298" s="9" t="e">
        <f>IF('RAOB Used for Calcs'!N299=1, AD298/(B298-B297), B298/0)</f>
        <v>#DIV/0!</v>
      </c>
    </row>
    <row r="299" spans="2:38" x14ac:dyDescent="0.15">
      <c r="B299" s="15">
        <f>IF('RAOB Used for Calcs'!N299=1,'RAOB Used for Calcs'!C299,0)</f>
        <v>0</v>
      </c>
      <c r="D299" s="8">
        <f>Vz!K299</f>
        <v>0.42399999999999999</v>
      </c>
      <c r="F299" s="9">
        <f>'P,T'!J299</f>
        <v>0</v>
      </c>
      <c r="G299" s="8"/>
      <c r="H299" s="8">
        <f>'wind velocity'!J299-T299</f>
        <v>0</v>
      </c>
      <c r="I299" s="8"/>
      <c r="J299" s="8">
        <f>'wind velocity'!N299-X299</f>
        <v>0</v>
      </c>
      <c r="L299" s="12">
        <f>IF('RAOB Used for Calcs'!N299=1,(0.5)*F299*$K$12*D299*(H299*ABS(H299)),0)</f>
        <v>0</v>
      </c>
      <c r="N299" s="12">
        <f>IF('RAOB Used for Calcs'!N299=1,(0.5)*F299*$K$12*D299*(J299*ABS(J299)),0)</f>
        <v>0</v>
      </c>
      <c r="P299" s="9">
        <f>IF('RAOB Used for Calcs'!N299=1,L299/$O$9,0)</f>
        <v>0</v>
      </c>
      <c r="Q299" s="8"/>
      <c r="R299" s="9">
        <f>IF('RAOB Used for Calcs'!N299=1,N299/$O$9,0)</f>
        <v>0</v>
      </c>
      <c r="S299" s="25"/>
      <c r="T299" s="25">
        <f>IF('RAOB Used for Calcs'!L299=1,'particle parameters'!$B$31,T300+(P300*'vertical grid'!H300))</f>
        <v>0</v>
      </c>
      <c r="V299" s="25">
        <f>(IF('RAOB Used for Calcs'!L299=1, AVERAGE(T298:T299), AVERAGE(T298:T300))*'RAOB Used for Calcs'!N299)</f>
        <v>0</v>
      </c>
      <c r="W299" s="25"/>
      <c r="X299" s="25">
        <f>IF('RAOB Used for Calcs'!L299=1,'particle parameters'!$B$32,X300+(R300*'vertical grid'!H300))</f>
        <v>0</v>
      </c>
      <c r="Z299" s="25">
        <f>(IF('RAOB Used for Calcs'!L299=1,AVERAGE(X298:X299),AVERAGE(X298:X300)))*'RAOB Used for Calcs'!N299</f>
        <v>0</v>
      </c>
      <c r="AB299" s="8">
        <f>(V299*'vertical grid'!H299)+((0.5*P299)*('vertical grid'!H299*'vertical grid'!H299))</f>
        <v>0</v>
      </c>
      <c r="AD299" s="8">
        <f>(Z299*'vertical grid'!H299)+((0.5*R299)*('vertical grid'!H299*'vertical grid'!H299))</f>
        <v>0</v>
      </c>
      <c r="AF299" s="8" t="e">
        <f>IF(AB299=0, AB299/0, SUM(AB299:$AB$600))</f>
        <v>#DIV/0!</v>
      </c>
      <c r="AH299" s="8" t="e">
        <f>IF(AD299=0, AD299/0, SUM(AD299:$AD$600))</f>
        <v>#DIV/0!</v>
      </c>
      <c r="AJ299" s="9" t="e">
        <f>IF('RAOB Used for Calcs'!N300=1,AB299/(B299-B298),B299/0)</f>
        <v>#DIV/0!</v>
      </c>
      <c r="AL299" s="9" t="e">
        <f>IF('RAOB Used for Calcs'!N300=1, AD299/(B299-B298), B299/0)</f>
        <v>#DIV/0!</v>
      </c>
    </row>
    <row r="300" spans="2:38" x14ac:dyDescent="0.15">
      <c r="B300" s="15">
        <f>IF('RAOB Used for Calcs'!N300=1,'RAOB Used for Calcs'!C300,0)</f>
        <v>0</v>
      </c>
      <c r="D300" s="8">
        <f>Vz!K300</f>
        <v>0.42399999999999999</v>
      </c>
      <c r="F300" s="9">
        <f>'P,T'!J300</f>
        <v>0</v>
      </c>
      <c r="G300" s="8"/>
      <c r="H300" s="8">
        <f>'wind velocity'!J300-T300</f>
        <v>0</v>
      </c>
      <c r="I300" s="8"/>
      <c r="J300" s="8">
        <f>'wind velocity'!N300-X300</f>
        <v>0</v>
      </c>
      <c r="L300" s="12">
        <f>IF('RAOB Used for Calcs'!N300=1,(0.5)*F300*$K$12*D300*(H300*ABS(H300)),0)</f>
        <v>0</v>
      </c>
      <c r="N300" s="12">
        <f>IF('RAOB Used for Calcs'!N300=1,(0.5)*F300*$K$12*D300*(J300*ABS(J300)),0)</f>
        <v>0</v>
      </c>
      <c r="P300" s="9">
        <f>IF('RAOB Used for Calcs'!N300=1,L300/$O$9,0)</f>
        <v>0</v>
      </c>
      <c r="Q300" s="8"/>
      <c r="R300" s="9">
        <f>IF('RAOB Used for Calcs'!N300=1,N300/$O$9,0)</f>
        <v>0</v>
      </c>
      <c r="S300" s="25"/>
      <c r="T300" s="25">
        <f>IF('RAOB Used for Calcs'!L300=1,'particle parameters'!$B$31,T301+(P301*'vertical grid'!H301))</f>
        <v>0</v>
      </c>
      <c r="V300" s="25">
        <f>(IF('RAOB Used for Calcs'!L300=1, AVERAGE(T299:T300), AVERAGE(T299:T301))*'RAOB Used for Calcs'!N300)</f>
        <v>0</v>
      </c>
      <c r="W300" s="25"/>
      <c r="X300" s="25">
        <f>IF('RAOB Used for Calcs'!L300=1,'particle parameters'!$B$32,X301+(R301*'vertical grid'!H301))</f>
        <v>0</v>
      </c>
      <c r="Z300" s="25">
        <f>(IF('RAOB Used for Calcs'!L300=1,AVERAGE(X299:X300),AVERAGE(X299:X301)))*'RAOB Used for Calcs'!N300</f>
        <v>0</v>
      </c>
      <c r="AB300" s="8">
        <f>(V300*'vertical grid'!H300)+((0.5*P300)*('vertical grid'!H300*'vertical grid'!H300))</f>
        <v>0</v>
      </c>
      <c r="AD300" s="8">
        <f>(Z300*'vertical grid'!H300)+((0.5*R300)*('vertical grid'!H300*'vertical grid'!H300))</f>
        <v>0</v>
      </c>
      <c r="AF300" s="8" t="e">
        <f>IF(AB300=0, AB300/0, SUM(AB300:$AB$600))</f>
        <v>#DIV/0!</v>
      </c>
      <c r="AH300" s="8" t="e">
        <f>IF(AD300=0, AD300/0, SUM(AD300:$AD$600))</f>
        <v>#DIV/0!</v>
      </c>
      <c r="AJ300" s="9" t="e">
        <f>IF('RAOB Used for Calcs'!N301=1,AB300/(B300-B299),B300/0)</f>
        <v>#DIV/0!</v>
      </c>
      <c r="AL300" s="9" t="e">
        <f>IF('RAOB Used for Calcs'!N301=1, AD300/(B300-B299), B300/0)</f>
        <v>#DIV/0!</v>
      </c>
    </row>
    <row r="301" spans="2:38" x14ac:dyDescent="0.15">
      <c r="B301" s="15">
        <f>IF('RAOB Used for Calcs'!N301=1,'RAOB Used for Calcs'!C301,0)</f>
        <v>0</v>
      </c>
      <c r="D301" s="8">
        <f>Vz!K301</f>
        <v>0.42399999999999999</v>
      </c>
      <c r="F301" s="9">
        <f>'P,T'!J301</f>
        <v>0</v>
      </c>
      <c r="G301" s="8"/>
      <c r="H301" s="8">
        <f>'wind velocity'!J301-T301</f>
        <v>0</v>
      </c>
      <c r="I301" s="8"/>
      <c r="J301" s="8">
        <f>'wind velocity'!N301-X301</f>
        <v>0</v>
      </c>
      <c r="L301" s="12">
        <f>IF('RAOB Used for Calcs'!N301=1,(0.5)*F301*$K$12*D301*(H301*ABS(H301)),0)</f>
        <v>0</v>
      </c>
      <c r="N301" s="12">
        <f>IF('RAOB Used for Calcs'!N301=1,(0.5)*F301*$K$12*D301*(J301*ABS(J301)),0)</f>
        <v>0</v>
      </c>
      <c r="P301" s="9">
        <f>IF('RAOB Used for Calcs'!N301=1,L301/$O$9,0)</f>
        <v>0</v>
      </c>
      <c r="Q301" s="8"/>
      <c r="R301" s="9">
        <f>IF('RAOB Used for Calcs'!N301=1,N301/$O$9,0)</f>
        <v>0</v>
      </c>
      <c r="S301" s="25"/>
      <c r="T301" s="25">
        <f>IF('RAOB Used for Calcs'!L301=1,'particle parameters'!$B$31,T302+(P302*'vertical grid'!H302))</f>
        <v>0</v>
      </c>
      <c r="V301" s="25">
        <f>(IF('RAOB Used for Calcs'!L301=1, AVERAGE(T300:T301), AVERAGE(T300:T302))*'RAOB Used for Calcs'!N301)</f>
        <v>0</v>
      </c>
      <c r="W301" s="25"/>
      <c r="X301" s="25">
        <f>IF('RAOB Used for Calcs'!L301=1,'particle parameters'!$B$32,X302+(R302*'vertical grid'!H302))</f>
        <v>0</v>
      </c>
      <c r="Z301" s="25">
        <f>(IF('RAOB Used for Calcs'!L301=1,AVERAGE(X300:X301),AVERAGE(X300:X302)))*'RAOB Used for Calcs'!N301</f>
        <v>0</v>
      </c>
      <c r="AB301" s="8">
        <f>(V301*'vertical grid'!H301)+((0.5*P301)*('vertical grid'!H301*'vertical grid'!H301))</f>
        <v>0</v>
      </c>
      <c r="AD301" s="8">
        <f>(Z301*'vertical grid'!H301)+((0.5*R301)*('vertical grid'!H301*'vertical grid'!H301))</f>
        <v>0</v>
      </c>
      <c r="AF301" s="8" t="e">
        <f>IF(AB301=0, AB301/0, SUM(AB301:$AB$600))</f>
        <v>#DIV/0!</v>
      </c>
      <c r="AH301" s="8" t="e">
        <f>IF(AD301=0, AD301/0, SUM(AD301:$AD$600))</f>
        <v>#DIV/0!</v>
      </c>
      <c r="AJ301" s="9" t="e">
        <f>IF('RAOB Used for Calcs'!N302=1,AB301/(B301-B300),B301/0)</f>
        <v>#DIV/0!</v>
      </c>
      <c r="AL301" s="9" t="e">
        <f>IF('RAOB Used for Calcs'!N302=1, AD301/(B301-B300), B301/0)</f>
        <v>#DIV/0!</v>
      </c>
    </row>
    <row r="302" spans="2:38" x14ac:dyDescent="0.15">
      <c r="B302" s="15">
        <f>IF('RAOB Used for Calcs'!N302=1,'RAOB Used for Calcs'!C302,0)</f>
        <v>0</v>
      </c>
      <c r="D302" s="8">
        <f>Vz!K302</f>
        <v>0.42399999999999999</v>
      </c>
      <c r="F302" s="9">
        <f>'P,T'!J302</f>
        <v>0</v>
      </c>
      <c r="G302" s="8"/>
      <c r="H302" s="8">
        <f>'wind velocity'!J302-T302</f>
        <v>0</v>
      </c>
      <c r="I302" s="8"/>
      <c r="J302" s="8">
        <f>'wind velocity'!N302-X302</f>
        <v>0</v>
      </c>
      <c r="L302" s="12">
        <f>IF('RAOB Used for Calcs'!N302=1,(0.5)*F302*$K$12*D302*(H302*ABS(H302)),0)</f>
        <v>0</v>
      </c>
      <c r="N302" s="12">
        <f>IF('RAOB Used for Calcs'!N302=1,(0.5)*F302*$K$12*D302*(J302*ABS(J302)),0)</f>
        <v>0</v>
      </c>
      <c r="P302" s="9">
        <f>IF('RAOB Used for Calcs'!N302=1,L302/$O$9,0)</f>
        <v>0</v>
      </c>
      <c r="Q302" s="8"/>
      <c r="R302" s="9">
        <f>IF('RAOB Used for Calcs'!N302=1,N302/$O$9,0)</f>
        <v>0</v>
      </c>
      <c r="S302" s="25"/>
      <c r="T302" s="25">
        <f>IF('RAOB Used for Calcs'!L302=1,'particle parameters'!$B$31,T303+(P303*'vertical grid'!H303))</f>
        <v>0</v>
      </c>
      <c r="V302" s="25">
        <f>(IF('RAOB Used for Calcs'!L302=1, AVERAGE(T301:T302), AVERAGE(T301:T303))*'RAOB Used for Calcs'!N302)</f>
        <v>0</v>
      </c>
      <c r="W302" s="25"/>
      <c r="X302" s="25">
        <f>IF('RAOB Used for Calcs'!L302=1,'particle parameters'!$B$32,X303+(R303*'vertical grid'!H303))</f>
        <v>0</v>
      </c>
      <c r="Z302" s="25">
        <f>(IF('RAOB Used for Calcs'!L302=1,AVERAGE(X301:X302),AVERAGE(X301:X303)))*'RAOB Used for Calcs'!N302</f>
        <v>0</v>
      </c>
      <c r="AB302" s="8">
        <f>(V302*'vertical grid'!H302)+((0.5*P302)*('vertical grid'!H302*'vertical grid'!H302))</f>
        <v>0</v>
      </c>
      <c r="AD302" s="8">
        <f>(Z302*'vertical grid'!H302)+((0.5*R302)*('vertical grid'!H302*'vertical grid'!H302))</f>
        <v>0</v>
      </c>
      <c r="AF302" s="8" t="e">
        <f>IF(AB302=0, AB302/0, SUM(AB302:$AB$600))</f>
        <v>#DIV/0!</v>
      </c>
      <c r="AH302" s="8" t="e">
        <f>IF(AD302=0, AD302/0, SUM(AD302:$AD$600))</f>
        <v>#DIV/0!</v>
      </c>
      <c r="AJ302" s="9" t="e">
        <f>IF('RAOB Used for Calcs'!N303=1,AB302/(B302-B301),B302/0)</f>
        <v>#DIV/0!</v>
      </c>
      <c r="AL302" s="9" t="e">
        <f>IF('RAOB Used for Calcs'!N303=1, AD302/(B302-B301), B302/0)</f>
        <v>#DIV/0!</v>
      </c>
    </row>
    <row r="303" spans="2:38" x14ac:dyDescent="0.15">
      <c r="B303" s="15">
        <f>IF('RAOB Used for Calcs'!N303=1,'RAOB Used for Calcs'!C303,0)</f>
        <v>0</v>
      </c>
      <c r="D303" s="8">
        <f>Vz!K303</f>
        <v>0.42399999999999999</v>
      </c>
      <c r="F303" s="9">
        <f>'P,T'!J303</f>
        <v>0</v>
      </c>
      <c r="G303" s="8"/>
      <c r="H303" s="8">
        <f>'wind velocity'!J303-T303</f>
        <v>0</v>
      </c>
      <c r="I303" s="8"/>
      <c r="J303" s="8">
        <f>'wind velocity'!N303-X303</f>
        <v>0</v>
      </c>
      <c r="L303" s="12">
        <f>IF('RAOB Used for Calcs'!N303=1,(0.5)*F303*$K$12*D303*(H303*ABS(H303)),0)</f>
        <v>0</v>
      </c>
      <c r="N303" s="12">
        <f>IF('RAOB Used for Calcs'!N303=1,(0.5)*F303*$K$12*D303*(J303*ABS(J303)),0)</f>
        <v>0</v>
      </c>
      <c r="P303" s="9">
        <f>IF('RAOB Used for Calcs'!N303=1,L303/$O$9,0)</f>
        <v>0</v>
      </c>
      <c r="Q303" s="8"/>
      <c r="R303" s="9">
        <f>IF('RAOB Used for Calcs'!N303=1,N303/$O$9,0)</f>
        <v>0</v>
      </c>
      <c r="S303" s="25"/>
      <c r="T303" s="25">
        <f>IF('RAOB Used for Calcs'!L303=1,'particle parameters'!$B$31,T304+(P304*'vertical grid'!H304))</f>
        <v>0</v>
      </c>
      <c r="V303" s="25">
        <f>(IF('RAOB Used for Calcs'!L303=1, AVERAGE(T302:T303), AVERAGE(T302:T304))*'RAOB Used for Calcs'!N303)</f>
        <v>0</v>
      </c>
      <c r="W303" s="25"/>
      <c r="X303" s="25">
        <f>IF('RAOB Used for Calcs'!L303=1,'particle parameters'!$B$32,X304+(R304*'vertical grid'!H304))</f>
        <v>0</v>
      </c>
      <c r="Z303" s="25">
        <f>(IF('RAOB Used for Calcs'!L303=1,AVERAGE(X302:X303),AVERAGE(X302:X304)))*'RAOB Used for Calcs'!N303</f>
        <v>0</v>
      </c>
      <c r="AB303" s="8">
        <f>(V303*'vertical grid'!H303)+((0.5*P303)*('vertical grid'!H303*'vertical grid'!H303))</f>
        <v>0</v>
      </c>
      <c r="AD303" s="8">
        <f>(Z303*'vertical grid'!H303)+((0.5*R303)*('vertical grid'!H303*'vertical grid'!H303))</f>
        <v>0</v>
      </c>
      <c r="AF303" s="8" t="e">
        <f>IF(AB303=0, AB303/0, SUM(AB303:$AB$600))</f>
        <v>#DIV/0!</v>
      </c>
      <c r="AH303" s="8" t="e">
        <f>IF(AD303=0, AD303/0, SUM(AD303:$AD$600))</f>
        <v>#DIV/0!</v>
      </c>
      <c r="AJ303" s="9" t="e">
        <f>IF('RAOB Used for Calcs'!N304=1,AB303/(B303-B302),B303/0)</f>
        <v>#DIV/0!</v>
      </c>
      <c r="AL303" s="9" t="e">
        <f>IF('RAOB Used for Calcs'!N304=1, AD303/(B303-B302), B303/0)</f>
        <v>#DIV/0!</v>
      </c>
    </row>
    <row r="304" spans="2:38" x14ac:dyDescent="0.15">
      <c r="B304" s="15">
        <f>IF('RAOB Used for Calcs'!N304=1,'RAOB Used for Calcs'!C304,0)</f>
        <v>0</v>
      </c>
      <c r="D304" s="8">
        <f>Vz!K304</f>
        <v>0.42399999999999999</v>
      </c>
      <c r="F304" s="9">
        <f>'P,T'!J304</f>
        <v>0</v>
      </c>
      <c r="G304" s="8"/>
      <c r="H304" s="8">
        <f>'wind velocity'!J304-T304</f>
        <v>0</v>
      </c>
      <c r="I304" s="8"/>
      <c r="J304" s="8">
        <f>'wind velocity'!N304-X304</f>
        <v>0</v>
      </c>
      <c r="L304" s="12">
        <f>IF('RAOB Used for Calcs'!N304=1,(0.5)*F304*$K$12*D304*(H304*ABS(H304)),0)</f>
        <v>0</v>
      </c>
      <c r="N304" s="12">
        <f>IF('RAOB Used for Calcs'!N304=1,(0.5)*F304*$K$12*D304*(J304*ABS(J304)),0)</f>
        <v>0</v>
      </c>
      <c r="P304" s="9">
        <f>IF('RAOB Used for Calcs'!N304=1,L304/$O$9,0)</f>
        <v>0</v>
      </c>
      <c r="Q304" s="8"/>
      <c r="R304" s="9">
        <f>IF('RAOB Used for Calcs'!N304=1,N304/$O$9,0)</f>
        <v>0</v>
      </c>
      <c r="S304" s="25"/>
      <c r="T304" s="25">
        <f>IF('RAOB Used for Calcs'!L304=1,'particle parameters'!$B$31,T305+(P305*'vertical grid'!H305))</f>
        <v>0</v>
      </c>
      <c r="V304" s="25">
        <f>(IF('RAOB Used for Calcs'!L304=1, AVERAGE(T303:T304), AVERAGE(T303:T305))*'RAOB Used for Calcs'!N304)</f>
        <v>0</v>
      </c>
      <c r="W304" s="25"/>
      <c r="X304" s="25">
        <f>IF('RAOB Used for Calcs'!L304=1,'particle parameters'!$B$32,X305+(R305*'vertical grid'!H305))</f>
        <v>0</v>
      </c>
      <c r="Z304" s="25">
        <f>(IF('RAOB Used for Calcs'!L304=1,AVERAGE(X303:X304),AVERAGE(X303:X305)))*'RAOB Used for Calcs'!N304</f>
        <v>0</v>
      </c>
      <c r="AB304" s="8">
        <f>(V304*'vertical grid'!H304)+((0.5*P304)*('vertical grid'!H304*'vertical grid'!H304))</f>
        <v>0</v>
      </c>
      <c r="AD304" s="8">
        <f>(Z304*'vertical grid'!H304)+((0.5*R304)*('vertical grid'!H304*'vertical grid'!H304))</f>
        <v>0</v>
      </c>
      <c r="AF304" s="8" t="e">
        <f>IF(AB304=0, AB304/0, SUM(AB304:$AB$600))</f>
        <v>#DIV/0!</v>
      </c>
      <c r="AH304" s="8" t="e">
        <f>IF(AD304=0, AD304/0, SUM(AD304:$AD$600))</f>
        <v>#DIV/0!</v>
      </c>
      <c r="AJ304" s="9" t="e">
        <f>IF('RAOB Used for Calcs'!N305=1,AB304/(B304-B303),B304/0)</f>
        <v>#DIV/0!</v>
      </c>
      <c r="AL304" s="9" t="e">
        <f>IF('RAOB Used for Calcs'!N305=1, AD304/(B304-B303), B304/0)</f>
        <v>#DIV/0!</v>
      </c>
    </row>
    <row r="305" spans="2:38" x14ac:dyDescent="0.15">
      <c r="B305" s="15">
        <f>IF('RAOB Used for Calcs'!N305=1,'RAOB Used for Calcs'!C305,0)</f>
        <v>0</v>
      </c>
      <c r="D305" s="8">
        <f>Vz!K305</f>
        <v>0.42399999999999999</v>
      </c>
      <c r="F305" s="9">
        <f>'P,T'!J305</f>
        <v>0</v>
      </c>
      <c r="G305" s="8"/>
      <c r="H305" s="8">
        <f>'wind velocity'!J305-T305</f>
        <v>0</v>
      </c>
      <c r="I305" s="8"/>
      <c r="J305" s="8">
        <f>'wind velocity'!N305-X305</f>
        <v>0</v>
      </c>
      <c r="L305" s="12">
        <f>IF('RAOB Used for Calcs'!N305=1,(0.5)*F305*$K$12*D305*(H305*ABS(H305)),0)</f>
        <v>0</v>
      </c>
      <c r="N305" s="12">
        <f>IF('RAOB Used for Calcs'!N305=1,(0.5)*F305*$K$12*D305*(J305*ABS(J305)),0)</f>
        <v>0</v>
      </c>
      <c r="P305" s="9">
        <f>IF('RAOB Used for Calcs'!N305=1,L305/$O$9,0)</f>
        <v>0</v>
      </c>
      <c r="Q305" s="8"/>
      <c r="R305" s="9">
        <f>IF('RAOB Used for Calcs'!N305=1,N305/$O$9,0)</f>
        <v>0</v>
      </c>
      <c r="S305" s="25"/>
      <c r="T305" s="25">
        <f>IF('RAOB Used for Calcs'!L305=1,'particle parameters'!$B$31,T306+(P306*'vertical grid'!H306))</f>
        <v>0</v>
      </c>
      <c r="V305" s="25">
        <f>(IF('RAOB Used for Calcs'!L305=1, AVERAGE(T304:T305), AVERAGE(T304:T306))*'RAOB Used for Calcs'!N305)</f>
        <v>0</v>
      </c>
      <c r="W305" s="25"/>
      <c r="X305" s="25">
        <f>IF('RAOB Used for Calcs'!L305=1,'particle parameters'!$B$32,X306+(R306*'vertical grid'!H306))</f>
        <v>0</v>
      </c>
      <c r="Z305" s="25">
        <f>(IF('RAOB Used for Calcs'!L305=1,AVERAGE(X304:X305),AVERAGE(X304:X306)))*'RAOB Used for Calcs'!N305</f>
        <v>0</v>
      </c>
      <c r="AB305" s="8">
        <f>(V305*'vertical grid'!H305)+((0.5*P305)*('vertical grid'!H305*'vertical grid'!H305))</f>
        <v>0</v>
      </c>
      <c r="AD305" s="8">
        <f>(Z305*'vertical grid'!H305)+((0.5*R305)*('vertical grid'!H305*'vertical grid'!H305))</f>
        <v>0</v>
      </c>
      <c r="AF305" s="8" t="e">
        <f>IF(AB305=0, AB305/0, SUM(AB305:$AB$600))</f>
        <v>#DIV/0!</v>
      </c>
      <c r="AH305" s="8" t="e">
        <f>IF(AD305=0, AD305/0, SUM(AD305:$AD$600))</f>
        <v>#DIV/0!</v>
      </c>
      <c r="AJ305" s="9" t="e">
        <f>IF('RAOB Used for Calcs'!N306=1,AB305/(B305-B304),B305/0)</f>
        <v>#DIV/0!</v>
      </c>
      <c r="AL305" s="9" t="e">
        <f>IF('RAOB Used for Calcs'!N306=1, AD305/(B305-B304), B305/0)</f>
        <v>#DIV/0!</v>
      </c>
    </row>
    <row r="306" spans="2:38" x14ac:dyDescent="0.15">
      <c r="B306" s="15">
        <f>IF('RAOB Used for Calcs'!N306=1,'RAOB Used for Calcs'!C306,0)</f>
        <v>0</v>
      </c>
      <c r="D306" s="8">
        <f>Vz!K306</f>
        <v>0.42399999999999999</v>
      </c>
      <c r="F306" s="9">
        <f>'P,T'!J306</f>
        <v>0</v>
      </c>
      <c r="G306" s="8"/>
      <c r="H306" s="8">
        <f>'wind velocity'!J306-T306</f>
        <v>0</v>
      </c>
      <c r="I306" s="8"/>
      <c r="J306" s="8">
        <f>'wind velocity'!N306-X306</f>
        <v>0</v>
      </c>
      <c r="L306" s="12">
        <f>IF('RAOB Used for Calcs'!N306=1,(0.5)*F306*$K$12*D306*(H306*ABS(H306)),0)</f>
        <v>0</v>
      </c>
      <c r="N306" s="12">
        <f>IF('RAOB Used for Calcs'!N306=1,(0.5)*F306*$K$12*D306*(J306*ABS(J306)),0)</f>
        <v>0</v>
      </c>
      <c r="P306" s="9">
        <f>IF('RAOB Used for Calcs'!N306=1,L306/$O$9,0)</f>
        <v>0</v>
      </c>
      <c r="Q306" s="8"/>
      <c r="R306" s="9">
        <f>IF('RAOB Used for Calcs'!N306=1,N306/$O$9,0)</f>
        <v>0</v>
      </c>
      <c r="S306" s="25"/>
      <c r="T306" s="25">
        <f>IF('RAOB Used for Calcs'!L306=1,'particle parameters'!$B$31,T307+(P307*'vertical grid'!H307))</f>
        <v>0</v>
      </c>
      <c r="V306" s="25">
        <f>(IF('RAOB Used for Calcs'!L306=1, AVERAGE(T305:T306), AVERAGE(T305:T307))*'RAOB Used for Calcs'!N306)</f>
        <v>0</v>
      </c>
      <c r="W306" s="25"/>
      <c r="X306" s="25">
        <f>IF('RAOB Used for Calcs'!L306=1,'particle parameters'!$B$32,X307+(R307*'vertical grid'!H307))</f>
        <v>0</v>
      </c>
      <c r="Z306" s="25">
        <f>(IF('RAOB Used for Calcs'!L306=1,AVERAGE(X305:X306),AVERAGE(X305:X307)))*'RAOB Used for Calcs'!N306</f>
        <v>0</v>
      </c>
      <c r="AB306" s="8">
        <f>(V306*'vertical grid'!H306)+((0.5*P306)*('vertical grid'!H306*'vertical grid'!H306))</f>
        <v>0</v>
      </c>
      <c r="AD306" s="8">
        <f>(Z306*'vertical grid'!H306)+((0.5*R306)*('vertical grid'!H306*'vertical grid'!H306))</f>
        <v>0</v>
      </c>
      <c r="AF306" s="8" t="e">
        <f>IF(AB306=0, AB306/0, SUM(AB306:$AB$600))</f>
        <v>#DIV/0!</v>
      </c>
      <c r="AH306" s="8" t="e">
        <f>IF(AD306=0, AD306/0, SUM(AD306:$AD$600))</f>
        <v>#DIV/0!</v>
      </c>
      <c r="AJ306" s="9" t="e">
        <f>IF('RAOB Used for Calcs'!N307=1,AB306/(B306-B305),B306/0)</f>
        <v>#DIV/0!</v>
      </c>
      <c r="AL306" s="9" t="e">
        <f>IF('RAOB Used for Calcs'!N307=1, AD306/(B306-B305), B306/0)</f>
        <v>#DIV/0!</v>
      </c>
    </row>
    <row r="307" spans="2:38" x14ac:dyDescent="0.15">
      <c r="B307" s="15">
        <f>IF('RAOB Used for Calcs'!N307=1,'RAOB Used for Calcs'!C307,0)</f>
        <v>0</v>
      </c>
      <c r="D307" s="8">
        <f>Vz!K307</f>
        <v>0.42399999999999999</v>
      </c>
      <c r="F307" s="9">
        <f>'P,T'!J307</f>
        <v>0</v>
      </c>
      <c r="G307" s="8"/>
      <c r="H307" s="8">
        <f>'wind velocity'!J307-T307</f>
        <v>0</v>
      </c>
      <c r="I307" s="8"/>
      <c r="J307" s="8">
        <f>'wind velocity'!N307-X307</f>
        <v>0</v>
      </c>
      <c r="L307" s="12">
        <f>IF('RAOB Used for Calcs'!N307=1,(0.5)*F307*$K$12*D307*(H307*ABS(H307)),0)</f>
        <v>0</v>
      </c>
      <c r="N307" s="12">
        <f>IF('RAOB Used for Calcs'!N307=1,(0.5)*F307*$K$12*D307*(J307*ABS(J307)),0)</f>
        <v>0</v>
      </c>
      <c r="P307" s="9">
        <f>IF('RAOB Used for Calcs'!N307=1,L307/$O$9,0)</f>
        <v>0</v>
      </c>
      <c r="Q307" s="8"/>
      <c r="R307" s="9">
        <f>IF('RAOB Used for Calcs'!N307=1,N307/$O$9,0)</f>
        <v>0</v>
      </c>
      <c r="S307" s="25"/>
      <c r="T307" s="25">
        <f>IF('RAOB Used for Calcs'!L307=1,'particle parameters'!$B$31,T308+(P308*'vertical grid'!H308))</f>
        <v>0</v>
      </c>
      <c r="V307" s="25">
        <f>(IF('RAOB Used for Calcs'!L307=1, AVERAGE(T306:T307), AVERAGE(T306:T308))*'RAOB Used for Calcs'!N307)</f>
        <v>0</v>
      </c>
      <c r="W307" s="25"/>
      <c r="X307" s="25">
        <f>IF('RAOB Used for Calcs'!L307=1,'particle parameters'!$B$32,X308+(R308*'vertical grid'!H308))</f>
        <v>0</v>
      </c>
      <c r="Z307" s="25">
        <f>(IF('RAOB Used for Calcs'!L307=1,AVERAGE(X306:X307),AVERAGE(X306:X308)))*'RAOB Used for Calcs'!N307</f>
        <v>0</v>
      </c>
      <c r="AB307" s="8">
        <f>(V307*'vertical grid'!H307)+((0.5*P307)*('vertical grid'!H307*'vertical grid'!H307))</f>
        <v>0</v>
      </c>
      <c r="AD307" s="8">
        <f>(Z307*'vertical grid'!H307)+((0.5*R307)*('vertical grid'!H307*'vertical grid'!H307))</f>
        <v>0</v>
      </c>
      <c r="AF307" s="8" t="e">
        <f>IF(AB307=0, AB307/0, SUM(AB307:$AB$600))</f>
        <v>#DIV/0!</v>
      </c>
      <c r="AH307" s="8" t="e">
        <f>IF(AD307=0, AD307/0, SUM(AD307:$AD$600))</f>
        <v>#DIV/0!</v>
      </c>
      <c r="AJ307" s="9" t="e">
        <f>IF('RAOB Used for Calcs'!N308=1,AB307/(B307-B306),B307/0)</f>
        <v>#DIV/0!</v>
      </c>
      <c r="AL307" s="9" t="e">
        <f>IF('RAOB Used for Calcs'!N308=1, AD307/(B307-B306), B307/0)</f>
        <v>#DIV/0!</v>
      </c>
    </row>
    <row r="308" spans="2:38" x14ac:dyDescent="0.15">
      <c r="B308" s="15">
        <f>IF('RAOB Used for Calcs'!N308=1,'RAOB Used for Calcs'!C308,0)</f>
        <v>0</v>
      </c>
      <c r="D308" s="8">
        <f>Vz!K308</f>
        <v>0.42399999999999999</v>
      </c>
      <c r="F308" s="9">
        <f>'P,T'!J308</f>
        <v>0</v>
      </c>
      <c r="G308" s="8"/>
      <c r="H308" s="8">
        <f>'wind velocity'!J308-T308</f>
        <v>0</v>
      </c>
      <c r="I308" s="8"/>
      <c r="J308" s="8">
        <f>'wind velocity'!N308-X308</f>
        <v>0</v>
      </c>
      <c r="L308" s="12">
        <f>IF('RAOB Used for Calcs'!N308=1,(0.5)*F308*$K$12*D308*(H308*ABS(H308)),0)</f>
        <v>0</v>
      </c>
      <c r="N308" s="12">
        <f>IF('RAOB Used for Calcs'!N308=1,(0.5)*F308*$K$12*D308*(J308*ABS(J308)),0)</f>
        <v>0</v>
      </c>
      <c r="P308" s="9">
        <f>IF('RAOB Used for Calcs'!N308=1,L308/$O$9,0)</f>
        <v>0</v>
      </c>
      <c r="Q308" s="8"/>
      <c r="R308" s="9">
        <f>IF('RAOB Used for Calcs'!N308=1,N308/$O$9,0)</f>
        <v>0</v>
      </c>
      <c r="S308" s="25"/>
      <c r="T308" s="25">
        <f>IF('RAOB Used for Calcs'!L308=1,'particle parameters'!$B$31,T309+(P309*'vertical grid'!H309))</f>
        <v>0</v>
      </c>
      <c r="V308" s="25">
        <f>(IF('RAOB Used for Calcs'!L308=1, AVERAGE(T307:T308), AVERAGE(T307:T309))*'RAOB Used for Calcs'!N308)</f>
        <v>0</v>
      </c>
      <c r="W308" s="25"/>
      <c r="X308" s="25">
        <f>IF('RAOB Used for Calcs'!L308=1,'particle parameters'!$B$32,X309+(R309*'vertical grid'!H309))</f>
        <v>0</v>
      </c>
      <c r="Z308" s="25">
        <f>(IF('RAOB Used for Calcs'!L308=1,AVERAGE(X307:X308),AVERAGE(X307:X309)))*'RAOB Used for Calcs'!N308</f>
        <v>0</v>
      </c>
      <c r="AB308" s="8">
        <f>(V308*'vertical grid'!H308)+((0.5*P308)*('vertical grid'!H308*'vertical grid'!H308))</f>
        <v>0</v>
      </c>
      <c r="AD308" s="8">
        <f>(Z308*'vertical grid'!H308)+((0.5*R308)*('vertical grid'!H308*'vertical grid'!H308))</f>
        <v>0</v>
      </c>
      <c r="AF308" s="8" t="e">
        <f>IF(AB308=0, AB308/0, SUM(AB308:$AB$600))</f>
        <v>#DIV/0!</v>
      </c>
      <c r="AH308" s="8" t="e">
        <f>IF(AD308=0, AD308/0, SUM(AD308:$AD$600))</f>
        <v>#DIV/0!</v>
      </c>
      <c r="AJ308" s="9" t="e">
        <f>IF('RAOB Used for Calcs'!N309=1,AB308/(B308-B307),B308/0)</f>
        <v>#DIV/0!</v>
      </c>
      <c r="AL308" s="9" t="e">
        <f>IF('RAOB Used for Calcs'!N309=1, AD308/(B308-B307), B308/0)</f>
        <v>#DIV/0!</v>
      </c>
    </row>
    <row r="309" spans="2:38" x14ac:dyDescent="0.15">
      <c r="B309" s="15">
        <f>IF('RAOB Used for Calcs'!N309=1,'RAOB Used for Calcs'!C309,0)</f>
        <v>0</v>
      </c>
      <c r="D309" s="8">
        <f>Vz!K309</f>
        <v>0.42399999999999999</v>
      </c>
      <c r="F309" s="9">
        <f>'P,T'!J309</f>
        <v>0</v>
      </c>
      <c r="G309" s="8"/>
      <c r="H309" s="8">
        <f>'wind velocity'!J309-T309</f>
        <v>0</v>
      </c>
      <c r="I309" s="8"/>
      <c r="J309" s="8">
        <f>'wind velocity'!N309-X309</f>
        <v>0</v>
      </c>
      <c r="L309" s="12">
        <f>IF('RAOB Used for Calcs'!N309=1,(0.5)*F309*$K$12*D309*(H309*ABS(H309)),0)</f>
        <v>0</v>
      </c>
      <c r="N309" s="12">
        <f>IF('RAOB Used for Calcs'!N309=1,(0.5)*F309*$K$12*D309*(J309*ABS(J309)),0)</f>
        <v>0</v>
      </c>
      <c r="P309" s="9">
        <f>IF('RAOB Used for Calcs'!N309=1,L309/$O$9,0)</f>
        <v>0</v>
      </c>
      <c r="Q309" s="8"/>
      <c r="R309" s="9">
        <f>IF('RAOB Used for Calcs'!N309=1,N309/$O$9,0)</f>
        <v>0</v>
      </c>
      <c r="S309" s="25"/>
      <c r="T309" s="25">
        <f>IF('RAOB Used for Calcs'!L309=1,'particle parameters'!$B$31,T310+(P310*'vertical grid'!H310))</f>
        <v>0</v>
      </c>
      <c r="V309" s="25">
        <f>(IF('RAOB Used for Calcs'!L309=1, AVERAGE(T308:T309), AVERAGE(T308:T310))*'RAOB Used for Calcs'!N309)</f>
        <v>0</v>
      </c>
      <c r="W309" s="25"/>
      <c r="X309" s="25">
        <f>IF('RAOB Used for Calcs'!L309=1,'particle parameters'!$B$32,X310+(R310*'vertical grid'!H310))</f>
        <v>0</v>
      </c>
      <c r="Z309" s="25">
        <f>(IF('RAOB Used for Calcs'!L309=1,AVERAGE(X308:X309),AVERAGE(X308:X310)))*'RAOB Used for Calcs'!N309</f>
        <v>0</v>
      </c>
      <c r="AB309" s="8">
        <f>(V309*'vertical grid'!H309)+((0.5*P309)*('vertical grid'!H309*'vertical grid'!H309))</f>
        <v>0</v>
      </c>
      <c r="AD309" s="8">
        <f>(Z309*'vertical grid'!H309)+((0.5*R309)*('vertical grid'!H309*'vertical grid'!H309))</f>
        <v>0</v>
      </c>
      <c r="AF309" s="8" t="e">
        <f>IF(AB309=0, AB309/0, SUM(AB309:$AB$600))</f>
        <v>#DIV/0!</v>
      </c>
      <c r="AH309" s="8" t="e">
        <f>IF(AD309=0, AD309/0, SUM(AD309:$AD$600))</f>
        <v>#DIV/0!</v>
      </c>
      <c r="AJ309" s="9" t="e">
        <f>IF('RAOB Used for Calcs'!N310=1,AB309/(B309-B308),B309/0)</f>
        <v>#DIV/0!</v>
      </c>
      <c r="AL309" s="9" t="e">
        <f>IF('RAOB Used for Calcs'!N310=1, AD309/(B309-B308), B309/0)</f>
        <v>#DIV/0!</v>
      </c>
    </row>
    <row r="310" spans="2:38" x14ac:dyDescent="0.15">
      <c r="B310" s="15">
        <f>IF('RAOB Used for Calcs'!N310=1,'RAOB Used for Calcs'!C310,0)</f>
        <v>0</v>
      </c>
      <c r="D310" s="8">
        <f>Vz!K310</f>
        <v>0.42399999999999999</v>
      </c>
      <c r="F310" s="9">
        <f>'P,T'!J310</f>
        <v>0</v>
      </c>
      <c r="G310" s="8"/>
      <c r="H310" s="8">
        <f>'wind velocity'!J310-T310</f>
        <v>0</v>
      </c>
      <c r="I310" s="8"/>
      <c r="J310" s="8">
        <f>'wind velocity'!N310-X310</f>
        <v>0</v>
      </c>
      <c r="L310" s="12">
        <f>IF('RAOB Used for Calcs'!N310=1,(0.5)*F310*$K$12*D310*(H310*ABS(H310)),0)</f>
        <v>0</v>
      </c>
      <c r="N310" s="12">
        <f>IF('RAOB Used for Calcs'!N310=1,(0.5)*F310*$K$12*D310*(J310*ABS(J310)),0)</f>
        <v>0</v>
      </c>
      <c r="P310" s="9">
        <f>IF('RAOB Used for Calcs'!N310=1,L310/$O$9,0)</f>
        <v>0</v>
      </c>
      <c r="Q310" s="8"/>
      <c r="R310" s="9">
        <f>IF('RAOB Used for Calcs'!N310=1,N310/$O$9,0)</f>
        <v>0</v>
      </c>
      <c r="S310" s="25"/>
      <c r="T310" s="25">
        <f>IF('RAOB Used for Calcs'!L310=1,'particle parameters'!$B$31,T311+(P311*'vertical grid'!H311))</f>
        <v>0</v>
      </c>
      <c r="V310" s="25">
        <f>(IF('RAOB Used for Calcs'!L310=1, AVERAGE(T309:T310), AVERAGE(T309:T311))*'RAOB Used for Calcs'!N310)</f>
        <v>0</v>
      </c>
      <c r="W310" s="25"/>
      <c r="X310" s="25">
        <f>IF('RAOB Used for Calcs'!L310=1,'particle parameters'!$B$32,X311+(R311*'vertical grid'!H311))</f>
        <v>0</v>
      </c>
      <c r="Z310" s="25">
        <f>(IF('RAOB Used for Calcs'!L310=1,AVERAGE(X309:X310),AVERAGE(X309:X311)))*'RAOB Used for Calcs'!N310</f>
        <v>0</v>
      </c>
      <c r="AB310" s="8">
        <f>(V310*'vertical grid'!H310)+((0.5*P310)*('vertical grid'!H310*'vertical grid'!H310))</f>
        <v>0</v>
      </c>
      <c r="AD310" s="8">
        <f>(Z310*'vertical grid'!H310)+((0.5*R310)*('vertical grid'!H310*'vertical grid'!H310))</f>
        <v>0</v>
      </c>
      <c r="AF310" s="8" t="e">
        <f>IF(AB310=0, AB310/0, SUM(AB310:$AB$600))</f>
        <v>#DIV/0!</v>
      </c>
      <c r="AH310" s="8" t="e">
        <f>IF(AD310=0, AD310/0, SUM(AD310:$AD$600))</f>
        <v>#DIV/0!</v>
      </c>
      <c r="AJ310" s="9" t="e">
        <f>IF('RAOB Used for Calcs'!N311=1,AB310/(B310-B309),B310/0)</f>
        <v>#DIV/0!</v>
      </c>
      <c r="AL310" s="9" t="e">
        <f>IF('RAOB Used for Calcs'!N311=1, AD310/(B310-B309), B310/0)</f>
        <v>#DIV/0!</v>
      </c>
    </row>
    <row r="311" spans="2:38" x14ac:dyDescent="0.15">
      <c r="B311" s="15">
        <f>IF('RAOB Used for Calcs'!N311=1,'RAOB Used for Calcs'!C311,0)</f>
        <v>0</v>
      </c>
      <c r="D311" s="8">
        <f>Vz!K311</f>
        <v>0.42399999999999999</v>
      </c>
      <c r="F311" s="9">
        <f>'P,T'!J311</f>
        <v>0</v>
      </c>
      <c r="G311" s="8"/>
      <c r="H311" s="8">
        <f>'wind velocity'!J311-T311</f>
        <v>0</v>
      </c>
      <c r="I311" s="8"/>
      <c r="J311" s="8">
        <f>'wind velocity'!N311-X311</f>
        <v>0</v>
      </c>
      <c r="L311" s="12">
        <f>IF('RAOB Used for Calcs'!N311=1,(0.5)*F311*$K$12*D311*(H311*ABS(H311)),0)</f>
        <v>0</v>
      </c>
      <c r="N311" s="12">
        <f>IF('RAOB Used for Calcs'!N311=1,(0.5)*F311*$K$12*D311*(J311*ABS(J311)),0)</f>
        <v>0</v>
      </c>
      <c r="P311" s="9">
        <f>IF('RAOB Used for Calcs'!N311=1,L311/$O$9,0)</f>
        <v>0</v>
      </c>
      <c r="Q311" s="8"/>
      <c r="R311" s="9">
        <f>IF('RAOB Used for Calcs'!N311=1,N311/$O$9,0)</f>
        <v>0</v>
      </c>
      <c r="S311" s="25"/>
      <c r="T311" s="25">
        <f>IF('RAOB Used for Calcs'!L311=1,'particle parameters'!$B$31,T312+(P312*'vertical grid'!H312))</f>
        <v>0</v>
      </c>
      <c r="V311" s="25">
        <f>(IF('RAOB Used for Calcs'!L311=1, AVERAGE(T310:T311), AVERAGE(T310:T312))*'RAOB Used for Calcs'!N311)</f>
        <v>0</v>
      </c>
      <c r="W311" s="25"/>
      <c r="X311" s="25">
        <f>IF('RAOB Used for Calcs'!L311=1,'particle parameters'!$B$32,X312+(R312*'vertical grid'!H312))</f>
        <v>0</v>
      </c>
      <c r="Z311" s="25">
        <f>(IF('RAOB Used for Calcs'!L311=1,AVERAGE(X310:X311),AVERAGE(X310:X312)))*'RAOB Used for Calcs'!N311</f>
        <v>0</v>
      </c>
      <c r="AB311" s="8">
        <f>(V311*'vertical grid'!H311)+((0.5*P311)*('vertical grid'!H311*'vertical grid'!H311))</f>
        <v>0</v>
      </c>
      <c r="AD311" s="8">
        <f>(Z311*'vertical grid'!H311)+((0.5*R311)*('vertical grid'!H311*'vertical grid'!H311))</f>
        <v>0</v>
      </c>
      <c r="AF311" s="8" t="e">
        <f>IF(AB311=0, AB311/0, SUM(AB311:$AB$600))</f>
        <v>#DIV/0!</v>
      </c>
      <c r="AH311" s="8" t="e">
        <f>IF(AD311=0, AD311/0, SUM(AD311:$AD$600))</f>
        <v>#DIV/0!</v>
      </c>
      <c r="AJ311" s="9" t="e">
        <f>IF('RAOB Used for Calcs'!N312=1,AB311/(B311-B310),B311/0)</f>
        <v>#DIV/0!</v>
      </c>
      <c r="AL311" s="9" t="e">
        <f>IF('RAOB Used for Calcs'!N312=1, AD311/(B311-B310), B311/0)</f>
        <v>#DIV/0!</v>
      </c>
    </row>
    <row r="312" spans="2:38" x14ac:dyDescent="0.15">
      <c r="B312" s="15">
        <f>IF('RAOB Used for Calcs'!N312=1,'RAOB Used for Calcs'!C312,0)</f>
        <v>0</v>
      </c>
      <c r="D312" s="8">
        <f>Vz!K312</f>
        <v>0.42399999999999999</v>
      </c>
      <c r="F312" s="9">
        <f>'P,T'!J312</f>
        <v>0</v>
      </c>
      <c r="G312" s="8"/>
      <c r="H312" s="8">
        <f>'wind velocity'!J312-T312</f>
        <v>0</v>
      </c>
      <c r="I312" s="8"/>
      <c r="J312" s="8">
        <f>'wind velocity'!N312-X312</f>
        <v>0</v>
      </c>
      <c r="L312" s="12">
        <f>IF('RAOB Used for Calcs'!N312=1,(0.5)*F312*$K$12*D312*(H312*ABS(H312)),0)</f>
        <v>0</v>
      </c>
      <c r="N312" s="12">
        <f>IF('RAOB Used for Calcs'!N312=1,(0.5)*F312*$K$12*D312*(J312*ABS(J312)),0)</f>
        <v>0</v>
      </c>
      <c r="P312" s="9">
        <f>IF('RAOB Used for Calcs'!N312=1,L312/$O$9,0)</f>
        <v>0</v>
      </c>
      <c r="Q312" s="8"/>
      <c r="R312" s="9">
        <f>IF('RAOB Used for Calcs'!N312=1,N312/$O$9,0)</f>
        <v>0</v>
      </c>
      <c r="S312" s="25"/>
      <c r="T312" s="25">
        <f>IF('RAOB Used for Calcs'!L312=1,'particle parameters'!$B$31,T313+(P313*'vertical grid'!H313))</f>
        <v>0</v>
      </c>
      <c r="V312" s="25">
        <f>(IF('RAOB Used for Calcs'!L312=1, AVERAGE(T311:T312), AVERAGE(T311:T313))*'RAOB Used for Calcs'!N312)</f>
        <v>0</v>
      </c>
      <c r="W312" s="25"/>
      <c r="X312" s="25">
        <f>IF('RAOB Used for Calcs'!L312=1,'particle parameters'!$B$32,X313+(R313*'vertical grid'!H313))</f>
        <v>0</v>
      </c>
      <c r="Z312" s="25">
        <f>(IF('RAOB Used for Calcs'!L312=1,AVERAGE(X311:X312),AVERAGE(X311:X313)))*'RAOB Used for Calcs'!N312</f>
        <v>0</v>
      </c>
      <c r="AB312" s="8">
        <f>(V312*'vertical grid'!H312)+((0.5*P312)*('vertical grid'!H312*'vertical grid'!H312))</f>
        <v>0</v>
      </c>
      <c r="AD312" s="8">
        <f>(Z312*'vertical grid'!H312)+((0.5*R312)*('vertical grid'!H312*'vertical grid'!H312))</f>
        <v>0</v>
      </c>
      <c r="AF312" s="8" t="e">
        <f>IF(AB312=0, AB312/0, SUM(AB312:$AB$600))</f>
        <v>#DIV/0!</v>
      </c>
      <c r="AH312" s="8" t="e">
        <f>IF(AD312=0, AD312/0, SUM(AD312:$AD$600))</f>
        <v>#DIV/0!</v>
      </c>
      <c r="AJ312" s="9" t="e">
        <f>IF('RAOB Used for Calcs'!N313=1,AB312/(B312-B311),B312/0)</f>
        <v>#DIV/0!</v>
      </c>
      <c r="AL312" s="9" t="e">
        <f>IF('RAOB Used for Calcs'!N313=1, AD312/(B312-B311), B312/0)</f>
        <v>#DIV/0!</v>
      </c>
    </row>
    <row r="313" spans="2:38" x14ac:dyDescent="0.15">
      <c r="B313" s="15">
        <f>IF('RAOB Used for Calcs'!N313=1,'RAOB Used for Calcs'!C313,0)</f>
        <v>0</v>
      </c>
      <c r="D313" s="8">
        <f>Vz!K313</f>
        <v>0.42399999999999999</v>
      </c>
      <c r="F313" s="9">
        <f>'P,T'!J313</f>
        <v>0</v>
      </c>
      <c r="G313" s="8"/>
      <c r="H313" s="8">
        <f>'wind velocity'!J313-T313</f>
        <v>0</v>
      </c>
      <c r="I313" s="8"/>
      <c r="J313" s="8">
        <f>'wind velocity'!N313-X313</f>
        <v>0</v>
      </c>
      <c r="L313" s="12">
        <f>IF('RAOB Used for Calcs'!N313=1,(0.5)*F313*$K$12*D313*(H313*ABS(H313)),0)</f>
        <v>0</v>
      </c>
      <c r="N313" s="12">
        <f>IF('RAOB Used for Calcs'!N313=1,(0.5)*F313*$K$12*D313*(J313*ABS(J313)),0)</f>
        <v>0</v>
      </c>
      <c r="P313" s="9">
        <f>IF('RAOB Used for Calcs'!N313=1,L313/$O$9,0)</f>
        <v>0</v>
      </c>
      <c r="Q313" s="8"/>
      <c r="R313" s="9">
        <f>IF('RAOB Used for Calcs'!N313=1,N313/$O$9,0)</f>
        <v>0</v>
      </c>
      <c r="S313" s="25"/>
      <c r="T313" s="25">
        <f>IF('RAOB Used for Calcs'!L313=1,'particle parameters'!$B$31,T314+(P314*'vertical grid'!H314))</f>
        <v>0</v>
      </c>
      <c r="V313" s="25">
        <f>(IF('RAOB Used for Calcs'!L313=1, AVERAGE(T312:T313), AVERAGE(T312:T314))*'RAOB Used for Calcs'!N313)</f>
        <v>0</v>
      </c>
      <c r="W313" s="25"/>
      <c r="X313" s="25">
        <f>IF('RAOB Used for Calcs'!L313=1,'particle parameters'!$B$32,X314+(R314*'vertical grid'!H314))</f>
        <v>0</v>
      </c>
      <c r="Z313" s="25">
        <f>(IF('RAOB Used for Calcs'!L313=1,AVERAGE(X312:X313),AVERAGE(X312:X314)))*'RAOB Used for Calcs'!N313</f>
        <v>0</v>
      </c>
      <c r="AB313" s="8">
        <f>(V313*'vertical grid'!H313)+((0.5*P313)*('vertical grid'!H313*'vertical grid'!H313))</f>
        <v>0</v>
      </c>
      <c r="AD313" s="8">
        <f>(Z313*'vertical grid'!H313)+((0.5*R313)*('vertical grid'!H313*'vertical grid'!H313))</f>
        <v>0</v>
      </c>
      <c r="AF313" s="8" t="e">
        <f>IF(AB313=0, AB313/0, SUM(AB313:$AB$600))</f>
        <v>#DIV/0!</v>
      </c>
      <c r="AH313" s="8" t="e">
        <f>IF(AD313=0, AD313/0, SUM(AD313:$AD$600))</f>
        <v>#DIV/0!</v>
      </c>
      <c r="AJ313" s="9" t="e">
        <f>IF('RAOB Used for Calcs'!N314=1,AB313/(B313-B312),B313/0)</f>
        <v>#DIV/0!</v>
      </c>
      <c r="AL313" s="9" t="e">
        <f>IF('RAOB Used for Calcs'!N314=1, AD313/(B313-B312), B313/0)</f>
        <v>#DIV/0!</v>
      </c>
    </row>
    <row r="314" spans="2:38" x14ac:dyDescent="0.15">
      <c r="B314" s="15">
        <f>IF('RAOB Used for Calcs'!N314=1,'RAOB Used for Calcs'!C314,0)</f>
        <v>0</v>
      </c>
      <c r="D314" s="8">
        <f>Vz!K314</f>
        <v>0.42399999999999999</v>
      </c>
      <c r="F314" s="9">
        <f>'P,T'!J314</f>
        <v>0</v>
      </c>
      <c r="G314" s="8"/>
      <c r="H314" s="8">
        <f>'wind velocity'!J314-T314</f>
        <v>0</v>
      </c>
      <c r="I314" s="8"/>
      <c r="J314" s="8">
        <f>'wind velocity'!N314-X314</f>
        <v>0</v>
      </c>
      <c r="L314" s="12">
        <f>IF('RAOB Used for Calcs'!N314=1,(0.5)*F314*$K$12*D314*(H314*ABS(H314)),0)</f>
        <v>0</v>
      </c>
      <c r="N314" s="12">
        <f>IF('RAOB Used for Calcs'!N314=1,(0.5)*F314*$K$12*D314*(J314*ABS(J314)),0)</f>
        <v>0</v>
      </c>
      <c r="P314" s="9">
        <f>IF('RAOB Used for Calcs'!N314=1,L314/$O$9,0)</f>
        <v>0</v>
      </c>
      <c r="Q314" s="8"/>
      <c r="R314" s="9">
        <f>IF('RAOB Used for Calcs'!N314=1,N314/$O$9,0)</f>
        <v>0</v>
      </c>
      <c r="S314" s="25"/>
      <c r="T314" s="25">
        <f>IF('RAOB Used for Calcs'!L314=1,'particle parameters'!$B$31,T315+(P315*'vertical grid'!H315))</f>
        <v>0</v>
      </c>
      <c r="V314" s="25">
        <f>(IF('RAOB Used for Calcs'!L314=1, AVERAGE(T313:T314), AVERAGE(T313:T315))*'RAOB Used for Calcs'!N314)</f>
        <v>0</v>
      </c>
      <c r="W314" s="25"/>
      <c r="X314" s="25">
        <f>IF('RAOB Used for Calcs'!L314=1,'particle parameters'!$B$32,X315+(R315*'vertical grid'!H315))</f>
        <v>0</v>
      </c>
      <c r="Z314" s="25">
        <f>(IF('RAOB Used for Calcs'!L314=1,AVERAGE(X313:X314),AVERAGE(X313:X315)))*'RAOB Used for Calcs'!N314</f>
        <v>0</v>
      </c>
      <c r="AB314" s="8">
        <f>(V314*'vertical grid'!H314)+((0.5*P314)*('vertical grid'!H314*'vertical grid'!H314))</f>
        <v>0</v>
      </c>
      <c r="AD314" s="8">
        <f>(Z314*'vertical grid'!H314)+((0.5*R314)*('vertical grid'!H314*'vertical grid'!H314))</f>
        <v>0</v>
      </c>
      <c r="AF314" s="8" t="e">
        <f>IF(AB314=0, AB314/0, SUM(AB314:$AB$600))</f>
        <v>#DIV/0!</v>
      </c>
      <c r="AH314" s="8" t="e">
        <f>IF(AD314=0, AD314/0, SUM(AD314:$AD$600))</f>
        <v>#DIV/0!</v>
      </c>
      <c r="AJ314" s="9" t="e">
        <f>IF('RAOB Used for Calcs'!N315=1,AB314/(B314-B313),B314/0)</f>
        <v>#DIV/0!</v>
      </c>
      <c r="AL314" s="9" t="e">
        <f>IF('RAOB Used for Calcs'!N315=1, AD314/(B314-B313), B314/0)</f>
        <v>#DIV/0!</v>
      </c>
    </row>
    <row r="315" spans="2:38" x14ac:dyDescent="0.15">
      <c r="B315" s="15">
        <f>IF('RAOB Used for Calcs'!N315=1,'RAOB Used for Calcs'!C315,0)</f>
        <v>0</v>
      </c>
      <c r="D315" s="8">
        <f>Vz!K315</f>
        <v>0.42399999999999999</v>
      </c>
      <c r="F315" s="9">
        <f>'P,T'!J315</f>
        <v>0</v>
      </c>
      <c r="G315" s="8"/>
      <c r="H315" s="8">
        <f>'wind velocity'!J315-T315</f>
        <v>0</v>
      </c>
      <c r="I315" s="8"/>
      <c r="J315" s="8">
        <f>'wind velocity'!N315-X315</f>
        <v>0</v>
      </c>
      <c r="L315" s="12">
        <f>IF('RAOB Used for Calcs'!N315=1,(0.5)*F315*$K$12*D315*(H315*ABS(H315)),0)</f>
        <v>0</v>
      </c>
      <c r="N315" s="12">
        <f>IF('RAOB Used for Calcs'!N315=1,(0.5)*F315*$K$12*D315*(J315*ABS(J315)),0)</f>
        <v>0</v>
      </c>
      <c r="P315" s="9">
        <f>IF('RAOB Used for Calcs'!N315=1,L315/$O$9,0)</f>
        <v>0</v>
      </c>
      <c r="Q315" s="8"/>
      <c r="R315" s="9">
        <f>IF('RAOB Used for Calcs'!N315=1,N315/$O$9,0)</f>
        <v>0</v>
      </c>
      <c r="S315" s="25"/>
      <c r="T315" s="25">
        <f>IF('RAOB Used for Calcs'!L315=1,'particle parameters'!$B$31,T316+(P316*'vertical grid'!H316))</f>
        <v>0</v>
      </c>
      <c r="V315" s="25">
        <f>(IF('RAOB Used for Calcs'!L315=1, AVERAGE(T314:T315), AVERAGE(T314:T316))*'RAOB Used for Calcs'!N315)</f>
        <v>0</v>
      </c>
      <c r="W315" s="25"/>
      <c r="X315" s="25">
        <f>IF('RAOB Used for Calcs'!L315=1,'particle parameters'!$B$32,X316+(R316*'vertical grid'!H316))</f>
        <v>0</v>
      </c>
      <c r="Z315" s="25">
        <f>(IF('RAOB Used for Calcs'!L315=1,AVERAGE(X314:X315),AVERAGE(X314:X316)))*'RAOB Used for Calcs'!N315</f>
        <v>0</v>
      </c>
      <c r="AB315" s="8">
        <f>(V315*'vertical grid'!H315)+((0.5*P315)*('vertical grid'!H315*'vertical grid'!H315))</f>
        <v>0</v>
      </c>
      <c r="AD315" s="8">
        <f>(Z315*'vertical grid'!H315)+((0.5*R315)*('vertical grid'!H315*'vertical grid'!H315))</f>
        <v>0</v>
      </c>
      <c r="AF315" s="8" t="e">
        <f>IF(AB315=0, AB315/0, SUM(AB315:$AB$600))</f>
        <v>#DIV/0!</v>
      </c>
      <c r="AH315" s="8" t="e">
        <f>IF(AD315=0, AD315/0, SUM(AD315:$AD$600))</f>
        <v>#DIV/0!</v>
      </c>
      <c r="AJ315" s="9" t="e">
        <f>IF('RAOB Used for Calcs'!N316=1,AB315/(B315-B314),B315/0)</f>
        <v>#DIV/0!</v>
      </c>
      <c r="AL315" s="9" t="e">
        <f>IF('RAOB Used for Calcs'!N316=1, AD315/(B315-B314), B315/0)</f>
        <v>#DIV/0!</v>
      </c>
    </row>
    <row r="316" spans="2:38" x14ac:dyDescent="0.15">
      <c r="B316" s="15">
        <f>IF('RAOB Used for Calcs'!N316=1,'RAOB Used for Calcs'!C316,0)</f>
        <v>0</v>
      </c>
      <c r="D316" s="8">
        <f>Vz!K316</f>
        <v>0.42399999999999999</v>
      </c>
      <c r="F316" s="9">
        <f>'P,T'!J316</f>
        <v>0</v>
      </c>
      <c r="G316" s="8"/>
      <c r="H316" s="8">
        <f>'wind velocity'!J316-T316</f>
        <v>0</v>
      </c>
      <c r="I316" s="8"/>
      <c r="J316" s="8">
        <f>'wind velocity'!N316-X316</f>
        <v>0</v>
      </c>
      <c r="L316" s="12">
        <f>IF('RAOB Used for Calcs'!N316=1,(0.5)*F316*$K$12*D316*(H316*ABS(H316)),0)</f>
        <v>0</v>
      </c>
      <c r="N316" s="12">
        <f>IF('RAOB Used for Calcs'!N316=1,(0.5)*F316*$K$12*D316*(J316*ABS(J316)),0)</f>
        <v>0</v>
      </c>
      <c r="P316" s="9">
        <f>IF('RAOB Used for Calcs'!N316=1,L316/$O$9,0)</f>
        <v>0</v>
      </c>
      <c r="Q316" s="8"/>
      <c r="R316" s="9">
        <f>IF('RAOB Used for Calcs'!N316=1,N316/$O$9,0)</f>
        <v>0</v>
      </c>
      <c r="S316" s="25"/>
      <c r="T316" s="25">
        <f>IF('RAOB Used for Calcs'!L316=1,'particle parameters'!$B$31,T317+(P317*'vertical grid'!H317))</f>
        <v>0</v>
      </c>
      <c r="V316" s="25">
        <f>(IF('RAOB Used for Calcs'!L316=1, AVERAGE(T315:T316), AVERAGE(T315:T317))*'RAOB Used for Calcs'!N316)</f>
        <v>0</v>
      </c>
      <c r="W316" s="25"/>
      <c r="X316" s="25">
        <f>IF('RAOB Used for Calcs'!L316=1,'particle parameters'!$B$32,X317+(R317*'vertical grid'!H317))</f>
        <v>0</v>
      </c>
      <c r="Z316" s="25">
        <f>(IF('RAOB Used for Calcs'!L316=1,AVERAGE(X315:X316),AVERAGE(X315:X317)))*'RAOB Used for Calcs'!N316</f>
        <v>0</v>
      </c>
      <c r="AB316" s="8">
        <f>(V316*'vertical grid'!H316)+((0.5*P316)*('vertical grid'!H316*'vertical grid'!H316))</f>
        <v>0</v>
      </c>
      <c r="AD316" s="8">
        <f>(Z316*'vertical grid'!H316)+((0.5*R316)*('vertical grid'!H316*'vertical grid'!H316))</f>
        <v>0</v>
      </c>
      <c r="AF316" s="8" t="e">
        <f>IF(AB316=0, AB316/0, SUM(AB316:$AB$600))</f>
        <v>#DIV/0!</v>
      </c>
      <c r="AH316" s="8" t="e">
        <f>IF(AD316=0, AD316/0, SUM(AD316:$AD$600))</f>
        <v>#DIV/0!</v>
      </c>
      <c r="AJ316" s="9" t="e">
        <f>IF('RAOB Used for Calcs'!N317=1,AB316/(B316-B315),B316/0)</f>
        <v>#DIV/0!</v>
      </c>
      <c r="AL316" s="9" t="e">
        <f>IF('RAOB Used for Calcs'!N317=1, AD316/(B316-B315), B316/0)</f>
        <v>#DIV/0!</v>
      </c>
    </row>
    <row r="317" spans="2:38" x14ac:dyDescent="0.15">
      <c r="B317" s="15">
        <f>IF('RAOB Used for Calcs'!N317=1,'RAOB Used for Calcs'!C317,0)</f>
        <v>0</v>
      </c>
      <c r="D317" s="8">
        <f>Vz!K317</f>
        <v>0.42399999999999999</v>
      </c>
      <c r="F317" s="9">
        <f>'P,T'!J317</f>
        <v>0</v>
      </c>
      <c r="G317" s="8"/>
      <c r="H317" s="8">
        <f>'wind velocity'!J317-T317</f>
        <v>0</v>
      </c>
      <c r="I317" s="8"/>
      <c r="J317" s="8">
        <f>'wind velocity'!N317-X317</f>
        <v>0</v>
      </c>
      <c r="L317" s="12">
        <f>IF('RAOB Used for Calcs'!N317=1,(0.5)*F317*$K$12*D317*(H317*ABS(H317)),0)</f>
        <v>0</v>
      </c>
      <c r="N317" s="12">
        <f>IF('RAOB Used for Calcs'!N317=1,(0.5)*F317*$K$12*D317*(J317*ABS(J317)),0)</f>
        <v>0</v>
      </c>
      <c r="P317" s="9">
        <f>IF('RAOB Used for Calcs'!N317=1,L317/$O$9,0)</f>
        <v>0</v>
      </c>
      <c r="Q317" s="8"/>
      <c r="R317" s="9">
        <f>IF('RAOB Used for Calcs'!N317=1,N317/$O$9,0)</f>
        <v>0</v>
      </c>
      <c r="S317" s="25"/>
      <c r="T317" s="25">
        <f>IF('RAOB Used for Calcs'!L317=1,'particle parameters'!$B$31,T318+(P318*'vertical grid'!H318))</f>
        <v>0</v>
      </c>
      <c r="V317" s="25">
        <f>(IF('RAOB Used for Calcs'!L317=1, AVERAGE(T316:T317), AVERAGE(T316:T318))*'RAOB Used for Calcs'!N317)</f>
        <v>0</v>
      </c>
      <c r="W317" s="25"/>
      <c r="X317" s="25">
        <f>IF('RAOB Used for Calcs'!L317=1,'particle parameters'!$B$32,X318+(R318*'vertical grid'!H318))</f>
        <v>0</v>
      </c>
      <c r="Z317" s="25">
        <f>(IF('RAOB Used for Calcs'!L317=1,AVERAGE(X316:X317),AVERAGE(X316:X318)))*'RAOB Used for Calcs'!N317</f>
        <v>0</v>
      </c>
      <c r="AB317" s="8">
        <f>(V317*'vertical grid'!H317)+((0.5*P317)*('vertical grid'!H317*'vertical grid'!H317))</f>
        <v>0</v>
      </c>
      <c r="AD317" s="8">
        <f>(Z317*'vertical grid'!H317)+((0.5*R317)*('vertical grid'!H317*'vertical grid'!H317))</f>
        <v>0</v>
      </c>
      <c r="AF317" s="8" t="e">
        <f>IF(AB317=0, AB317/0, SUM(AB317:$AB$600))</f>
        <v>#DIV/0!</v>
      </c>
      <c r="AH317" s="8" t="e">
        <f>IF(AD317=0, AD317/0, SUM(AD317:$AD$600))</f>
        <v>#DIV/0!</v>
      </c>
      <c r="AJ317" s="9" t="e">
        <f>IF('RAOB Used for Calcs'!N318=1,AB317/(B317-B316),B317/0)</f>
        <v>#DIV/0!</v>
      </c>
      <c r="AL317" s="9" t="e">
        <f>IF('RAOB Used for Calcs'!N318=1, AD317/(B317-B316), B317/0)</f>
        <v>#DIV/0!</v>
      </c>
    </row>
    <row r="318" spans="2:38" x14ac:dyDescent="0.15">
      <c r="B318" s="15">
        <f>IF('RAOB Used for Calcs'!N318=1,'RAOB Used for Calcs'!C318,0)</f>
        <v>0</v>
      </c>
      <c r="D318" s="8">
        <f>Vz!K318</f>
        <v>0.42399999999999999</v>
      </c>
      <c r="F318" s="9">
        <f>'P,T'!J318</f>
        <v>0</v>
      </c>
      <c r="G318" s="8"/>
      <c r="H318" s="8">
        <f>'wind velocity'!J318-T318</f>
        <v>0</v>
      </c>
      <c r="I318" s="8"/>
      <c r="J318" s="8">
        <f>'wind velocity'!N318-X318</f>
        <v>0</v>
      </c>
      <c r="L318" s="12">
        <f>IF('RAOB Used for Calcs'!N318=1,(0.5)*F318*$K$12*D318*(H318*ABS(H318)),0)</f>
        <v>0</v>
      </c>
      <c r="N318" s="12">
        <f>IF('RAOB Used for Calcs'!N318=1,(0.5)*F318*$K$12*D318*(J318*ABS(J318)),0)</f>
        <v>0</v>
      </c>
      <c r="P318" s="9">
        <f>IF('RAOB Used for Calcs'!N318=1,L318/$O$9,0)</f>
        <v>0</v>
      </c>
      <c r="Q318" s="8"/>
      <c r="R318" s="9">
        <f>IF('RAOB Used for Calcs'!N318=1,N318/$O$9,0)</f>
        <v>0</v>
      </c>
      <c r="S318" s="25"/>
      <c r="T318" s="25">
        <f>IF('RAOB Used for Calcs'!L318=1,'particle parameters'!$B$31,T319+(P319*'vertical grid'!H319))</f>
        <v>0</v>
      </c>
      <c r="V318" s="25">
        <f>(IF('RAOB Used for Calcs'!L318=1, AVERAGE(T317:T318), AVERAGE(T317:T319))*'RAOB Used for Calcs'!N318)</f>
        <v>0</v>
      </c>
      <c r="W318" s="25"/>
      <c r="X318" s="25">
        <f>IF('RAOB Used for Calcs'!L318=1,'particle parameters'!$B$32,X319+(R319*'vertical grid'!H319))</f>
        <v>0</v>
      </c>
      <c r="Z318" s="25">
        <f>(IF('RAOB Used for Calcs'!L318=1,AVERAGE(X317:X318),AVERAGE(X317:X319)))*'RAOB Used for Calcs'!N318</f>
        <v>0</v>
      </c>
      <c r="AB318" s="8">
        <f>(V318*'vertical grid'!H318)+((0.5*P318)*('vertical grid'!H318*'vertical grid'!H318))</f>
        <v>0</v>
      </c>
      <c r="AD318" s="8">
        <f>(Z318*'vertical grid'!H318)+((0.5*R318)*('vertical grid'!H318*'vertical grid'!H318))</f>
        <v>0</v>
      </c>
      <c r="AF318" s="8" t="e">
        <f>IF(AB318=0, AB318/0, SUM(AB318:$AB$600))</f>
        <v>#DIV/0!</v>
      </c>
      <c r="AH318" s="8" t="e">
        <f>IF(AD318=0, AD318/0, SUM(AD318:$AD$600))</f>
        <v>#DIV/0!</v>
      </c>
      <c r="AJ318" s="9" t="e">
        <f>IF('RAOB Used for Calcs'!N319=1,AB318/(B318-B317),B318/0)</f>
        <v>#DIV/0!</v>
      </c>
      <c r="AL318" s="9" t="e">
        <f>IF('RAOB Used for Calcs'!N319=1, AD318/(B318-B317), B318/0)</f>
        <v>#DIV/0!</v>
      </c>
    </row>
    <row r="319" spans="2:38" x14ac:dyDescent="0.15">
      <c r="B319" s="15">
        <f>IF('RAOB Used for Calcs'!N319=1,'RAOB Used for Calcs'!C319,0)</f>
        <v>0</v>
      </c>
      <c r="D319" s="8">
        <f>Vz!K319</f>
        <v>0.42399999999999999</v>
      </c>
      <c r="F319" s="9">
        <f>'P,T'!J319</f>
        <v>0</v>
      </c>
      <c r="G319" s="8"/>
      <c r="H319" s="8">
        <f>'wind velocity'!J319-T319</f>
        <v>0</v>
      </c>
      <c r="I319" s="8"/>
      <c r="J319" s="8">
        <f>'wind velocity'!N319-X319</f>
        <v>0</v>
      </c>
      <c r="L319" s="12">
        <f>IF('RAOB Used for Calcs'!N319=1,(0.5)*F319*$K$12*D319*(H319*ABS(H319)),0)</f>
        <v>0</v>
      </c>
      <c r="N319" s="12">
        <f>IF('RAOB Used for Calcs'!N319=1,(0.5)*F319*$K$12*D319*(J319*ABS(J319)),0)</f>
        <v>0</v>
      </c>
      <c r="P319" s="9">
        <f>IF('RAOB Used for Calcs'!N319=1,L319/$O$9,0)</f>
        <v>0</v>
      </c>
      <c r="Q319" s="8"/>
      <c r="R319" s="9">
        <f>IF('RAOB Used for Calcs'!N319=1,N319/$O$9,0)</f>
        <v>0</v>
      </c>
      <c r="S319" s="25"/>
      <c r="T319" s="25">
        <f>IF('RAOB Used for Calcs'!L319=1,'particle parameters'!$B$31,T320+(P320*'vertical grid'!H320))</f>
        <v>0</v>
      </c>
      <c r="V319" s="25">
        <f>(IF('RAOB Used for Calcs'!L319=1, AVERAGE(T318:T319), AVERAGE(T318:T320))*'RAOB Used for Calcs'!N319)</f>
        <v>0</v>
      </c>
      <c r="W319" s="25"/>
      <c r="X319" s="25">
        <f>IF('RAOB Used for Calcs'!L319=1,'particle parameters'!$B$32,X320+(R320*'vertical grid'!H320))</f>
        <v>0</v>
      </c>
      <c r="Z319" s="25">
        <f>(IF('RAOB Used for Calcs'!L319=1,AVERAGE(X318:X319),AVERAGE(X318:X320)))*'RAOB Used for Calcs'!N319</f>
        <v>0</v>
      </c>
      <c r="AB319" s="8">
        <f>(V319*'vertical grid'!H319)+((0.5*P319)*('vertical grid'!H319*'vertical grid'!H319))</f>
        <v>0</v>
      </c>
      <c r="AD319" s="8">
        <f>(Z319*'vertical grid'!H319)+((0.5*R319)*('vertical grid'!H319*'vertical grid'!H319))</f>
        <v>0</v>
      </c>
      <c r="AF319" s="8" t="e">
        <f>IF(AB319=0, AB319/0, SUM(AB319:$AB$600))</f>
        <v>#DIV/0!</v>
      </c>
      <c r="AH319" s="8" t="e">
        <f>IF(AD319=0, AD319/0, SUM(AD319:$AD$600))</f>
        <v>#DIV/0!</v>
      </c>
      <c r="AJ319" s="9" t="e">
        <f>IF('RAOB Used for Calcs'!N320=1,AB319/(B319-B318),B319/0)</f>
        <v>#DIV/0!</v>
      </c>
      <c r="AL319" s="9" t="e">
        <f>IF('RAOB Used for Calcs'!N320=1, AD319/(B319-B318), B319/0)</f>
        <v>#DIV/0!</v>
      </c>
    </row>
    <row r="320" spans="2:38" x14ac:dyDescent="0.15">
      <c r="B320" s="15">
        <f>IF('RAOB Used for Calcs'!N320=1,'RAOB Used for Calcs'!C320,0)</f>
        <v>0</v>
      </c>
      <c r="D320" s="8">
        <f>Vz!K320</f>
        <v>0.42399999999999999</v>
      </c>
      <c r="F320" s="9">
        <f>'P,T'!J320</f>
        <v>0</v>
      </c>
      <c r="G320" s="8"/>
      <c r="H320" s="8">
        <f>'wind velocity'!J320-T320</f>
        <v>0</v>
      </c>
      <c r="I320" s="8"/>
      <c r="J320" s="8">
        <f>'wind velocity'!N320-X320</f>
        <v>0</v>
      </c>
      <c r="L320" s="12">
        <f>IF('RAOB Used for Calcs'!N320=1,(0.5)*F320*$K$12*D320*(H320*ABS(H320)),0)</f>
        <v>0</v>
      </c>
      <c r="N320" s="12">
        <f>IF('RAOB Used for Calcs'!N320=1,(0.5)*F320*$K$12*D320*(J320*ABS(J320)),0)</f>
        <v>0</v>
      </c>
      <c r="P320" s="9">
        <f>IF('RAOB Used for Calcs'!N320=1,L320/$O$9,0)</f>
        <v>0</v>
      </c>
      <c r="Q320" s="8"/>
      <c r="R320" s="9">
        <f>IF('RAOB Used for Calcs'!N320=1,N320/$O$9,0)</f>
        <v>0</v>
      </c>
      <c r="S320" s="25"/>
      <c r="T320" s="25">
        <f>IF('RAOB Used for Calcs'!L320=1,'particle parameters'!$B$31,T321+(P321*'vertical grid'!H321))</f>
        <v>0</v>
      </c>
      <c r="V320" s="25">
        <f>(IF('RAOB Used for Calcs'!L320=1, AVERAGE(T319:T320), AVERAGE(T319:T321))*'RAOB Used for Calcs'!N320)</f>
        <v>0</v>
      </c>
      <c r="W320" s="25"/>
      <c r="X320" s="25">
        <f>IF('RAOB Used for Calcs'!L320=1,'particle parameters'!$B$32,X321+(R321*'vertical grid'!H321))</f>
        <v>0</v>
      </c>
      <c r="Z320" s="25">
        <f>(IF('RAOB Used for Calcs'!L320=1,AVERAGE(X319:X320),AVERAGE(X319:X321)))*'RAOB Used for Calcs'!N320</f>
        <v>0</v>
      </c>
      <c r="AB320" s="8">
        <f>(V320*'vertical grid'!H320)+((0.5*P320)*('vertical grid'!H320*'vertical grid'!H320))</f>
        <v>0</v>
      </c>
      <c r="AD320" s="8">
        <f>(Z320*'vertical grid'!H320)+((0.5*R320)*('vertical grid'!H320*'vertical grid'!H320))</f>
        <v>0</v>
      </c>
      <c r="AF320" s="8" t="e">
        <f>IF(AB320=0, AB320/0, SUM(AB320:$AB$600))</f>
        <v>#DIV/0!</v>
      </c>
      <c r="AH320" s="8" t="e">
        <f>IF(AD320=0, AD320/0, SUM(AD320:$AD$600))</f>
        <v>#DIV/0!</v>
      </c>
      <c r="AJ320" s="9" t="e">
        <f>IF('RAOB Used for Calcs'!N321=1,AB320/(B320-B319),B320/0)</f>
        <v>#DIV/0!</v>
      </c>
      <c r="AL320" s="9" t="e">
        <f>IF('RAOB Used for Calcs'!N321=1, AD320/(B320-B319), B320/0)</f>
        <v>#DIV/0!</v>
      </c>
    </row>
    <row r="321" spans="2:38" x14ac:dyDescent="0.15">
      <c r="B321" s="15">
        <f>IF('RAOB Used for Calcs'!N321=1,'RAOB Used for Calcs'!C321,0)</f>
        <v>0</v>
      </c>
      <c r="D321" s="8">
        <f>Vz!K321</f>
        <v>0.42399999999999999</v>
      </c>
      <c r="F321" s="9">
        <f>'P,T'!J321</f>
        <v>0</v>
      </c>
      <c r="G321" s="8"/>
      <c r="H321" s="8">
        <f>'wind velocity'!J321-T321</f>
        <v>0</v>
      </c>
      <c r="I321" s="8"/>
      <c r="J321" s="8">
        <f>'wind velocity'!N321-X321</f>
        <v>0</v>
      </c>
      <c r="L321" s="12">
        <f>IF('RAOB Used for Calcs'!N321=1,(0.5)*F321*$K$12*D321*(H321*ABS(H321)),0)</f>
        <v>0</v>
      </c>
      <c r="N321" s="12">
        <f>IF('RAOB Used for Calcs'!N321=1,(0.5)*F321*$K$12*D321*(J321*ABS(J321)),0)</f>
        <v>0</v>
      </c>
      <c r="P321" s="9">
        <f>IF('RAOB Used for Calcs'!N321=1,L321/$O$9,0)</f>
        <v>0</v>
      </c>
      <c r="Q321" s="8"/>
      <c r="R321" s="9">
        <f>IF('RAOB Used for Calcs'!N321=1,N321/$O$9,0)</f>
        <v>0</v>
      </c>
      <c r="S321" s="25"/>
      <c r="T321" s="25">
        <f>IF('RAOB Used for Calcs'!L321=1,'particle parameters'!$B$31,T322+(P322*'vertical grid'!H322))</f>
        <v>0</v>
      </c>
      <c r="V321" s="25">
        <f>(IF('RAOB Used for Calcs'!L321=1, AVERAGE(T320:T321), AVERAGE(T320:T322))*'RAOB Used for Calcs'!N321)</f>
        <v>0</v>
      </c>
      <c r="W321" s="25"/>
      <c r="X321" s="25">
        <f>IF('RAOB Used for Calcs'!L321=1,'particle parameters'!$B$32,X322+(R322*'vertical grid'!H322))</f>
        <v>0</v>
      </c>
      <c r="Z321" s="25">
        <f>(IF('RAOB Used for Calcs'!L321=1,AVERAGE(X320:X321),AVERAGE(X320:X322)))*'RAOB Used for Calcs'!N321</f>
        <v>0</v>
      </c>
      <c r="AB321" s="8">
        <f>(V321*'vertical grid'!H321)+((0.5*P321)*('vertical grid'!H321*'vertical grid'!H321))</f>
        <v>0</v>
      </c>
      <c r="AD321" s="8">
        <f>(Z321*'vertical grid'!H321)+((0.5*R321)*('vertical grid'!H321*'vertical grid'!H321))</f>
        <v>0</v>
      </c>
      <c r="AF321" s="8" t="e">
        <f>IF(AB321=0, AB321/0, SUM(AB321:$AB$600))</f>
        <v>#DIV/0!</v>
      </c>
      <c r="AH321" s="8" t="e">
        <f>IF(AD321=0, AD321/0, SUM(AD321:$AD$600))</f>
        <v>#DIV/0!</v>
      </c>
      <c r="AJ321" s="9" t="e">
        <f>IF('RAOB Used for Calcs'!N322=1,AB321/(B321-B320),B321/0)</f>
        <v>#DIV/0!</v>
      </c>
      <c r="AL321" s="9" t="e">
        <f>IF('RAOB Used for Calcs'!N322=1, AD321/(B321-B320), B321/0)</f>
        <v>#DIV/0!</v>
      </c>
    </row>
    <row r="322" spans="2:38" x14ac:dyDescent="0.15">
      <c r="B322" s="15">
        <f>IF('RAOB Used for Calcs'!N322=1,'RAOB Used for Calcs'!C322,0)</f>
        <v>0</v>
      </c>
      <c r="D322" s="8">
        <f>Vz!K322</f>
        <v>0.42399999999999999</v>
      </c>
      <c r="F322" s="9">
        <f>'P,T'!J322</f>
        <v>0</v>
      </c>
      <c r="G322" s="8"/>
      <c r="H322" s="8">
        <f>'wind velocity'!J322-T322</f>
        <v>0</v>
      </c>
      <c r="I322" s="8"/>
      <c r="J322" s="8">
        <f>'wind velocity'!N322-X322</f>
        <v>0</v>
      </c>
      <c r="L322" s="12">
        <f>IF('RAOB Used for Calcs'!N322=1,(0.5)*F322*$K$12*D322*(H322*ABS(H322)),0)</f>
        <v>0</v>
      </c>
      <c r="N322" s="12">
        <f>IF('RAOB Used for Calcs'!N322=1,(0.5)*F322*$K$12*D322*(J322*ABS(J322)),0)</f>
        <v>0</v>
      </c>
      <c r="P322" s="9">
        <f>IF('RAOB Used for Calcs'!N322=1,L322/$O$9,0)</f>
        <v>0</v>
      </c>
      <c r="Q322" s="8"/>
      <c r="R322" s="9">
        <f>IF('RAOB Used for Calcs'!N322=1,N322/$O$9,0)</f>
        <v>0</v>
      </c>
      <c r="S322" s="25"/>
      <c r="T322" s="25">
        <f>IF('RAOB Used for Calcs'!L322=1,'particle parameters'!$B$31,T323+(P323*'vertical grid'!H323))</f>
        <v>0</v>
      </c>
      <c r="V322" s="25">
        <f>(IF('RAOB Used for Calcs'!L322=1, AVERAGE(T321:T322), AVERAGE(T321:T323))*'RAOB Used for Calcs'!N322)</f>
        <v>0</v>
      </c>
      <c r="W322" s="25"/>
      <c r="X322" s="25">
        <f>IF('RAOB Used for Calcs'!L322=1,'particle parameters'!$B$32,X323+(R323*'vertical grid'!H323))</f>
        <v>0</v>
      </c>
      <c r="Z322" s="25">
        <f>(IF('RAOB Used for Calcs'!L322=1,AVERAGE(X321:X322),AVERAGE(X321:X323)))*'RAOB Used for Calcs'!N322</f>
        <v>0</v>
      </c>
      <c r="AB322" s="8">
        <f>(V322*'vertical grid'!H322)+((0.5*P322)*('vertical grid'!H322*'vertical grid'!H322))</f>
        <v>0</v>
      </c>
      <c r="AD322" s="8">
        <f>(Z322*'vertical grid'!H322)+((0.5*R322)*('vertical grid'!H322*'vertical grid'!H322))</f>
        <v>0</v>
      </c>
      <c r="AF322" s="8" t="e">
        <f>IF(AB322=0, AB322/0, SUM(AB322:$AB$600))</f>
        <v>#DIV/0!</v>
      </c>
      <c r="AH322" s="8" t="e">
        <f>IF(AD322=0, AD322/0, SUM(AD322:$AD$600))</f>
        <v>#DIV/0!</v>
      </c>
      <c r="AJ322" s="9" t="e">
        <f>IF('RAOB Used for Calcs'!N323=1,AB322/(B322-B321),B322/0)</f>
        <v>#DIV/0!</v>
      </c>
      <c r="AL322" s="9" t="e">
        <f>IF('RAOB Used for Calcs'!N323=1, AD322/(B322-B321), B322/0)</f>
        <v>#DIV/0!</v>
      </c>
    </row>
    <row r="323" spans="2:38" x14ac:dyDescent="0.15">
      <c r="B323" s="15">
        <f>IF('RAOB Used for Calcs'!N323=1,'RAOB Used for Calcs'!C323,0)</f>
        <v>0</v>
      </c>
      <c r="D323" s="8">
        <f>Vz!K323</f>
        <v>0.42399999999999999</v>
      </c>
      <c r="F323" s="9">
        <f>'P,T'!J323</f>
        <v>0</v>
      </c>
      <c r="G323" s="8"/>
      <c r="H323" s="8">
        <f>'wind velocity'!J323-T323</f>
        <v>0</v>
      </c>
      <c r="I323" s="8"/>
      <c r="J323" s="8">
        <f>'wind velocity'!N323-X323</f>
        <v>0</v>
      </c>
      <c r="L323" s="12">
        <f>IF('RAOB Used for Calcs'!N323=1,(0.5)*F323*$K$12*D323*(H323*ABS(H323)),0)</f>
        <v>0</v>
      </c>
      <c r="N323" s="12">
        <f>IF('RAOB Used for Calcs'!N323=1,(0.5)*F323*$K$12*D323*(J323*ABS(J323)),0)</f>
        <v>0</v>
      </c>
      <c r="P323" s="9">
        <f>IF('RAOB Used for Calcs'!N323=1,L323/$O$9,0)</f>
        <v>0</v>
      </c>
      <c r="Q323" s="8"/>
      <c r="R323" s="9">
        <f>IF('RAOB Used for Calcs'!N323=1,N323/$O$9,0)</f>
        <v>0</v>
      </c>
      <c r="S323" s="25"/>
      <c r="T323" s="25">
        <f>IF('RAOB Used for Calcs'!L323=1,'particle parameters'!$B$31,T324+(P324*'vertical grid'!H324))</f>
        <v>0</v>
      </c>
      <c r="V323" s="25">
        <f>(IF('RAOB Used for Calcs'!L323=1, AVERAGE(T322:T323), AVERAGE(T322:T324))*'RAOB Used for Calcs'!N323)</f>
        <v>0</v>
      </c>
      <c r="W323" s="25"/>
      <c r="X323" s="25">
        <f>IF('RAOB Used for Calcs'!L323=1,'particle parameters'!$B$32,X324+(R324*'vertical grid'!H324))</f>
        <v>0</v>
      </c>
      <c r="Z323" s="25">
        <f>(IF('RAOB Used for Calcs'!L323=1,AVERAGE(X322:X323),AVERAGE(X322:X324)))*'RAOB Used for Calcs'!N323</f>
        <v>0</v>
      </c>
      <c r="AB323" s="8">
        <f>(V323*'vertical grid'!H323)+((0.5*P323)*('vertical grid'!H323*'vertical grid'!H323))</f>
        <v>0</v>
      </c>
      <c r="AD323" s="8">
        <f>(Z323*'vertical grid'!H323)+((0.5*R323)*('vertical grid'!H323*'vertical grid'!H323))</f>
        <v>0</v>
      </c>
      <c r="AF323" s="8" t="e">
        <f>IF(AB323=0, AB323/0, SUM(AB323:$AB$600))</f>
        <v>#DIV/0!</v>
      </c>
      <c r="AH323" s="8" t="e">
        <f>IF(AD323=0, AD323/0, SUM(AD323:$AD$600))</f>
        <v>#DIV/0!</v>
      </c>
      <c r="AJ323" s="9" t="e">
        <f>IF('RAOB Used for Calcs'!N324=1,AB323/(B323-B322),B323/0)</f>
        <v>#DIV/0!</v>
      </c>
      <c r="AL323" s="9" t="e">
        <f>IF('RAOB Used for Calcs'!N324=1, AD323/(B323-B322), B323/0)</f>
        <v>#DIV/0!</v>
      </c>
    </row>
    <row r="324" spans="2:38" x14ac:dyDescent="0.15">
      <c r="B324" s="15">
        <f>IF('RAOB Used for Calcs'!N324=1,'RAOB Used for Calcs'!C324,0)</f>
        <v>0</v>
      </c>
      <c r="D324" s="8">
        <f>Vz!K324</f>
        <v>0.42399999999999999</v>
      </c>
      <c r="F324" s="9">
        <f>'P,T'!J324</f>
        <v>0</v>
      </c>
      <c r="G324" s="8"/>
      <c r="H324" s="8">
        <f>'wind velocity'!J324-T324</f>
        <v>0</v>
      </c>
      <c r="I324" s="8"/>
      <c r="J324" s="8">
        <f>'wind velocity'!N324-X324</f>
        <v>0</v>
      </c>
      <c r="L324" s="12">
        <f>IF('RAOB Used for Calcs'!N324=1,(0.5)*F324*$K$12*D324*(H324*ABS(H324)),0)</f>
        <v>0</v>
      </c>
      <c r="N324" s="12">
        <f>IF('RAOB Used for Calcs'!N324=1,(0.5)*F324*$K$12*D324*(J324*ABS(J324)),0)</f>
        <v>0</v>
      </c>
      <c r="P324" s="9">
        <f>IF('RAOB Used for Calcs'!N324=1,L324/$O$9,0)</f>
        <v>0</v>
      </c>
      <c r="Q324" s="8"/>
      <c r="R324" s="9">
        <f>IF('RAOB Used for Calcs'!N324=1,N324/$O$9,0)</f>
        <v>0</v>
      </c>
      <c r="S324" s="25"/>
      <c r="T324" s="25">
        <f>IF('RAOB Used for Calcs'!L324=1,'particle parameters'!$B$31,T325+(P325*'vertical grid'!H325))</f>
        <v>0</v>
      </c>
      <c r="V324" s="25">
        <f>(IF('RAOB Used for Calcs'!L324=1, AVERAGE(T323:T324), AVERAGE(T323:T325))*'RAOB Used for Calcs'!N324)</f>
        <v>0</v>
      </c>
      <c r="W324" s="25"/>
      <c r="X324" s="25">
        <f>IF('RAOB Used for Calcs'!L324=1,'particle parameters'!$B$32,X325+(R325*'vertical grid'!H325))</f>
        <v>0</v>
      </c>
      <c r="Z324" s="25">
        <f>(IF('RAOB Used for Calcs'!L324=1,AVERAGE(X323:X324),AVERAGE(X323:X325)))*'RAOB Used for Calcs'!N324</f>
        <v>0</v>
      </c>
      <c r="AB324" s="8">
        <f>(V324*'vertical grid'!H324)+((0.5*P324)*('vertical grid'!H324*'vertical grid'!H324))</f>
        <v>0</v>
      </c>
      <c r="AD324" s="8">
        <f>(Z324*'vertical grid'!H324)+((0.5*R324)*('vertical grid'!H324*'vertical grid'!H324))</f>
        <v>0</v>
      </c>
      <c r="AF324" s="8" t="e">
        <f>IF(AB324=0, AB324/0, SUM(AB324:$AB$600))</f>
        <v>#DIV/0!</v>
      </c>
      <c r="AH324" s="8" t="e">
        <f>IF(AD324=0, AD324/0, SUM(AD324:$AD$600))</f>
        <v>#DIV/0!</v>
      </c>
      <c r="AJ324" s="9" t="e">
        <f>IF('RAOB Used for Calcs'!N325=1,AB324/(B324-B323),B324/0)</f>
        <v>#DIV/0!</v>
      </c>
      <c r="AL324" s="9" t="e">
        <f>IF('RAOB Used for Calcs'!N325=1, AD324/(B324-B323), B324/0)</f>
        <v>#DIV/0!</v>
      </c>
    </row>
    <row r="325" spans="2:38" x14ac:dyDescent="0.15">
      <c r="B325" s="15">
        <f>IF('RAOB Used for Calcs'!N325=1,'RAOB Used for Calcs'!C325,0)</f>
        <v>0</v>
      </c>
      <c r="D325" s="8">
        <f>Vz!K325</f>
        <v>0.42399999999999999</v>
      </c>
      <c r="F325" s="9">
        <f>'P,T'!J325</f>
        <v>0</v>
      </c>
      <c r="G325" s="8"/>
      <c r="H325" s="8">
        <f>'wind velocity'!J325-T325</f>
        <v>0</v>
      </c>
      <c r="I325" s="8"/>
      <c r="J325" s="8">
        <f>'wind velocity'!N325-X325</f>
        <v>0</v>
      </c>
      <c r="L325" s="12">
        <f>IF('RAOB Used for Calcs'!N325=1,(0.5)*F325*$K$12*D325*(H325*ABS(H325)),0)</f>
        <v>0</v>
      </c>
      <c r="N325" s="12">
        <f>IF('RAOB Used for Calcs'!N325=1,(0.5)*F325*$K$12*D325*(J325*ABS(J325)),0)</f>
        <v>0</v>
      </c>
      <c r="P325" s="9">
        <f>IF('RAOB Used for Calcs'!N325=1,L325/$O$9,0)</f>
        <v>0</v>
      </c>
      <c r="Q325" s="8"/>
      <c r="R325" s="9">
        <f>IF('RAOB Used for Calcs'!N325=1,N325/$O$9,0)</f>
        <v>0</v>
      </c>
      <c r="S325" s="25"/>
      <c r="T325" s="25">
        <f>IF('RAOB Used for Calcs'!L325=1,'particle parameters'!$B$31,T326+(P326*'vertical grid'!H326))</f>
        <v>0</v>
      </c>
      <c r="V325" s="25">
        <f>(IF('RAOB Used for Calcs'!L325=1, AVERAGE(T324:T325), AVERAGE(T324:T326))*'RAOB Used for Calcs'!N325)</f>
        <v>0</v>
      </c>
      <c r="W325" s="25"/>
      <c r="X325" s="25">
        <f>IF('RAOB Used for Calcs'!L325=1,'particle parameters'!$B$32,X326+(R326*'vertical grid'!H326))</f>
        <v>0</v>
      </c>
      <c r="Z325" s="25">
        <f>(IF('RAOB Used for Calcs'!L325=1,AVERAGE(X324:X325),AVERAGE(X324:X326)))*'RAOB Used for Calcs'!N325</f>
        <v>0</v>
      </c>
      <c r="AB325" s="8">
        <f>(V325*'vertical grid'!H325)+((0.5*P325)*('vertical grid'!H325*'vertical grid'!H325))</f>
        <v>0</v>
      </c>
      <c r="AD325" s="8">
        <f>(Z325*'vertical grid'!H325)+((0.5*R325)*('vertical grid'!H325*'vertical grid'!H325))</f>
        <v>0</v>
      </c>
      <c r="AF325" s="8" t="e">
        <f>IF(AB325=0, AB325/0, SUM(AB325:$AB$600))</f>
        <v>#DIV/0!</v>
      </c>
      <c r="AH325" s="8" t="e">
        <f>IF(AD325=0, AD325/0, SUM(AD325:$AD$600))</f>
        <v>#DIV/0!</v>
      </c>
      <c r="AJ325" s="9" t="e">
        <f>IF('RAOB Used for Calcs'!N326=1,AB325/(B325-B324),B325/0)</f>
        <v>#DIV/0!</v>
      </c>
      <c r="AL325" s="9" t="e">
        <f>IF('RAOB Used for Calcs'!N326=1, AD325/(B325-B324), B325/0)</f>
        <v>#DIV/0!</v>
      </c>
    </row>
    <row r="326" spans="2:38" x14ac:dyDescent="0.15">
      <c r="B326" s="15">
        <f>IF('RAOB Used for Calcs'!N326=1,'RAOB Used for Calcs'!C326,0)</f>
        <v>0</v>
      </c>
      <c r="D326" s="8">
        <f>Vz!K326</f>
        <v>0.42399999999999999</v>
      </c>
      <c r="F326" s="9">
        <f>'P,T'!J326</f>
        <v>0</v>
      </c>
      <c r="G326" s="8"/>
      <c r="H326" s="8">
        <f>'wind velocity'!J326-T326</f>
        <v>0</v>
      </c>
      <c r="I326" s="8"/>
      <c r="J326" s="8">
        <f>'wind velocity'!N326-X326</f>
        <v>0</v>
      </c>
      <c r="L326" s="12">
        <f>IF('RAOB Used for Calcs'!N326=1,(0.5)*F326*$K$12*D326*(H326*ABS(H326)),0)</f>
        <v>0</v>
      </c>
      <c r="N326" s="12">
        <f>IF('RAOB Used for Calcs'!N326=1,(0.5)*F326*$K$12*D326*(J326*ABS(J326)),0)</f>
        <v>0</v>
      </c>
      <c r="P326" s="9">
        <f>IF('RAOB Used for Calcs'!N326=1,L326/$O$9,0)</f>
        <v>0</v>
      </c>
      <c r="Q326" s="8"/>
      <c r="R326" s="9">
        <f>IF('RAOB Used for Calcs'!N326=1,N326/$O$9,0)</f>
        <v>0</v>
      </c>
      <c r="S326" s="25"/>
      <c r="T326" s="25">
        <f>IF('RAOB Used for Calcs'!L326=1,'particle parameters'!$B$31,T327+(P327*'vertical grid'!H327))</f>
        <v>0</v>
      </c>
      <c r="V326" s="25">
        <f>(IF('RAOB Used for Calcs'!L326=1, AVERAGE(T325:T326), AVERAGE(T325:T327))*'RAOB Used for Calcs'!N326)</f>
        <v>0</v>
      </c>
      <c r="W326" s="25"/>
      <c r="X326" s="25">
        <f>IF('RAOB Used for Calcs'!L326=1,'particle parameters'!$B$32,X327+(R327*'vertical grid'!H327))</f>
        <v>0</v>
      </c>
      <c r="Z326" s="25">
        <f>(IF('RAOB Used for Calcs'!L326=1,AVERAGE(X325:X326),AVERAGE(X325:X327)))*'RAOB Used for Calcs'!N326</f>
        <v>0</v>
      </c>
      <c r="AB326" s="8">
        <f>(V326*'vertical grid'!H326)+((0.5*P326)*('vertical grid'!H326*'vertical grid'!H326))</f>
        <v>0</v>
      </c>
      <c r="AD326" s="8">
        <f>(Z326*'vertical grid'!H326)+((0.5*R326)*('vertical grid'!H326*'vertical grid'!H326))</f>
        <v>0</v>
      </c>
      <c r="AF326" s="8" t="e">
        <f>IF(AB326=0, AB326/0, SUM(AB326:$AB$600))</f>
        <v>#DIV/0!</v>
      </c>
      <c r="AH326" s="8" t="e">
        <f>IF(AD326=0, AD326/0, SUM(AD326:$AD$600))</f>
        <v>#DIV/0!</v>
      </c>
      <c r="AJ326" s="9" t="e">
        <f>IF('RAOB Used for Calcs'!N327=1,AB326/(B326-B325),B326/0)</f>
        <v>#DIV/0!</v>
      </c>
      <c r="AL326" s="9" t="e">
        <f>IF('RAOB Used for Calcs'!N327=1, AD326/(B326-B325), B326/0)</f>
        <v>#DIV/0!</v>
      </c>
    </row>
    <row r="327" spans="2:38" x14ac:dyDescent="0.15">
      <c r="B327" s="15">
        <f>IF('RAOB Used for Calcs'!N327=1,'RAOB Used for Calcs'!C327,0)</f>
        <v>0</v>
      </c>
      <c r="D327" s="8">
        <f>Vz!K327</f>
        <v>0.42399999999999999</v>
      </c>
      <c r="F327" s="9">
        <f>'P,T'!J327</f>
        <v>0</v>
      </c>
      <c r="G327" s="8"/>
      <c r="H327" s="8">
        <f>'wind velocity'!J327-T327</f>
        <v>0</v>
      </c>
      <c r="I327" s="8"/>
      <c r="J327" s="8">
        <f>'wind velocity'!N327-X327</f>
        <v>0</v>
      </c>
      <c r="L327" s="12">
        <f>IF('RAOB Used for Calcs'!N327=1,(0.5)*F327*$K$12*D327*(H327*ABS(H327)),0)</f>
        <v>0</v>
      </c>
      <c r="N327" s="12">
        <f>IF('RAOB Used for Calcs'!N327=1,(0.5)*F327*$K$12*D327*(J327*ABS(J327)),0)</f>
        <v>0</v>
      </c>
      <c r="P327" s="9">
        <f>IF('RAOB Used for Calcs'!N327=1,L327/$O$9,0)</f>
        <v>0</v>
      </c>
      <c r="Q327" s="8"/>
      <c r="R327" s="9">
        <f>IF('RAOB Used for Calcs'!N327=1,N327/$O$9,0)</f>
        <v>0</v>
      </c>
      <c r="S327" s="25"/>
      <c r="T327" s="25">
        <f>IF('RAOB Used for Calcs'!L327=1,'particle parameters'!$B$31,T328+(P328*'vertical grid'!H328))</f>
        <v>0</v>
      </c>
      <c r="V327" s="25">
        <f>(IF('RAOB Used for Calcs'!L327=1, AVERAGE(T326:T327), AVERAGE(T326:T328))*'RAOB Used for Calcs'!N327)</f>
        <v>0</v>
      </c>
      <c r="W327" s="25"/>
      <c r="X327" s="25">
        <f>IF('RAOB Used for Calcs'!L327=1,'particle parameters'!$B$32,X328+(R328*'vertical grid'!H328))</f>
        <v>0</v>
      </c>
      <c r="Z327" s="25">
        <f>(IF('RAOB Used for Calcs'!L327=1,AVERAGE(X326:X327),AVERAGE(X326:X328)))*'RAOB Used for Calcs'!N327</f>
        <v>0</v>
      </c>
      <c r="AB327" s="8">
        <f>(V327*'vertical grid'!H327)+((0.5*P327)*('vertical grid'!H327*'vertical grid'!H327))</f>
        <v>0</v>
      </c>
      <c r="AD327" s="8">
        <f>(Z327*'vertical grid'!H327)+((0.5*R327)*('vertical grid'!H327*'vertical grid'!H327))</f>
        <v>0</v>
      </c>
      <c r="AF327" s="8" t="e">
        <f>IF(AB327=0, AB327/0, SUM(AB327:$AB$600))</f>
        <v>#DIV/0!</v>
      </c>
      <c r="AH327" s="8" t="e">
        <f>IF(AD327=0, AD327/0, SUM(AD327:$AD$600))</f>
        <v>#DIV/0!</v>
      </c>
      <c r="AJ327" s="9" t="e">
        <f>IF('RAOB Used for Calcs'!N328=1,AB327/(B327-B326),B327/0)</f>
        <v>#DIV/0!</v>
      </c>
      <c r="AL327" s="9" t="e">
        <f>IF('RAOB Used for Calcs'!N328=1, AD327/(B327-B326), B327/0)</f>
        <v>#DIV/0!</v>
      </c>
    </row>
    <row r="328" spans="2:38" x14ac:dyDescent="0.15">
      <c r="B328" s="15">
        <f>IF('RAOB Used for Calcs'!N328=1,'RAOB Used for Calcs'!C328,0)</f>
        <v>0</v>
      </c>
      <c r="D328" s="8">
        <f>Vz!K328</f>
        <v>0.42399999999999999</v>
      </c>
      <c r="F328" s="9">
        <f>'P,T'!J328</f>
        <v>0</v>
      </c>
      <c r="G328" s="8"/>
      <c r="H328" s="8">
        <f>'wind velocity'!J328-T328</f>
        <v>0</v>
      </c>
      <c r="I328" s="8"/>
      <c r="J328" s="8">
        <f>'wind velocity'!N328-X328</f>
        <v>0</v>
      </c>
      <c r="L328" s="12">
        <f>IF('RAOB Used for Calcs'!N328=1,(0.5)*F328*$K$12*D328*(H328*ABS(H328)),0)</f>
        <v>0</v>
      </c>
      <c r="N328" s="12">
        <f>IF('RAOB Used for Calcs'!N328=1,(0.5)*F328*$K$12*D328*(J328*ABS(J328)),0)</f>
        <v>0</v>
      </c>
      <c r="P328" s="9">
        <f>IF('RAOB Used for Calcs'!N328=1,L328/$O$9,0)</f>
        <v>0</v>
      </c>
      <c r="Q328" s="8"/>
      <c r="R328" s="9">
        <f>IF('RAOB Used for Calcs'!N328=1,N328/$O$9,0)</f>
        <v>0</v>
      </c>
      <c r="S328" s="25"/>
      <c r="T328" s="25">
        <f>IF('RAOB Used for Calcs'!L328=1,'particle parameters'!$B$31,T329+(P329*'vertical grid'!H329))</f>
        <v>0</v>
      </c>
      <c r="V328" s="25">
        <f>(IF('RAOB Used for Calcs'!L328=1, AVERAGE(T327:T328), AVERAGE(T327:T329))*'RAOB Used for Calcs'!N328)</f>
        <v>0</v>
      </c>
      <c r="W328" s="25"/>
      <c r="X328" s="25">
        <f>IF('RAOB Used for Calcs'!L328=1,'particle parameters'!$B$32,X329+(R329*'vertical grid'!H329))</f>
        <v>0</v>
      </c>
      <c r="Z328" s="25">
        <f>(IF('RAOB Used for Calcs'!L328=1,AVERAGE(X327:X328),AVERAGE(X327:X329)))*'RAOB Used for Calcs'!N328</f>
        <v>0</v>
      </c>
      <c r="AB328" s="8">
        <f>(V328*'vertical grid'!H328)+((0.5*P328)*('vertical grid'!H328*'vertical grid'!H328))</f>
        <v>0</v>
      </c>
      <c r="AD328" s="8">
        <f>(Z328*'vertical grid'!H328)+((0.5*R328)*('vertical grid'!H328*'vertical grid'!H328))</f>
        <v>0</v>
      </c>
      <c r="AF328" s="8" t="e">
        <f>IF(AB328=0, AB328/0, SUM(AB328:$AB$600))</f>
        <v>#DIV/0!</v>
      </c>
      <c r="AH328" s="8" t="e">
        <f>IF(AD328=0, AD328/0, SUM(AD328:$AD$600))</f>
        <v>#DIV/0!</v>
      </c>
      <c r="AJ328" s="9" t="e">
        <f>IF('RAOB Used for Calcs'!N329=1,AB328/(B328-B327),B328/0)</f>
        <v>#DIV/0!</v>
      </c>
      <c r="AL328" s="9" t="e">
        <f>IF('RAOB Used for Calcs'!N329=1, AD328/(B328-B327), B328/0)</f>
        <v>#DIV/0!</v>
      </c>
    </row>
    <row r="329" spans="2:38" x14ac:dyDescent="0.15">
      <c r="B329" s="15">
        <f>IF('RAOB Used for Calcs'!N329=1,'RAOB Used for Calcs'!C329,0)</f>
        <v>0</v>
      </c>
      <c r="D329" s="8">
        <f>Vz!K329</f>
        <v>0.42399999999999999</v>
      </c>
      <c r="F329" s="9">
        <f>'P,T'!J329</f>
        <v>0</v>
      </c>
      <c r="G329" s="8"/>
      <c r="H329" s="8">
        <f>'wind velocity'!J329-T329</f>
        <v>0</v>
      </c>
      <c r="I329" s="8"/>
      <c r="J329" s="8">
        <f>'wind velocity'!N329-X329</f>
        <v>0</v>
      </c>
      <c r="L329" s="12">
        <f>IF('RAOB Used for Calcs'!N329=1,(0.5)*F329*$K$12*D329*(H329*ABS(H329)),0)</f>
        <v>0</v>
      </c>
      <c r="N329" s="12">
        <f>IF('RAOB Used for Calcs'!N329=1,(0.5)*F329*$K$12*D329*(J329*ABS(J329)),0)</f>
        <v>0</v>
      </c>
      <c r="P329" s="9">
        <f>IF('RAOB Used for Calcs'!N329=1,L329/$O$9,0)</f>
        <v>0</v>
      </c>
      <c r="Q329" s="8"/>
      <c r="R329" s="9">
        <f>IF('RAOB Used for Calcs'!N329=1,N329/$O$9,0)</f>
        <v>0</v>
      </c>
      <c r="S329" s="25"/>
      <c r="T329" s="25">
        <f>IF('RAOB Used for Calcs'!L329=1,'particle parameters'!$B$31,T330+(P330*'vertical grid'!H330))</f>
        <v>0</v>
      </c>
      <c r="V329" s="25">
        <f>(IF('RAOB Used for Calcs'!L329=1, AVERAGE(T328:T329), AVERAGE(T328:T330))*'RAOB Used for Calcs'!N329)</f>
        <v>0</v>
      </c>
      <c r="W329" s="25"/>
      <c r="X329" s="25">
        <f>IF('RAOB Used for Calcs'!L329=1,'particle parameters'!$B$32,X330+(R330*'vertical grid'!H330))</f>
        <v>0</v>
      </c>
      <c r="Z329" s="25">
        <f>(IF('RAOB Used for Calcs'!L329=1,AVERAGE(X328:X329),AVERAGE(X328:X330)))*'RAOB Used for Calcs'!N329</f>
        <v>0</v>
      </c>
      <c r="AB329" s="8">
        <f>(V329*'vertical grid'!H329)+((0.5*P329)*('vertical grid'!H329*'vertical grid'!H329))</f>
        <v>0</v>
      </c>
      <c r="AD329" s="8">
        <f>(Z329*'vertical grid'!H329)+((0.5*R329)*('vertical grid'!H329*'vertical grid'!H329))</f>
        <v>0</v>
      </c>
      <c r="AF329" s="8" t="e">
        <f>IF(AB329=0, AB329/0, SUM(AB329:$AB$600))</f>
        <v>#DIV/0!</v>
      </c>
      <c r="AH329" s="8" t="e">
        <f>IF(AD329=0, AD329/0, SUM(AD329:$AD$600))</f>
        <v>#DIV/0!</v>
      </c>
      <c r="AJ329" s="9" t="e">
        <f>IF('RAOB Used for Calcs'!N330=1,AB329/(B329-B328),B329/0)</f>
        <v>#DIV/0!</v>
      </c>
      <c r="AL329" s="9" t="e">
        <f>IF('RAOB Used for Calcs'!N330=1, AD329/(B329-B328), B329/0)</f>
        <v>#DIV/0!</v>
      </c>
    </row>
    <row r="330" spans="2:38" x14ac:dyDescent="0.15">
      <c r="B330" s="15">
        <f>IF('RAOB Used for Calcs'!N330=1,'RAOB Used for Calcs'!C330,0)</f>
        <v>0</v>
      </c>
      <c r="D330" s="8">
        <f>Vz!K330</f>
        <v>0.42399999999999999</v>
      </c>
      <c r="F330" s="9">
        <f>'P,T'!J330</f>
        <v>0</v>
      </c>
      <c r="G330" s="8"/>
      <c r="H330" s="8">
        <f>'wind velocity'!J330-T330</f>
        <v>0</v>
      </c>
      <c r="I330" s="8"/>
      <c r="J330" s="8">
        <f>'wind velocity'!N330-X330</f>
        <v>0</v>
      </c>
      <c r="L330" s="12">
        <f>IF('RAOB Used for Calcs'!N330=1,(0.5)*F330*$K$12*D330*(H330*ABS(H330)),0)</f>
        <v>0</v>
      </c>
      <c r="N330" s="12">
        <f>IF('RAOB Used for Calcs'!N330=1,(0.5)*F330*$K$12*D330*(J330*ABS(J330)),0)</f>
        <v>0</v>
      </c>
      <c r="P330" s="9">
        <f>IF('RAOB Used for Calcs'!N330=1,L330/$O$9,0)</f>
        <v>0</v>
      </c>
      <c r="Q330" s="8"/>
      <c r="R330" s="9">
        <f>IF('RAOB Used for Calcs'!N330=1,N330/$O$9,0)</f>
        <v>0</v>
      </c>
      <c r="S330" s="25"/>
      <c r="T330" s="25">
        <f>IF('RAOB Used for Calcs'!L330=1,'particle parameters'!$B$31,T331+(P331*'vertical grid'!H331))</f>
        <v>0</v>
      </c>
      <c r="V330" s="25">
        <f>(IF('RAOB Used for Calcs'!L330=1, AVERAGE(T329:T330), AVERAGE(T329:T331))*'RAOB Used for Calcs'!N330)</f>
        <v>0</v>
      </c>
      <c r="W330" s="25"/>
      <c r="X330" s="25">
        <f>IF('RAOB Used for Calcs'!L330=1,'particle parameters'!$B$32,X331+(R331*'vertical grid'!H331))</f>
        <v>0</v>
      </c>
      <c r="Z330" s="25">
        <f>(IF('RAOB Used for Calcs'!L330=1,AVERAGE(X329:X330),AVERAGE(X329:X331)))*'RAOB Used for Calcs'!N330</f>
        <v>0</v>
      </c>
      <c r="AB330" s="8">
        <f>(V330*'vertical grid'!H330)+((0.5*P330)*('vertical grid'!H330*'vertical grid'!H330))</f>
        <v>0</v>
      </c>
      <c r="AD330" s="8">
        <f>(Z330*'vertical grid'!H330)+((0.5*R330)*('vertical grid'!H330*'vertical grid'!H330))</f>
        <v>0</v>
      </c>
      <c r="AF330" s="8" t="e">
        <f>IF(AB330=0, AB330/0, SUM(AB330:$AB$600))</f>
        <v>#DIV/0!</v>
      </c>
      <c r="AH330" s="8" t="e">
        <f>IF(AD330=0, AD330/0, SUM(AD330:$AD$600))</f>
        <v>#DIV/0!</v>
      </c>
      <c r="AJ330" s="9" t="e">
        <f>IF('RAOB Used for Calcs'!N331=1,AB330/(B330-B329),B330/0)</f>
        <v>#DIV/0!</v>
      </c>
      <c r="AL330" s="9" t="e">
        <f>IF('RAOB Used for Calcs'!N331=1, AD330/(B330-B329), B330/0)</f>
        <v>#DIV/0!</v>
      </c>
    </row>
    <row r="331" spans="2:38" x14ac:dyDescent="0.15">
      <c r="B331" s="15">
        <f>IF('RAOB Used for Calcs'!N331=1,'RAOB Used for Calcs'!C331,0)</f>
        <v>0</v>
      </c>
      <c r="D331" s="8">
        <f>Vz!K331</f>
        <v>0.42399999999999999</v>
      </c>
      <c r="F331" s="9">
        <f>'P,T'!J331</f>
        <v>0</v>
      </c>
      <c r="G331" s="8"/>
      <c r="H331" s="8">
        <f>'wind velocity'!J331-T331</f>
        <v>0</v>
      </c>
      <c r="I331" s="8"/>
      <c r="J331" s="8">
        <f>'wind velocity'!N331-X331</f>
        <v>0</v>
      </c>
      <c r="L331" s="12">
        <f>IF('RAOB Used for Calcs'!N331=1,(0.5)*F331*$K$12*D331*(H331*ABS(H331)),0)</f>
        <v>0</v>
      </c>
      <c r="N331" s="12">
        <f>IF('RAOB Used for Calcs'!N331=1,(0.5)*F331*$K$12*D331*(J331*ABS(J331)),0)</f>
        <v>0</v>
      </c>
      <c r="P331" s="9">
        <f>IF('RAOB Used for Calcs'!N331=1,L331/$O$9,0)</f>
        <v>0</v>
      </c>
      <c r="Q331" s="8"/>
      <c r="R331" s="9">
        <f>IF('RAOB Used for Calcs'!N331=1,N331/$O$9,0)</f>
        <v>0</v>
      </c>
      <c r="S331" s="25"/>
      <c r="T331" s="25">
        <f>IF('RAOB Used for Calcs'!L331=1,'particle parameters'!$B$31,T332+(P332*'vertical grid'!H332))</f>
        <v>0</v>
      </c>
      <c r="V331" s="25">
        <f>(IF('RAOB Used for Calcs'!L331=1, AVERAGE(T330:T331), AVERAGE(T330:T332))*'RAOB Used for Calcs'!N331)</f>
        <v>0</v>
      </c>
      <c r="W331" s="25"/>
      <c r="X331" s="25">
        <f>IF('RAOB Used for Calcs'!L331=1,'particle parameters'!$B$32,X332+(R332*'vertical grid'!H332))</f>
        <v>0</v>
      </c>
      <c r="Z331" s="25">
        <f>(IF('RAOB Used for Calcs'!L331=1,AVERAGE(X330:X331),AVERAGE(X330:X332)))*'RAOB Used for Calcs'!N331</f>
        <v>0</v>
      </c>
      <c r="AB331" s="8">
        <f>(V331*'vertical grid'!H331)+((0.5*P331)*('vertical grid'!H331*'vertical grid'!H331))</f>
        <v>0</v>
      </c>
      <c r="AD331" s="8">
        <f>(Z331*'vertical grid'!H331)+((0.5*R331)*('vertical grid'!H331*'vertical grid'!H331))</f>
        <v>0</v>
      </c>
      <c r="AF331" s="8" t="e">
        <f>IF(AB331=0, AB331/0, SUM(AB331:$AB$600))</f>
        <v>#DIV/0!</v>
      </c>
      <c r="AH331" s="8" t="e">
        <f>IF(AD331=0, AD331/0, SUM(AD331:$AD$600))</f>
        <v>#DIV/0!</v>
      </c>
      <c r="AJ331" s="9" t="e">
        <f>IF('RAOB Used for Calcs'!N332=1,AB331/(B331-B330),B331/0)</f>
        <v>#DIV/0!</v>
      </c>
      <c r="AL331" s="9" t="e">
        <f>IF('RAOB Used for Calcs'!N332=1, AD331/(B331-B330), B331/0)</f>
        <v>#DIV/0!</v>
      </c>
    </row>
    <row r="332" spans="2:38" x14ac:dyDescent="0.15">
      <c r="B332" s="15">
        <f>IF('RAOB Used for Calcs'!N332=1,'RAOB Used for Calcs'!C332,0)</f>
        <v>0</v>
      </c>
      <c r="D332" s="8">
        <f>Vz!K332</f>
        <v>0.42399999999999999</v>
      </c>
      <c r="F332" s="9">
        <f>'P,T'!J332</f>
        <v>0</v>
      </c>
      <c r="G332" s="8"/>
      <c r="H332" s="8">
        <f>'wind velocity'!J332-T332</f>
        <v>0</v>
      </c>
      <c r="I332" s="8"/>
      <c r="J332" s="8">
        <f>'wind velocity'!N332-X332</f>
        <v>0</v>
      </c>
      <c r="L332" s="12">
        <f>IF('RAOB Used for Calcs'!N332=1,(0.5)*F332*$K$12*D332*(H332*ABS(H332)),0)</f>
        <v>0</v>
      </c>
      <c r="N332" s="12">
        <f>IF('RAOB Used for Calcs'!N332=1,(0.5)*F332*$K$12*D332*(J332*ABS(J332)),0)</f>
        <v>0</v>
      </c>
      <c r="P332" s="9">
        <f>IF('RAOB Used for Calcs'!N332=1,L332/$O$9,0)</f>
        <v>0</v>
      </c>
      <c r="Q332" s="8"/>
      <c r="R332" s="9">
        <f>IF('RAOB Used for Calcs'!N332=1,N332/$O$9,0)</f>
        <v>0</v>
      </c>
      <c r="S332" s="25"/>
      <c r="T332" s="25">
        <f>IF('RAOB Used for Calcs'!L332=1,'particle parameters'!$B$31,T333+(P333*'vertical grid'!H333))</f>
        <v>0</v>
      </c>
      <c r="V332" s="25">
        <f>(IF('RAOB Used for Calcs'!L332=1, AVERAGE(T331:T332), AVERAGE(T331:T333))*'RAOB Used for Calcs'!N332)</f>
        <v>0</v>
      </c>
      <c r="W332" s="25"/>
      <c r="X332" s="25">
        <f>IF('RAOB Used for Calcs'!L332=1,'particle parameters'!$B$32,X333+(R333*'vertical grid'!H333))</f>
        <v>0</v>
      </c>
      <c r="Z332" s="25">
        <f>(IF('RAOB Used for Calcs'!L332=1,AVERAGE(X331:X332),AVERAGE(X331:X333)))*'RAOB Used for Calcs'!N332</f>
        <v>0</v>
      </c>
      <c r="AB332" s="8">
        <f>(V332*'vertical grid'!H332)+((0.5*P332)*('vertical grid'!H332*'vertical grid'!H332))</f>
        <v>0</v>
      </c>
      <c r="AD332" s="8">
        <f>(Z332*'vertical grid'!H332)+((0.5*R332)*('vertical grid'!H332*'vertical grid'!H332))</f>
        <v>0</v>
      </c>
      <c r="AF332" s="8" t="e">
        <f>IF(AB332=0, AB332/0, SUM(AB332:$AB$600))</f>
        <v>#DIV/0!</v>
      </c>
      <c r="AH332" s="8" t="e">
        <f>IF(AD332=0, AD332/0, SUM(AD332:$AD$600))</f>
        <v>#DIV/0!</v>
      </c>
      <c r="AJ332" s="9" t="e">
        <f>IF('RAOB Used for Calcs'!N333=1,AB332/(B332-B331),B332/0)</f>
        <v>#DIV/0!</v>
      </c>
      <c r="AL332" s="9" t="e">
        <f>IF('RAOB Used for Calcs'!N333=1, AD332/(B332-B331), B332/0)</f>
        <v>#DIV/0!</v>
      </c>
    </row>
    <row r="333" spans="2:38" x14ac:dyDescent="0.15">
      <c r="B333" s="15">
        <f>IF('RAOB Used for Calcs'!N333=1,'RAOB Used for Calcs'!C333,0)</f>
        <v>0</v>
      </c>
      <c r="D333" s="8">
        <f>Vz!K333</f>
        <v>0.42399999999999999</v>
      </c>
      <c r="F333" s="9">
        <f>'P,T'!J333</f>
        <v>0</v>
      </c>
      <c r="G333" s="8"/>
      <c r="H333" s="8">
        <f>'wind velocity'!J333-T333</f>
        <v>0</v>
      </c>
      <c r="I333" s="8"/>
      <c r="J333" s="8">
        <f>'wind velocity'!N333-X333</f>
        <v>0</v>
      </c>
      <c r="L333" s="12">
        <f>IF('RAOB Used for Calcs'!N333=1,(0.5)*F333*$K$12*D333*(H333*ABS(H333)),0)</f>
        <v>0</v>
      </c>
      <c r="N333" s="12">
        <f>IF('RAOB Used for Calcs'!N333=1,(0.5)*F333*$K$12*D333*(J333*ABS(J333)),0)</f>
        <v>0</v>
      </c>
      <c r="P333" s="9">
        <f>IF('RAOB Used for Calcs'!N333=1,L333/$O$9,0)</f>
        <v>0</v>
      </c>
      <c r="Q333" s="8"/>
      <c r="R333" s="9">
        <f>IF('RAOB Used for Calcs'!N333=1,N333/$O$9,0)</f>
        <v>0</v>
      </c>
      <c r="S333" s="25"/>
      <c r="T333" s="25">
        <f>IF('RAOB Used for Calcs'!L333=1,'particle parameters'!$B$31,T334+(P334*'vertical grid'!H334))</f>
        <v>0</v>
      </c>
      <c r="V333" s="25">
        <f>(IF('RAOB Used for Calcs'!L333=1, AVERAGE(T332:T333), AVERAGE(T332:T334))*'RAOB Used for Calcs'!N333)</f>
        <v>0</v>
      </c>
      <c r="W333" s="25"/>
      <c r="X333" s="25">
        <f>IF('RAOB Used for Calcs'!L333=1,'particle parameters'!$B$32,X334+(R334*'vertical grid'!H334))</f>
        <v>0</v>
      </c>
      <c r="Z333" s="25">
        <f>(IF('RAOB Used for Calcs'!L333=1,AVERAGE(X332:X333),AVERAGE(X332:X334)))*'RAOB Used for Calcs'!N333</f>
        <v>0</v>
      </c>
      <c r="AB333" s="8">
        <f>(V333*'vertical grid'!H333)+((0.5*P333)*('vertical grid'!H333*'vertical grid'!H333))</f>
        <v>0</v>
      </c>
      <c r="AD333" s="8">
        <f>(Z333*'vertical grid'!H333)+((0.5*R333)*('vertical grid'!H333*'vertical grid'!H333))</f>
        <v>0</v>
      </c>
      <c r="AF333" s="8" t="e">
        <f>IF(AB333=0, AB333/0, SUM(AB333:$AB$600))</f>
        <v>#DIV/0!</v>
      </c>
      <c r="AH333" s="8" t="e">
        <f>IF(AD333=0, AD333/0, SUM(AD333:$AD$600))</f>
        <v>#DIV/0!</v>
      </c>
      <c r="AJ333" s="9" t="e">
        <f>IF('RAOB Used for Calcs'!N334=1,AB333/(B333-B332),B333/0)</f>
        <v>#DIV/0!</v>
      </c>
      <c r="AL333" s="9" t="e">
        <f>IF('RAOB Used for Calcs'!N334=1, AD333/(B333-B332), B333/0)</f>
        <v>#DIV/0!</v>
      </c>
    </row>
    <row r="334" spans="2:38" x14ac:dyDescent="0.15">
      <c r="B334" s="15">
        <f>IF('RAOB Used for Calcs'!N334=1,'RAOB Used for Calcs'!C334,0)</f>
        <v>0</v>
      </c>
      <c r="D334" s="8">
        <f>Vz!K334</f>
        <v>0.42399999999999999</v>
      </c>
      <c r="F334" s="9">
        <f>'P,T'!J334</f>
        <v>0</v>
      </c>
      <c r="G334" s="8"/>
      <c r="H334" s="8">
        <f>'wind velocity'!J334-T334</f>
        <v>0</v>
      </c>
      <c r="I334" s="8"/>
      <c r="J334" s="8">
        <f>'wind velocity'!N334-X334</f>
        <v>0</v>
      </c>
      <c r="L334" s="12">
        <f>IF('RAOB Used for Calcs'!N334=1,(0.5)*F334*$K$12*D334*(H334*ABS(H334)),0)</f>
        <v>0</v>
      </c>
      <c r="N334" s="12">
        <f>IF('RAOB Used for Calcs'!N334=1,(0.5)*F334*$K$12*D334*(J334*ABS(J334)),0)</f>
        <v>0</v>
      </c>
      <c r="P334" s="9">
        <f>IF('RAOB Used for Calcs'!N334=1,L334/$O$9,0)</f>
        <v>0</v>
      </c>
      <c r="Q334" s="8"/>
      <c r="R334" s="9">
        <f>IF('RAOB Used for Calcs'!N334=1,N334/$O$9,0)</f>
        <v>0</v>
      </c>
      <c r="S334" s="25"/>
      <c r="T334" s="25">
        <f>IF('RAOB Used for Calcs'!L334=1,'particle parameters'!$B$31,T335+(P335*'vertical grid'!H335))</f>
        <v>0</v>
      </c>
      <c r="V334" s="25">
        <f>(IF('RAOB Used for Calcs'!L334=1, AVERAGE(T333:T334), AVERAGE(T333:T335))*'RAOB Used for Calcs'!N334)</f>
        <v>0</v>
      </c>
      <c r="W334" s="25"/>
      <c r="X334" s="25">
        <f>IF('RAOB Used for Calcs'!L334=1,'particle parameters'!$B$32,X335+(R335*'vertical grid'!H335))</f>
        <v>0</v>
      </c>
      <c r="Z334" s="25">
        <f>(IF('RAOB Used for Calcs'!L334=1,AVERAGE(X333:X334),AVERAGE(X333:X335)))*'RAOB Used for Calcs'!N334</f>
        <v>0</v>
      </c>
      <c r="AB334" s="8">
        <f>(V334*'vertical grid'!H334)+((0.5*P334)*('vertical grid'!H334*'vertical grid'!H334))</f>
        <v>0</v>
      </c>
      <c r="AD334" s="8">
        <f>(Z334*'vertical grid'!H334)+((0.5*R334)*('vertical grid'!H334*'vertical grid'!H334))</f>
        <v>0</v>
      </c>
      <c r="AF334" s="8" t="e">
        <f>IF(AB334=0, AB334/0, SUM(AB334:$AB$600))</f>
        <v>#DIV/0!</v>
      </c>
      <c r="AH334" s="8" t="e">
        <f>IF(AD334=0, AD334/0, SUM(AD334:$AD$600))</f>
        <v>#DIV/0!</v>
      </c>
      <c r="AJ334" s="9" t="e">
        <f>IF('RAOB Used for Calcs'!N335=1,AB334/(B334-B333),B334/0)</f>
        <v>#DIV/0!</v>
      </c>
      <c r="AL334" s="9" t="e">
        <f>IF('RAOB Used for Calcs'!N335=1, AD334/(B334-B333), B334/0)</f>
        <v>#DIV/0!</v>
      </c>
    </row>
    <row r="335" spans="2:38" x14ac:dyDescent="0.15">
      <c r="B335" s="15">
        <f>IF('RAOB Used for Calcs'!N335=1,'RAOB Used for Calcs'!C335,0)</f>
        <v>0</v>
      </c>
      <c r="D335" s="8">
        <f>Vz!K335</f>
        <v>0.42399999999999999</v>
      </c>
      <c r="F335" s="9">
        <f>'P,T'!J335</f>
        <v>0</v>
      </c>
      <c r="G335" s="8"/>
      <c r="H335" s="8">
        <f>'wind velocity'!J335-T335</f>
        <v>0</v>
      </c>
      <c r="I335" s="8"/>
      <c r="J335" s="8">
        <f>'wind velocity'!N335-X335</f>
        <v>0</v>
      </c>
      <c r="L335" s="12">
        <f>IF('RAOB Used for Calcs'!N335=1,(0.5)*F335*$K$12*D335*(H335*ABS(H335)),0)</f>
        <v>0</v>
      </c>
      <c r="N335" s="12">
        <f>IF('RAOB Used for Calcs'!N335=1,(0.5)*F335*$K$12*D335*(J335*ABS(J335)),0)</f>
        <v>0</v>
      </c>
      <c r="P335" s="9">
        <f>IF('RAOB Used for Calcs'!N335=1,L335/$O$9,0)</f>
        <v>0</v>
      </c>
      <c r="Q335" s="8"/>
      <c r="R335" s="9">
        <f>IF('RAOB Used for Calcs'!N335=1,N335/$O$9,0)</f>
        <v>0</v>
      </c>
      <c r="S335" s="25"/>
      <c r="T335" s="25">
        <f>IF('RAOB Used for Calcs'!L335=1,'particle parameters'!$B$31,T336+(P336*'vertical grid'!H336))</f>
        <v>0</v>
      </c>
      <c r="V335" s="25">
        <f>(IF('RAOB Used for Calcs'!L335=1, AVERAGE(T334:T335), AVERAGE(T334:T336))*'RAOB Used for Calcs'!N335)</f>
        <v>0</v>
      </c>
      <c r="W335" s="25"/>
      <c r="X335" s="25">
        <f>IF('RAOB Used for Calcs'!L335=1,'particle parameters'!$B$32,X336+(R336*'vertical grid'!H336))</f>
        <v>0</v>
      </c>
      <c r="Z335" s="25">
        <f>(IF('RAOB Used for Calcs'!L335=1,AVERAGE(X334:X335),AVERAGE(X334:X336)))*'RAOB Used for Calcs'!N335</f>
        <v>0</v>
      </c>
      <c r="AB335" s="8">
        <f>(V335*'vertical grid'!H335)+((0.5*P335)*('vertical grid'!H335*'vertical grid'!H335))</f>
        <v>0</v>
      </c>
      <c r="AD335" s="8">
        <f>(Z335*'vertical grid'!H335)+((0.5*R335)*('vertical grid'!H335*'vertical grid'!H335))</f>
        <v>0</v>
      </c>
      <c r="AF335" s="8" t="e">
        <f>IF(AB335=0, AB335/0, SUM(AB335:$AB$600))</f>
        <v>#DIV/0!</v>
      </c>
      <c r="AH335" s="8" t="e">
        <f>IF(AD335=0, AD335/0, SUM(AD335:$AD$600))</f>
        <v>#DIV/0!</v>
      </c>
      <c r="AJ335" s="9" t="e">
        <f>IF('RAOB Used for Calcs'!N336=1,AB335/(B335-B334),B335/0)</f>
        <v>#DIV/0!</v>
      </c>
      <c r="AL335" s="9" t="e">
        <f>IF('RAOB Used for Calcs'!N336=1, AD335/(B335-B334), B335/0)</f>
        <v>#DIV/0!</v>
      </c>
    </row>
    <row r="336" spans="2:38" x14ac:dyDescent="0.15">
      <c r="B336" s="15">
        <f>IF('RAOB Used for Calcs'!N336=1,'RAOB Used for Calcs'!C336,0)</f>
        <v>0</v>
      </c>
      <c r="D336" s="8">
        <f>Vz!K336</f>
        <v>0.42399999999999999</v>
      </c>
      <c r="F336" s="9">
        <f>'P,T'!J336</f>
        <v>0</v>
      </c>
      <c r="G336" s="8"/>
      <c r="H336" s="8">
        <f>'wind velocity'!J336-T336</f>
        <v>0</v>
      </c>
      <c r="I336" s="8"/>
      <c r="J336" s="8">
        <f>'wind velocity'!N336-X336</f>
        <v>0</v>
      </c>
      <c r="L336" s="12">
        <f>IF('RAOB Used for Calcs'!N336=1,(0.5)*F336*$K$12*D336*(H336*ABS(H336)),0)</f>
        <v>0</v>
      </c>
      <c r="N336" s="12">
        <f>IF('RAOB Used for Calcs'!N336=1,(0.5)*F336*$K$12*D336*(J336*ABS(J336)),0)</f>
        <v>0</v>
      </c>
      <c r="P336" s="9">
        <f>IF('RAOB Used for Calcs'!N336=1,L336/$O$9,0)</f>
        <v>0</v>
      </c>
      <c r="Q336" s="8"/>
      <c r="R336" s="9">
        <f>IF('RAOB Used for Calcs'!N336=1,N336/$O$9,0)</f>
        <v>0</v>
      </c>
      <c r="S336" s="25"/>
      <c r="T336" s="25">
        <f>IF('RAOB Used for Calcs'!L336=1,'particle parameters'!$B$31,T337+(P337*'vertical grid'!H337))</f>
        <v>0</v>
      </c>
      <c r="V336" s="25">
        <f>(IF('RAOB Used for Calcs'!L336=1, AVERAGE(T335:T336), AVERAGE(T335:T337))*'RAOB Used for Calcs'!N336)</f>
        <v>0</v>
      </c>
      <c r="W336" s="25"/>
      <c r="X336" s="25">
        <f>IF('RAOB Used for Calcs'!L336=1,'particle parameters'!$B$32,X337+(R337*'vertical grid'!H337))</f>
        <v>0</v>
      </c>
      <c r="Z336" s="25">
        <f>(IF('RAOB Used for Calcs'!L336=1,AVERAGE(X335:X336),AVERAGE(X335:X337)))*'RAOB Used for Calcs'!N336</f>
        <v>0</v>
      </c>
      <c r="AB336" s="8">
        <f>(V336*'vertical grid'!H336)+((0.5*P336)*('vertical grid'!H336*'vertical grid'!H336))</f>
        <v>0</v>
      </c>
      <c r="AD336" s="8">
        <f>(Z336*'vertical grid'!H336)+((0.5*R336)*('vertical grid'!H336*'vertical grid'!H336))</f>
        <v>0</v>
      </c>
      <c r="AF336" s="8" t="e">
        <f>IF(AB336=0, AB336/0, SUM(AB336:$AB$600))</f>
        <v>#DIV/0!</v>
      </c>
      <c r="AH336" s="8" t="e">
        <f>IF(AD336=0, AD336/0, SUM(AD336:$AD$600))</f>
        <v>#DIV/0!</v>
      </c>
      <c r="AJ336" s="9" t="e">
        <f>IF('RAOB Used for Calcs'!N337=1,AB336/(B336-B335),B336/0)</f>
        <v>#DIV/0!</v>
      </c>
      <c r="AL336" s="9" t="e">
        <f>IF('RAOB Used for Calcs'!N337=1, AD336/(B336-B335), B336/0)</f>
        <v>#DIV/0!</v>
      </c>
    </row>
    <row r="337" spans="2:38" x14ac:dyDescent="0.15">
      <c r="B337" s="15">
        <f>IF('RAOB Used for Calcs'!N337=1,'RAOB Used for Calcs'!C337,0)</f>
        <v>0</v>
      </c>
      <c r="D337" s="8">
        <f>Vz!K337</f>
        <v>0.42399999999999999</v>
      </c>
      <c r="F337" s="9">
        <f>'P,T'!J337</f>
        <v>0</v>
      </c>
      <c r="G337" s="8"/>
      <c r="H337" s="8">
        <f>'wind velocity'!J337-T337</f>
        <v>0</v>
      </c>
      <c r="I337" s="8"/>
      <c r="J337" s="8">
        <f>'wind velocity'!N337-X337</f>
        <v>0</v>
      </c>
      <c r="L337" s="12">
        <f>IF('RAOB Used for Calcs'!N337=1,(0.5)*F337*$K$12*D337*(H337*ABS(H337)),0)</f>
        <v>0</v>
      </c>
      <c r="N337" s="12">
        <f>IF('RAOB Used for Calcs'!N337=1,(0.5)*F337*$K$12*D337*(J337*ABS(J337)),0)</f>
        <v>0</v>
      </c>
      <c r="P337" s="9">
        <f>IF('RAOB Used for Calcs'!N337=1,L337/$O$9,0)</f>
        <v>0</v>
      </c>
      <c r="Q337" s="8"/>
      <c r="R337" s="9">
        <f>IF('RAOB Used for Calcs'!N337=1,N337/$O$9,0)</f>
        <v>0</v>
      </c>
      <c r="S337" s="25"/>
      <c r="T337" s="25">
        <f>IF('RAOB Used for Calcs'!L337=1,'particle parameters'!$B$31,T338+(P338*'vertical grid'!H338))</f>
        <v>0</v>
      </c>
      <c r="V337" s="25">
        <f>(IF('RAOB Used for Calcs'!L337=1, AVERAGE(T336:T337), AVERAGE(T336:T338))*'RAOB Used for Calcs'!N337)</f>
        <v>0</v>
      </c>
      <c r="W337" s="25"/>
      <c r="X337" s="25">
        <f>IF('RAOB Used for Calcs'!L337=1,'particle parameters'!$B$32,X338+(R338*'vertical grid'!H338))</f>
        <v>0</v>
      </c>
      <c r="Z337" s="25">
        <f>(IF('RAOB Used for Calcs'!L337=1,AVERAGE(X336:X337),AVERAGE(X336:X338)))*'RAOB Used for Calcs'!N337</f>
        <v>0</v>
      </c>
      <c r="AB337" s="8">
        <f>(V337*'vertical grid'!H337)+((0.5*P337)*('vertical grid'!H337*'vertical grid'!H337))</f>
        <v>0</v>
      </c>
      <c r="AD337" s="8">
        <f>(Z337*'vertical grid'!H337)+((0.5*R337)*('vertical grid'!H337*'vertical grid'!H337))</f>
        <v>0</v>
      </c>
      <c r="AF337" s="8" t="e">
        <f>IF(AB337=0, AB337/0, SUM(AB337:$AB$600))</f>
        <v>#DIV/0!</v>
      </c>
      <c r="AH337" s="8" t="e">
        <f>IF(AD337=0, AD337/0, SUM(AD337:$AD$600))</f>
        <v>#DIV/0!</v>
      </c>
      <c r="AJ337" s="9" t="e">
        <f>IF('RAOB Used for Calcs'!N338=1,AB337/(B337-B336),B337/0)</f>
        <v>#DIV/0!</v>
      </c>
      <c r="AL337" s="9" t="e">
        <f>IF('RAOB Used for Calcs'!N338=1, AD337/(B337-B336), B337/0)</f>
        <v>#DIV/0!</v>
      </c>
    </row>
    <row r="338" spans="2:38" x14ac:dyDescent="0.15">
      <c r="B338" s="15">
        <f>IF('RAOB Used for Calcs'!N338=1,'RAOB Used for Calcs'!C338,0)</f>
        <v>0</v>
      </c>
      <c r="D338" s="8">
        <f>Vz!K338</f>
        <v>0.42399999999999999</v>
      </c>
      <c r="F338" s="9">
        <f>'P,T'!J338</f>
        <v>0</v>
      </c>
      <c r="G338" s="8"/>
      <c r="H338" s="8">
        <f>'wind velocity'!J338-T338</f>
        <v>0</v>
      </c>
      <c r="I338" s="8"/>
      <c r="J338" s="8">
        <f>'wind velocity'!N338-X338</f>
        <v>0</v>
      </c>
      <c r="L338" s="12">
        <f>IF('RAOB Used for Calcs'!N338=1,(0.5)*F338*$K$12*D338*(H338*ABS(H338)),0)</f>
        <v>0</v>
      </c>
      <c r="N338" s="12">
        <f>IF('RAOB Used for Calcs'!N338=1,(0.5)*F338*$K$12*D338*(J338*ABS(J338)),0)</f>
        <v>0</v>
      </c>
      <c r="P338" s="9">
        <f>IF('RAOB Used for Calcs'!N338=1,L338/$O$9,0)</f>
        <v>0</v>
      </c>
      <c r="Q338" s="8"/>
      <c r="R338" s="9">
        <f>IF('RAOB Used for Calcs'!N338=1,N338/$O$9,0)</f>
        <v>0</v>
      </c>
      <c r="S338" s="25"/>
      <c r="T338" s="25">
        <f>IF('RAOB Used for Calcs'!L338=1,'particle parameters'!$B$31,T339+(P339*'vertical grid'!H339))</f>
        <v>0</v>
      </c>
      <c r="V338" s="25">
        <f>(IF('RAOB Used for Calcs'!L338=1, AVERAGE(T337:T338), AVERAGE(T337:T339))*'RAOB Used for Calcs'!N338)</f>
        <v>0</v>
      </c>
      <c r="W338" s="25"/>
      <c r="X338" s="25">
        <f>IF('RAOB Used for Calcs'!L338=1,'particle parameters'!$B$32,X339+(R339*'vertical grid'!H339))</f>
        <v>0</v>
      </c>
      <c r="Z338" s="25">
        <f>(IF('RAOB Used for Calcs'!L338=1,AVERAGE(X337:X338),AVERAGE(X337:X339)))*'RAOB Used for Calcs'!N338</f>
        <v>0</v>
      </c>
      <c r="AB338" s="8">
        <f>(V338*'vertical grid'!H338)+((0.5*P338)*('vertical grid'!H338*'vertical grid'!H338))</f>
        <v>0</v>
      </c>
      <c r="AD338" s="8">
        <f>(Z338*'vertical grid'!H338)+((0.5*R338)*('vertical grid'!H338*'vertical grid'!H338))</f>
        <v>0</v>
      </c>
      <c r="AF338" s="8" t="e">
        <f>IF(AB338=0, AB338/0, SUM(AB338:$AB$600))</f>
        <v>#DIV/0!</v>
      </c>
      <c r="AH338" s="8" t="e">
        <f>IF(AD338=0, AD338/0, SUM(AD338:$AD$600))</f>
        <v>#DIV/0!</v>
      </c>
      <c r="AJ338" s="9" t="e">
        <f>IF('RAOB Used for Calcs'!N339=1,AB338/(B338-B337),B338/0)</f>
        <v>#DIV/0!</v>
      </c>
      <c r="AL338" s="9" t="e">
        <f>IF('RAOB Used for Calcs'!N339=1, AD338/(B338-B337), B338/0)</f>
        <v>#DIV/0!</v>
      </c>
    </row>
    <row r="339" spans="2:38" x14ac:dyDescent="0.15">
      <c r="B339" s="15">
        <f>IF('RAOB Used for Calcs'!N339=1,'RAOB Used for Calcs'!C339,0)</f>
        <v>0</v>
      </c>
      <c r="D339" s="8">
        <f>Vz!K339</f>
        <v>0.42399999999999999</v>
      </c>
      <c r="F339" s="9">
        <f>'P,T'!J339</f>
        <v>0</v>
      </c>
      <c r="G339" s="8"/>
      <c r="H339" s="8">
        <f>'wind velocity'!J339-T339</f>
        <v>0</v>
      </c>
      <c r="I339" s="8"/>
      <c r="J339" s="8">
        <f>'wind velocity'!N339-X339</f>
        <v>0</v>
      </c>
      <c r="L339" s="12">
        <f>IF('RAOB Used for Calcs'!N339=1,(0.5)*F339*$K$12*D339*(H339*ABS(H339)),0)</f>
        <v>0</v>
      </c>
      <c r="N339" s="12">
        <f>IF('RAOB Used for Calcs'!N339=1,(0.5)*F339*$K$12*D339*(J339*ABS(J339)),0)</f>
        <v>0</v>
      </c>
      <c r="P339" s="9">
        <f>IF('RAOB Used for Calcs'!N339=1,L339/$O$9,0)</f>
        <v>0</v>
      </c>
      <c r="Q339" s="8"/>
      <c r="R339" s="9">
        <f>IF('RAOB Used for Calcs'!N339=1,N339/$O$9,0)</f>
        <v>0</v>
      </c>
      <c r="S339" s="25"/>
      <c r="T339" s="25">
        <f>IF('RAOB Used for Calcs'!L339=1,'particle parameters'!$B$31,T340+(P340*'vertical grid'!H340))</f>
        <v>0</v>
      </c>
      <c r="V339" s="25">
        <f>(IF('RAOB Used for Calcs'!L339=1, AVERAGE(T338:T339), AVERAGE(T338:T340))*'RAOB Used for Calcs'!N339)</f>
        <v>0</v>
      </c>
      <c r="W339" s="25"/>
      <c r="X339" s="25">
        <f>IF('RAOB Used for Calcs'!L339=1,'particle parameters'!$B$32,X340+(R340*'vertical grid'!H340))</f>
        <v>0</v>
      </c>
      <c r="Z339" s="25">
        <f>(IF('RAOB Used for Calcs'!L339=1,AVERAGE(X338:X339),AVERAGE(X338:X340)))*'RAOB Used for Calcs'!N339</f>
        <v>0</v>
      </c>
      <c r="AB339" s="8">
        <f>(V339*'vertical grid'!H339)+((0.5*P339)*('vertical grid'!H339*'vertical grid'!H339))</f>
        <v>0</v>
      </c>
      <c r="AD339" s="8">
        <f>(Z339*'vertical grid'!H339)+((0.5*R339)*('vertical grid'!H339*'vertical grid'!H339))</f>
        <v>0</v>
      </c>
      <c r="AF339" s="8" t="e">
        <f>IF(AB339=0, AB339/0, SUM(AB339:$AB$600))</f>
        <v>#DIV/0!</v>
      </c>
      <c r="AH339" s="8" t="e">
        <f>IF(AD339=0, AD339/0, SUM(AD339:$AD$600))</f>
        <v>#DIV/0!</v>
      </c>
      <c r="AJ339" s="9" t="e">
        <f>IF('RAOB Used for Calcs'!N340=1,AB339/(B339-B338),B339/0)</f>
        <v>#DIV/0!</v>
      </c>
      <c r="AL339" s="9" t="e">
        <f>IF('RAOB Used for Calcs'!N340=1, AD339/(B339-B338), B339/0)</f>
        <v>#DIV/0!</v>
      </c>
    </row>
    <row r="340" spans="2:38" x14ac:dyDescent="0.15">
      <c r="B340" s="15">
        <f>IF('RAOB Used for Calcs'!N340=1,'RAOB Used for Calcs'!C340,0)</f>
        <v>0</v>
      </c>
      <c r="D340" s="8">
        <f>Vz!K340</f>
        <v>0.42399999999999999</v>
      </c>
      <c r="F340" s="9">
        <f>'P,T'!J340</f>
        <v>0</v>
      </c>
      <c r="G340" s="8"/>
      <c r="H340" s="8">
        <f>'wind velocity'!J340-T340</f>
        <v>0</v>
      </c>
      <c r="I340" s="8"/>
      <c r="J340" s="8">
        <f>'wind velocity'!N340-X340</f>
        <v>0</v>
      </c>
      <c r="L340" s="12">
        <f>IF('RAOB Used for Calcs'!N340=1,(0.5)*F340*$K$12*D340*(H340*ABS(H340)),0)</f>
        <v>0</v>
      </c>
      <c r="N340" s="12">
        <f>IF('RAOB Used for Calcs'!N340=1,(0.5)*F340*$K$12*D340*(J340*ABS(J340)),0)</f>
        <v>0</v>
      </c>
      <c r="P340" s="9">
        <f>IF('RAOB Used for Calcs'!N340=1,L340/$O$9,0)</f>
        <v>0</v>
      </c>
      <c r="Q340" s="8"/>
      <c r="R340" s="9">
        <f>IF('RAOB Used for Calcs'!N340=1,N340/$O$9,0)</f>
        <v>0</v>
      </c>
      <c r="S340" s="25"/>
      <c r="T340" s="25">
        <f>IF('RAOB Used for Calcs'!L340=1,'particle parameters'!$B$31,T341+(P341*'vertical grid'!H341))</f>
        <v>0</v>
      </c>
      <c r="V340" s="25">
        <f>(IF('RAOB Used for Calcs'!L340=1, AVERAGE(T339:T340), AVERAGE(T339:T341))*'RAOB Used for Calcs'!N340)</f>
        <v>0</v>
      </c>
      <c r="W340" s="25"/>
      <c r="X340" s="25">
        <f>IF('RAOB Used for Calcs'!L340=1,'particle parameters'!$B$32,X341+(R341*'vertical grid'!H341))</f>
        <v>0</v>
      </c>
      <c r="Z340" s="25">
        <f>(IF('RAOB Used for Calcs'!L340=1,AVERAGE(X339:X340),AVERAGE(X339:X341)))*'RAOB Used for Calcs'!N340</f>
        <v>0</v>
      </c>
      <c r="AB340" s="8">
        <f>(V340*'vertical grid'!H340)+((0.5*P340)*('vertical grid'!H340*'vertical grid'!H340))</f>
        <v>0</v>
      </c>
      <c r="AD340" s="8">
        <f>(Z340*'vertical grid'!H340)+((0.5*R340)*('vertical grid'!H340*'vertical grid'!H340))</f>
        <v>0</v>
      </c>
      <c r="AF340" s="8" t="e">
        <f>IF(AB340=0, AB340/0, SUM(AB340:$AB$600))</f>
        <v>#DIV/0!</v>
      </c>
      <c r="AH340" s="8" t="e">
        <f>IF(AD340=0, AD340/0, SUM(AD340:$AD$600))</f>
        <v>#DIV/0!</v>
      </c>
      <c r="AJ340" s="9" t="e">
        <f>IF('RAOB Used for Calcs'!N341=1,AB340/(B340-B339),B340/0)</f>
        <v>#DIV/0!</v>
      </c>
      <c r="AL340" s="9" t="e">
        <f>IF('RAOB Used for Calcs'!N341=1, AD340/(B340-B339), B340/0)</f>
        <v>#DIV/0!</v>
      </c>
    </row>
    <row r="341" spans="2:38" x14ac:dyDescent="0.15">
      <c r="B341" s="15">
        <f>IF('RAOB Used for Calcs'!N341=1,'RAOB Used for Calcs'!C341,0)</f>
        <v>0</v>
      </c>
      <c r="D341" s="8">
        <f>Vz!K341</f>
        <v>0.42399999999999999</v>
      </c>
      <c r="F341" s="9">
        <f>'P,T'!J341</f>
        <v>0</v>
      </c>
      <c r="G341" s="8"/>
      <c r="H341" s="8">
        <f>'wind velocity'!J341-T341</f>
        <v>0</v>
      </c>
      <c r="I341" s="8"/>
      <c r="J341" s="8">
        <f>'wind velocity'!N341-X341</f>
        <v>0</v>
      </c>
      <c r="L341" s="12">
        <f>IF('RAOB Used for Calcs'!N341=1,(0.5)*F341*$K$12*D341*(H341*ABS(H341)),0)</f>
        <v>0</v>
      </c>
      <c r="N341" s="12">
        <f>IF('RAOB Used for Calcs'!N341=1,(0.5)*F341*$K$12*D341*(J341*ABS(J341)),0)</f>
        <v>0</v>
      </c>
      <c r="P341" s="9">
        <f>IF('RAOB Used for Calcs'!N341=1,L341/$O$9,0)</f>
        <v>0</v>
      </c>
      <c r="Q341" s="8"/>
      <c r="R341" s="9">
        <f>IF('RAOB Used for Calcs'!N341=1,N341/$O$9,0)</f>
        <v>0</v>
      </c>
      <c r="S341" s="25"/>
      <c r="T341" s="25">
        <f>IF('RAOB Used for Calcs'!L341=1,'particle parameters'!$B$31,T342+(P342*'vertical grid'!H342))</f>
        <v>0</v>
      </c>
      <c r="V341" s="25">
        <f>(IF('RAOB Used for Calcs'!L341=1, AVERAGE(T340:T341), AVERAGE(T340:T342))*'RAOB Used for Calcs'!N341)</f>
        <v>0</v>
      </c>
      <c r="W341" s="25"/>
      <c r="X341" s="25">
        <f>IF('RAOB Used for Calcs'!L341=1,'particle parameters'!$B$32,X342+(R342*'vertical grid'!H342))</f>
        <v>0</v>
      </c>
      <c r="Z341" s="25">
        <f>(IF('RAOB Used for Calcs'!L341=1,AVERAGE(X340:X341),AVERAGE(X340:X342)))*'RAOB Used for Calcs'!N341</f>
        <v>0</v>
      </c>
      <c r="AB341" s="8">
        <f>(V341*'vertical grid'!H341)+((0.5*P341)*('vertical grid'!H341*'vertical grid'!H341))</f>
        <v>0</v>
      </c>
      <c r="AD341" s="8">
        <f>(Z341*'vertical grid'!H341)+((0.5*R341)*('vertical grid'!H341*'vertical grid'!H341))</f>
        <v>0</v>
      </c>
      <c r="AF341" s="8" t="e">
        <f>IF(AB341=0, AB341/0, SUM(AB341:$AB$600))</f>
        <v>#DIV/0!</v>
      </c>
      <c r="AH341" s="8" t="e">
        <f>IF(AD341=0, AD341/0, SUM(AD341:$AD$600))</f>
        <v>#DIV/0!</v>
      </c>
      <c r="AJ341" s="9" t="e">
        <f>IF('RAOB Used for Calcs'!N342=1,AB341/(B341-B340),B341/0)</f>
        <v>#DIV/0!</v>
      </c>
      <c r="AL341" s="9" t="e">
        <f>IF('RAOB Used for Calcs'!N342=1, AD341/(B341-B340), B341/0)</f>
        <v>#DIV/0!</v>
      </c>
    </row>
    <row r="342" spans="2:38" x14ac:dyDescent="0.15">
      <c r="B342" s="15">
        <f>IF('RAOB Used for Calcs'!N342=1,'RAOB Used for Calcs'!C342,0)</f>
        <v>0</v>
      </c>
      <c r="D342" s="8">
        <f>Vz!K342</f>
        <v>0.42399999999999999</v>
      </c>
      <c r="F342" s="9">
        <f>'P,T'!J342</f>
        <v>0</v>
      </c>
      <c r="G342" s="8"/>
      <c r="H342" s="8">
        <f>'wind velocity'!J342-T342</f>
        <v>0</v>
      </c>
      <c r="I342" s="8"/>
      <c r="J342" s="8">
        <f>'wind velocity'!N342-X342</f>
        <v>0</v>
      </c>
      <c r="L342" s="12">
        <f>IF('RAOB Used for Calcs'!N342=1,(0.5)*F342*$K$12*D342*(H342*ABS(H342)),0)</f>
        <v>0</v>
      </c>
      <c r="N342" s="12">
        <f>IF('RAOB Used for Calcs'!N342=1,(0.5)*F342*$K$12*D342*(J342*ABS(J342)),0)</f>
        <v>0</v>
      </c>
      <c r="P342" s="9">
        <f>IF('RAOB Used for Calcs'!N342=1,L342/$O$9,0)</f>
        <v>0</v>
      </c>
      <c r="Q342" s="8"/>
      <c r="R342" s="9">
        <f>IF('RAOB Used for Calcs'!N342=1,N342/$O$9,0)</f>
        <v>0</v>
      </c>
      <c r="S342" s="25"/>
      <c r="T342" s="25">
        <f>IF('RAOB Used for Calcs'!L342=1,'particle parameters'!$B$31,T343+(P343*'vertical grid'!H343))</f>
        <v>0</v>
      </c>
      <c r="V342" s="25">
        <f>(IF('RAOB Used for Calcs'!L342=1, AVERAGE(T341:T342), AVERAGE(T341:T343))*'RAOB Used for Calcs'!N342)</f>
        <v>0</v>
      </c>
      <c r="W342" s="25"/>
      <c r="X342" s="25">
        <f>IF('RAOB Used for Calcs'!L342=1,'particle parameters'!$B$32,X343+(R343*'vertical grid'!H343))</f>
        <v>0</v>
      </c>
      <c r="Z342" s="25">
        <f>(IF('RAOB Used for Calcs'!L342=1,AVERAGE(X341:X342),AVERAGE(X341:X343)))*'RAOB Used for Calcs'!N342</f>
        <v>0</v>
      </c>
      <c r="AB342" s="8">
        <f>(V342*'vertical grid'!H342)+((0.5*P342)*('vertical grid'!H342*'vertical grid'!H342))</f>
        <v>0</v>
      </c>
      <c r="AD342" s="8">
        <f>(Z342*'vertical grid'!H342)+((0.5*R342)*('vertical grid'!H342*'vertical grid'!H342))</f>
        <v>0</v>
      </c>
      <c r="AF342" s="8" t="e">
        <f>IF(AB342=0, AB342/0, SUM(AB342:$AB$600))</f>
        <v>#DIV/0!</v>
      </c>
      <c r="AH342" s="8" t="e">
        <f>IF(AD342=0, AD342/0, SUM(AD342:$AD$600))</f>
        <v>#DIV/0!</v>
      </c>
      <c r="AJ342" s="9" t="e">
        <f>IF('RAOB Used for Calcs'!N343=1,AB342/(B342-B341),B342/0)</f>
        <v>#DIV/0!</v>
      </c>
      <c r="AL342" s="9" t="e">
        <f>IF('RAOB Used for Calcs'!N343=1, AD342/(B342-B341), B342/0)</f>
        <v>#DIV/0!</v>
      </c>
    </row>
    <row r="343" spans="2:38" x14ac:dyDescent="0.15">
      <c r="B343" s="15">
        <f>IF('RAOB Used for Calcs'!N343=1,'RAOB Used for Calcs'!C343,0)</f>
        <v>0</v>
      </c>
      <c r="D343" s="8">
        <f>Vz!K343</f>
        <v>0.42399999999999999</v>
      </c>
      <c r="F343" s="9">
        <f>'P,T'!J343</f>
        <v>0</v>
      </c>
      <c r="G343" s="8"/>
      <c r="H343" s="8">
        <f>'wind velocity'!J343-T343</f>
        <v>0</v>
      </c>
      <c r="I343" s="8"/>
      <c r="J343" s="8">
        <f>'wind velocity'!N343-X343</f>
        <v>0</v>
      </c>
      <c r="L343" s="12">
        <f>IF('RAOB Used for Calcs'!N343=1,(0.5)*F343*$K$12*D343*(H343*ABS(H343)),0)</f>
        <v>0</v>
      </c>
      <c r="N343" s="12">
        <f>IF('RAOB Used for Calcs'!N343=1,(0.5)*F343*$K$12*D343*(J343*ABS(J343)),0)</f>
        <v>0</v>
      </c>
      <c r="P343" s="9">
        <f>IF('RAOB Used for Calcs'!N343=1,L343/$O$9,0)</f>
        <v>0</v>
      </c>
      <c r="Q343" s="8"/>
      <c r="R343" s="9">
        <f>IF('RAOB Used for Calcs'!N343=1,N343/$O$9,0)</f>
        <v>0</v>
      </c>
      <c r="S343" s="25"/>
      <c r="T343" s="25">
        <f>IF('RAOB Used for Calcs'!L343=1,'particle parameters'!$B$31,T344+(P344*'vertical grid'!H344))</f>
        <v>0</v>
      </c>
      <c r="V343" s="25">
        <f>(IF('RAOB Used for Calcs'!L343=1, AVERAGE(T342:T343), AVERAGE(T342:T344))*'RAOB Used for Calcs'!N343)</f>
        <v>0</v>
      </c>
      <c r="W343" s="25"/>
      <c r="X343" s="25">
        <f>IF('RAOB Used for Calcs'!L343=1,'particle parameters'!$B$32,X344+(R344*'vertical grid'!H344))</f>
        <v>0</v>
      </c>
      <c r="Z343" s="25">
        <f>(IF('RAOB Used for Calcs'!L343=1,AVERAGE(X342:X343),AVERAGE(X342:X344)))*'RAOB Used for Calcs'!N343</f>
        <v>0</v>
      </c>
      <c r="AB343" s="8">
        <f>(V343*'vertical grid'!H343)+((0.5*P343)*('vertical grid'!H343*'vertical grid'!H343))</f>
        <v>0</v>
      </c>
      <c r="AD343" s="8">
        <f>(Z343*'vertical grid'!H343)+((0.5*R343)*('vertical grid'!H343*'vertical grid'!H343))</f>
        <v>0</v>
      </c>
      <c r="AF343" s="8" t="e">
        <f>IF(AB343=0, AB343/0, SUM(AB343:$AB$600))</f>
        <v>#DIV/0!</v>
      </c>
      <c r="AH343" s="8" t="e">
        <f>IF(AD343=0, AD343/0, SUM(AD343:$AD$600))</f>
        <v>#DIV/0!</v>
      </c>
      <c r="AJ343" s="9" t="e">
        <f>IF('RAOB Used for Calcs'!N344=1,AB343/(B343-B342),B343/0)</f>
        <v>#DIV/0!</v>
      </c>
      <c r="AL343" s="9" t="e">
        <f>IF('RAOB Used for Calcs'!N344=1, AD343/(B343-B342), B343/0)</f>
        <v>#DIV/0!</v>
      </c>
    </row>
    <row r="344" spans="2:38" x14ac:dyDescent="0.15">
      <c r="B344" s="15">
        <f>IF('RAOB Used for Calcs'!N344=1,'RAOB Used for Calcs'!C344,0)</f>
        <v>0</v>
      </c>
      <c r="D344" s="8">
        <f>Vz!K344</f>
        <v>0.42399999999999999</v>
      </c>
      <c r="F344" s="9">
        <f>'P,T'!J344</f>
        <v>0</v>
      </c>
      <c r="G344" s="8"/>
      <c r="H344" s="8">
        <f>'wind velocity'!J344-T344</f>
        <v>0</v>
      </c>
      <c r="I344" s="8"/>
      <c r="J344" s="8">
        <f>'wind velocity'!N344-X344</f>
        <v>0</v>
      </c>
      <c r="L344" s="12">
        <f>IF('RAOB Used for Calcs'!N344=1,(0.5)*F344*$K$12*D344*(H344*ABS(H344)),0)</f>
        <v>0</v>
      </c>
      <c r="N344" s="12">
        <f>IF('RAOB Used for Calcs'!N344=1,(0.5)*F344*$K$12*D344*(J344*ABS(J344)),0)</f>
        <v>0</v>
      </c>
      <c r="P344" s="9">
        <f>IF('RAOB Used for Calcs'!N344=1,L344/$O$9,0)</f>
        <v>0</v>
      </c>
      <c r="Q344" s="8"/>
      <c r="R344" s="9">
        <f>IF('RAOB Used for Calcs'!N344=1,N344/$O$9,0)</f>
        <v>0</v>
      </c>
      <c r="S344" s="25"/>
      <c r="T344" s="25">
        <f>IF('RAOB Used for Calcs'!L344=1,'particle parameters'!$B$31,T345+(P345*'vertical grid'!H345))</f>
        <v>0</v>
      </c>
      <c r="V344" s="25">
        <f>(IF('RAOB Used for Calcs'!L344=1, AVERAGE(T343:T344), AVERAGE(T343:T345))*'RAOB Used for Calcs'!N344)</f>
        <v>0</v>
      </c>
      <c r="W344" s="25"/>
      <c r="X344" s="25">
        <f>IF('RAOB Used for Calcs'!L344=1,'particle parameters'!$B$32,X345+(R345*'vertical grid'!H345))</f>
        <v>0</v>
      </c>
      <c r="Z344" s="25">
        <f>(IF('RAOB Used for Calcs'!L344=1,AVERAGE(X343:X344),AVERAGE(X343:X345)))*'RAOB Used for Calcs'!N344</f>
        <v>0</v>
      </c>
      <c r="AB344" s="8">
        <f>(V344*'vertical grid'!H344)+((0.5*P344)*('vertical grid'!H344*'vertical grid'!H344))</f>
        <v>0</v>
      </c>
      <c r="AD344" s="8">
        <f>(Z344*'vertical grid'!H344)+((0.5*R344)*('vertical grid'!H344*'vertical grid'!H344))</f>
        <v>0</v>
      </c>
      <c r="AF344" s="8" t="e">
        <f>IF(AB344=0, AB344/0, SUM(AB344:$AB$600))</f>
        <v>#DIV/0!</v>
      </c>
      <c r="AH344" s="8" t="e">
        <f>IF(AD344=0, AD344/0, SUM(AD344:$AD$600))</f>
        <v>#DIV/0!</v>
      </c>
      <c r="AJ344" s="9" t="e">
        <f>IF('RAOB Used for Calcs'!N345=1,AB344/(B344-B343),B344/0)</f>
        <v>#DIV/0!</v>
      </c>
      <c r="AL344" s="9" t="e">
        <f>IF('RAOB Used for Calcs'!N345=1, AD344/(B344-B343), B344/0)</f>
        <v>#DIV/0!</v>
      </c>
    </row>
    <row r="345" spans="2:38" x14ac:dyDescent="0.15">
      <c r="B345" s="15">
        <f>IF('RAOB Used for Calcs'!N345=1,'RAOB Used for Calcs'!C345,0)</f>
        <v>0</v>
      </c>
      <c r="D345" s="8">
        <f>Vz!K345</f>
        <v>0.42399999999999999</v>
      </c>
      <c r="F345" s="9">
        <f>'P,T'!J345</f>
        <v>0</v>
      </c>
      <c r="G345" s="8"/>
      <c r="H345" s="8">
        <f>'wind velocity'!J345-T345</f>
        <v>0</v>
      </c>
      <c r="I345" s="8"/>
      <c r="J345" s="8">
        <f>'wind velocity'!N345-X345</f>
        <v>0</v>
      </c>
      <c r="L345" s="12">
        <f>IF('RAOB Used for Calcs'!N345=1,(0.5)*F345*$K$12*D345*(H345*ABS(H345)),0)</f>
        <v>0</v>
      </c>
      <c r="N345" s="12">
        <f>IF('RAOB Used for Calcs'!N345=1,(0.5)*F345*$K$12*D345*(J345*ABS(J345)),0)</f>
        <v>0</v>
      </c>
      <c r="P345" s="9">
        <f>IF('RAOB Used for Calcs'!N345=1,L345/$O$9,0)</f>
        <v>0</v>
      </c>
      <c r="Q345" s="8"/>
      <c r="R345" s="9">
        <f>IF('RAOB Used for Calcs'!N345=1,N345/$O$9,0)</f>
        <v>0</v>
      </c>
      <c r="S345" s="25"/>
      <c r="T345" s="25">
        <f>IF('RAOB Used for Calcs'!L345=1,'particle parameters'!$B$31,T346+(P346*'vertical grid'!H346))</f>
        <v>0</v>
      </c>
      <c r="V345" s="25">
        <f>(IF('RAOB Used for Calcs'!L345=1, AVERAGE(T344:T345), AVERAGE(T344:T346))*'RAOB Used for Calcs'!N345)</f>
        <v>0</v>
      </c>
      <c r="W345" s="25"/>
      <c r="X345" s="25">
        <f>IF('RAOB Used for Calcs'!L345=1,'particle parameters'!$B$32,X346+(R346*'vertical grid'!H346))</f>
        <v>0</v>
      </c>
      <c r="Z345" s="25">
        <f>(IF('RAOB Used for Calcs'!L345=1,AVERAGE(X344:X345),AVERAGE(X344:X346)))*'RAOB Used for Calcs'!N345</f>
        <v>0</v>
      </c>
      <c r="AB345" s="8">
        <f>(V345*'vertical grid'!H345)+((0.5*P345)*('vertical grid'!H345*'vertical grid'!H345))</f>
        <v>0</v>
      </c>
      <c r="AD345" s="8">
        <f>(Z345*'vertical grid'!H345)+((0.5*R345)*('vertical grid'!H345*'vertical grid'!H345))</f>
        <v>0</v>
      </c>
      <c r="AF345" s="8" t="e">
        <f>IF(AB345=0, AB345/0, SUM(AB345:$AB$600))</f>
        <v>#DIV/0!</v>
      </c>
      <c r="AH345" s="8" t="e">
        <f>IF(AD345=0, AD345/0, SUM(AD345:$AD$600))</f>
        <v>#DIV/0!</v>
      </c>
      <c r="AJ345" s="9" t="e">
        <f>IF('RAOB Used for Calcs'!N346=1,AB345/(B345-B344),B345/0)</f>
        <v>#DIV/0!</v>
      </c>
      <c r="AL345" s="9" t="e">
        <f>IF('RAOB Used for Calcs'!N346=1, AD345/(B345-B344), B345/0)</f>
        <v>#DIV/0!</v>
      </c>
    </row>
    <row r="346" spans="2:38" x14ac:dyDescent="0.15">
      <c r="B346" s="15">
        <f>IF('RAOB Used for Calcs'!N346=1,'RAOB Used for Calcs'!C346,0)</f>
        <v>0</v>
      </c>
      <c r="D346" s="8">
        <f>Vz!K346</f>
        <v>0.42399999999999999</v>
      </c>
      <c r="F346" s="9">
        <f>'P,T'!J346</f>
        <v>0</v>
      </c>
      <c r="G346" s="8"/>
      <c r="H346" s="8">
        <f>'wind velocity'!J346-T346</f>
        <v>0</v>
      </c>
      <c r="I346" s="8"/>
      <c r="J346" s="8">
        <f>'wind velocity'!N346-X346</f>
        <v>0</v>
      </c>
      <c r="L346" s="12">
        <f>IF('RAOB Used for Calcs'!N346=1,(0.5)*F346*$K$12*D346*(H346*ABS(H346)),0)</f>
        <v>0</v>
      </c>
      <c r="N346" s="12">
        <f>IF('RAOB Used for Calcs'!N346=1,(0.5)*F346*$K$12*D346*(J346*ABS(J346)),0)</f>
        <v>0</v>
      </c>
      <c r="P346" s="9">
        <f>IF('RAOB Used for Calcs'!N346=1,L346/$O$9,0)</f>
        <v>0</v>
      </c>
      <c r="Q346" s="8"/>
      <c r="R346" s="9">
        <f>IF('RAOB Used for Calcs'!N346=1,N346/$O$9,0)</f>
        <v>0</v>
      </c>
      <c r="S346" s="25"/>
      <c r="T346" s="25">
        <f>IF('RAOB Used for Calcs'!L346=1,'particle parameters'!$B$31,T347+(P347*'vertical grid'!H347))</f>
        <v>0</v>
      </c>
      <c r="V346" s="25">
        <f>(IF('RAOB Used for Calcs'!L346=1, AVERAGE(T345:T346), AVERAGE(T345:T347))*'RAOB Used for Calcs'!N346)</f>
        <v>0</v>
      </c>
      <c r="W346" s="25"/>
      <c r="X346" s="25">
        <f>IF('RAOB Used for Calcs'!L346=1,'particle parameters'!$B$32,X347+(R347*'vertical grid'!H347))</f>
        <v>0</v>
      </c>
      <c r="Z346" s="25">
        <f>(IF('RAOB Used for Calcs'!L346=1,AVERAGE(X345:X346),AVERAGE(X345:X347)))*'RAOB Used for Calcs'!N346</f>
        <v>0</v>
      </c>
      <c r="AB346" s="8">
        <f>(V346*'vertical grid'!H346)+((0.5*P346)*('vertical grid'!H346*'vertical grid'!H346))</f>
        <v>0</v>
      </c>
      <c r="AD346" s="8">
        <f>(Z346*'vertical grid'!H346)+((0.5*R346)*('vertical grid'!H346*'vertical grid'!H346))</f>
        <v>0</v>
      </c>
      <c r="AF346" s="8" t="e">
        <f>IF(AB346=0, AB346/0, SUM(AB346:$AB$600))</f>
        <v>#DIV/0!</v>
      </c>
      <c r="AH346" s="8" t="e">
        <f>IF(AD346=0, AD346/0, SUM(AD346:$AD$600))</f>
        <v>#DIV/0!</v>
      </c>
      <c r="AJ346" s="9" t="e">
        <f>IF('RAOB Used for Calcs'!N347=1,AB346/(B346-B345),B346/0)</f>
        <v>#DIV/0!</v>
      </c>
      <c r="AL346" s="9" t="e">
        <f>IF('RAOB Used for Calcs'!N347=1, AD346/(B346-B345), B346/0)</f>
        <v>#DIV/0!</v>
      </c>
    </row>
    <row r="347" spans="2:38" x14ac:dyDescent="0.15">
      <c r="B347" s="15">
        <f>IF('RAOB Used for Calcs'!N347=1,'RAOB Used for Calcs'!C347,0)</f>
        <v>0</v>
      </c>
      <c r="D347" s="8">
        <f>Vz!K347</f>
        <v>0.42399999999999999</v>
      </c>
      <c r="F347" s="9">
        <f>'P,T'!J347</f>
        <v>0</v>
      </c>
      <c r="G347" s="8"/>
      <c r="H347" s="8">
        <f>'wind velocity'!J347-T347</f>
        <v>0</v>
      </c>
      <c r="I347" s="8"/>
      <c r="J347" s="8">
        <f>'wind velocity'!N347-X347</f>
        <v>0</v>
      </c>
      <c r="L347" s="12">
        <f>IF('RAOB Used for Calcs'!N347=1,(0.5)*F347*$K$12*D347*(H347*ABS(H347)),0)</f>
        <v>0</v>
      </c>
      <c r="N347" s="12">
        <f>IF('RAOB Used for Calcs'!N347=1,(0.5)*F347*$K$12*D347*(J347*ABS(J347)),0)</f>
        <v>0</v>
      </c>
      <c r="P347" s="9">
        <f>IF('RAOB Used for Calcs'!N347=1,L347/$O$9,0)</f>
        <v>0</v>
      </c>
      <c r="Q347" s="8"/>
      <c r="R347" s="9">
        <f>IF('RAOB Used for Calcs'!N347=1,N347/$O$9,0)</f>
        <v>0</v>
      </c>
      <c r="S347" s="25"/>
      <c r="T347" s="25">
        <f>IF('RAOB Used for Calcs'!L347=1,'particle parameters'!$B$31,T348+(P348*'vertical grid'!H348))</f>
        <v>0</v>
      </c>
      <c r="V347" s="25">
        <f>(IF('RAOB Used for Calcs'!L347=1, AVERAGE(T346:T347), AVERAGE(T346:T348))*'RAOB Used for Calcs'!N347)</f>
        <v>0</v>
      </c>
      <c r="W347" s="25"/>
      <c r="X347" s="25">
        <f>IF('RAOB Used for Calcs'!L347=1,'particle parameters'!$B$32,X348+(R348*'vertical grid'!H348))</f>
        <v>0</v>
      </c>
      <c r="Z347" s="25">
        <f>(IF('RAOB Used for Calcs'!L347=1,AVERAGE(X346:X347),AVERAGE(X346:X348)))*'RAOB Used for Calcs'!N347</f>
        <v>0</v>
      </c>
      <c r="AB347" s="8">
        <f>(V347*'vertical grid'!H347)+((0.5*P347)*('vertical grid'!H347*'vertical grid'!H347))</f>
        <v>0</v>
      </c>
      <c r="AD347" s="8">
        <f>(Z347*'vertical grid'!H347)+((0.5*R347)*('vertical grid'!H347*'vertical grid'!H347))</f>
        <v>0</v>
      </c>
      <c r="AF347" s="8" t="e">
        <f>IF(AB347=0, AB347/0, SUM(AB347:$AB$600))</f>
        <v>#DIV/0!</v>
      </c>
      <c r="AH347" s="8" t="e">
        <f>IF(AD347=0, AD347/0, SUM(AD347:$AD$600))</f>
        <v>#DIV/0!</v>
      </c>
      <c r="AJ347" s="9" t="e">
        <f>IF('RAOB Used for Calcs'!N348=1,AB347/(B347-B346),B347/0)</f>
        <v>#DIV/0!</v>
      </c>
      <c r="AL347" s="9" t="e">
        <f>IF('RAOB Used for Calcs'!N348=1, AD347/(B347-B346), B347/0)</f>
        <v>#DIV/0!</v>
      </c>
    </row>
    <row r="348" spans="2:38" x14ac:dyDescent="0.15">
      <c r="B348" s="15">
        <f>IF('RAOB Used for Calcs'!N348=1,'RAOB Used for Calcs'!C348,0)</f>
        <v>0</v>
      </c>
      <c r="D348" s="8">
        <f>Vz!K348</f>
        <v>0.42399999999999999</v>
      </c>
      <c r="F348" s="9">
        <f>'P,T'!J348</f>
        <v>0</v>
      </c>
      <c r="G348" s="8"/>
      <c r="H348" s="8">
        <f>'wind velocity'!J348-T348</f>
        <v>0</v>
      </c>
      <c r="I348" s="8"/>
      <c r="J348" s="8">
        <f>'wind velocity'!N348-X348</f>
        <v>0</v>
      </c>
      <c r="L348" s="12">
        <f>IF('RAOB Used for Calcs'!N348=1,(0.5)*F348*$K$12*D348*(H348*ABS(H348)),0)</f>
        <v>0</v>
      </c>
      <c r="N348" s="12">
        <f>IF('RAOB Used for Calcs'!N348=1,(0.5)*F348*$K$12*D348*(J348*ABS(J348)),0)</f>
        <v>0</v>
      </c>
      <c r="P348" s="9">
        <f>IF('RAOB Used for Calcs'!N348=1,L348/$O$9,0)</f>
        <v>0</v>
      </c>
      <c r="Q348" s="8"/>
      <c r="R348" s="9">
        <f>IF('RAOB Used for Calcs'!N348=1,N348/$O$9,0)</f>
        <v>0</v>
      </c>
      <c r="S348" s="25"/>
      <c r="T348" s="25">
        <f>IF('RAOB Used for Calcs'!L348=1,'particle parameters'!$B$31,T349+(P349*'vertical grid'!H349))</f>
        <v>0</v>
      </c>
      <c r="V348" s="25">
        <f>(IF('RAOB Used for Calcs'!L348=1, AVERAGE(T347:T348), AVERAGE(T347:T349))*'RAOB Used for Calcs'!N348)</f>
        <v>0</v>
      </c>
      <c r="W348" s="25"/>
      <c r="X348" s="25">
        <f>IF('RAOB Used for Calcs'!L348=1,'particle parameters'!$B$32,X349+(R349*'vertical grid'!H349))</f>
        <v>0</v>
      </c>
      <c r="Z348" s="25">
        <f>(IF('RAOB Used for Calcs'!L348=1,AVERAGE(X347:X348),AVERAGE(X347:X349)))*'RAOB Used for Calcs'!N348</f>
        <v>0</v>
      </c>
      <c r="AB348" s="8">
        <f>(V348*'vertical grid'!H348)+((0.5*P348)*('vertical grid'!H348*'vertical grid'!H348))</f>
        <v>0</v>
      </c>
      <c r="AD348" s="8">
        <f>(Z348*'vertical grid'!H348)+((0.5*R348)*('vertical grid'!H348*'vertical grid'!H348))</f>
        <v>0</v>
      </c>
      <c r="AF348" s="8" t="e">
        <f>IF(AB348=0, AB348/0, SUM(AB348:$AB$600))</f>
        <v>#DIV/0!</v>
      </c>
      <c r="AH348" s="8" t="e">
        <f>IF(AD348=0, AD348/0, SUM(AD348:$AD$600))</f>
        <v>#DIV/0!</v>
      </c>
      <c r="AJ348" s="9" t="e">
        <f>IF('RAOB Used for Calcs'!N349=1,AB348/(B348-B347),B348/0)</f>
        <v>#DIV/0!</v>
      </c>
      <c r="AL348" s="9" t="e">
        <f>IF('RAOB Used for Calcs'!N349=1, AD348/(B348-B347), B348/0)</f>
        <v>#DIV/0!</v>
      </c>
    </row>
    <row r="349" spans="2:38" x14ac:dyDescent="0.15">
      <c r="B349" s="15">
        <f>IF('RAOB Used for Calcs'!N349=1,'RAOB Used for Calcs'!C349,0)</f>
        <v>0</v>
      </c>
      <c r="D349" s="8">
        <f>Vz!K349</f>
        <v>0.42399999999999999</v>
      </c>
      <c r="F349" s="9">
        <f>'P,T'!J349</f>
        <v>0</v>
      </c>
      <c r="G349" s="8"/>
      <c r="H349" s="8">
        <f>'wind velocity'!J349-T349</f>
        <v>0</v>
      </c>
      <c r="I349" s="8"/>
      <c r="J349" s="8">
        <f>'wind velocity'!N349-X349</f>
        <v>0</v>
      </c>
      <c r="L349" s="12">
        <f>IF('RAOB Used for Calcs'!N349=1,(0.5)*F349*$K$12*D349*(H349*ABS(H349)),0)</f>
        <v>0</v>
      </c>
      <c r="N349" s="12">
        <f>IF('RAOB Used for Calcs'!N349=1,(0.5)*F349*$K$12*D349*(J349*ABS(J349)),0)</f>
        <v>0</v>
      </c>
      <c r="P349" s="9">
        <f>IF('RAOB Used for Calcs'!N349=1,L349/$O$9,0)</f>
        <v>0</v>
      </c>
      <c r="Q349" s="8"/>
      <c r="R349" s="9">
        <f>IF('RAOB Used for Calcs'!N349=1,N349/$O$9,0)</f>
        <v>0</v>
      </c>
      <c r="S349" s="25"/>
      <c r="T349" s="25">
        <f>IF('RAOB Used for Calcs'!L349=1,'particle parameters'!$B$31,T350+(P350*'vertical grid'!H350))</f>
        <v>0</v>
      </c>
      <c r="V349" s="25">
        <f>(IF('RAOB Used for Calcs'!L349=1, AVERAGE(T348:T349), AVERAGE(T348:T350))*'RAOB Used for Calcs'!N349)</f>
        <v>0</v>
      </c>
      <c r="W349" s="25"/>
      <c r="X349" s="25">
        <f>IF('RAOB Used for Calcs'!L349=1,'particle parameters'!$B$32,X350+(R350*'vertical grid'!H350))</f>
        <v>0</v>
      </c>
      <c r="Z349" s="25">
        <f>(IF('RAOB Used for Calcs'!L349=1,AVERAGE(X348:X349),AVERAGE(X348:X350)))*'RAOB Used for Calcs'!N349</f>
        <v>0</v>
      </c>
      <c r="AB349" s="8">
        <f>(V349*'vertical grid'!H349)+((0.5*P349)*('vertical grid'!H349*'vertical grid'!H349))</f>
        <v>0</v>
      </c>
      <c r="AD349" s="8">
        <f>(Z349*'vertical grid'!H349)+((0.5*R349)*('vertical grid'!H349*'vertical grid'!H349))</f>
        <v>0</v>
      </c>
      <c r="AF349" s="8" t="e">
        <f>IF(AB349=0, AB349/0, SUM(AB349:$AB$600))</f>
        <v>#DIV/0!</v>
      </c>
      <c r="AH349" s="8" t="e">
        <f>IF(AD349=0, AD349/0, SUM(AD349:$AD$600))</f>
        <v>#DIV/0!</v>
      </c>
      <c r="AJ349" s="9" t="e">
        <f>IF('RAOB Used for Calcs'!N350=1,AB349/(B349-B348),B349/0)</f>
        <v>#DIV/0!</v>
      </c>
      <c r="AL349" s="9" t="e">
        <f>IF('RAOB Used for Calcs'!N350=1, AD349/(B349-B348), B349/0)</f>
        <v>#DIV/0!</v>
      </c>
    </row>
    <row r="350" spans="2:38" x14ac:dyDescent="0.15">
      <c r="B350" s="15">
        <f>IF('RAOB Used for Calcs'!N350=1,'RAOB Used for Calcs'!C350,0)</f>
        <v>0</v>
      </c>
      <c r="D350" s="8">
        <f>Vz!K350</f>
        <v>0.42399999999999999</v>
      </c>
      <c r="F350" s="9">
        <f>'P,T'!J350</f>
        <v>0</v>
      </c>
      <c r="G350" s="8"/>
      <c r="H350" s="8">
        <f>'wind velocity'!J350-T350</f>
        <v>0</v>
      </c>
      <c r="I350" s="8"/>
      <c r="J350" s="8">
        <f>'wind velocity'!N350-X350</f>
        <v>0</v>
      </c>
      <c r="L350" s="12">
        <f>IF('RAOB Used for Calcs'!N350=1,(0.5)*F350*$K$12*D350*(H350*ABS(H350)),0)</f>
        <v>0</v>
      </c>
      <c r="N350" s="12">
        <f>IF('RAOB Used for Calcs'!N350=1,(0.5)*F350*$K$12*D350*(J350*ABS(J350)),0)</f>
        <v>0</v>
      </c>
      <c r="P350" s="9">
        <f>IF('RAOB Used for Calcs'!N350=1,L350/$O$9,0)</f>
        <v>0</v>
      </c>
      <c r="Q350" s="8"/>
      <c r="R350" s="9">
        <f>IF('RAOB Used for Calcs'!N350=1,N350/$O$9,0)</f>
        <v>0</v>
      </c>
      <c r="S350" s="25"/>
      <c r="T350" s="25">
        <f>IF('RAOB Used for Calcs'!L350=1,'particle parameters'!$B$31,T351+(P351*'vertical grid'!H351))</f>
        <v>0</v>
      </c>
      <c r="V350" s="25">
        <f>(IF('RAOB Used for Calcs'!L350=1, AVERAGE(T349:T350), AVERAGE(T349:T351))*'RAOB Used for Calcs'!N350)</f>
        <v>0</v>
      </c>
      <c r="W350" s="25"/>
      <c r="X350" s="25">
        <f>IF('RAOB Used for Calcs'!L350=1,'particle parameters'!$B$32,X351+(R351*'vertical grid'!H351))</f>
        <v>0</v>
      </c>
      <c r="Z350" s="25">
        <f>(IF('RAOB Used for Calcs'!L350=1,AVERAGE(X349:X350),AVERAGE(X349:X351)))*'RAOB Used for Calcs'!N350</f>
        <v>0</v>
      </c>
      <c r="AB350" s="8">
        <f>(V350*'vertical grid'!H350)+((0.5*P350)*('vertical grid'!H350*'vertical grid'!H350))</f>
        <v>0</v>
      </c>
      <c r="AD350" s="8">
        <f>(Z350*'vertical grid'!H350)+((0.5*R350)*('vertical grid'!H350*'vertical grid'!H350))</f>
        <v>0</v>
      </c>
      <c r="AF350" s="8" t="e">
        <f>IF(AB350=0, AB350/0, SUM(AB350:$AB$600))</f>
        <v>#DIV/0!</v>
      </c>
      <c r="AH350" s="8" t="e">
        <f>IF(AD350=0, AD350/0, SUM(AD350:$AD$600))</f>
        <v>#DIV/0!</v>
      </c>
      <c r="AJ350" s="9" t="e">
        <f>IF('RAOB Used for Calcs'!N351=1,AB350/(B350-B349),B350/0)</f>
        <v>#DIV/0!</v>
      </c>
      <c r="AL350" s="9" t="e">
        <f>IF('RAOB Used for Calcs'!N351=1, AD350/(B350-B349), B350/0)</f>
        <v>#DIV/0!</v>
      </c>
    </row>
    <row r="351" spans="2:38" x14ac:dyDescent="0.15">
      <c r="B351" s="15">
        <f>IF('RAOB Used for Calcs'!N351=1,'RAOB Used for Calcs'!C351,0)</f>
        <v>0</v>
      </c>
      <c r="D351" s="8">
        <f>Vz!K351</f>
        <v>0.42399999999999999</v>
      </c>
      <c r="F351" s="9">
        <f>'P,T'!J351</f>
        <v>0</v>
      </c>
      <c r="G351" s="8"/>
      <c r="H351" s="8">
        <f>'wind velocity'!J351-T351</f>
        <v>0</v>
      </c>
      <c r="I351" s="8"/>
      <c r="J351" s="8">
        <f>'wind velocity'!N351-X351</f>
        <v>0</v>
      </c>
      <c r="L351" s="12">
        <f>IF('RAOB Used for Calcs'!N351=1,(0.5)*F351*$K$12*D351*(H351*ABS(H351)),0)</f>
        <v>0</v>
      </c>
      <c r="N351" s="12">
        <f>IF('RAOB Used for Calcs'!N351=1,(0.5)*F351*$K$12*D351*(J351*ABS(J351)),0)</f>
        <v>0</v>
      </c>
      <c r="P351" s="9">
        <f>IF('RAOB Used for Calcs'!N351=1,L351/$O$9,0)</f>
        <v>0</v>
      </c>
      <c r="Q351" s="8"/>
      <c r="R351" s="9">
        <f>IF('RAOB Used for Calcs'!N351=1,N351/$O$9,0)</f>
        <v>0</v>
      </c>
      <c r="S351" s="25"/>
      <c r="T351" s="25">
        <f>IF('RAOB Used for Calcs'!L351=1,'particle parameters'!$B$31,T352+(P352*'vertical grid'!H352))</f>
        <v>0</v>
      </c>
      <c r="V351" s="25">
        <f>(IF('RAOB Used for Calcs'!L351=1, AVERAGE(T350:T351), AVERAGE(T350:T352))*'RAOB Used for Calcs'!N351)</f>
        <v>0</v>
      </c>
      <c r="W351" s="25"/>
      <c r="X351" s="25">
        <f>IF('RAOB Used for Calcs'!L351=1,'particle parameters'!$B$32,X352+(R352*'vertical grid'!H352))</f>
        <v>0</v>
      </c>
      <c r="Z351" s="25">
        <f>(IF('RAOB Used for Calcs'!L351=1,AVERAGE(X350:X351),AVERAGE(X350:X352)))*'RAOB Used for Calcs'!N351</f>
        <v>0</v>
      </c>
      <c r="AB351" s="8">
        <f>(V351*'vertical grid'!H351)+((0.5*P351)*('vertical grid'!H351*'vertical grid'!H351))</f>
        <v>0</v>
      </c>
      <c r="AD351" s="8">
        <f>(Z351*'vertical grid'!H351)+((0.5*R351)*('vertical grid'!H351*'vertical grid'!H351))</f>
        <v>0</v>
      </c>
      <c r="AF351" s="8" t="e">
        <f>IF(AB351=0, AB351/0, SUM(AB351:$AB$600))</f>
        <v>#DIV/0!</v>
      </c>
      <c r="AH351" s="8" t="e">
        <f>IF(AD351=0, AD351/0, SUM(AD351:$AD$600))</f>
        <v>#DIV/0!</v>
      </c>
      <c r="AJ351" s="9" t="e">
        <f>IF('RAOB Used for Calcs'!N352=1,AB351/(B351-B350),B351/0)</f>
        <v>#DIV/0!</v>
      </c>
      <c r="AL351" s="9" t="e">
        <f>IF('RAOB Used for Calcs'!N352=1, AD351/(B351-B350), B351/0)</f>
        <v>#DIV/0!</v>
      </c>
    </row>
    <row r="352" spans="2:38" x14ac:dyDescent="0.15">
      <c r="B352" s="15">
        <f>IF('RAOB Used for Calcs'!N352=1,'RAOB Used for Calcs'!C352,0)</f>
        <v>0</v>
      </c>
      <c r="D352" s="8">
        <f>Vz!K352</f>
        <v>0.42399999999999999</v>
      </c>
      <c r="F352" s="9">
        <f>'P,T'!J352</f>
        <v>0</v>
      </c>
      <c r="G352" s="8"/>
      <c r="H352" s="8">
        <f>'wind velocity'!J352-T352</f>
        <v>0</v>
      </c>
      <c r="I352" s="8"/>
      <c r="J352" s="8">
        <f>'wind velocity'!N352-X352</f>
        <v>0</v>
      </c>
      <c r="L352" s="12">
        <f>IF('RAOB Used for Calcs'!N352=1,(0.5)*F352*$K$12*D352*(H352*ABS(H352)),0)</f>
        <v>0</v>
      </c>
      <c r="N352" s="12">
        <f>IF('RAOB Used for Calcs'!N352=1,(0.5)*F352*$K$12*D352*(J352*ABS(J352)),0)</f>
        <v>0</v>
      </c>
      <c r="P352" s="9">
        <f>IF('RAOB Used for Calcs'!N352=1,L352/$O$9,0)</f>
        <v>0</v>
      </c>
      <c r="Q352" s="8"/>
      <c r="R352" s="9">
        <f>IF('RAOB Used for Calcs'!N352=1,N352/$O$9,0)</f>
        <v>0</v>
      </c>
      <c r="S352" s="25"/>
      <c r="T352" s="25">
        <f>IF('RAOB Used for Calcs'!L352=1,'particle parameters'!$B$31,T353+(P353*'vertical grid'!H353))</f>
        <v>0</v>
      </c>
      <c r="V352" s="25">
        <f>(IF('RAOB Used for Calcs'!L352=1, AVERAGE(T351:T352), AVERAGE(T351:T353))*'RAOB Used for Calcs'!N352)</f>
        <v>0</v>
      </c>
      <c r="W352" s="25"/>
      <c r="X352" s="25">
        <f>IF('RAOB Used for Calcs'!L352=1,'particle parameters'!$B$32,X353+(R353*'vertical grid'!H353))</f>
        <v>0</v>
      </c>
      <c r="Z352" s="25">
        <f>(IF('RAOB Used for Calcs'!L352=1,AVERAGE(X351:X352),AVERAGE(X351:X353)))*'RAOB Used for Calcs'!N352</f>
        <v>0</v>
      </c>
      <c r="AB352" s="8">
        <f>(V352*'vertical grid'!H352)+((0.5*P352)*('vertical grid'!H352*'vertical grid'!H352))</f>
        <v>0</v>
      </c>
      <c r="AD352" s="8">
        <f>(Z352*'vertical grid'!H352)+((0.5*R352)*('vertical grid'!H352*'vertical grid'!H352))</f>
        <v>0</v>
      </c>
      <c r="AF352" s="8" t="e">
        <f>IF(AB352=0, AB352/0, SUM(AB352:$AB$600))</f>
        <v>#DIV/0!</v>
      </c>
      <c r="AH352" s="8" t="e">
        <f>IF(AD352=0, AD352/0, SUM(AD352:$AD$600))</f>
        <v>#DIV/0!</v>
      </c>
      <c r="AJ352" s="9" t="e">
        <f>IF('RAOB Used for Calcs'!N353=1,AB352/(B352-B351),B352/0)</f>
        <v>#DIV/0!</v>
      </c>
      <c r="AL352" s="9" t="e">
        <f>IF('RAOB Used for Calcs'!N353=1, AD352/(B352-B351), B352/0)</f>
        <v>#DIV/0!</v>
      </c>
    </row>
    <row r="353" spans="2:38" x14ac:dyDescent="0.15">
      <c r="B353" s="15">
        <f>IF('RAOB Used for Calcs'!N353=1,'RAOB Used for Calcs'!C353,0)</f>
        <v>0</v>
      </c>
      <c r="D353" s="8">
        <f>Vz!K353</f>
        <v>0.42399999999999999</v>
      </c>
      <c r="F353" s="9">
        <f>'P,T'!J353</f>
        <v>0</v>
      </c>
      <c r="G353" s="8"/>
      <c r="H353" s="8">
        <f>'wind velocity'!J353-T353</f>
        <v>0</v>
      </c>
      <c r="I353" s="8"/>
      <c r="J353" s="8">
        <f>'wind velocity'!N353-X353</f>
        <v>0</v>
      </c>
      <c r="L353" s="12">
        <f>IF('RAOB Used for Calcs'!N353=1,(0.5)*F353*$K$12*D353*(H353*ABS(H353)),0)</f>
        <v>0</v>
      </c>
      <c r="N353" s="12">
        <f>IF('RAOB Used for Calcs'!N353=1,(0.5)*F353*$K$12*D353*(J353*ABS(J353)),0)</f>
        <v>0</v>
      </c>
      <c r="P353" s="9">
        <f>IF('RAOB Used for Calcs'!N353=1,L353/$O$9,0)</f>
        <v>0</v>
      </c>
      <c r="Q353" s="8"/>
      <c r="R353" s="9">
        <f>IF('RAOB Used for Calcs'!N353=1,N353/$O$9,0)</f>
        <v>0</v>
      </c>
      <c r="S353" s="25"/>
      <c r="T353" s="25">
        <f>IF('RAOB Used for Calcs'!L353=1,'particle parameters'!$B$31,T354+(P354*'vertical grid'!H354))</f>
        <v>0</v>
      </c>
      <c r="V353" s="25">
        <f>(IF('RAOB Used for Calcs'!L353=1, AVERAGE(T352:T353), AVERAGE(T352:T354))*'RAOB Used for Calcs'!N353)</f>
        <v>0</v>
      </c>
      <c r="W353" s="25"/>
      <c r="X353" s="25">
        <f>IF('RAOB Used for Calcs'!L353=1,'particle parameters'!$B$32,X354+(R354*'vertical grid'!H354))</f>
        <v>0</v>
      </c>
      <c r="Z353" s="25">
        <f>(IF('RAOB Used for Calcs'!L353=1,AVERAGE(X352:X353),AVERAGE(X352:X354)))*'RAOB Used for Calcs'!N353</f>
        <v>0</v>
      </c>
      <c r="AB353" s="8">
        <f>(V353*'vertical grid'!H353)+((0.5*P353)*('vertical grid'!H353*'vertical grid'!H353))</f>
        <v>0</v>
      </c>
      <c r="AD353" s="8">
        <f>(Z353*'vertical grid'!H353)+((0.5*R353)*('vertical grid'!H353*'vertical grid'!H353))</f>
        <v>0</v>
      </c>
      <c r="AF353" s="8" t="e">
        <f>IF(AB353=0, AB353/0, SUM(AB353:$AB$600))</f>
        <v>#DIV/0!</v>
      </c>
      <c r="AH353" s="8" t="e">
        <f>IF(AD353=0, AD353/0, SUM(AD353:$AD$600))</f>
        <v>#DIV/0!</v>
      </c>
      <c r="AJ353" s="9" t="e">
        <f>IF('RAOB Used for Calcs'!N354=1,AB353/(B353-B352),B353/0)</f>
        <v>#DIV/0!</v>
      </c>
      <c r="AL353" s="9" t="e">
        <f>IF('RAOB Used for Calcs'!N354=1, AD353/(B353-B352), B353/0)</f>
        <v>#DIV/0!</v>
      </c>
    </row>
    <row r="354" spans="2:38" x14ac:dyDescent="0.15">
      <c r="B354" s="15">
        <f>IF('RAOB Used for Calcs'!N354=1,'RAOB Used for Calcs'!C354,0)</f>
        <v>0</v>
      </c>
      <c r="D354" s="8">
        <f>Vz!K354</f>
        <v>0.42399999999999999</v>
      </c>
      <c r="F354" s="9">
        <f>'P,T'!J354</f>
        <v>0</v>
      </c>
      <c r="G354" s="8"/>
      <c r="H354" s="8">
        <f>'wind velocity'!J354-T354</f>
        <v>0</v>
      </c>
      <c r="I354" s="8"/>
      <c r="J354" s="8">
        <f>'wind velocity'!N354-X354</f>
        <v>0</v>
      </c>
      <c r="L354" s="12">
        <f>IF('RAOB Used for Calcs'!N354=1,(0.5)*F354*$K$12*D354*(H354*ABS(H354)),0)</f>
        <v>0</v>
      </c>
      <c r="N354" s="12">
        <f>IF('RAOB Used for Calcs'!N354=1,(0.5)*F354*$K$12*D354*(J354*ABS(J354)),0)</f>
        <v>0</v>
      </c>
      <c r="P354" s="9">
        <f>IF('RAOB Used for Calcs'!N354=1,L354/$O$9,0)</f>
        <v>0</v>
      </c>
      <c r="Q354" s="8"/>
      <c r="R354" s="9">
        <f>IF('RAOB Used for Calcs'!N354=1,N354/$O$9,0)</f>
        <v>0</v>
      </c>
      <c r="S354" s="25"/>
      <c r="T354" s="25">
        <f>IF('RAOB Used for Calcs'!L354=1,'particle parameters'!$B$31,T355+(P355*'vertical grid'!H355))</f>
        <v>0</v>
      </c>
      <c r="V354" s="25">
        <f>(IF('RAOB Used for Calcs'!L354=1, AVERAGE(T353:T354), AVERAGE(T353:T355))*'RAOB Used for Calcs'!N354)</f>
        <v>0</v>
      </c>
      <c r="W354" s="25"/>
      <c r="X354" s="25">
        <f>IF('RAOB Used for Calcs'!L354=1,'particle parameters'!$B$32,X355+(R355*'vertical grid'!H355))</f>
        <v>0</v>
      </c>
      <c r="Z354" s="25">
        <f>(IF('RAOB Used for Calcs'!L354=1,AVERAGE(X353:X354),AVERAGE(X353:X355)))*'RAOB Used for Calcs'!N354</f>
        <v>0</v>
      </c>
      <c r="AB354" s="8">
        <f>(V354*'vertical grid'!H354)+((0.5*P354)*('vertical grid'!H354*'vertical grid'!H354))</f>
        <v>0</v>
      </c>
      <c r="AD354" s="8">
        <f>(Z354*'vertical grid'!H354)+((0.5*R354)*('vertical grid'!H354*'vertical grid'!H354))</f>
        <v>0</v>
      </c>
      <c r="AF354" s="8" t="e">
        <f>IF(AB354=0, AB354/0, SUM(AB354:$AB$600))</f>
        <v>#DIV/0!</v>
      </c>
      <c r="AH354" s="8" t="e">
        <f>IF(AD354=0, AD354/0, SUM(AD354:$AD$600))</f>
        <v>#DIV/0!</v>
      </c>
      <c r="AJ354" s="9" t="e">
        <f>IF('RAOB Used for Calcs'!N355=1,AB354/(B354-B353),B354/0)</f>
        <v>#DIV/0!</v>
      </c>
      <c r="AL354" s="9" t="e">
        <f>IF('RAOB Used for Calcs'!N355=1, AD354/(B354-B353), B354/0)</f>
        <v>#DIV/0!</v>
      </c>
    </row>
    <row r="355" spans="2:38" x14ac:dyDescent="0.15">
      <c r="B355" s="15">
        <f>IF('RAOB Used for Calcs'!N355=1,'RAOB Used for Calcs'!C355,0)</f>
        <v>0</v>
      </c>
      <c r="D355" s="8">
        <f>Vz!K355</f>
        <v>0.42399999999999999</v>
      </c>
      <c r="F355" s="9">
        <f>'P,T'!J355</f>
        <v>0</v>
      </c>
      <c r="G355" s="8"/>
      <c r="H355" s="8">
        <f>'wind velocity'!J355-T355</f>
        <v>0</v>
      </c>
      <c r="I355" s="8"/>
      <c r="J355" s="8">
        <f>'wind velocity'!N355-X355</f>
        <v>0</v>
      </c>
      <c r="L355" s="12">
        <f>IF('RAOB Used for Calcs'!N355=1,(0.5)*F355*$K$12*D355*(H355*ABS(H355)),0)</f>
        <v>0</v>
      </c>
      <c r="N355" s="12">
        <f>IF('RAOB Used for Calcs'!N355=1,(0.5)*F355*$K$12*D355*(J355*ABS(J355)),0)</f>
        <v>0</v>
      </c>
      <c r="P355" s="9">
        <f>IF('RAOB Used for Calcs'!N355=1,L355/$O$9,0)</f>
        <v>0</v>
      </c>
      <c r="Q355" s="8"/>
      <c r="R355" s="9">
        <f>IF('RAOB Used for Calcs'!N355=1,N355/$O$9,0)</f>
        <v>0</v>
      </c>
      <c r="S355" s="25"/>
      <c r="T355" s="25">
        <f>IF('RAOB Used for Calcs'!L355=1,'particle parameters'!$B$31,T356+(P356*'vertical grid'!H356))</f>
        <v>0</v>
      </c>
      <c r="V355" s="25">
        <f>(IF('RAOB Used for Calcs'!L355=1, AVERAGE(T354:T355), AVERAGE(T354:T356))*'RAOB Used for Calcs'!N355)</f>
        <v>0</v>
      </c>
      <c r="W355" s="25"/>
      <c r="X355" s="25">
        <f>IF('RAOB Used for Calcs'!L355=1,'particle parameters'!$B$32,X356+(R356*'vertical grid'!H356))</f>
        <v>0</v>
      </c>
      <c r="Z355" s="25">
        <f>(IF('RAOB Used for Calcs'!L355=1,AVERAGE(X354:X355),AVERAGE(X354:X356)))*'RAOB Used for Calcs'!N355</f>
        <v>0</v>
      </c>
      <c r="AB355" s="8">
        <f>(V355*'vertical grid'!H355)+((0.5*P355)*('vertical grid'!H355*'vertical grid'!H355))</f>
        <v>0</v>
      </c>
      <c r="AD355" s="8">
        <f>(Z355*'vertical grid'!H355)+((0.5*R355)*('vertical grid'!H355*'vertical grid'!H355))</f>
        <v>0</v>
      </c>
      <c r="AF355" s="8" t="e">
        <f>IF(AB355=0, AB355/0, SUM(AB355:$AB$600))</f>
        <v>#DIV/0!</v>
      </c>
      <c r="AH355" s="8" t="e">
        <f>IF(AD355=0, AD355/0, SUM(AD355:$AD$600))</f>
        <v>#DIV/0!</v>
      </c>
      <c r="AJ355" s="9" t="e">
        <f>IF('RAOB Used for Calcs'!N356=1,AB355/(B355-B354),B355/0)</f>
        <v>#DIV/0!</v>
      </c>
      <c r="AL355" s="9" t="e">
        <f>IF('RAOB Used for Calcs'!N356=1, AD355/(B355-B354), B355/0)</f>
        <v>#DIV/0!</v>
      </c>
    </row>
    <row r="356" spans="2:38" x14ac:dyDescent="0.15">
      <c r="B356" s="15">
        <f>IF('RAOB Used for Calcs'!N356=1,'RAOB Used for Calcs'!C356,0)</f>
        <v>0</v>
      </c>
      <c r="D356" s="8">
        <f>Vz!K356</f>
        <v>0.42399999999999999</v>
      </c>
      <c r="F356" s="9">
        <f>'P,T'!J356</f>
        <v>0</v>
      </c>
      <c r="G356" s="8"/>
      <c r="H356" s="8">
        <f>'wind velocity'!J356-T356</f>
        <v>0</v>
      </c>
      <c r="I356" s="8"/>
      <c r="J356" s="8">
        <f>'wind velocity'!N356-X356</f>
        <v>0</v>
      </c>
      <c r="L356" s="12">
        <f>IF('RAOB Used for Calcs'!N356=1,(0.5)*F356*$K$12*D356*(H356*ABS(H356)),0)</f>
        <v>0</v>
      </c>
      <c r="N356" s="12">
        <f>IF('RAOB Used for Calcs'!N356=1,(0.5)*F356*$K$12*D356*(J356*ABS(J356)),0)</f>
        <v>0</v>
      </c>
      <c r="P356" s="9">
        <f>IF('RAOB Used for Calcs'!N356=1,L356/$O$9,0)</f>
        <v>0</v>
      </c>
      <c r="Q356" s="8"/>
      <c r="R356" s="9">
        <f>IF('RAOB Used for Calcs'!N356=1,N356/$O$9,0)</f>
        <v>0</v>
      </c>
      <c r="S356" s="25"/>
      <c r="T356" s="25">
        <f>IF('RAOB Used for Calcs'!L356=1,'particle parameters'!$B$31,T357+(P357*'vertical grid'!H357))</f>
        <v>0</v>
      </c>
      <c r="V356" s="25">
        <f>(IF('RAOB Used for Calcs'!L356=1, AVERAGE(T355:T356), AVERAGE(T355:T357))*'RAOB Used for Calcs'!N356)</f>
        <v>0</v>
      </c>
      <c r="W356" s="25"/>
      <c r="X356" s="25">
        <f>IF('RAOB Used for Calcs'!L356=1,'particle parameters'!$B$32,X357+(R357*'vertical grid'!H357))</f>
        <v>0</v>
      </c>
      <c r="Z356" s="25">
        <f>(IF('RAOB Used for Calcs'!L356=1,AVERAGE(X355:X356),AVERAGE(X355:X357)))*'RAOB Used for Calcs'!N356</f>
        <v>0</v>
      </c>
      <c r="AB356" s="8">
        <f>(V356*'vertical grid'!H356)+((0.5*P356)*('vertical grid'!H356*'vertical grid'!H356))</f>
        <v>0</v>
      </c>
      <c r="AD356" s="8">
        <f>(Z356*'vertical grid'!H356)+((0.5*R356)*('vertical grid'!H356*'vertical grid'!H356))</f>
        <v>0</v>
      </c>
      <c r="AF356" s="8" t="e">
        <f>IF(AB356=0, AB356/0, SUM(AB356:$AB$600))</f>
        <v>#DIV/0!</v>
      </c>
      <c r="AH356" s="8" t="e">
        <f>IF(AD356=0, AD356/0, SUM(AD356:$AD$600))</f>
        <v>#DIV/0!</v>
      </c>
      <c r="AJ356" s="9" t="e">
        <f>IF('RAOB Used for Calcs'!N357=1,AB356/(B356-B355),B356/0)</f>
        <v>#DIV/0!</v>
      </c>
      <c r="AL356" s="9" t="e">
        <f>IF('RAOB Used for Calcs'!N357=1, AD356/(B356-B355), B356/0)</f>
        <v>#DIV/0!</v>
      </c>
    </row>
    <row r="357" spans="2:38" x14ac:dyDescent="0.15">
      <c r="B357" s="15">
        <f>IF('RAOB Used for Calcs'!N357=1,'RAOB Used for Calcs'!C357,0)</f>
        <v>0</v>
      </c>
      <c r="D357" s="8">
        <f>Vz!K357</f>
        <v>0.42399999999999999</v>
      </c>
      <c r="F357" s="9">
        <f>'P,T'!J357</f>
        <v>0</v>
      </c>
      <c r="G357" s="8"/>
      <c r="H357" s="8">
        <f>'wind velocity'!J357-T357</f>
        <v>0</v>
      </c>
      <c r="I357" s="8"/>
      <c r="J357" s="8">
        <f>'wind velocity'!N357-X357</f>
        <v>0</v>
      </c>
      <c r="L357" s="12">
        <f>IF('RAOB Used for Calcs'!N357=1,(0.5)*F357*$K$12*D357*(H357*ABS(H357)),0)</f>
        <v>0</v>
      </c>
      <c r="N357" s="12">
        <f>IF('RAOB Used for Calcs'!N357=1,(0.5)*F357*$K$12*D357*(J357*ABS(J357)),0)</f>
        <v>0</v>
      </c>
      <c r="P357" s="9">
        <f>IF('RAOB Used for Calcs'!N357=1,L357/$O$9,0)</f>
        <v>0</v>
      </c>
      <c r="Q357" s="8"/>
      <c r="R357" s="9">
        <f>IF('RAOB Used for Calcs'!N357=1,N357/$O$9,0)</f>
        <v>0</v>
      </c>
      <c r="S357" s="25"/>
      <c r="T357" s="25">
        <f>IF('RAOB Used for Calcs'!L357=1,'particle parameters'!$B$31,T358+(P358*'vertical grid'!H358))</f>
        <v>0</v>
      </c>
      <c r="V357" s="25">
        <f>(IF('RAOB Used for Calcs'!L357=1, AVERAGE(T356:T357), AVERAGE(T356:T358))*'RAOB Used for Calcs'!N357)</f>
        <v>0</v>
      </c>
      <c r="W357" s="25"/>
      <c r="X357" s="25">
        <f>IF('RAOB Used for Calcs'!L357=1,'particle parameters'!$B$32,X358+(R358*'vertical grid'!H358))</f>
        <v>0</v>
      </c>
      <c r="Z357" s="25">
        <f>(IF('RAOB Used for Calcs'!L357=1,AVERAGE(X356:X357),AVERAGE(X356:X358)))*'RAOB Used for Calcs'!N357</f>
        <v>0</v>
      </c>
      <c r="AB357" s="8">
        <f>(V357*'vertical grid'!H357)+((0.5*P357)*('vertical grid'!H357*'vertical grid'!H357))</f>
        <v>0</v>
      </c>
      <c r="AD357" s="8">
        <f>(Z357*'vertical grid'!H357)+((0.5*R357)*('vertical grid'!H357*'vertical grid'!H357))</f>
        <v>0</v>
      </c>
      <c r="AF357" s="8" t="e">
        <f>IF(AB357=0, AB357/0, SUM(AB357:$AB$600))</f>
        <v>#DIV/0!</v>
      </c>
      <c r="AH357" s="8" t="e">
        <f>IF(AD357=0, AD357/0, SUM(AD357:$AD$600))</f>
        <v>#DIV/0!</v>
      </c>
      <c r="AJ357" s="9" t="e">
        <f>IF('RAOB Used for Calcs'!N358=1,AB357/(B357-B356),B357/0)</f>
        <v>#DIV/0!</v>
      </c>
      <c r="AL357" s="9" t="e">
        <f>IF('RAOB Used for Calcs'!N358=1, AD357/(B357-B356), B357/0)</f>
        <v>#DIV/0!</v>
      </c>
    </row>
    <row r="358" spans="2:38" x14ac:dyDescent="0.15">
      <c r="B358" s="15">
        <f>IF('RAOB Used for Calcs'!N358=1,'RAOB Used for Calcs'!C358,0)</f>
        <v>0</v>
      </c>
      <c r="D358" s="8">
        <f>Vz!K358</f>
        <v>0.42399999999999999</v>
      </c>
      <c r="F358" s="9">
        <f>'P,T'!J358</f>
        <v>0</v>
      </c>
      <c r="G358" s="8"/>
      <c r="H358" s="8">
        <f>'wind velocity'!J358-T358</f>
        <v>0</v>
      </c>
      <c r="I358" s="8"/>
      <c r="J358" s="8">
        <f>'wind velocity'!N358-X358</f>
        <v>0</v>
      </c>
      <c r="L358" s="12">
        <f>IF('RAOB Used for Calcs'!N358=1,(0.5)*F358*$K$12*D358*(H358*ABS(H358)),0)</f>
        <v>0</v>
      </c>
      <c r="N358" s="12">
        <f>IF('RAOB Used for Calcs'!N358=1,(0.5)*F358*$K$12*D358*(J358*ABS(J358)),0)</f>
        <v>0</v>
      </c>
      <c r="P358" s="9">
        <f>IF('RAOB Used for Calcs'!N358=1,L358/$O$9,0)</f>
        <v>0</v>
      </c>
      <c r="Q358" s="8"/>
      <c r="R358" s="9">
        <f>IF('RAOB Used for Calcs'!N358=1,N358/$O$9,0)</f>
        <v>0</v>
      </c>
      <c r="S358" s="25"/>
      <c r="T358" s="25">
        <f>IF('RAOB Used for Calcs'!L358=1,'particle parameters'!$B$31,T359+(P359*'vertical grid'!H359))</f>
        <v>0</v>
      </c>
      <c r="V358" s="25">
        <f>(IF('RAOB Used for Calcs'!L358=1, AVERAGE(T357:T358), AVERAGE(T357:T359))*'RAOB Used for Calcs'!N358)</f>
        <v>0</v>
      </c>
      <c r="W358" s="25"/>
      <c r="X358" s="25">
        <f>IF('RAOB Used for Calcs'!L358=1,'particle parameters'!$B$32,X359+(R359*'vertical grid'!H359))</f>
        <v>0</v>
      </c>
      <c r="Z358" s="25">
        <f>(IF('RAOB Used for Calcs'!L358=1,AVERAGE(X357:X358),AVERAGE(X357:X359)))*'RAOB Used for Calcs'!N358</f>
        <v>0</v>
      </c>
      <c r="AB358" s="8">
        <f>(V358*'vertical grid'!H358)+((0.5*P358)*('vertical grid'!H358*'vertical grid'!H358))</f>
        <v>0</v>
      </c>
      <c r="AD358" s="8">
        <f>(Z358*'vertical grid'!H358)+((0.5*R358)*('vertical grid'!H358*'vertical grid'!H358))</f>
        <v>0</v>
      </c>
      <c r="AF358" s="8" t="e">
        <f>IF(AB358=0, AB358/0, SUM(AB358:$AB$600))</f>
        <v>#DIV/0!</v>
      </c>
      <c r="AH358" s="8" t="e">
        <f>IF(AD358=0, AD358/0, SUM(AD358:$AD$600))</f>
        <v>#DIV/0!</v>
      </c>
      <c r="AJ358" s="9" t="e">
        <f>IF('RAOB Used for Calcs'!N359=1,AB358/(B358-B357),B358/0)</f>
        <v>#DIV/0!</v>
      </c>
      <c r="AL358" s="9" t="e">
        <f>IF('RAOB Used for Calcs'!N359=1, AD358/(B358-B357), B358/0)</f>
        <v>#DIV/0!</v>
      </c>
    </row>
    <row r="359" spans="2:38" x14ac:dyDescent="0.15">
      <c r="B359" s="15">
        <f>IF('RAOB Used for Calcs'!N359=1,'RAOB Used for Calcs'!C359,0)</f>
        <v>0</v>
      </c>
      <c r="D359" s="8">
        <f>Vz!K359</f>
        <v>0.42399999999999999</v>
      </c>
      <c r="F359" s="9">
        <f>'P,T'!J359</f>
        <v>0</v>
      </c>
      <c r="G359" s="8"/>
      <c r="H359" s="8">
        <f>'wind velocity'!J359-T359</f>
        <v>0</v>
      </c>
      <c r="I359" s="8"/>
      <c r="J359" s="8">
        <f>'wind velocity'!N359-X359</f>
        <v>0</v>
      </c>
      <c r="L359" s="12">
        <f>IF('RAOB Used for Calcs'!N359=1,(0.5)*F359*$K$12*D359*(H359*ABS(H359)),0)</f>
        <v>0</v>
      </c>
      <c r="N359" s="12">
        <f>IF('RAOB Used for Calcs'!N359=1,(0.5)*F359*$K$12*D359*(J359*ABS(J359)),0)</f>
        <v>0</v>
      </c>
      <c r="P359" s="9">
        <f>IF('RAOB Used for Calcs'!N359=1,L359/$O$9,0)</f>
        <v>0</v>
      </c>
      <c r="Q359" s="8"/>
      <c r="R359" s="9">
        <f>IF('RAOB Used for Calcs'!N359=1,N359/$O$9,0)</f>
        <v>0</v>
      </c>
      <c r="S359" s="25"/>
      <c r="T359" s="25">
        <f>IF('RAOB Used for Calcs'!L359=1,'particle parameters'!$B$31,T360+(P360*'vertical grid'!H360))</f>
        <v>0</v>
      </c>
      <c r="V359" s="25">
        <f>(IF('RAOB Used for Calcs'!L359=1, AVERAGE(T358:T359), AVERAGE(T358:T360))*'RAOB Used for Calcs'!N359)</f>
        <v>0</v>
      </c>
      <c r="W359" s="25"/>
      <c r="X359" s="25">
        <f>IF('RAOB Used for Calcs'!L359=1,'particle parameters'!$B$32,X360+(R360*'vertical grid'!H360))</f>
        <v>0</v>
      </c>
      <c r="Z359" s="25">
        <f>(IF('RAOB Used for Calcs'!L359=1,AVERAGE(X358:X359),AVERAGE(X358:X360)))*'RAOB Used for Calcs'!N359</f>
        <v>0</v>
      </c>
      <c r="AB359" s="8">
        <f>(V359*'vertical grid'!H359)+((0.5*P359)*('vertical grid'!H359*'vertical grid'!H359))</f>
        <v>0</v>
      </c>
      <c r="AD359" s="8">
        <f>(Z359*'vertical grid'!H359)+((0.5*R359)*('vertical grid'!H359*'vertical grid'!H359))</f>
        <v>0</v>
      </c>
      <c r="AF359" s="8" t="e">
        <f>IF(AB359=0, AB359/0, SUM(AB359:$AB$600))</f>
        <v>#DIV/0!</v>
      </c>
      <c r="AH359" s="8" t="e">
        <f>IF(AD359=0, AD359/0, SUM(AD359:$AD$600))</f>
        <v>#DIV/0!</v>
      </c>
      <c r="AJ359" s="9" t="e">
        <f>IF('RAOB Used for Calcs'!N360=1,AB359/(B359-B358),B359/0)</f>
        <v>#DIV/0!</v>
      </c>
      <c r="AL359" s="9" t="e">
        <f>IF('RAOB Used for Calcs'!N360=1, AD359/(B359-B358), B359/0)</f>
        <v>#DIV/0!</v>
      </c>
    </row>
    <row r="360" spans="2:38" x14ac:dyDescent="0.15">
      <c r="B360" s="15">
        <f>IF('RAOB Used for Calcs'!N360=1,'RAOB Used for Calcs'!C360,0)</f>
        <v>0</v>
      </c>
      <c r="D360" s="8">
        <f>Vz!K360</f>
        <v>0.42399999999999999</v>
      </c>
      <c r="F360" s="9">
        <f>'P,T'!J360</f>
        <v>0</v>
      </c>
      <c r="G360" s="8"/>
      <c r="H360" s="8">
        <f>'wind velocity'!J360-T360</f>
        <v>0</v>
      </c>
      <c r="I360" s="8"/>
      <c r="J360" s="8">
        <f>'wind velocity'!N360-X360</f>
        <v>0</v>
      </c>
      <c r="L360" s="12">
        <f>IF('RAOB Used for Calcs'!N360=1,(0.5)*F360*$K$12*D360*(H360*ABS(H360)),0)</f>
        <v>0</v>
      </c>
      <c r="N360" s="12">
        <f>IF('RAOB Used for Calcs'!N360=1,(0.5)*F360*$K$12*D360*(J360*ABS(J360)),0)</f>
        <v>0</v>
      </c>
      <c r="P360" s="9">
        <f>IF('RAOB Used for Calcs'!N360=1,L360/$O$9,0)</f>
        <v>0</v>
      </c>
      <c r="Q360" s="8"/>
      <c r="R360" s="9">
        <f>IF('RAOB Used for Calcs'!N360=1,N360/$O$9,0)</f>
        <v>0</v>
      </c>
      <c r="S360" s="25"/>
      <c r="T360" s="25">
        <f>IF('RAOB Used for Calcs'!L360=1,'particle parameters'!$B$31,T361+(P361*'vertical grid'!H361))</f>
        <v>0</v>
      </c>
      <c r="V360" s="25">
        <f>(IF('RAOB Used for Calcs'!L360=1, AVERAGE(T359:T360), AVERAGE(T359:T361))*'RAOB Used for Calcs'!N360)</f>
        <v>0</v>
      </c>
      <c r="W360" s="25"/>
      <c r="X360" s="25">
        <f>IF('RAOB Used for Calcs'!L360=1,'particle parameters'!$B$32,X361+(R361*'vertical grid'!H361))</f>
        <v>0</v>
      </c>
      <c r="Z360" s="25">
        <f>(IF('RAOB Used for Calcs'!L360=1,AVERAGE(X359:X360),AVERAGE(X359:X361)))*'RAOB Used for Calcs'!N360</f>
        <v>0</v>
      </c>
      <c r="AB360" s="8">
        <f>(V360*'vertical grid'!H360)+((0.5*P360)*('vertical grid'!H360*'vertical grid'!H360))</f>
        <v>0</v>
      </c>
      <c r="AD360" s="8">
        <f>(Z360*'vertical grid'!H360)+((0.5*R360)*('vertical grid'!H360*'vertical grid'!H360))</f>
        <v>0</v>
      </c>
      <c r="AF360" s="8" t="e">
        <f>IF(AB360=0, AB360/0, SUM(AB360:$AB$600))</f>
        <v>#DIV/0!</v>
      </c>
      <c r="AH360" s="8" t="e">
        <f>IF(AD360=0, AD360/0, SUM(AD360:$AD$600))</f>
        <v>#DIV/0!</v>
      </c>
      <c r="AJ360" s="9" t="e">
        <f>IF('RAOB Used for Calcs'!N361=1,AB360/(B360-B359),B360/0)</f>
        <v>#DIV/0!</v>
      </c>
      <c r="AL360" s="9" t="e">
        <f>IF('RAOB Used for Calcs'!N361=1, AD360/(B360-B359), B360/0)</f>
        <v>#DIV/0!</v>
      </c>
    </row>
    <row r="361" spans="2:38" x14ac:dyDescent="0.15">
      <c r="B361" s="15">
        <f>IF('RAOB Used for Calcs'!N361=1,'RAOB Used for Calcs'!C361,0)</f>
        <v>0</v>
      </c>
      <c r="D361" s="8">
        <f>Vz!K361</f>
        <v>0.42399999999999999</v>
      </c>
      <c r="F361" s="9">
        <f>'P,T'!J361</f>
        <v>0</v>
      </c>
      <c r="G361" s="8"/>
      <c r="H361" s="8">
        <f>'wind velocity'!J361-T361</f>
        <v>0</v>
      </c>
      <c r="I361" s="8"/>
      <c r="J361" s="8">
        <f>'wind velocity'!N361-X361</f>
        <v>0</v>
      </c>
      <c r="L361" s="12">
        <f>IF('RAOB Used for Calcs'!N361=1,(0.5)*F361*$K$12*D361*(H361*ABS(H361)),0)</f>
        <v>0</v>
      </c>
      <c r="N361" s="12">
        <f>IF('RAOB Used for Calcs'!N361=1,(0.5)*F361*$K$12*D361*(J361*ABS(J361)),0)</f>
        <v>0</v>
      </c>
      <c r="P361" s="9">
        <f>IF('RAOB Used for Calcs'!N361=1,L361/$O$9,0)</f>
        <v>0</v>
      </c>
      <c r="Q361" s="8"/>
      <c r="R361" s="9">
        <f>IF('RAOB Used for Calcs'!N361=1,N361/$O$9,0)</f>
        <v>0</v>
      </c>
      <c r="S361" s="25"/>
      <c r="T361" s="25">
        <f>IF('RAOB Used for Calcs'!L361=1,'particle parameters'!$B$31,T362+(P362*'vertical grid'!H362))</f>
        <v>0</v>
      </c>
      <c r="V361" s="25">
        <f>(IF('RAOB Used for Calcs'!L361=1, AVERAGE(T360:T361), AVERAGE(T360:T362))*'RAOB Used for Calcs'!N361)</f>
        <v>0</v>
      </c>
      <c r="W361" s="25"/>
      <c r="X361" s="25">
        <f>IF('RAOB Used for Calcs'!L361=1,'particle parameters'!$B$32,X362+(R362*'vertical grid'!H362))</f>
        <v>0</v>
      </c>
      <c r="Z361" s="25">
        <f>(IF('RAOB Used for Calcs'!L361=1,AVERAGE(X360:X361),AVERAGE(X360:X362)))*'RAOB Used for Calcs'!N361</f>
        <v>0</v>
      </c>
      <c r="AB361" s="8">
        <f>(V361*'vertical grid'!H361)+((0.5*P361)*('vertical grid'!H361*'vertical grid'!H361))</f>
        <v>0</v>
      </c>
      <c r="AD361" s="8">
        <f>(Z361*'vertical grid'!H361)+((0.5*R361)*('vertical grid'!H361*'vertical grid'!H361))</f>
        <v>0</v>
      </c>
      <c r="AF361" s="8" t="e">
        <f>IF(AB361=0, AB361/0, SUM(AB361:$AB$600))</f>
        <v>#DIV/0!</v>
      </c>
      <c r="AH361" s="8" t="e">
        <f>IF(AD361=0, AD361/0, SUM(AD361:$AD$600))</f>
        <v>#DIV/0!</v>
      </c>
      <c r="AJ361" s="9" t="e">
        <f>IF('RAOB Used for Calcs'!N362=1,AB361/(B361-B360),B361/0)</f>
        <v>#DIV/0!</v>
      </c>
      <c r="AL361" s="9" t="e">
        <f>IF('RAOB Used for Calcs'!N362=1, AD361/(B361-B360), B361/0)</f>
        <v>#DIV/0!</v>
      </c>
    </row>
    <row r="362" spans="2:38" x14ac:dyDescent="0.15">
      <c r="B362" s="15">
        <f>IF('RAOB Used for Calcs'!N362=1,'RAOB Used for Calcs'!C362,0)</f>
        <v>0</v>
      </c>
      <c r="D362" s="8">
        <f>Vz!K362</f>
        <v>0.42399999999999999</v>
      </c>
      <c r="F362" s="9">
        <f>'P,T'!J362</f>
        <v>0</v>
      </c>
      <c r="G362" s="8"/>
      <c r="H362" s="8">
        <f>'wind velocity'!J362-T362</f>
        <v>0</v>
      </c>
      <c r="I362" s="8"/>
      <c r="J362" s="8">
        <f>'wind velocity'!N362-X362</f>
        <v>0</v>
      </c>
      <c r="L362" s="12">
        <f>IF('RAOB Used for Calcs'!N362=1,(0.5)*F362*$K$12*D362*(H362*ABS(H362)),0)</f>
        <v>0</v>
      </c>
      <c r="N362" s="12">
        <f>IF('RAOB Used for Calcs'!N362=1,(0.5)*F362*$K$12*D362*(J362*ABS(J362)),0)</f>
        <v>0</v>
      </c>
      <c r="P362" s="9">
        <f>IF('RAOB Used for Calcs'!N362=1,L362/$O$9,0)</f>
        <v>0</v>
      </c>
      <c r="Q362" s="8"/>
      <c r="R362" s="9">
        <f>IF('RAOB Used for Calcs'!N362=1,N362/$O$9,0)</f>
        <v>0</v>
      </c>
      <c r="S362" s="25"/>
      <c r="T362" s="25">
        <f>IF('RAOB Used for Calcs'!L362=1,'particle parameters'!$B$31,T363+(P363*'vertical grid'!H363))</f>
        <v>0</v>
      </c>
      <c r="V362" s="25">
        <f>(IF('RAOB Used for Calcs'!L362=1, AVERAGE(T361:T362), AVERAGE(T361:T363))*'RAOB Used for Calcs'!N362)</f>
        <v>0</v>
      </c>
      <c r="W362" s="25"/>
      <c r="X362" s="25">
        <f>IF('RAOB Used for Calcs'!L362=1,'particle parameters'!$B$32,X363+(R363*'vertical grid'!H363))</f>
        <v>0</v>
      </c>
      <c r="Z362" s="25">
        <f>(IF('RAOB Used for Calcs'!L362=1,AVERAGE(X361:X362),AVERAGE(X361:X363)))*'RAOB Used for Calcs'!N362</f>
        <v>0</v>
      </c>
      <c r="AB362" s="8">
        <f>(V362*'vertical grid'!H362)+((0.5*P362)*('vertical grid'!H362*'vertical grid'!H362))</f>
        <v>0</v>
      </c>
      <c r="AD362" s="8">
        <f>(Z362*'vertical grid'!H362)+((0.5*R362)*('vertical grid'!H362*'vertical grid'!H362))</f>
        <v>0</v>
      </c>
      <c r="AF362" s="8" t="e">
        <f>IF(AB362=0, AB362/0, SUM(AB362:$AB$600))</f>
        <v>#DIV/0!</v>
      </c>
      <c r="AH362" s="8" t="e">
        <f>IF(AD362=0, AD362/0, SUM(AD362:$AD$600))</f>
        <v>#DIV/0!</v>
      </c>
      <c r="AJ362" s="9" t="e">
        <f>IF('RAOB Used for Calcs'!N363=1,AB362/(B362-B361),B362/0)</f>
        <v>#DIV/0!</v>
      </c>
      <c r="AL362" s="9" t="e">
        <f>IF('RAOB Used for Calcs'!N363=1, AD362/(B362-B361), B362/0)</f>
        <v>#DIV/0!</v>
      </c>
    </row>
    <row r="363" spans="2:38" x14ac:dyDescent="0.15">
      <c r="B363" s="15">
        <f>IF('RAOB Used for Calcs'!N363=1,'RAOB Used for Calcs'!C363,0)</f>
        <v>0</v>
      </c>
      <c r="D363" s="8">
        <f>Vz!K363</f>
        <v>0.42399999999999999</v>
      </c>
      <c r="F363" s="9">
        <f>'P,T'!J363</f>
        <v>0</v>
      </c>
      <c r="G363" s="8"/>
      <c r="H363" s="8">
        <f>'wind velocity'!J363-T363</f>
        <v>0</v>
      </c>
      <c r="I363" s="8"/>
      <c r="J363" s="8">
        <f>'wind velocity'!N363-X363</f>
        <v>0</v>
      </c>
      <c r="L363" s="12">
        <f>IF('RAOB Used for Calcs'!N363=1,(0.5)*F363*$K$12*D363*(H363*ABS(H363)),0)</f>
        <v>0</v>
      </c>
      <c r="N363" s="12">
        <f>IF('RAOB Used for Calcs'!N363=1,(0.5)*F363*$K$12*D363*(J363*ABS(J363)),0)</f>
        <v>0</v>
      </c>
      <c r="P363" s="9">
        <f>IF('RAOB Used for Calcs'!N363=1,L363/$O$9,0)</f>
        <v>0</v>
      </c>
      <c r="Q363" s="8"/>
      <c r="R363" s="9">
        <f>IF('RAOB Used for Calcs'!N363=1,N363/$O$9,0)</f>
        <v>0</v>
      </c>
      <c r="S363" s="25"/>
      <c r="T363" s="25">
        <f>IF('RAOB Used for Calcs'!L363=1,'particle parameters'!$B$31,T364+(P364*'vertical grid'!H364))</f>
        <v>0</v>
      </c>
      <c r="V363" s="25">
        <f>(IF('RAOB Used for Calcs'!L363=1, AVERAGE(T362:T363), AVERAGE(T362:T364))*'RAOB Used for Calcs'!N363)</f>
        <v>0</v>
      </c>
      <c r="W363" s="25"/>
      <c r="X363" s="25">
        <f>IF('RAOB Used for Calcs'!L363=1,'particle parameters'!$B$32,X364+(R364*'vertical grid'!H364))</f>
        <v>0</v>
      </c>
      <c r="Z363" s="25">
        <f>(IF('RAOB Used for Calcs'!L363=1,AVERAGE(X362:X363),AVERAGE(X362:X364)))*'RAOB Used for Calcs'!N363</f>
        <v>0</v>
      </c>
      <c r="AB363" s="8">
        <f>(V363*'vertical grid'!H363)+((0.5*P363)*('vertical grid'!H363*'vertical grid'!H363))</f>
        <v>0</v>
      </c>
      <c r="AD363" s="8">
        <f>(Z363*'vertical grid'!H363)+((0.5*R363)*('vertical grid'!H363*'vertical grid'!H363))</f>
        <v>0</v>
      </c>
      <c r="AF363" s="8" t="e">
        <f>IF(AB363=0, AB363/0, SUM(AB363:$AB$600))</f>
        <v>#DIV/0!</v>
      </c>
      <c r="AH363" s="8" t="e">
        <f>IF(AD363=0, AD363/0, SUM(AD363:$AD$600))</f>
        <v>#DIV/0!</v>
      </c>
      <c r="AJ363" s="9" t="e">
        <f>IF('RAOB Used for Calcs'!N364=1,AB363/(B363-B362),B363/0)</f>
        <v>#DIV/0!</v>
      </c>
      <c r="AL363" s="9" t="e">
        <f>IF('RAOB Used for Calcs'!N364=1, AD363/(B363-B362), B363/0)</f>
        <v>#DIV/0!</v>
      </c>
    </row>
    <row r="364" spans="2:38" x14ac:dyDescent="0.15">
      <c r="B364" s="15">
        <f>IF('RAOB Used for Calcs'!N364=1,'RAOB Used for Calcs'!C364,0)</f>
        <v>0</v>
      </c>
      <c r="D364" s="8">
        <f>Vz!K364</f>
        <v>0.42399999999999999</v>
      </c>
      <c r="F364" s="9">
        <f>'P,T'!J364</f>
        <v>0</v>
      </c>
      <c r="G364" s="8"/>
      <c r="H364" s="8">
        <f>'wind velocity'!J364-T364</f>
        <v>0</v>
      </c>
      <c r="I364" s="8"/>
      <c r="J364" s="8">
        <f>'wind velocity'!N364-X364</f>
        <v>0</v>
      </c>
      <c r="L364" s="12">
        <f>IF('RAOB Used for Calcs'!N364=1,(0.5)*F364*$K$12*D364*(H364*ABS(H364)),0)</f>
        <v>0</v>
      </c>
      <c r="N364" s="12">
        <f>IF('RAOB Used for Calcs'!N364=1,(0.5)*F364*$K$12*D364*(J364*ABS(J364)),0)</f>
        <v>0</v>
      </c>
      <c r="P364" s="9">
        <f>IF('RAOB Used for Calcs'!N364=1,L364/$O$9,0)</f>
        <v>0</v>
      </c>
      <c r="Q364" s="8"/>
      <c r="R364" s="9">
        <f>IF('RAOB Used for Calcs'!N364=1,N364/$O$9,0)</f>
        <v>0</v>
      </c>
      <c r="S364" s="25"/>
      <c r="T364" s="25">
        <f>IF('RAOB Used for Calcs'!L364=1,'particle parameters'!$B$31,T365+(P365*'vertical grid'!H365))</f>
        <v>0</v>
      </c>
      <c r="V364" s="25">
        <f>(IF('RAOB Used for Calcs'!L364=1, AVERAGE(T363:T364), AVERAGE(T363:T365))*'RAOB Used for Calcs'!N364)</f>
        <v>0</v>
      </c>
      <c r="W364" s="25"/>
      <c r="X364" s="25">
        <f>IF('RAOB Used for Calcs'!L364=1,'particle parameters'!$B$32,X365+(R365*'vertical grid'!H365))</f>
        <v>0</v>
      </c>
      <c r="Z364" s="25">
        <f>(IF('RAOB Used for Calcs'!L364=1,AVERAGE(X363:X364),AVERAGE(X363:X365)))*'RAOB Used for Calcs'!N364</f>
        <v>0</v>
      </c>
      <c r="AB364" s="8">
        <f>(V364*'vertical grid'!H364)+((0.5*P364)*('vertical grid'!H364*'vertical grid'!H364))</f>
        <v>0</v>
      </c>
      <c r="AD364" s="8">
        <f>(Z364*'vertical grid'!H364)+((0.5*R364)*('vertical grid'!H364*'vertical grid'!H364))</f>
        <v>0</v>
      </c>
      <c r="AF364" s="8" t="e">
        <f>IF(AB364=0, AB364/0, SUM(AB364:$AB$600))</f>
        <v>#DIV/0!</v>
      </c>
      <c r="AH364" s="8" t="e">
        <f>IF(AD364=0, AD364/0, SUM(AD364:$AD$600))</f>
        <v>#DIV/0!</v>
      </c>
      <c r="AJ364" s="9" t="e">
        <f>IF('RAOB Used for Calcs'!N365=1,AB364/(B364-B363),B364/0)</f>
        <v>#DIV/0!</v>
      </c>
      <c r="AL364" s="9" t="e">
        <f>IF('RAOB Used for Calcs'!N365=1, AD364/(B364-B363), B364/0)</f>
        <v>#DIV/0!</v>
      </c>
    </row>
    <row r="365" spans="2:38" x14ac:dyDescent="0.15">
      <c r="B365" s="15">
        <f>IF('RAOB Used for Calcs'!N365=1,'RAOB Used for Calcs'!C365,0)</f>
        <v>0</v>
      </c>
      <c r="D365" s="8">
        <f>Vz!K365</f>
        <v>0.42399999999999999</v>
      </c>
      <c r="F365" s="9">
        <f>'P,T'!J365</f>
        <v>0</v>
      </c>
      <c r="G365" s="8"/>
      <c r="H365" s="8">
        <f>'wind velocity'!J365-T365</f>
        <v>0</v>
      </c>
      <c r="I365" s="8"/>
      <c r="J365" s="8">
        <f>'wind velocity'!N365-X365</f>
        <v>0</v>
      </c>
      <c r="L365" s="12">
        <f>IF('RAOB Used for Calcs'!N365=1,(0.5)*F365*$K$12*D365*(H365*ABS(H365)),0)</f>
        <v>0</v>
      </c>
      <c r="N365" s="12">
        <f>IF('RAOB Used for Calcs'!N365=1,(0.5)*F365*$K$12*D365*(J365*ABS(J365)),0)</f>
        <v>0</v>
      </c>
      <c r="P365" s="9">
        <f>IF('RAOB Used for Calcs'!N365=1,L365/$O$9,0)</f>
        <v>0</v>
      </c>
      <c r="Q365" s="8"/>
      <c r="R365" s="9">
        <f>IF('RAOB Used for Calcs'!N365=1,N365/$O$9,0)</f>
        <v>0</v>
      </c>
      <c r="S365" s="25"/>
      <c r="T365" s="25">
        <f>IF('RAOB Used for Calcs'!L365=1,'particle parameters'!$B$31,T366+(P366*'vertical grid'!H366))</f>
        <v>0</v>
      </c>
      <c r="V365" s="25">
        <f>(IF('RAOB Used for Calcs'!L365=1, AVERAGE(T364:T365), AVERAGE(T364:T366))*'RAOB Used for Calcs'!N365)</f>
        <v>0</v>
      </c>
      <c r="W365" s="25"/>
      <c r="X365" s="25">
        <f>IF('RAOB Used for Calcs'!L365=1,'particle parameters'!$B$32,X366+(R366*'vertical grid'!H366))</f>
        <v>0</v>
      </c>
      <c r="Z365" s="25">
        <f>(IF('RAOB Used for Calcs'!L365=1,AVERAGE(X364:X365),AVERAGE(X364:X366)))*'RAOB Used for Calcs'!N365</f>
        <v>0</v>
      </c>
      <c r="AB365" s="8">
        <f>(V365*'vertical grid'!H365)+((0.5*P365)*('vertical grid'!H365*'vertical grid'!H365))</f>
        <v>0</v>
      </c>
      <c r="AD365" s="8">
        <f>(Z365*'vertical grid'!H365)+((0.5*R365)*('vertical grid'!H365*'vertical grid'!H365))</f>
        <v>0</v>
      </c>
      <c r="AF365" s="8" t="e">
        <f>IF(AB365=0, AB365/0, SUM(AB365:$AB$600))</f>
        <v>#DIV/0!</v>
      </c>
      <c r="AH365" s="8" t="e">
        <f>IF(AD365=0, AD365/0, SUM(AD365:$AD$600))</f>
        <v>#DIV/0!</v>
      </c>
      <c r="AJ365" s="9" t="e">
        <f>IF('RAOB Used for Calcs'!N366=1,AB365/(B365-B364),B365/0)</f>
        <v>#DIV/0!</v>
      </c>
      <c r="AL365" s="9" t="e">
        <f>IF('RAOB Used for Calcs'!N366=1, AD365/(B365-B364), B365/0)</f>
        <v>#DIV/0!</v>
      </c>
    </row>
    <row r="366" spans="2:38" x14ac:dyDescent="0.15">
      <c r="B366" s="15">
        <f>IF('RAOB Used for Calcs'!N366=1,'RAOB Used for Calcs'!C366,0)</f>
        <v>0</v>
      </c>
      <c r="D366" s="8">
        <f>Vz!K366</f>
        <v>0.42399999999999999</v>
      </c>
      <c r="F366" s="9">
        <f>'P,T'!J366</f>
        <v>0</v>
      </c>
      <c r="G366" s="8"/>
      <c r="H366" s="8">
        <f>'wind velocity'!J366-T366</f>
        <v>0</v>
      </c>
      <c r="I366" s="8"/>
      <c r="J366" s="8">
        <f>'wind velocity'!N366-X366</f>
        <v>0</v>
      </c>
      <c r="L366" s="12">
        <f>IF('RAOB Used for Calcs'!N366=1,(0.5)*F366*$K$12*D366*(H366*ABS(H366)),0)</f>
        <v>0</v>
      </c>
      <c r="N366" s="12">
        <f>IF('RAOB Used for Calcs'!N366=1,(0.5)*F366*$K$12*D366*(J366*ABS(J366)),0)</f>
        <v>0</v>
      </c>
      <c r="P366" s="9">
        <f>IF('RAOB Used for Calcs'!N366=1,L366/$O$9,0)</f>
        <v>0</v>
      </c>
      <c r="Q366" s="8"/>
      <c r="R366" s="9">
        <f>IF('RAOB Used for Calcs'!N366=1,N366/$O$9,0)</f>
        <v>0</v>
      </c>
      <c r="S366" s="25"/>
      <c r="T366" s="25">
        <f>IF('RAOB Used for Calcs'!L366=1,'particle parameters'!$B$31,T367+(P367*'vertical grid'!H367))</f>
        <v>0</v>
      </c>
      <c r="V366" s="25">
        <f>(IF('RAOB Used for Calcs'!L366=1, AVERAGE(T365:T366), AVERAGE(T365:T367))*'RAOB Used for Calcs'!N366)</f>
        <v>0</v>
      </c>
      <c r="W366" s="25"/>
      <c r="X366" s="25">
        <f>IF('RAOB Used for Calcs'!L366=1,'particle parameters'!$B$32,X367+(R367*'vertical grid'!H367))</f>
        <v>0</v>
      </c>
      <c r="Z366" s="25">
        <f>(IF('RAOB Used for Calcs'!L366=1,AVERAGE(X365:X366),AVERAGE(X365:X367)))*'RAOB Used for Calcs'!N366</f>
        <v>0</v>
      </c>
      <c r="AB366" s="8">
        <f>(V366*'vertical grid'!H366)+((0.5*P366)*('vertical grid'!H366*'vertical grid'!H366))</f>
        <v>0</v>
      </c>
      <c r="AD366" s="8">
        <f>(Z366*'vertical grid'!H366)+((0.5*R366)*('vertical grid'!H366*'vertical grid'!H366))</f>
        <v>0</v>
      </c>
      <c r="AF366" s="8" t="e">
        <f>IF(AB366=0, AB366/0, SUM(AB366:$AB$600))</f>
        <v>#DIV/0!</v>
      </c>
      <c r="AH366" s="8" t="e">
        <f>IF(AD366=0, AD366/0, SUM(AD366:$AD$600))</f>
        <v>#DIV/0!</v>
      </c>
      <c r="AJ366" s="9" t="e">
        <f>IF('RAOB Used for Calcs'!N367=1,AB366/(B366-B365),B366/0)</f>
        <v>#DIV/0!</v>
      </c>
      <c r="AL366" s="9" t="e">
        <f>IF('RAOB Used for Calcs'!N367=1, AD366/(B366-B365), B366/0)</f>
        <v>#DIV/0!</v>
      </c>
    </row>
    <row r="367" spans="2:38" x14ac:dyDescent="0.15">
      <c r="B367" s="15">
        <f>IF('RAOB Used for Calcs'!N367=1,'RAOB Used for Calcs'!C367,0)</f>
        <v>0</v>
      </c>
      <c r="D367" s="8">
        <f>Vz!K367</f>
        <v>0.42399999999999999</v>
      </c>
      <c r="F367" s="9">
        <f>'P,T'!J367</f>
        <v>0</v>
      </c>
      <c r="G367" s="8"/>
      <c r="H367" s="8">
        <f>'wind velocity'!J367-T367</f>
        <v>0</v>
      </c>
      <c r="I367" s="8"/>
      <c r="J367" s="8">
        <f>'wind velocity'!N367-X367</f>
        <v>0</v>
      </c>
      <c r="L367" s="12">
        <f>IF('RAOB Used for Calcs'!N367=1,(0.5)*F367*$K$12*D367*(H367*ABS(H367)),0)</f>
        <v>0</v>
      </c>
      <c r="N367" s="12">
        <f>IF('RAOB Used for Calcs'!N367=1,(0.5)*F367*$K$12*D367*(J367*ABS(J367)),0)</f>
        <v>0</v>
      </c>
      <c r="P367" s="9">
        <f>IF('RAOB Used for Calcs'!N367=1,L367/$O$9,0)</f>
        <v>0</v>
      </c>
      <c r="Q367" s="8"/>
      <c r="R367" s="9">
        <f>IF('RAOB Used for Calcs'!N367=1,N367/$O$9,0)</f>
        <v>0</v>
      </c>
      <c r="S367" s="25"/>
      <c r="T367" s="25">
        <f>IF('RAOB Used for Calcs'!L367=1,'particle parameters'!$B$31,T368+(P368*'vertical grid'!H368))</f>
        <v>0</v>
      </c>
      <c r="V367" s="25">
        <f>(IF('RAOB Used for Calcs'!L367=1, AVERAGE(T366:T367), AVERAGE(T366:T368))*'RAOB Used for Calcs'!N367)</f>
        <v>0</v>
      </c>
      <c r="W367" s="25"/>
      <c r="X367" s="25">
        <f>IF('RAOB Used for Calcs'!L367=1,'particle parameters'!$B$32,X368+(R368*'vertical grid'!H368))</f>
        <v>0</v>
      </c>
      <c r="Z367" s="25">
        <f>(IF('RAOB Used for Calcs'!L367=1,AVERAGE(X366:X367),AVERAGE(X366:X368)))*'RAOB Used for Calcs'!N367</f>
        <v>0</v>
      </c>
      <c r="AB367" s="8">
        <f>(V367*'vertical grid'!H367)+((0.5*P367)*('vertical grid'!H367*'vertical grid'!H367))</f>
        <v>0</v>
      </c>
      <c r="AD367" s="8">
        <f>(Z367*'vertical grid'!H367)+((0.5*R367)*('vertical grid'!H367*'vertical grid'!H367))</f>
        <v>0</v>
      </c>
      <c r="AF367" s="8" t="e">
        <f>IF(AB367=0, AB367/0, SUM(AB367:$AB$600))</f>
        <v>#DIV/0!</v>
      </c>
      <c r="AH367" s="8" t="e">
        <f>IF(AD367=0, AD367/0, SUM(AD367:$AD$600))</f>
        <v>#DIV/0!</v>
      </c>
      <c r="AJ367" s="9" t="e">
        <f>IF('RAOB Used for Calcs'!N368=1,AB367/(B367-B366),B367/0)</f>
        <v>#DIV/0!</v>
      </c>
      <c r="AL367" s="9" t="e">
        <f>IF('RAOB Used for Calcs'!N368=1, AD367/(B367-B366), B367/0)</f>
        <v>#DIV/0!</v>
      </c>
    </row>
    <row r="368" spans="2:38" x14ac:dyDescent="0.15">
      <c r="B368" s="15">
        <f>IF('RAOB Used for Calcs'!N368=1,'RAOB Used for Calcs'!C368,0)</f>
        <v>0</v>
      </c>
      <c r="D368" s="8">
        <f>Vz!K368</f>
        <v>0.42399999999999999</v>
      </c>
      <c r="F368" s="9">
        <f>'P,T'!J368</f>
        <v>0</v>
      </c>
      <c r="G368" s="8"/>
      <c r="H368" s="8">
        <f>'wind velocity'!J368-T368</f>
        <v>0</v>
      </c>
      <c r="I368" s="8"/>
      <c r="J368" s="8">
        <f>'wind velocity'!N368-X368</f>
        <v>0</v>
      </c>
      <c r="L368" s="12">
        <f>IF('RAOB Used for Calcs'!N368=1,(0.5)*F368*$K$12*D368*(H368*ABS(H368)),0)</f>
        <v>0</v>
      </c>
      <c r="N368" s="12">
        <f>IF('RAOB Used for Calcs'!N368=1,(0.5)*F368*$K$12*D368*(J368*ABS(J368)),0)</f>
        <v>0</v>
      </c>
      <c r="P368" s="9">
        <f>IF('RAOB Used for Calcs'!N368=1,L368/$O$9,0)</f>
        <v>0</v>
      </c>
      <c r="Q368" s="8"/>
      <c r="R368" s="9">
        <f>IF('RAOB Used for Calcs'!N368=1,N368/$O$9,0)</f>
        <v>0</v>
      </c>
      <c r="S368" s="25"/>
      <c r="T368" s="25">
        <f>IF('RAOB Used for Calcs'!L368=1,'particle parameters'!$B$31,T369+(P369*'vertical grid'!H369))</f>
        <v>0</v>
      </c>
      <c r="V368" s="25">
        <f>(IF('RAOB Used for Calcs'!L368=1, AVERAGE(T367:T368), AVERAGE(T367:T369))*'RAOB Used for Calcs'!N368)</f>
        <v>0</v>
      </c>
      <c r="W368" s="25"/>
      <c r="X368" s="25">
        <f>IF('RAOB Used for Calcs'!L368=1,'particle parameters'!$B$32,X369+(R369*'vertical grid'!H369))</f>
        <v>0</v>
      </c>
      <c r="Z368" s="25">
        <f>(IF('RAOB Used for Calcs'!L368=1,AVERAGE(X367:X368),AVERAGE(X367:X369)))*'RAOB Used for Calcs'!N368</f>
        <v>0</v>
      </c>
      <c r="AB368" s="8">
        <f>(V368*'vertical grid'!H368)+((0.5*P368)*('vertical grid'!H368*'vertical grid'!H368))</f>
        <v>0</v>
      </c>
      <c r="AD368" s="8">
        <f>(Z368*'vertical grid'!H368)+((0.5*R368)*('vertical grid'!H368*'vertical grid'!H368))</f>
        <v>0</v>
      </c>
      <c r="AF368" s="8" t="e">
        <f>IF(AB368=0, AB368/0, SUM(AB368:$AB$600))</f>
        <v>#DIV/0!</v>
      </c>
      <c r="AH368" s="8" t="e">
        <f>IF(AD368=0, AD368/0, SUM(AD368:$AD$600))</f>
        <v>#DIV/0!</v>
      </c>
      <c r="AJ368" s="9" t="e">
        <f>IF('RAOB Used for Calcs'!N369=1,AB368/(B368-B367),B368/0)</f>
        <v>#DIV/0!</v>
      </c>
      <c r="AL368" s="9" t="e">
        <f>IF('RAOB Used for Calcs'!N369=1, AD368/(B368-B367), B368/0)</f>
        <v>#DIV/0!</v>
      </c>
    </row>
    <row r="369" spans="2:38" x14ac:dyDescent="0.15">
      <c r="B369" s="15">
        <f>IF('RAOB Used for Calcs'!N369=1,'RAOB Used for Calcs'!C369,0)</f>
        <v>0</v>
      </c>
      <c r="D369" s="8">
        <f>Vz!K369</f>
        <v>0.42399999999999999</v>
      </c>
      <c r="F369" s="9">
        <f>'P,T'!J369</f>
        <v>0</v>
      </c>
      <c r="G369" s="8"/>
      <c r="H369" s="8">
        <f>'wind velocity'!J369-T369</f>
        <v>0</v>
      </c>
      <c r="I369" s="8"/>
      <c r="J369" s="8">
        <f>'wind velocity'!N369-X369</f>
        <v>0</v>
      </c>
      <c r="L369" s="12">
        <f>IF('RAOB Used for Calcs'!N369=1,(0.5)*F369*$K$12*D369*(H369*ABS(H369)),0)</f>
        <v>0</v>
      </c>
      <c r="N369" s="12">
        <f>IF('RAOB Used for Calcs'!N369=1,(0.5)*F369*$K$12*D369*(J369*ABS(J369)),0)</f>
        <v>0</v>
      </c>
      <c r="P369" s="9">
        <f>IF('RAOB Used for Calcs'!N369=1,L369/$O$9,0)</f>
        <v>0</v>
      </c>
      <c r="Q369" s="8"/>
      <c r="R369" s="9">
        <f>IF('RAOB Used for Calcs'!N369=1,N369/$O$9,0)</f>
        <v>0</v>
      </c>
      <c r="S369" s="25"/>
      <c r="T369" s="25">
        <f>IF('RAOB Used for Calcs'!L369=1,'particle parameters'!$B$31,T370+(P370*'vertical grid'!H370))</f>
        <v>0</v>
      </c>
      <c r="V369" s="25">
        <f>(IF('RAOB Used for Calcs'!L369=1, AVERAGE(T368:T369), AVERAGE(T368:T370))*'RAOB Used for Calcs'!N369)</f>
        <v>0</v>
      </c>
      <c r="W369" s="25"/>
      <c r="X369" s="25">
        <f>IF('RAOB Used for Calcs'!L369=1,'particle parameters'!$B$32,X370+(R370*'vertical grid'!H370))</f>
        <v>0</v>
      </c>
      <c r="Z369" s="25">
        <f>(IF('RAOB Used for Calcs'!L369=1,AVERAGE(X368:X369),AVERAGE(X368:X370)))*'RAOB Used for Calcs'!N369</f>
        <v>0</v>
      </c>
      <c r="AB369" s="8">
        <f>(V369*'vertical grid'!H369)+((0.5*P369)*('vertical grid'!H369*'vertical grid'!H369))</f>
        <v>0</v>
      </c>
      <c r="AD369" s="8">
        <f>(Z369*'vertical grid'!H369)+((0.5*R369)*('vertical grid'!H369*'vertical grid'!H369))</f>
        <v>0</v>
      </c>
      <c r="AF369" s="8" t="e">
        <f>IF(AB369=0, AB369/0, SUM(AB369:$AB$600))</f>
        <v>#DIV/0!</v>
      </c>
      <c r="AH369" s="8" t="e">
        <f>IF(AD369=0, AD369/0, SUM(AD369:$AD$600))</f>
        <v>#DIV/0!</v>
      </c>
      <c r="AJ369" s="9" t="e">
        <f>IF('RAOB Used for Calcs'!N370=1,AB369/(B369-B368),B369/0)</f>
        <v>#DIV/0!</v>
      </c>
      <c r="AL369" s="9" t="e">
        <f>IF('RAOB Used for Calcs'!N370=1, AD369/(B369-B368), B369/0)</f>
        <v>#DIV/0!</v>
      </c>
    </row>
    <row r="370" spans="2:38" x14ac:dyDescent="0.15">
      <c r="B370" s="15">
        <f>IF('RAOB Used for Calcs'!N370=1,'RAOB Used for Calcs'!C370,0)</f>
        <v>0</v>
      </c>
      <c r="D370" s="8">
        <f>Vz!K370</f>
        <v>0.42399999999999999</v>
      </c>
      <c r="F370" s="9">
        <f>'P,T'!J370</f>
        <v>0</v>
      </c>
      <c r="G370" s="8"/>
      <c r="H370" s="8">
        <f>'wind velocity'!J370-T370</f>
        <v>0</v>
      </c>
      <c r="I370" s="8"/>
      <c r="J370" s="8">
        <f>'wind velocity'!N370-X370</f>
        <v>0</v>
      </c>
      <c r="L370" s="12">
        <f>IF('RAOB Used for Calcs'!N370=1,(0.5)*F370*$K$12*D370*(H370*ABS(H370)),0)</f>
        <v>0</v>
      </c>
      <c r="N370" s="12">
        <f>IF('RAOB Used for Calcs'!N370=1,(0.5)*F370*$K$12*D370*(J370*ABS(J370)),0)</f>
        <v>0</v>
      </c>
      <c r="P370" s="9">
        <f>IF('RAOB Used for Calcs'!N370=1,L370/$O$9,0)</f>
        <v>0</v>
      </c>
      <c r="Q370" s="8"/>
      <c r="R370" s="9">
        <f>IF('RAOB Used for Calcs'!N370=1,N370/$O$9,0)</f>
        <v>0</v>
      </c>
      <c r="S370" s="25"/>
      <c r="T370" s="25">
        <f>IF('RAOB Used for Calcs'!L370=1,'particle parameters'!$B$31,T371+(P371*'vertical grid'!H371))</f>
        <v>0</v>
      </c>
      <c r="V370" s="25">
        <f>(IF('RAOB Used for Calcs'!L370=1, AVERAGE(T369:T370), AVERAGE(T369:T371))*'RAOB Used for Calcs'!N370)</f>
        <v>0</v>
      </c>
      <c r="W370" s="25"/>
      <c r="X370" s="25">
        <f>IF('RAOB Used for Calcs'!L370=1,'particle parameters'!$B$32,X371+(R371*'vertical grid'!H371))</f>
        <v>0</v>
      </c>
      <c r="Z370" s="25">
        <f>(IF('RAOB Used for Calcs'!L370=1,AVERAGE(X369:X370),AVERAGE(X369:X371)))*'RAOB Used for Calcs'!N370</f>
        <v>0</v>
      </c>
      <c r="AB370" s="8">
        <f>(V370*'vertical grid'!H370)+((0.5*P370)*('vertical grid'!H370*'vertical grid'!H370))</f>
        <v>0</v>
      </c>
      <c r="AD370" s="8">
        <f>(Z370*'vertical grid'!H370)+((0.5*R370)*('vertical grid'!H370*'vertical grid'!H370))</f>
        <v>0</v>
      </c>
      <c r="AF370" s="8" t="e">
        <f>IF(AB370=0, AB370/0, SUM(AB370:$AB$600))</f>
        <v>#DIV/0!</v>
      </c>
      <c r="AH370" s="8" t="e">
        <f>IF(AD370=0, AD370/0, SUM(AD370:$AD$600))</f>
        <v>#DIV/0!</v>
      </c>
      <c r="AJ370" s="9" t="e">
        <f>IF('RAOB Used for Calcs'!N371=1,AB370/(B370-B369),B370/0)</f>
        <v>#DIV/0!</v>
      </c>
      <c r="AL370" s="9" t="e">
        <f>IF('RAOB Used for Calcs'!N371=1, AD370/(B370-B369), B370/0)</f>
        <v>#DIV/0!</v>
      </c>
    </row>
    <row r="371" spans="2:38" x14ac:dyDescent="0.15">
      <c r="B371" s="15">
        <f>IF('RAOB Used for Calcs'!N371=1,'RAOB Used for Calcs'!C371,0)</f>
        <v>0</v>
      </c>
      <c r="D371" s="8">
        <f>Vz!K371</f>
        <v>0.42399999999999999</v>
      </c>
      <c r="F371" s="9">
        <f>'P,T'!J371</f>
        <v>0</v>
      </c>
      <c r="G371" s="8"/>
      <c r="H371" s="8">
        <f>'wind velocity'!J371-T371</f>
        <v>0</v>
      </c>
      <c r="I371" s="8"/>
      <c r="J371" s="8">
        <f>'wind velocity'!N371-X371</f>
        <v>0</v>
      </c>
      <c r="L371" s="12">
        <f>IF('RAOB Used for Calcs'!N371=1,(0.5)*F371*$K$12*D371*(H371*ABS(H371)),0)</f>
        <v>0</v>
      </c>
      <c r="N371" s="12">
        <f>IF('RAOB Used for Calcs'!N371=1,(0.5)*F371*$K$12*D371*(J371*ABS(J371)),0)</f>
        <v>0</v>
      </c>
      <c r="P371" s="9">
        <f>IF('RAOB Used for Calcs'!N371=1,L371/$O$9,0)</f>
        <v>0</v>
      </c>
      <c r="Q371" s="8"/>
      <c r="R371" s="9">
        <f>IF('RAOB Used for Calcs'!N371=1,N371/$O$9,0)</f>
        <v>0</v>
      </c>
      <c r="S371" s="25"/>
      <c r="T371" s="25">
        <f>IF('RAOB Used for Calcs'!L371=1,'particle parameters'!$B$31,T372+(P372*'vertical grid'!H372))</f>
        <v>0</v>
      </c>
      <c r="V371" s="25">
        <f>(IF('RAOB Used for Calcs'!L371=1, AVERAGE(T370:T371), AVERAGE(T370:T372))*'RAOB Used for Calcs'!N371)</f>
        <v>0</v>
      </c>
      <c r="W371" s="25"/>
      <c r="X371" s="25">
        <f>IF('RAOB Used for Calcs'!L371=1,'particle parameters'!$B$32,X372+(R372*'vertical grid'!H372))</f>
        <v>0</v>
      </c>
      <c r="Z371" s="25">
        <f>(IF('RAOB Used for Calcs'!L371=1,AVERAGE(X370:X371),AVERAGE(X370:X372)))*'RAOB Used for Calcs'!N371</f>
        <v>0</v>
      </c>
      <c r="AB371" s="8">
        <f>(V371*'vertical grid'!H371)+((0.5*P371)*('vertical grid'!H371*'vertical grid'!H371))</f>
        <v>0</v>
      </c>
      <c r="AD371" s="8">
        <f>(Z371*'vertical grid'!H371)+((0.5*R371)*('vertical grid'!H371*'vertical grid'!H371))</f>
        <v>0</v>
      </c>
      <c r="AF371" s="8" t="e">
        <f>IF(AB371=0, AB371/0, SUM(AB371:$AB$600))</f>
        <v>#DIV/0!</v>
      </c>
      <c r="AH371" s="8" t="e">
        <f>IF(AD371=0, AD371/0, SUM(AD371:$AD$600))</f>
        <v>#DIV/0!</v>
      </c>
      <c r="AJ371" s="9" t="e">
        <f>IF('RAOB Used for Calcs'!N372=1,AB371/(B371-B370),B371/0)</f>
        <v>#DIV/0!</v>
      </c>
      <c r="AL371" s="9" t="e">
        <f>IF('RAOB Used for Calcs'!N372=1, AD371/(B371-B370), B371/0)</f>
        <v>#DIV/0!</v>
      </c>
    </row>
    <row r="372" spans="2:38" x14ac:dyDescent="0.15">
      <c r="B372" s="15">
        <f>IF('RAOB Used for Calcs'!N372=1,'RAOB Used for Calcs'!C372,0)</f>
        <v>0</v>
      </c>
      <c r="D372" s="8">
        <f>Vz!K372</f>
        <v>0.42399999999999999</v>
      </c>
      <c r="F372" s="9">
        <f>'P,T'!J372</f>
        <v>0</v>
      </c>
      <c r="G372" s="8"/>
      <c r="H372" s="8">
        <f>'wind velocity'!J372-T372</f>
        <v>0</v>
      </c>
      <c r="I372" s="8"/>
      <c r="J372" s="8">
        <f>'wind velocity'!N372-X372</f>
        <v>0</v>
      </c>
      <c r="L372" s="12">
        <f>IF('RAOB Used for Calcs'!N372=1,(0.5)*F372*$K$12*D372*(H372*ABS(H372)),0)</f>
        <v>0</v>
      </c>
      <c r="N372" s="12">
        <f>IF('RAOB Used for Calcs'!N372=1,(0.5)*F372*$K$12*D372*(J372*ABS(J372)),0)</f>
        <v>0</v>
      </c>
      <c r="P372" s="9">
        <f>IF('RAOB Used for Calcs'!N372=1,L372/$O$9,0)</f>
        <v>0</v>
      </c>
      <c r="Q372" s="8"/>
      <c r="R372" s="9">
        <f>IF('RAOB Used for Calcs'!N372=1,N372/$O$9,0)</f>
        <v>0</v>
      </c>
      <c r="S372" s="25"/>
      <c r="T372" s="25">
        <f>IF('RAOB Used for Calcs'!L372=1,'particle parameters'!$B$31,T373+(P373*'vertical grid'!H373))</f>
        <v>0</v>
      </c>
      <c r="V372" s="25">
        <f>(IF('RAOB Used for Calcs'!L372=1, AVERAGE(T371:T372), AVERAGE(T371:T373))*'RAOB Used for Calcs'!N372)</f>
        <v>0</v>
      </c>
      <c r="W372" s="25"/>
      <c r="X372" s="25">
        <f>IF('RAOB Used for Calcs'!L372=1,'particle parameters'!$B$32,X373+(R373*'vertical grid'!H373))</f>
        <v>0</v>
      </c>
      <c r="Z372" s="25">
        <f>(IF('RAOB Used for Calcs'!L372=1,AVERAGE(X371:X372),AVERAGE(X371:X373)))*'RAOB Used for Calcs'!N372</f>
        <v>0</v>
      </c>
      <c r="AB372" s="8">
        <f>(V372*'vertical grid'!H372)+((0.5*P372)*('vertical grid'!H372*'vertical grid'!H372))</f>
        <v>0</v>
      </c>
      <c r="AD372" s="8">
        <f>(Z372*'vertical grid'!H372)+((0.5*R372)*('vertical grid'!H372*'vertical grid'!H372))</f>
        <v>0</v>
      </c>
      <c r="AF372" s="8" t="e">
        <f>IF(AB372=0, AB372/0, SUM(AB372:$AB$600))</f>
        <v>#DIV/0!</v>
      </c>
      <c r="AH372" s="8" t="e">
        <f>IF(AD372=0, AD372/0, SUM(AD372:$AD$600))</f>
        <v>#DIV/0!</v>
      </c>
      <c r="AJ372" s="9" t="e">
        <f>IF('RAOB Used for Calcs'!N373=1,AB372/(B372-B371),B372/0)</f>
        <v>#DIV/0!</v>
      </c>
      <c r="AL372" s="9" t="e">
        <f>IF('RAOB Used for Calcs'!N373=1, AD372/(B372-B371), B372/0)</f>
        <v>#DIV/0!</v>
      </c>
    </row>
    <row r="373" spans="2:38" x14ac:dyDescent="0.15">
      <c r="B373" s="15">
        <f>IF('RAOB Used for Calcs'!N373=1,'RAOB Used for Calcs'!C373,0)</f>
        <v>0</v>
      </c>
      <c r="D373" s="8">
        <f>Vz!K373</f>
        <v>0.42399999999999999</v>
      </c>
      <c r="F373" s="9">
        <f>'P,T'!J373</f>
        <v>0</v>
      </c>
      <c r="G373" s="8"/>
      <c r="H373" s="8">
        <f>'wind velocity'!J373-T373</f>
        <v>0</v>
      </c>
      <c r="I373" s="8"/>
      <c r="J373" s="8">
        <f>'wind velocity'!N373-X373</f>
        <v>0</v>
      </c>
      <c r="L373" s="12">
        <f>IF('RAOB Used for Calcs'!N373=1,(0.5)*F373*$K$12*D373*(H373*ABS(H373)),0)</f>
        <v>0</v>
      </c>
      <c r="N373" s="12">
        <f>IF('RAOB Used for Calcs'!N373=1,(0.5)*F373*$K$12*D373*(J373*ABS(J373)),0)</f>
        <v>0</v>
      </c>
      <c r="P373" s="9">
        <f>IF('RAOB Used for Calcs'!N373=1,L373/$O$9,0)</f>
        <v>0</v>
      </c>
      <c r="Q373" s="8"/>
      <c r="R373" s="9">
        <f>IF('RAOB Used for Calcs'!N373=1,N373/$O$9,0)</f>
        <v>0</v>
      </c>
      <c r="S373" s="25"/>
      <c r="T373" s="25">
        <f>IF('RAOB Used for Calcs'!L373=1,'particle parameters'!$B$31,T374+(P374*'vertical grid'!H374))</f>
        <v>0</v>
      </c>
      <c r="V373" s="25">
        <f>(IF('RAOB Used for Calcs'!L373=1, AVERAGE(T372:T373), AVERAGE(T372:T374))*'RAOB Used for Calcs'!N373)</f>
        <v>0</v>
      </c>
      <c r="W373" s="25"/>
      <c r="X373" s="25">
        <f>IF('RAOB Used for Calcs'!L373=1,'particle parameters'!$B$32,X374+(R374*'vertical grid'!H374))</f>
        <v>0</v>
      </c>
      <c r="Z373" s="25">
        <f>(IF('RAOB Used for Calcs'!L373=1,AVERAGE(X372:X373),AVERAGE(X372:X374)))*'RAOB Used for Calcs'!N373</f>
        <v>0</v>
      </c>
      <c r="AB373" s="8">
        <f>(V373*'vertical grid'!H373)+((0.5*P373)*('vertical grid'!H373*'vertical grid'!H373))</f>
        <v>0</v>
      </c>
      <c r="AD373" s="8">
        <f>(Z373*'vertical grid'!H373)+((0.5*R373)*('vertical grid'!H373*'vertical grid'!H373))</f>
        <v>0</v>
      </c>
      <c r="AF373" s="8" t="e">
        <f>IF(AB373=0, AB373/0, SUM(AB373:$AB$600))</f>
        <v>#DIV/0!</v>
      </c>
      <c r="AH373" s="8" t="e">
        <f>IF(AD373=0, AD373/0, SUM(AD373:$AD$600))</f>
        <v>#DIV/0!</v>
      </c>
      <c r="AJ373" s="9" t="e">
        <f>IF('RAOB Used for Calcs'!N374=1,AB373/(B373-B372),B373/0)</f>
        <v>#DIV/0!</v>
      </c>
      <c r="AL373" s="9" t="e">
        <f>IF('RAOB Used for Calcs'!N374=1, AD373/(B373-B372), B373/0)</f>
        <v>#DIV/0!</v>
      </c>
    </row>
    <row r="374" spans="2:38" x14ac:dyDescent="0.15">
      <c r="B374" s="15">
        <f>IF('RAOB Used for Calcs'!N374=1,'RAOB Used for Calcs'!C374,0)</f>
        <v>0</v>
      </c>
      <c r="D374" s="8">
        <f>Vz!K374</f>
        <v>0.42399999999999999</v>
      </c>
      <c r="F374" s="9">
        <f>'P,T'!J374</f>
        <v>0</v>
      </c>
      <c r="G374" s="8"/>
      <c r="H374" s="8">
        <f>'wind velocity'!J374-T374</f>
        <v>0</v>
      </c>
      <c r="I374" s="8"/>
      <c r="J374" s="8">
        <f>'wind velocity'!N374-X374</f>
        <v>0</v>
      </c>
      <c r="L374" s="12">
        <f>IF('RAOB Used for Calcs'!N374=1,(0.5)*F374*$K$12*D374*(H374*ABS(H374)),0)</f>
        <v>0</v>
      </c>
      <c r="N374" s="12">
        <f>IF('RAOB Used for Calcs'!N374=1,(0.5)*F374*$K$12*D374*(J374*ABS(J374)),0)</f>
        <v>0</v>
      </c>
      <c r="P374" s="9">
        <f>IF('RAOB Used for Calcs'!N374=1,L374/$O$9,0)</f>
        <v>0</v>
      </c>
      <c r="Q374" s="8"/>
      <c r="R374" s="9">
        <f>IF('RAOB Used for Calcs'!N374=1,N374/$O$9,0)</f>
        <v>0</v>
      </c>
      <c r="S374" s="25"/>
      <c r="T374" s="25">
        <f>IF('RAOB Used for Calcs'!L374=1,'particle parameters'!$B$31,T375+(P375*'vertical grid'!H375))</f>
        <v>0</v>
      </c>
      <c r="V374" s="25">
        <f>(IF('RAOB Used for Calcs'!L374=1, AVERAGE(T373:T374), AVERAGE(T373:T375))*'RAOB Used for Calcs'!N374)</f>
        <v>0</v>
      </c>
      <c r="W374" s="25"/>
      <c r="X374" s="25">
        <f>IF('RAOB Used for Calcs'!L374=1,'particle parameters'!$B$32,X375+(R375*'vertical grid'!H375))</f>
        <v>0</v>
      </c>
      <c r="Z374" s="25">
        <f>(IF('RAOB Used for Calcs'!L374=1,AVERAGE(X373:X374),AVERAGE(X373:X375)))*'RAOB Used for Calcs'!N374</f>
        <v>0</v>
      </c>
      <c r="AB374" s="8">
        <f>(V374*'vertical grid'!H374)+((0.5*P374)*('vertical grid'!H374*'vertical grid'!H374))</f>
        <v>0</v>
      </c>
      <c r="AD374" s="8">
        <f>(Z374*'vertical grid'!H374)+((0.5*R374)*('vertical grid'!H374*'vertical grid'!H374))</f>
        <v>0</v>
      </c>
      <c r="AF374" s="8" t="e">
        <f>IF(AB374=0, AB374/0, SUM(AB374:$AB$600))</f>
        <v>#DIV/0!</v>
      </c>
      <c r="AH374" s="8" t="e">
        <f>IF(AD374=0, AD374/0, SUM(AD374:$AD$600))</f>
        <v>#DIV/0!</v>
      </c>
      <c r="AJ374" s="9" t="e">
        <f>IF('RAOB Used for Calcs'!N375=1,AB374/(B374-B373),B374/0)</f>
        <v>#DIV/0!</v>
      </c>
      <c r="AL374" s="9" t="e">
        <f>IF('RAOB Used for Calcs'!N375=1, AD374/(B374-B373), B374/0)</f>
        <v>#DIV/0!</v>
      </c>
    </row>
    <row r="375" spans="2:38" x14ac:dyDescent="0.15">
      <c r="B375" s="15">
        <f>IF('RAOB Used for Calcs'!N375=1,'RAOB Used for Calcs'!C375,0)</f>
        <v>0</v>
      </c>
      <c r="D375" s="8">
        <f>Vz!K375</f>
        <v>0.42399999999999999</v>
      </c>
      <c r="F375" s="9">
        <f>'P,T'!J375</f>
        <v>0</v>
      </c>
      <c r="G375" s="8"/>
      <c r="H375" s="8">
        <f>'wind velocity'!J375-T375</f>
        <v>0</v>
      </c>
      <c r="I375" s="8"/>
      <c r="J375" s="8">
        <f>'wind velocity'!N375-X375</f>
        <v>0</v>
      </c>
      <c r="L375" s="12">
        <f>IF('RAOB Used for Calcs'!N375=1,(0.5)*F375*$K$12*D375*(H375*ABS(H375)),0)</f>
        <v>0</v>
      </c>
      <c r="N375" s="12">
        <f>IF('RAOB Used for Calcs'!N375=1,(0.5)*F375*$K$12*D375*(J375*ABS(J375)),0)</f>
        <v>0</v>
      </c>
      <c r="P375" s="9">
        <f>IF('RAOB Used for Calcs'!N375=1,L375/$O$9,0)</f>
        <v>0</v>
      </c>
      <c r="Q375" s="8"/>
      <c r="R375" s="9">
        <f>IF('RAOB Used for Calcs'!N375=1,N375/$O$9,0)</f>
        <v>0</v>
      </c>
      <c r="S375" s="25"/>
      <c r="T375" s="25">
        <f>IF('RAOB Used for Calcs'!L375=1,'particle parameters'!$B$31,T376+(P376*'vertical grid'!H376))</f>
        <v>0</v>
      </c>
      <c r="V375" s="25">
        <f>(IF('RAOB Used for Calcs'!L375=1, AVERAGE(T374:T375), AVERAGE(T374:T376))*'RAOB Used for Calcs'!N375)</f>
        <v>0</v>
      </c>
      <c r="W375" s="25"/>
      <c r="X375" s="25">
        <f>IF('RAOB Used for Calcs'!L375=1,'particle parameters'!$B$32,X376+(R376*'vertical grid'!H376))</f>
        <v>0</v>
      </c>
      <c r="Z375" s="25">
        <f>(IF('RAOB Used for Calcs'!L375=1,AVERAGE(X374:X375),AVERAGE(X374:X376)))*'RAOB Used for Calcs'!N375</f>
        <v>0</v>
      </c>
      <c r="AB375" s="8">
        <f>(V375*'vertical grid'!H375)+((0.5*P375)*('vertical grid'!H375*'vertical grid'!H375))</f>
        <v>0</v>
      </c>
      <c r="AD375" s="8">
        <f>(Z375*'vertical grid'!H375)+((0.5*R375)*('vertical grid'!H375*'vertical grid'!H375))</f>
        <v>0</v>
      </c>
      <c r="AF375" s="8" t="e">
        <f>IF(AB375=0, AB375/0, SUM(AB375:$AB$600))</f>
        <v>#DIV/0!</v>
      </c>
      <c r="AH375" s="8" t="e">
        <f>IF(AD375=0, AD375/0, SUM(AD375:$AD$600))</f>
        <v>#DIV/0!</v>
      </c>
      <c r="AJ375" s="9" t="e">
        <f>IF('RAOB Used for Calcs'!N376=1,AB375/(B375-B374),B375/0)</f>
        <v>#DIV/0!</v>
      </c>
      <c r="AL375" s="9" t="e">
        <f>IF('RAOB Used for Calcs'!N376=1, AD375/(B375-B374), B375/0)</f>
        <v>#DIV/0!</v>
      </c>
    </row>
    <row r="376" spans="2:38" x14ac:dyDescent="0.15">
      <c r="B376" s="15">
        <f>IF('RAOB Used for Calcs'!N376=1,'RAOB Used for Calcs'!C376,0)</f>
        <v>0</v>
      </c>
      <c r="D376" s="8">
        <f>Vz!K376</f>
        <v>0.42399999999999999</v>
      </c>
      <c r="F376" s="9">
        <f>'P,T'!J376</f>
        <v>0</v>
      </c>
      <c r="G376" s="8"/>
      <c r="H376" s="8">
        <f>'wind velocity'!J376-T376</f>
        <v>0</v>
      </c>
      <c r="I376" s="8"/>
      <c r="J376" s="8">
        <f>'wind velocity'!N376-X376</f>
        <v>0</v>
      </c>
      <c r="L376" s="12">
        <f>IF('RAOB Used for Calcs'!N376=1,(0.5)*F376*$K$12*D376*(H376*ABS(H376)),0)</f>
        <v>0</v>
      </c>
      <c r="N376" s="12">
        <f>IF('RAOB Used for Calcs'!N376=1,(0.5)*F376*$K$12*D376*(J376*ABS(J376)),0)</f>
        <v>0</v>
      </c>
      <c r="P376" s="9">
        <f>IF('RAOB Used for Calcs'!N376=1,L376/$O$9,0)</f>
        <v>0</v>
      </c>
      <c r="Q376" s="8"/>
      <c r="R376" s="9">
        <f>IF('RAOB Used for Calcs'!N376=1,N376/$O$9,0)</f>
        <v>0</v>
      </c>
      <c r="S376" s="25"/>
      <c r="T376" s="25">
        <f>IF('RAOB Used for Calcs'!L376=1,'particle parameters'!$B$31,T377+(P377*'vertical grid'!H377))</f>
        <v>0</v>
      </c>
      <c r="V376" s="25">
        <f>(IF('RAOB Used for Calcs'!L376=1, AVERAGE(T375:T376), AVERAGE(T375:T377))*'RAOB Used for Calcs'!N376)</f>
        <v>0</v>
      </c>
      <c r="W376" s="25"/>
      <c r="X376" s="25">
        <f>IF('RAOB Used for Calcs'!L376=1,'particle parameters'!$B$32,X377+(R377*'vertical grid'!H377))</f>
        <v>0</v>
      </c>
      <c r="Z376" s="25">
        <f>(IF('RAOB Used for Calcs'!L376=1,AVERAGE(X375:X376),AVERAGE(X375:X377)))*'RAOB Used for Calcs'!N376</f>
        <v>0</v>
      </c>
      <c r="AB376" s="8">
        <f>(V376*'vertical grid'!H376)+((0.5*P376)*('vertical grid'!H376*'vertical grid'!H376))</f>
        <v>0</v>
      </c>
      <c r="AD376" s="8">
        <f>(Z376*'vertical grid'!H376)+((0.5*R376)*('vertical grid'!H376*'vertical grid'!H376))</f>
        <v>0</v>
      </c>
      <c r="AF376" s="8" t="e">
        <f>IF(AB376=0, AB376/0, SUM(AB376:$AB$600))</f>
        <v>#DIV/0!</v>
      </c>
      <c r="AH376" s="8" t="e">
        <f>IF(AD376=0, AD376/0, SUM(AD376:$AD$600))</f>
        <v>#DIV/0!</v>
      </c>
      <c r="AJ376" s="9" t="e">
        <f>IF('RAOB Used for Calcs'!N377=1,AB376/(B376-B375),B376/0)</f>
        <v>#DIV/0!</v>
      </c>
      <c r="AL376" s="9" t="e">
        <f>IF('RAOB Used for Calcs'!N377=1, AD376/(B376-B375), B376/0)</f>
        <v>#DIV/0!</v>
      </c>
    </row>
    <row r="377" spans="2:38" x14ac:dyDescent="0.15">
      <c r="B377" s="15">
        <f>IF('RAOB Used for Calcs'!N377=1,'RAOB Used for Calcs'!C377,0)</f>
        <v>0</v>
      </c>
      <c r="D377" s="8">
        <f>Vz!K377</f>
        <v>0.42399999999999999</v>
      </c>
      <c r="F377" s="9">
        <f>'P,T'!J377</f>
        <v>0</v>
      </c>
      <c r="G377" s="8"/>
      <c r="H377" s="8">
        <f>'wind velocity'!J377-T377</f>
        <v>0</v>
      </c>
      <c r="I377" s="8"/>
      <c r="J377" s="8">
        <f>'wind velocity'!N377-X377</f>
        <v>0</v>
      </c>
      <c r="L377" s="12">
        <f>IF('RAOB Used for Calcs'!N377=1,(0.5)*F377*$K$12*D377*(H377*ABS(H377)),0)</f>
        <v>0</v>
      </c>
      <c r="N377" s="12">
        <f>IF('RAOB Used for Calcs'!N377=1,(0.5)*F377*$K$12*D377*(J377*ABS(J377)),0)</f>
        <v>0</v>
      </c>
      <c r="P377" s="9">
        <f>IF('RAOB Used for Calcs'!N377=1,L377/$O$9,0)</f>
        <v>0</v>
      </c>
      <c r="Q377" s="8"/>
      <c r="R377" s="9">
        <f>IF('RAOB Used for Calcs'!N377=1,N377/$O$9,0)</f>
        <v>0</v>
      </c>
      <c r="S377" s="25"/>
      <c r="T377" s="25">
        <f>IF('RAOB Used for Calcs'!L377=1,'particle parameters'!$B$31,T378+(P378*'vertical grid'!H378))</f>
        <v>0</v>
      </c>
      <c r="V377" s="25">
        <f>(IF('RAOB Used for Calcs'!L377=1, AVERAGE(T376:T377), AVERAGE(T376:T378))*'RAOB Used for Calcs'!N377)</f>
        <v>0</v>
      </c>
      <c r="W377" s="25"/>
      <c r="X377" s="25">
        <f>IF('RAOB Used for Calcs'!L377=1,'particle parameters'!$B$32,X378+(R378*'vertical grid'!H378))</f>
        <v>0</v>
      </c>
      <c r="Z377" s="25">
        <f>(IF('RAOB Used for Calcs'!L377=1,AVERAGE(X376:X377),AVERAGE(X376:X378)))*'RAOB Used for Calcs'!N377</f>
        <v>0</v>
      </c>
      <c r="AB377" s="8">
        <f>(V377*'vertical grid'!H377)+((0.5*P377)*('vertical grid'!H377*'vertical grid'!H377))</f>
        <v>0</v>
      </c>
      <c r="AD377" s="8">
        <f>(Z377*'vertical grid'!H377)+((0.5*R377)*('vertical grid'!H377*'vertical grid'!H377))</f>
        <v>0</v>
      </c>
      <c r="AF377" s="8" t="e">
        <f>IF(AB377=0, AB377/0, SUM(AB377:$AB$600))</f>
        <v>#DIV/0!</v>
      </c>
      <c r="AH377" s="8" t="e">
        <f>IF(AD377=0, AD377/0, SUM(AD377:$AD$600))</f>
        <v>#DIV/0!</v>
      </c>
      <c r="AJ377" s="9" t="e">
        <f>IF('RAOB Used for Calcs'!N378=1,AB377/(B377-B376),B377/0)</f>
        <v>#DIV/0!</v>
      </c>
      <c r="AL377" s="9" t="e">
        <f>IF('RAOB Used for Calcs'!N378=1, AD377/(B377-B376), B377/0)</f>
        <v>#DIV/0!</v>
      </c>
    </row>
    <row r="378" spans="2:38" x14ac:dyDescent="0.15">
      <c r="B378" s="15">
        <f>IF('RAOB Used for Calcs'!N378=1,'RAOB Used for Calcs'!C378,0)</f>
        <v>0</v>
      </c>
      <c r="D378" s="8">
        <f>Vz!K378</f>
        <v>0.42399999999999999</v>
      </c>
      <c r="F378" s="9">
        <f>'P,T'!J378</f>
        <v>0</v>
      </c>
      <c r="G378" s="8"/>
      <c r="H378" s="8">
        <f>'wind velocity'!J378-T378</f>
        <v>0</v>
      </c>
      <c r="I378" s="8"/>
      <c r="J378" s="8">
        <f>'wind velocity'!N378-X378</f>
        <v>0</v>
      </c>
      <c r="L378" s="12">
        <f>IF('RAOB Used for Calcs'!N378=1,(0.5)*F378*$K$12*D378*(H378*ABS(H378)),0)</f>
        <v>0</v>
      </c>
      <c r="N378" s="12">
        <f>IF('RAOB Used for Calcs'!N378=1,(0.5)*F378*$K$12*D378*(J378*ABS(J378)),0)</f>
        <v>0</v>
      </c>
      <c r="P378" s="9">
        <f>IF('RAOB Used for Calcs'!N378=1,L378/$O$9,0)</f>
        <v>0</v>
      </c>
      <c r="Q378" s="8"/>
      <c r="R378" s="9">
        <f>IF('RAOB Used for Calcs'!N378=1,N378/$O$9,0)</f>
        <v>0</v>
      </c>
      <c r="S378" s="25"/>
      <c r="T378" s="25">
        <f>IF('RAOB Used for Calcs'!L378=1,'particle parameters'!$B$31,T379+(P379*'vertical grid'!H379))</f>
        <v>0</v>
      </c>
      <c r="V378" s="25">
        <f>(IF('RAOB Used for Calcs'!L378=1, AVERAGE(T377:T378), AVERAGE(T377:T379))*'RAOB Used for Calcs'!N378)</f>
        <v>0</v>
      </c>
      <c r="W378" s="25"/>
      <c r="X378" s="25">
        <f>IF('RAOB Used for Calcs'!L378=1,'particle parameters'!$B$32,X379+(R379*'vertical grid'!H379))</f>
        <v>0</v>
      </c>
      <c r="Z378" s="25">
        <f>(IF('RAOB Used for Calcs'!L378=1,AVERAGE(X377:X378),AVERAGE(X377:X379)))*'RAOB Used for Calcs'!N378</f>
        <v>0</v>
      </c>
      <c r="AB378" s="8">
        <f>(V378*'vertical grid'!H378)+((0.5*P378)*('vertical grid'!H378*'vertical grid'!H378))</f>
        <v>0</v>
      </c>
      <c r="AD378" s="8">
        <f>(Z378*'vertical grid'!H378)+((0.5*R378)*('vertical grid'!H378*'vertical grid'!H378))</f>
        <v>0</v>
      </c>
      <c r="AF378" s="8" t="e">
        <f>IF(AB378=0, AB378/0, SUM(AB378:$AB$600))</f>
        <v>#DIV/0!</v>
      </c>
      <c r="AH378" s="8" t="e">
        <f>IF(AD378=0, AD378/0, SUM(AD378:$AD$600))</f>
        <v>#DIV/0!</v>
      </c>
      <c r="AJ378" s="9" t="e">
        <f>IF('RAOB Used for Calcs'!N379=1,AB378/(B378-B377),B378/0)</f>
        <v>#DIV/0!</v>
      </c>
      <c r="AL378" s="9" t="e">
        <f>IF('RAOB Used for Calcs'!N379=1, AD378/(B378-B377), B378/0)</f>
        <v>#DIV/0!</v>
      </c>
    </row>
    <row r="379" spans="2:38" x14ac:dyDescent="0.15">
      <c r="B379" s="15">
        <f>IF('RAOB Used for Calcs'!N379=1,'RAOB Used for Calcs'!C379,0)</f>
        <v>0</v>
      </c>
      <c r="D379" s="8">
        <f>Vz!K379</f>
        <v>0.42399999999999999</v>
      </c>
      <c r="F379" s="9">
        <f>'P,T'!J379</f>
        <v>0</v>
      </c>
      <c r="G379" s="8"/>
      <c r="H379" s="8">
        <f>'wind velocity'!J379-T379</f>
        <v>0</v>
      </c>
      <c r="I379" s="8"/>
      <c r="J379" s="8">
        <f>'wind velocity'!N379-X379</f>
        <v>0</v>
      </c>
      <c r="L379" s="12">
        <f>IF('RAOB Used for Calcs'!N379=1,(0.5)*F379*$K$12*D379*(H379*ABS(H379)),0)</f>
        <v>0</v>
      </c>
      <c r="N379" s="12">
        <f>IF('RAOB Used for Calcs'!N379=1,(0.5)*F379*$K$12*D379*(J379*ABS(J379)),0)</f>
        <v>0</v>
      </c>
      <c r="P379" s="9">
        <f>IF('RAOB Used for Calcs'!N379=1,L379/$O$9,0)</f>
        <v>0</v>
      </c>
      <c r="Q379" s="8"/>
      <c r="R379" s="9">
        <f>IF('RAOB Used for Calcs'!N379=1,N379/$O$9,0)</f>
        <v>0</v>
      </c>
      <c r="S379" s="25"/>
      <c r="T379" s="25">
        <f>IF('RAOB Used for Calcs'!L379=1,'particle parameters'!$B$31,T380+(P380*'vertical grid'!H380))</f>
        <v>0</v>
      </c>
      <c r="V379" s="25">
        <f>(IF('RAOB Used for Calcs'!L379=1, AVERAGE(T378:T379), AVERAGE(T378:T380))*'RAOB Used for Calcs'!N379)</f>
        <v>0</v>
      </c>
      <c r="W379" s="25"/>
      <c r="X379" s="25">
        <f>IF('RAOB Used for Calcs'!L379=1,'particle parameters'!$B$32,X380+(R380*'vertical grid'!H380))</f>
        <v>0</v>
      </c>
      <c r="Z379" s="25">
        <f>(IF('RAOB Used for Calcs'!L379=1,AVERAGE(X378:X379),AVERAGE(X378:X380)))*'RAOB Used for Calcs'!N379</f>
        <v>0</v>
      </c>
      <c r="AB379" s="8">
        <f>(V379*'vertical grid'!H379)+((0.5*P379)*('vertical grid'!H379*'vertical grid'!H379))</f>
        <v>0</v>
      </c>
      <c r="AD379" s="8">
        <f>(Z379*'vertical grid'!H379)+((0.5*R379)*('vertical grid'!H379*'vertical grid'!H379))</f>
        <v>0</v>
      </c>
      <c r="AF379" s="8" t="e">
        <f>IF(AB379=0, AB379/0, SUM(AB379:$AB$600))</f>
        <v>#DIV/0!</v>
      </c>
      <c r="AH379" s="8" t="e">
        <f>IF(AD379=0, AD379/0, SUM(AD379:$AD$600))</f>
        <v>#DIV/0!</v>
      </c>
      <c r="AJ379" s="9" t="e">
        <f>IF('RAOB Used for Calcs'!N380=1,AB379/(B379-B378),B379/0)</f>
        <v>#DIV/0!</v>
      </c>
      <c r="AL379" s="9" t="e">
        <f>IF('RAOB Used for Calcs'!N380=1, AD379/(B379-B378), B379/0)</f>
        <v>#DIV/0!</v>
      </c>
    </row>
    <row r="380" spans="2:38" x14ac:dyDescent="0.15">
      <c r="B380" s="15">
        <f>IF('RAOB Used for Calcs'!N380=1,'RAOB Used for Calcs'!C380,0)</f>
        <v>0</v>
      </c>
      <c r="D380" s="8">
        <f>Vz!K380</f>
        <v>0.42399999999999999</v>
      </c>
      <c r="F380" s="9">
        <f>'P,T'!J380</f>
        <v>0</v>
      </c>
      <c r="G380" s="8"/>
      <c r="H380" s="8">
        <f>'wind velocity'!J380-T380</f>
        <v>0</v>
      </c>
      <c r="I380" s="8"/>
      <c r="J380" s="8">
        <f>'wind velocity'!N380-X380</f>
        <v>0</v>
      </c>
      <c r="L380" s="12">
        <f>IF('RAOB Used for Calcs'!N380=1,(0.5)*F380*$K$12*D380*(H380*ABS(H380)),0)</f>
        <v>0</v>
      </c>
      <c r="N380" s="12">
        <f>IF('RAOB Used for Calcs'!N380=1,(0.5)*F380*$K$12*D380*(J380*ABS(J380)),0)</f>
        <v>0</v>
      </c>
      <c r="P380" s="9">
        <f>IF('RAOB Used for Calcs'!N380=1,L380/$O$9,0)</f>
        <v>0</v>
      </c>
      <c r="Q380" s="8"/>
      <c r="R380" s="9">
        <f>IF('RAOB Used for Calcs'!N380=1,N380/$O$9,0)</f>
        <v>0</v>
      </c>
      <c r="S380" s="25"/>
      <c r="T380" s="25">
        <f>IF('RAOB Used for Calcs'!L380=1,'particle parameters'!$B$31,T381+(P381*'vertical grid'!H381))</f>
        <v>0</v>
      </c>
      <c r="V380" s="25">
        <f>(IF('RAOB Used for Calcs'!L380=1, AVERAGE(T379:T380), AVERAGE(T379:T381))*'RAOB Used for Calcs'!N380)</f>
        <v>0</v>
      </c>
      <c r="W380" s="25"/>
      <c r="X380" s="25">
        <f>IF('RAOB Used for Calcs'!L380=1,'particle parameters'!$B$32,X381+(R381*'vertical grid'!H381))</f>
        <v>0</v>
      </c>
      <c r="Z380" s="25">
        <f>(IF('RAOB Used for Calcs'!L380=1,AVERAGE(X379:X380),AVERAGE(X379:X381)))*'RAOB Used for Calcs'!N380</f>
        <v>0</v>
      </c>
      <c r="AB380" s="8">
        <f>(V380*'vertical grid'!H380)+((0.5*P380)*('vertical grid'!H380*'vertical grid'!H380))</f>
        <v>0</v>
      </c>
      <c r="AD380" s="8">
        <f>(Z380*'vertical grid'!H380)+((0.5*R380)*('vertical grid'!H380*'vertical grid'!H380))</f>
        <v>0</v>
      </c>
      <c r="AF380" s="8" t="e">
        <f>IF(AB380=0, AB380/0, SUM(AB380:$AB$600))</f>
        <v>#DIV/0!</v>
      </c>
      <c r="AH380" s="8" t="e">
        <f>IF(AD380=0, AD380/0, SUM(AD380:$AD$600))</f>
        <v>#DIV/0!</v>
      </c>
      <c r="AJ380" s="9" t="e">
        <f>IF('RAOB Used for Calcs'!N381=1,AB380/(B380-B379),B380/0)</f>
        <v>#DIV/0!</v>
      </c>
      <c r="AL380" s="9" t="e">
        <f>IF('RAOB Used for Calcs'!N381=1, AD380/(B380-B379), B380/0)</f>
        <v>#DIV/0!</v>
      </c>
    </row>
    <row r="381" spans="2:38" x14ac:dyDescent="0.15">
      <c r="B381" s="15">
        <f>IF('RAOB Used for Calcs'!N381=1,'RAOB Used for Calcs'!C381,0)</f>
        <v>0</v>
      </c>
      <c r="D381" s="8">
        <f>Vz!K381</f>
        <v>0.42399999999999999</v>
      </c>
      <c r="F381" s="9">
        <f>'P,T'!J381</f>
        <v>0</v>
      </c>
      <c r="G381" s="8"/>
      <c r="H381" s="8">
        <f>'wind velocity'!J381-T381</f>
        <v>0</v>
      </c>
      <c r="I381" s="8"/>
      <c r="J381" s="8">
        <f>'wind velocity'!N381-X381</f>
        <v>0</v>
      </c>
      <c r="L381" s="12">
        <f>IF('RAOB Used for Calcs'!N381=1,(0.5)*F381*$K$12*D381*(H381*ABS(H381)),0)</f>
        <v>0</v>
      </c>
      <c r="N381" s="12">
        <f>IF('RAOB Used for Calcs'!N381=1,(0.5)*F381*$K$12*D381*(J381*ABS(J381)),0)</f>
        <v>0</v>
      </c>
      <c r="P381" s="9">
        <f>IF('RAOB Used for Calcs'!N381=1,L381/$O$9,0)</f>
        <v>0</v>
      </c>
      <c r="Q381" s="8"/>
      <c r="R381" s="9">
        <f>IF('RAOB Used for Calcs'!N381=1,N381/$O$9,0)</f>
        <v>0</v>
      </c>
      <c r="S381" s="25"/>
      <c r="T381" s="25">
        <f>IF('RAOB Used for Calcs'!L381=1,'particle parameters'!$B$31,T382+(P382*'vertical grid'!H382))</f>
        <v>0</v>
      </c>
      <c r="V381" s="25">
        <f>(IF('RAOB Used for Calcs'!L381=1, AVERAGE(T380:T381), AVERAGE(T380:T382))*'RAOB Used for Calcs'!N381)</f>
        <v>0</v>
      </c>
      <c r="W381" s="25"/>
      <c r="X381" s="25">
        <f>IF('RAOB Used for Calcs'!L381=1,'particle parameters'!$B$32,X382+(R382*'vertical grid'!H382))</f>
        <v>0</v>
      </c>
      <c r="Z381" s="25">
        <f>(IF('RAOB Used for Calcs'!L381=1,AVERAGE(X380:X381),AVERAGE(X380:X382)))*'RAOB Used for Calcs'!N381</f>
        <v>0</v>
      </c>
      <c r="AB381" s="8">
        <f>(V381*'vertical grid'!H381)+((0.5*P381)*('vertical grid'!H381*'vertical grid'!H381))</f>
        <v>0</v>
      </c>
      <c r="AD381" s="8">
        <f>(Z381*'vertical grid'!H381)+((0.5*R381)*('vertical grid'!H381*'vertical grid'!H381))</f>
        <v>0</v>
      </c>
      <c r="AF381" s="8" t="e">
        <f>IF(AB381=0, AB381/0, SUM(AB381:$AB$600))</f>
        <v>#DIV/0!</v>
      </c>
      <c r="AH381" s="8" t="e">
        <f>IF(AD381=0, AD381/0, SUM(AD381:$AD$600))</f>
        <v>#DIV/0!</v>
      </c>
      <c r="AJ381" s="9" t="e">
        <f>IF('RAOB Used for Calcs'!N382=1,AB381/(B381-B380),B381/0)</f>
        <v>#DIV/0!</v>
      </c>
      <c r="AL381" s="9" t="e">
        <f>IF('RAOB Used for Calcs'!N382=1, AD381/(B381-B380), B381/0)</f>
        <v>#DIV/0!</v>
      </c>
    </row>
    <row r="382" spans="2:38" x14ac:dyDescent="0.15">
      <c r="B382" s="15">
        <f>IF('RAOB Used for Calcs'!N382=1,'RAOB Used for Calcs'!C382,0)</f>
        <v>0</v>
      </c>
      <c r="D382" s="8">
        <f>Vz!K382</f>
        <v>0.42399999999999999</v>
      </c>
      <c r="F382" s="9">
        <f>'P,T'!J382</f>
        <v>0</v>
      </c>
      <c r="G382" s="8"/>
      <c r="H382" s="8">
        <f>'wind velocity'!J382-T382</f>
        <v>0</v>
      </c>
      <c r="I382" s="8"/>
      <c r="J382" s="8">
        <f>'wind velocity'!N382-X382</f>
        <v>0</v>
      </c>
      <c r="L382" s="12">
        <f>IF('RAOB Used for Calcs'!N382=1,(0.5)*F382*$K$12*D382*(H382*ABS(H382)),0)</f>
        <v>0</v>
      </c>
      <c r="N382" s="12">
        <f>IF('RAOB Used for Calcs'!N382=1,(0.5)*F382*$K$12*D382*(J382*ABS(J382)),0)</f>
        <v>0</v>
      </c>
      <c r="P382" s="9">
        <f>IF('RAOB Used for Calcs'!N382=1,L382/$O$9,0)</f>
        <v>0</v>
      </c>
      <c r="Q382" s="8"/>
      <c r="R382" s="9">
        <f>IF('RAOB Used for Calcs'!N382=1,N382/$O$9,0)</f>
        <v>0</v>
      </c>
      <c r="S382" s="25"/>
      <c r="T382" s="25">
        <f>IF('RAOB Used for Calcs'!L382=1,'particle parameters'!$B$31,T383+(P383*'vertical grid'!H383))</f>
        <v>0</v>
      </c>
      <c r="V382" s="25">
        <f>(IF('RAOB Used for Calcs'!L382=1, AVERAGE(T381:T382), AVERAGE(T381:T383))*'RAOB Used for Calcs'!N382)</f>
        <v>0</v>
      </c>
      <c r="W382" s="25"/>
      <c r="X382" s="25">
        <f>IF('RAOB Used for Calcs'!L382=1,'particle parameters'!$B$32,X383+(R383*'vertical grid'!H383))</f>
        <v>0</v>
      </c>
      <c r="Z382" s="25">
        <f>(IF('RAOB Used for Calcs'!L382=1,AVERAGE(X381:X382),AVERAGE(X381:X383)))*'RAOB Used for Calcs'!N382</f>
        <v>0</v>
      </c>
      <c r="AB382" s="8">
        <f>(V382*'vertical grid'!H382)+((0.5*P382)*('vertical grid'!H382*'vertical grid'!H382))</f>
        <v>0</v>
      </c>
      <c r="AD382" s="8">
        <f>(Z382*'vertical grid'!H382)+((0.5*R382)*('vertical grid'!H382*'vertical grid'!H382))</f>
        <v>0</v>
      </c>
      <c r="AF382" s="8" t="e">
        <f>IF(AB382=0, AB382/0, SUM(AB382:$AB$600))</f>
        <v>#DIV/0!</v>
      </c>
      <c r="AH382" s="8" t="e">
        <f>IF(AD382=0, AD382/0, SUM(AD382:$AD$600))</f>
        <v>#DIV/0!</v>
      </c>
      <c r="AJ382" s="9" t="e">
        <f>IF('RAOB Used for Calcs'!N383=1,AB382/(B382-B381),B382/0)</f>
        <v>#DIV/0!</v>
      </c>
      <c r="AL382" s="9" t="e">
        <f>IF('RAOB Used for Calcs'!N383=1, AD382/(B382-B381), B382/0)</f>
        <v>#DIV/0!</v>
      </c>
    </row>
    <row r="383" spans="2:38" x14ac:dyDescent="0.15">
      <c r="B383" s="15">
        <f>IF('RAOB Used for Calcs'!N383=1,'RAOB Used for Calcs'!C383,0)</f>
        <v>0</v>
      </c>
      <c r="D383" s="8">
        <f>Vz!K383</f>
        <v>0.42399999999999999</v>
      </c>
      <c r="F383" s="9">
        <f>'P,T'!J383</f>
        <v>0</v>
      </c>
      <c r="G383" s="8"/>
      <c r="H383" s="8">
        <f>'wind velocity'!J383-T383</f>
        <v>0</v>
      </c>
      <c r="I383" s="8"/>
      <c r="J383" s="8">
        <f>'wind velocity'!N383-X383</f>
        <v>0</v>
      </c>
      <c r="L383" s="12">
        <f>IF('RAOB Used for Calcs'!N383=1,(0.5)*F383*$K$12*D383*(H383*ABS(H383)),0)</f>
        <v>0</v>
      </c>
      <c r="N383" s="12">
        <f>IF('RAOB Used for Calcs'!N383=1,(0.5)*F383*$K$12*D383*(J383*ABS(J383)),0)</f>
        <v>0</v>
      </c>
      <c r="P383" s="9">
        <f>IF('RAOB Used for Calcs'!N383=1,L383/$O$9,0)</f>
        <v>0</v>
      </c>
      <c r="Q383" s="8"/>
      <c r="R383" s="9">
        <f>IF('RAOB Used for Calcs'!N383=1,N383/$O$9,0)</f>
        <v>0</v>
      </c>
      <c r="S383" s="25"/>
      <c r="T383" s="25">
        <f>IF('RAOB Used for Calcs'!L383=1,'particle parameters'!$B$31,T384+(P384*'vertical grid'!H384))</f>
        <v>0</v>
      </c>
      <c r="V383" s="25">
        <f>(IF('RAOB Used for Calcs'!L383=1, AVERAGE(T382:T383), AVERAGE(T382:T384))*'RAOB Used for Calcs'!N383)</f>
        <v>0</v>
      </c>
      <c r="W383" s="25"/>
      <c r="X383" s="25">
        <f>IF('RAOB Used for Calcs'!L383=1,'particle parameters'!$B$32,X384+(R384*'vertical grid'!H384))</f>
        <v>0</v>
      </c>
      <c r="Z383" s="25">
        <f>(IF('RAOB Used for Calcs'!L383=1,AVERAGE(X382:X383),AVERAGE(X382:X384)))*'RAOB Used for Calcs'!N383</f>
        <v>0</v>
      </c>
      <c r="AB383" s="8">
        <f>(V383*'vertical grid'!H383)+((0.5*P383)*('vertical grid'!H383*'vertical grid'!H383))</f>
        <v>0</v>
      </c>
      <c r="AD383" s="8">
        <f>(Z383*'vertical grid'!H383)+((0.5*R383)*('vertical grid'!H383*'vertical grid'!H383))</f>
        <v>0</v>
      </c>
      <c r="AF383" s="8" t="e">
        <f>IF(AB383=0, AB383/0, SUM(AB383:$AB$600))</f>
        <v>#DIV/0!</v>
      </c>
      <c r="AH383" s="8" t="e">
        <f>IF(AD383=0, AD383/0, SUM(AD383:$AD$600))</f>
        <v>#DIV/0!</v>
      </c>
      <c r="AJ383" s="9" t="e">
        <f>IF('RAOB Used for Calcs'!N384=1,AB383/(B383-B382),B383/0)</f>
        <v>#DIV/0!</v>
      </c>
      <c r="AL383" s="9" t="e">
        <f>IF('RAOB Used for Calcs'!N384=1, AD383/(B383-B382), B383/0)</f>
        <v>#DIV/0!</v>
      </c>
    </row>
    <row r="384" spans="2:38" x14ac:dyDescent="0.15">
      <c r="B384" s="15">
        <f>IF('RAOB Used for Calcs'!N384=1,'RAOB Used for Calcs'!C384,0)</f>
        <v>0</v>
      </c>
      <c r="D384" s="8">
        <f>Vz!K384</f>
        <v>0.42399999999999999</v>
      </c>
      <c r="F384" s="9">
        <f>'P,T'!J384</f>
        <v>0</v>
      </c>
      <c r="G384" s="8"/>
      <c r="H384" s="8">
        <f>'wind velocity'!J384-T384</f>
        <v>0</v>
      </c>
      <c r="I384" s="8"/>
      <c r="J384" s="8">
        <f>'wind velocity'!N384-X384</f>
        <v>0</v>
      </c>
      <c r="L384" s="12">
        <f>IF('RAOB Used for Calcs'!N384=1,(0.5)*F384*$K$12*D384*(H384*ABS(H384)),0)</f>
        <v>0</v>
      </c>
      <c r="N384" s="12">
        <f>IF('RAOB Used for Calcs'!N384=1,(0.5)*F384*$K$12*D384*(J384*ABS(J384)),0)</f>
        <v>0</v>
      </c>
      <c r="P384" s="9">
        <f>IF('RAOB Used for Calcs'!N384=1,L384/$O$9,0)</f>
        <v>0</v>
      </c>
      <c r="Q384" s="8"/>
      <c r="R384" s="9">
        <f>IF('RAOB Used for Calcs'!N384=1,N384/$O$9,0)</f>
        <v>0</v>
      </c>
      <c r="S384" s="25"/>
      <c r="T384" s="25">
        <f>IF('RAOB Used for Calcs'!L384=1,'particle parameters'!$B$31,T385+(P385*'vertical grid'!H385))</f>
        <v>0</v>
      </c>
      <c r="V384" s="25">
        <f>(IF('RAOB Used for Calcs'!L384=1, AVERAGE(T383:T384), AVERAGE(T383:T385))*'RAOB Used for Calcs'!N384)</f>
        <v>0</v>
      </c>
      <c r="W384" s="25"/>
      <c r="X384" s="25">
        <f>IF('RAOB Used for Calcs'!L384=1,'particle parameters'!$B$32,X385+(R385*'vertical grid'!H385))</f>
        <v>0</v>
      </c>
      <c r="Z384" s="25">
        <f>(IF('RAOB Used for Calcs'!L384=1,AVERAGE(X383:X384),AVERAGE(X383:X385)))*'RAOB Used for Calcs'!N384</f>
        <v>0</v>
      </c>
      <c r="AB384" s="8">
        <f>(V384*'vertical grid'!H384)+((0.5*P384)*('vertical grid'!H384*'vertical grid'!H384))</f>
        <v>0</v>
      </c>
      <c r="AD384" s="8">
        <f>(Z384*'vertical grid'!H384)+((0.5*R384)*('vertical grid'!H384*'vertical grid'!H384))</f>
        <v>0</v>
      </c>
      <c r="AF384" s="8" t="e">
        <f>IF(AB384=0, AB384/0, SUM(AB384:$AB$600))</f>
        <v>#DIV/0!</v>
      </c>
      <c r="AH384" s="8" t="e">
        <f>IF(AD384=0, AD384/0, SUM(AD384:$AD$600))</f>
        <v>#DIV/0!</v>
      </c>
      <c r="AJ384" s="9" t="e">
        <f>IF('RAOB Used for Calcs'!N385=1,AB384/(B384-B383),B384/0)</f>
        <v>#DIV/0!</v>
      </c>
      <c r="AL384" s="9" t="e">
        <f>IF('RAOB Used for Calcs'!N385=1, AD384/(B384-B383), B384/0)</f>
        <v>#DIV/0!</v>
      </c>
    </row>
    <row r="385" spans="2:38" x14ac:dyDescent="0.15">
      <c r="B385" s="15">
        <f>IF('RAOB Used for Calcs'!N385=1,'RAOB Used for Calcs'!C385,0)</f>
        <v>0</v>
      </c>
      <c r="D385" s="8">
        <f>Vz!K385</f>
        <v>0.42399999999999999</v>
      </c>
      <c r="F385" s="9">
        <f>'P,T'!J385</f>
        <v>0</v>
      </c>
      <c r="G385" s="8"/>
      <c r="H385" s="8">
        <f>'wind velocity'!J385-T385</f>
        <v>0</v>
      </c>
      <c r="I385" s="8"/>
      <c r="J385" s="8">
        <f>'wind velocity'!N385-X385</f>
        <v>0</v>
      </c>
      <c r="L385" s="12">
        <f>IF('RAOB Used for Calcs'!N385=1,(0.5)*F385*$K$12*D385*(H385*ABS(H385)),0)</f>
        <v>0</v>
      </c>
      <c r="N385" s="12">
        <f>IF('RAOB Used for Calcs'!N385=1,(0.5)*F385*$K$12*D385*(J385*ABS(J385)),0)</f>
        <v>0</v>
      </c>
      <c r="P385" s="9">
        <f>IF('RAOB Used for Calcs'!N385=1,L385/$O$9,0)</f>
        <v>0</v>
      </c>
      <c r="Q385" s="8"/>
      <c r="R385" s="9">
        <f>IF('RAOB Used for Calcs'!N385=1,N385/$O$9,0)</f>
        <v>0</v>
      </c>
      <c r="S385" s="25"/>
      <c r="T385" s="25">
        <f>IF('RAOB Used for Calcs'!L385=1,'particle parameters'!$B$31,T386+(P386*'vertical grid'!H386))</f>
        <v>0</v>
      </c>
      <c r="V385" s="25">
        <f>(IF('RAOB Used for Calcs'!L385=1, AVERAGE(T384:T385), AVERAGE(T384:T386))*'RAOB Used for Calcs'!N385)</f>
        <v>0</v>
      </c>
      <c r="W385" s="25"/>
      <c r="X385" s="25">
        <f>IF('RAOB Used for Calcs'!L385=1,'particle parameters'!$B$32,X386+(R386*'vertical grid'!H386))</f>
        <v>0</v>
      </c>
      <c r="Z385" s="25">
        <f>(IF('RAOB Used for Calcs'!L385=1,AVERAGE(X384:X385),AVERAGE(X384:X386)))*'RAOB Used for Calcs'!N385</f>
        <v>0</v>
      </c>
      <c r="AB385" s="8">
        <f>(V385*'vertical grid'!H385)+((0.5*P385)*('vertical grid'!H385*'vertical grid'!H385))</f>
        <v>0</v>
      </c>
      <c r="AD385" s="8">
        <f>(Z385*'vertical grid'!H385)+((0.5*R385)*('vertical grid'!H385*'vertical grid'!H385))</f>
        <v>0</v>
      </c>
      <c r="AF385" s="8" t="e">
        <f>IF(AB385=0, AB385/0, SUM(AB385:$AB$600))</f>
        <v>#DIV/0!</v>
      </c>
      <c r="AH385" s="8" t="e">
        <f>IF(AD385=0, AD385/0, SUM(AD385:$AD$600))</f>
        <v>#DIV/0!</v>
      </c>
      <c r="AJ385" s="9" t="e">
        <f>IF('RAOB Used for Calcs'!N386=1,AB385/(B385-B384),B385/0)</f>
        <v>#DIV/0!</v>
      </c>
      <c r="AL385" s="9" t="e">
        <f>IF('RAOB Used for Calcs'!N386=1, AD385/(B385-B384), B385/0)</f>
        <v>#DIV/0!</v>
      </c>
    </row>
    <row r="386" spans="2:38" x14ac:dyDescent="0.15">
      <c r="B386" s="15">
        <f>IF('RAOB Used for Calcs'!N386=1,'RAOB Used for Calcs'!C386,0)</f>
        <v>0</v>
      </c>
      <c r="D386" s="8">
        <f>Vz!K386</f>
        <v>0.42399999999999999</v>
      </c>
      <c r="F386" s="9">
        <f>'P,T'!J386</f>
        <v>0</v>
      </c>
      <c r="G386" s="8"/>
      <c r="H386" s="8">
        <f>'wind velocity'!J386-T386</f>
        <v>0</v>
      </c>
      <c r="I386" s="8"/>
      <c r="J386" s="8">
        <f>'wind velocity'!N386-X386</f>
        <v>0</v>
      </c>
      <c r="L386" s="12">
        <f>IF('RAOB Used for Calcs'!N386=1,(0.5)*F386*$K$12*D386*(H386*ABS(H386)),0)</f>
        <v>0</v>
      </c>
      <c r="N386" s="12">
        <f>IF('RAOB Used for Calcs'!N386=1,(0.5)*F386*$K$12*D386*(J386*ABS(J386)),0)</f>
        <v>0</v>
      </c>
      <c r="P386" s="9">
        <f>IF('RAOB Used for Calcs'!N386=1,L386/$O$9,0)</f>
        <v>0</v>
      </c>
      <c r="Q386" s="8"/>
      <c r="R386" s="9">
        <f>IF('RAOB Used for Calcs'!N386=1,N386/$O$9,0)</f>
        <v>0</v>
      </c>
      <c r="S386" s="25"/>
      <c r="T386" s="25">
        <f>IF('RAOB Used for Calcs'!L386=1,'particle parameters'!$B$31,T387+(P387*'vertical grid'!H387))</f>
        <v>0</v>
      </c>
      <c r="V386" s="25">
        <f>(IF('RAOB Used for Calcs'!L386=1, AVERAGE(T385:T386), AVERAGE(T385:T387))*'RAOB Used for Calcs'!N386)</f>
        <v>0</v>
      </c>
      <c r="W386" s="25"/>
      <c r="X386" s="25">
        <f>IF('RAOB Used for Calcs'!L386=1,'particle parameters'!$B$32,X387+(R387*'vertical grid'!H387))</f>
        <v>0</v>
      </c>
      <c r="Z386" s="25">
        <f>(IF('RAOB Used for Calcs'!L386=1,AVERAGE(X385:X386),AVERAGE(X385:X387)))*'RAOB Used for Calcs'!N386</f>
        <v>0</v>
      </c>
      <c r="AB386" s="8">
        <f>(V386*'vertical grid'!H386)+((0.5*P386)*('vertical grid'!H386*'vertical grid'!H386))</f>
        <v>0</v>
      </c>
      <c r="AD386" s="8">
        <f>(Z386*'vertical grid'!H386)+((0.5*R386)*('vertical grid'!H386*'vertical grid'!H386))</f>
        <v>0</v>
      </c>
      <c r="AF386" s="8" t="e">
        <f>IF(AB386=0, AB386/0, SUM(AB386:$AB$600))</f>
        <v>#DIV/0!</v>
      </c>
      <c r="AH386" s="8" t="e">
        <f>IF(AD386=0, AD386/0, SUM(AD386:$AD$600))</f>
        <v>#DIV/0!</v>
      </c>
      <c r="AJ386" s="9" t="e">
        <f>IF('RAOB Used for Calcs'!N387=1,AB386/(B386-B385),B386/0)</f>
        <v>#DIV/0!</v>
      </c>
      <c r="AL386" s="9" t="e">
        <f>IF('RAOB Used for Calcs'!N387=1, AD386/(B386-B385), B386/0)</f>
        <v>#DIV/0!</v>
      </c>
    </row>
    <row r="387" spans="2:38" x14ac:dyDescent="0.15">
      <c r="B387" s="15">
        <f>IF('RAOB Used for Calcs'!N387=1,'RAOB Used for Calcs'!C387,0)</f>
        <v>0</v>
      </c>
      <c r="D387" s="8">
        <f>Vz!K387</f>
        <v>0.42399999999999999</v>
      </c>
      <c r="F387" s="9">
        <f>'P,T'!J387</f>
        <v>0</v>
      </c>
      <c r="G387" s="8"/>
      <c r="H387" s="8">
        <f>'wind velocity'!J387-T387</f>
        <v>0</v>
      </c>
      <c r="I387" s="8"/>
      <c r="J387" s="8">
        <f>'wind velocity'!N387-X387</f>
        <v>0</v>
      </c>
      <c r="L387" s="12">
        <f>IF('RAOB Used for Calcs'!N387=1,(0.5)*F387*$K$12*D387*(H387*ABS(H387)),0)</f>
        <v>0</v>
      </c>
      <c r="N387" s="12">
        <f>IF('RAOB Used for Calcs'!N387=1,(0.5)*F387*$K$12*D387*(J387*ABS(J387)),0)</f>
        <v>0</v>
      </c>
      <c r="P387" s="9">
        <f>IF('RAOB Used for Calcs'!N387=1,L387/$O$9,0)</f>
        <v>0</v>
      </c>
      <c r="Q387" s="8"/>
      <c r="R387" s="9">
        <f>IF('RAOB Used for Calcs'!N387=1,N387/$O$9,0)</f>
        <v>0</v>
      </c>
      <c r="S387" s="25"/>
      <c r="T387" s="25">
        <f>IF('RAOB Used for Calcs'!L387=1,'particle parameters'!$B$31,T388+(P388*'vertical grid'!H388))</f>
        <v>0</v>
      </c>
      <c r="V387" s="25">
        <f>(IF('RAOB Used for Calcs'!L387=1, AVERAGE(T386:T387), AVERAGE(T386:T388))*'RAOB Used for Calcs'!N387)</f>
        <v>0</v>
      </c>
      <c r="W387" s="25"/>
      <c r="X387" s="25">
        <f>IF('RAOB Used for Calcs'!L387=1,'particle parameters'!$B$32,X388+(R388*'vertical grid'!H388))</f>
        <v>0</v>
      </c>
      <c r="Z387" s="25">
        <f>(IF('RAOB Used for Calcs'!L387=1,AVERAGE(X386:X387),AVERAGE(X386:X388)))*'RAOB Used for Calcs'!N387</f>
        <v>0</v>
      </c>
      <c r="AB387" s="8">
        <f>(V387*'vertical grid'!H387)+((0.5*P387)*('vertical grid'!H387*'vertical grid'!H387))</f>
        <v>0</v>
      </c>
      <c r="AD387" s="8">
        <f>(Z387*'vertical grid'!H387)+((0.5*R387)*('vertical grid'!H387*'vertical grid'!H387))</f>
        <v>0</v>
      </c>
      <c r="AF387" s="8" t="e">
        <f>IF(AB387=0, AB387/0, SUM(AB387:$AB$600))</f>
        <v>#DIV/0!</v>
      </c>
      <c r="AH387" s="8" t="e">
        <f>IF(AD387=0, AD387/0, SUM(AD387:$AD$600))</f>
        <v>#DIV/0!</v>
      </c>
      <c r="AJ387" s="9" t="e">
        <f>IF('RAOB Used for Calcs'!N388=1,AB387/(B387-B386),B387/0)</f>
        <v>#DIV/0!</v>
      </c>
      <c r="AL387" s="9" t="e">
        <f>IF('RAOB Used for Calcs'!N388=1, AD387/(B387-B386), B387/0)</f>
        <v>#DIV/0!</v>
      </c>
    </row>
    <row r="388" spans="2:38" x14ac:dyDescent="0.15">
      <c r="B388" s="15">
        <f>IF('RAOB Used for Calcs'!N388=1,'RAOB Used for Calcs'!C388,0)</f>
        <v>0</v>
      </c>
      <c r="D388" s="8">
        <f>Vz!K388</f>
        <v>0.42399999999999999</v>
      </c>
      <c r="F388" s="9">
        <f>'P,T'!J388</f>
        <v>0</v>
      </c>
      <c r="G388" s="8"/>
      <c r="H388" s="8">
        <f>'wind velocity'!J388-T388</f>
        <v>0</v>
      </c>
      <c r="I388" s="8"/>
      <c r="J388" s="8">
        <f>'wind velocity'!N388-X388</f>
        <v>0</v>
      </c>
      <c r="L388" s="12">
        <f>IF('RAOB Used for Calcs'!N388=1,(0.5)*F388*$K$12*D388*(H388*ABS(H388)),0)</f>
        <v>0</v>
      </c>
      <c r="N388" s="12">
        <f>IF('RAOB Used for Calcs'!N388=1,(0.5)*F388*$K$12*D388*(J388*ABS(J388)),0)</f>
        <v>0</v>
      </c>
      <c r="P388" s="9">
        <f>IF('RAOB Used for Calcs'!N388=1,L388/$O$9,0)</f>
        <v>0</v>
      </c>
      <c r="Q388" s="8"/>
      <c r="R388" s="9">
        <f>IF('RAOB Used for Calcs'!N388=1,N388/$O$9,0)</f>
        <v>0</v>
      </c>
      <c r="S388" s="25"/>
      <c r="T388" s="25">
        <f>IF('RAOB Used for Calcs'!L388=1,'particle parameters'!$B$31,T389+(P389*'vertical grid'!H389))</f>
        <v>0</v>
      </c>
      <c r="V388" s="25">
        <f>(IF('RAOB Used for Calcs'!L388=1, AVERAGE(T387:T388), AVERAGE(T387:T389))*'RAOB Used for Calcs'!N388)</f>
        <v>0</v>
      </c>
      <c r="W388" s="25"/>
      <c r="X388" s="25">
        <f>IF('RAOB Used for Calcs'!L388=1,'particle parameters'!$B$32,X389+(R389*'vertical grid'!H389))</f>
        <v>0</v>
      </c>
      <c r="Z388" s="25">
        <f>(IF('RAOB Used for Calcs'!L388=1,AVERAGE(X387:X388),AVERAGE(X387:X389)))*'RAOB Used for Calcs'!N388</f>
        <v>0</v>
      </c>
      <c r="AB388" s="8">
        <f>(V388*'vertical grid'!H388)+((0.5*P388)*('vertical grid'!H388*'vertical grid'!H388))</f>
        <v>0</v>
      </c>
      <c r="AD388" s="8">
        <f>(Z388*'vertical grid'!H388)+((0.5*R388)*('vertical grid'!H388*'vertical grid'!H388))</f>
        <v>0</v>
      </c>
      <c r="AF388" s="8" t="e">
        <f>IF(AB388=0, AB388/0, SUM(AB388:$AB$600))</f>
        <v>#DIV/0!</v>
      </c>
      <c r="AH388" s="8" t="e">
        <f>IF(AD388=0, AD388/0, SUM(AD388:$AD$600))</f>
        <v>#DIV/0!</v>
      </c>
      <c r="AJ388" s="9" t="e">
        <f>IF('RAOB Used for Calcs'!N389=1,AB388/(B388-B387),B388/0)</f>
        <v>#DIV/0!</v>
      </c>
      <c r="AL388" s="9" t="e">
        <f>IF('RAOB Used for Calcs'!N389=1, AD388/(B388-B387), B388/0)</f>
        <v>#DIV/0!</v>
      </c>
    </row>
    <row r="389" spans="2:38" x14ac:dyDescent="0.15">
      <c r="B389" s="15">
        <f>IF('RAOB Used for Calcs'!N389=1,'RAOB Used for Calcs'!C389,0)</f>
        <v>0</v>
      </c>
      <c r="D389" s="8">
        <f>Vz!K389</f>
        <v>0.42399999999999999</v>
      </c>
      <c r="F389" s="9">
        <f>'P,T'!J389</f>
        <v>0</v>
      </c>
      <c r="G389" s="8"/>
      <c r="H389" s="8">
        <f>'wind velocity'!J389-T389</f>
        <v>0</v>
      </c>
      <c r="I389" s="8"/>
      <c r="J389" s="8">
        <f>'wind velocity'!N389-X389</f>
        <v>0</v>
      </c>
      <c r="L389" s="12">
        <f>IF('RAOB Used for Calcs'!N389=1,(0.5)*F389*$K$12*D389*(H389*ABS(H389)),0)</f>
        <v>0</v>
      </c>
      <c r="N389" s="12">
        <f>IF('RAOB Used for Calcs'!N389=1,(0.5)*F389*$K$12*D389*(J389*ABS(J389)),0)</f>
        <v>0</v>
      </c>
      <c r="P389" s="9">
        <f>IF('RAOB Used for Calcs'!N389=1,L389/$O$9,0)</f>
        <v>0</v>
      </c>
      <c r="Q389" s="8"/>
      <c r="R389" s="9">
        <f>IF('RAOB Used for Calcs'!N389=1,N389/$O$9,0)</f>
        <v>0</v>
      </c>
      <c r="S389" s="25"/>
      <c r="T389" s="25">
        <f>IF('RAOB Used for Calcs'!L389=1,'particle parameters'!$B$31,T390+(P390*'vertical grid'!H390))</f>
        <v>0</v>
      </c>
      <c r="V389" s="25">
        <f>(IF('RAOB Used for Calcs'!L389=1, AVERAGE(T388:T389), AVERAGE(T388:T390))*'RAOB Used for Calcs'!N389)</f>
        <v>0</v>
      </c>
      <c r="W389" s="25"/>
      <c r="X389" s="25">
        <f>IF('RAOB Used for Calcs'!L389=1,'particle parameters'!$B$32,X390+(R390*'vertical grid'!H390))</f>
        <v>0</v>
      </c>
      <c r="Z389" s="25">
        <f>(IF('RAOB Used for Calcs'!L389=1,AVERAGE(X388:X389),AVERAGE(X388:X390)))*'RAOB Used for Calcs'!N389</f>
        <v>0</v>
      </c>
      <c r="AB389" s="8">
        <f>(V389*'vertical grid'!H389)+((0.5*P389)*('vertical grid'!H389*'vertical grid'!H389))</f>
        <v>0</v>
      </c>
      <c r="AD389" s="8">
        <f>(Z389*'vertical grid'!H389)+((0.5*R389)*('vertical grid'!H389*'vertical grid'!H389))</f>
        <v>0</v>
      </c>
      <c r="AF389" s="8" t="e">
        <f>IF(AB389=0, AB389/0, SUM(AB389:$AB$600))</f>
        <v>#DIV/0!</v>
      </c>
      <c r="AH389" s="8" t="e">
        <f>IF(AD389=0, AD389/0, SUM(AD389:$AD$600))</f>
        <v>#DIV/0!</v>
      </c>
      <c r="AJ389" s="9" t="e">
        <f>IF('RAOB Used for Calcs'!N390=1,AB389/(B389-B388),B389/0)</f>
        <v>#DIV/0!</v>
      </c>
      <c r="AL389" s="9" t="e">
        <f>IF('RAOB Used for Calcs'!N390=1, AD389/(B389-B388), B389/0)</f>
        <v>#DIV/0!</v>
      </c>
    </row>
    <row r="390" spans="2:38" x14ac:dyDescent="0.15">
      <c r="B390" s="15">
        <f>IF('RAOB Used for Calcs'!N390=1,'RAOB Used for Calcs'!C390,0)</f>
        <v>0</v>
      </c>
      <c r="D390" s="8">
        <f>Vz!K390</f>
        <v>0.42399999999999999</v>
      </c>
      <c r="F390" s="9">
        <f>'P,T'!J390</f>
        <v>0</v>
      </c>
      <c r="G390" s="8"/>
      <c r="H390" s="8">
        <f>'wind velocity'!J390-T390</f>
        <v>0</v>
      </c>
      <c r="I390" s="8"/>
      <c r="J390" s="8">
        <f>'wind velocity'!N390-X390</f>
        <v>0</v>
      </c>
      <c r="L390" s="12">
        <f>IF('RAOB Used for Calcs'!N390=1,(0.5)*F390*$K$12*D390*(H390*ABS(H390)),0)</f>
        <v>0</v>
      </c>
      <c r="N390" s="12">
        <f>IF('RAOB Used for Calcs'!N390=1,(0.5)*F390*$K$12*D390*(J390*ABS(J390)),0)</f>
        <v>0</v>
      </c>
      <c r="P390" s="9">
        <f>IF('RAOB Used for Calcs'!N390=1,L390/$O$9,0)</f>
        <v>0</v>
      </c>
      <c r="Q390" s="8"/>
      <c r="R390" s="9">
        <f>IF('RAOB Used for Calcs'!N390=1,N390/$O$9,0)</f>
        <v>0</v>
      </c>
      <c r="S390" s="25"/>
      <c r="T390" s="25">
        <f>IF('RAOB Used for Calcs'!L390=1,'particle parameters'!$B$31,T391+(P391*'vertical grid'!H391))</f>
        <v>0</v>
      </c>
      <c r="V390" s="25">
        <f>(IF('RAOB Used for Calcs'!L390=1, AVERAGE(T389:T390), AVERAGE(T389:T391))*'RAOB Used for Calcs'!N390)</f>
        <v>0</v>
      </c>
      <c r="W390" s="25"/>
      <c r="X390" s="25">
        <f>IF('RAOB Used for Calcs'!L390=1,'particle parameters'!$B$32,X391+(R391*'vertical grid'!H391))</f>
        <v>0</v>
      </c>
      <c r="Z390" s="25">
        <f>(IF('RAOB Used for Calcs'!L390=1,AVERAGE(X389:X390),AVERAGE(X389:X391)))*'RAOB Used for Calcs'!N390</f>
        <v>0</v>
      </c>
      <c r="AB390" s="8">
        <f>(V390*'vertical grid'!H390)+((0.5*P390)*('vertical grid'!H390*'vertical grid'!H390))</f>
        <v>0</v>
      </c>
      <c r="AD390" s="8">
        <f>(Z390*'vertical grid'!H390)+((0.5*R390)*('vertical grid'!H390*'vertical grid'!H390))</f>
        <v>0</v>
      </c>
      <c r="AF390" s="8" t="e">
        <f>IF(AB390=0, AB390/0, SUM(AB390:$AB$600))</f>
        <v>#DIV/0!</v>
      </c>
      <c r="AH390" s="8" t="e">
        <f>IF(AD390=0, AD390/0, SUM(AD390:$AD$600))</f>
        <v>#DIV/0!</v>
      </c>
      <c r="AJ390" s="9" t="e">
        <f>IF('RAOB Used for Calcs'!N391=1,AB390/(B390-B389),B390/0)</f>
        <v>#DIV/0!</v>
      </c>
      <c r="AL390" s="9" t="e">
        <f>IF('RAOB Used for Calcs'!N391=1, AD390/(B390-B389), B390/0)</f>
        <v>#DIV/0!</v>
      </c>
    </row>
    <row r="391" spans="2:38" x14ac:dyDescent="0.15">
      <c r="B391" s="15">
        <f>IF('RAOB Used for Calcs'!N391=1,'RAOB Used for Calcs'!C391,0)</f>
        <v>0</v>
      </c>
      <c r="D391" s="8">
        <f>Vz!K391</f>
        <v>0.42399999999999999</v>
      </c>
      <c r="F391" s="9">
        <f>'P,T'!J391</f>
        <v>0</v>
      </c>
      <c r="G391" s="8"/>
      <c r="H391" s="8">
        <f>'wind velocity'!J391-T391</f>
        <v>0</v>
      </c>
      <c r="I391" s="8"/>
      <c r="J391" s="8">
        <f>'wind velocity'!N391-X391</f>
        <v>0</v>
      </c>
      <c r="L391" s="12">
        <f>IF('RAOB Used for Calcs'!N391=1,(0.5)*F391*$K$12*D391*(H391*ABS(H391)),0)</f>
        <v>0</v>
      </c>
      <c r="N391" s="12">
        <f>IF('RAOB Used for Calcs'!N391=1,(0.5)*F391*$K$12*D391*(J391*ABS(J391)),0)</f>
        <v>0</v>
      </c>
      <c r="P391" s="9">
        <f>IF('RAOB Used for Calcs'!N391=1,L391/$O$9,0)</f>
        <v>0</v>
      </c>
      <c r="Q391" s="8"/>
      <c r="R391" s="9">
        <f>IF('RAOB Used for Calcs'!N391=1,N391/$O$9,0)</f>
        <v>0</v>
      </c>
      <c r="S391" s="25"/>
      <c r="T391" s="25">
        <f>IF('RAOB Used for Calcs'!L391=1,'particle parameters'!$B$31,T392+(P392*'vertical grid'!H392))</f>
        <v>0</v>
      </c>
      <c r="V391" s="25">
        <f>(IF('RAOB Used for Calcs'!L391=1, AVERAGE(T390:T391), AVERAGE(T390:T392))*'RAOB Used for Calcs'!N391)</f>
        <v>0</v>
      </c>
      <c r="W391" s="25"/>
      <c r="X391" s="25">
        <f>IF('RAOB Used for Calcs'!L391=1,'particle parameters'!$B$32,X392+(R392*'vertical grid'!H392))</f>
        <v>0</v>
      </c>
      <c r="Z391" s="25">
        <f>(IF('RAOB Used for Calcs'!L391=1,AVERAGE(X390:X391),AVERAGE(X390:X392)))*'RAOB Used for Calcs'!N391</f>
        <v>0</v>
      </c>
      <c r="AB391" s="8">
        <f>(V391*'vertical grid'!H391)+((0.5*P391)*('vertical grid'!H391*'vertical grid'!H391))</f>
        <v>0</v>
      </c>
      <c r="AD391" s="8">
        <f>(Z391*'vertical grid'!H391)+((0.5*R391)*('vertical grid'!H391*'vertical grid'!H391))</f>
        <v>0</v>
      </c>
      <c r="AF391" s="8" t="e">
        <f>IF(AB391=0, AB391/0, SUM(AB391:$AB$600))</f>
        <v>#DIV/0!</v>
      </c>
      <c r="AH391" s="8" t="e">
        <f>IF(AD391=0, AD391/0, SUM(AD391:$AD$600))</f>
        <v>#DIV/0!</v>
      </c>
      <c r="AJ391" s="9" t="e">
        <f>IF('RAOB Used for Calcs'!N392=1,AB391/(B391-B390),B391/0)</f>
        <v>#DIV/0!</v>
      </c>
      <c r="AL391" s="9" t="e">
        <f>IF('RAOB Used for Calcs'!N392=1, AD391/(B391-B390), B391/0)</f>
        <v>#DIV/0!</v>
      </c>
    </row>
    <row r="392" spans="2:38" x14ac:dyDescent="0.15">
      <c r="B392" s="15">
        <f>IF('RAOB Used for Calcs'!N392=1,'RAOB Used for Calcs'!C392,0)</f>
        <v>0</v>
      </c>
      <c r="D392" s="8">
        <f>Vz!K392</f>
        <v>0.42399999999999999</v>
      </c>
      <c r="F392" s="9">
        <f>'P,T'!J392</f>
        <v>0</v>
      </c>
      <c r="G392" s="8"/>
      <c r="H392" s="8">
        <f>'wind velocity'!J392-T392</f>
        <v>0</v>
      </c>
      <c r="I392" s="8"/>
      <c r="J392" s="8">
        <f>'wind velocity'!N392-X392</f>
        <v>0</v>
      </c>
      <c r="L392" s="12">
        <f>IF('RAOB Used for Calcs'!N392=1,(0.5)*F392*$K$12*D392*(H392*ABS(H392)),0)</f>
        <v>0</v>
      </c>
      <c r="N392" s="12">
        <f>IF('RAOB Used for Calcs'!N392=1,(0.5)*F392*$K$12*D392*(J392*ABS(J392)),0)</f>
        <v>0</v>
      </c>
      <c r="P392" s="9">
        <f>IF('RAOB Used for Calcs'!N392=1,L392/$O$9,0)</f>
        <v>0</v>
      </c>
      <c r="Q392" s="8"/>
      <c r="R392" s="9">
        <f>IF('RAOB Used for Calcs'!N392=1,N392/$O$9,0)</f>
        <v>0</v>
      </c>
      <c r="S392" s="25"/>
      <c r="T392" s="25">
        <f>IF('RAOB Used for Calcs'!L392=1,'particle parameters'!$B$31,T393+(P393*'vertical grid'!H393))</f>
        <v>0</v>
      </c>
      <c r="V392" s="25">
        <f>(IF('RAOB Used for Calcs'!L392=1, AVERAGE(T391:T392), AVERAGE(T391:T393))*'RAOB Used for Calcs'!N392)</f>
        <v>0</v>
      </c>
      <c r="W392" s="25"/>
      <c r="X392" s="25">
        <f>IF('RAOB Used for Calcs'!L392=1,'particle parameters'!$B$32,X393+(R393*'vertical grid'!H393))</f>
        <v>0</v>
      </c>
      <c r="Z392" s="25">
        <f>(IF('RAOB Used for Calcs'!L392=1,AVERAGE(X391:X392),AVERAGE(X391:X393)))*'RAOB Used for Calcs'!N392</f>
        <v>0</v>
      </c>
      <c r="AB392" s="8">
        <f>(V392*'vertical grid'!H392)+((0.5*P392)*('vertical grid'!H392*'vertical grid'!H392))</f>
        <v>0</v>
      </c>
      <c r="AD392" s="8">
        <f>(Z392*'vertical grid'!H392)+((0.5*R392)*('vertical grid'!H392*'vertical grid'!H392))</f>
        <v>0</v>
      </c>
      <c r="AF392" s="8" t="e">
        <f>IF(AB392=0, AB392/0, SUM(AB392:$AB$600))</f>
        <v>#DIV/0!</v>
      </c>
      <c r="AH392" s="8" t="e">
        <f>IF(AD392=0, AD392/0, SUM(AD392:$AD$600))</f>
        <v>#DIV/0!</v>
      </c>
      <c r="AJ392" s="9" t="e">
        <f>IF('RAOB Used for Calcs'!N393=1,AB392/(B392-B391),B392/0)</f>
        <v>#DIV/0!</v>
      </c>
      <c r="AL392" s="9" t="e">
        <f>IF('RAOB Used for Calcs'!N393=1, AD392/(B392-B391), B392/0)</f>
        <v>#DIV/0!</v>
      </c>
    </row>
    <row r="393" spans="2:38" x14ac:dyDescent="0.15">
      <c r="B393" s="15">
        <f>IF('RAOB Used for Calcs'!N393=1,'RAOB Used for Calcs'!C393,0)</f>
        <v>0</v>
      </c>
      <c r="D393" s="8">
        <f>Vz!K393</f>
        <v>0.42399999999999999</v>
      </c>
      <c r="F393" s="9">
        <f>'P,T'!J393</f>
        <v>0</v>
      </c>
      <c r="G393" s="8"/>
      <c r="H393" s="8">
        <f>'wind velocity'!J393-T393</f>
        <v>0</v>
      </c>
      <c r="I393" s="8"/>
      <c r="J393" s="8">
        <f>'wind velocity'!N393-X393</f>
        <v>0</v>
      </c>
      <c r="L393" s="12">
        <f>IF('RAOB Used for Calcs'!N393=1,(0.5)*F393*$K$12*D393*(H393*ABS(H393)),0)</f>
        <v>0</v>
      </c>
      <c r="N393" s="12">
        <f>IF('RAOB Used for Calcs'!N393=1,(0.5)*F393*$K$12*D393*(J393*ABS(J393)),0)</f>
        <v>0</v>
      </c>
      <c r="P393" s="9">
        <f>IF('RAOB Used for Calcs'!N393=1,L393/$O$9,0)</f>
        <v>0</v>
      </c>
      <c r="Q393" s="8"/>
      <c r="R393" s="9">
        <f>IF('RAOB Used for Calcs'!N393=1,N393/$O$9,0)</f>
        <v>0</v>
      </c>
      <c r="S393" s="25"/>
      <c r="T393" s="25">
        <f>IF('RAOB Used for Calcs'!L393=1,'particle parameters'!$B$31,T394+(P394*'vertical grid'!H394))</f>
        <v>0</v>
      </c>
      <c r="V393" s="25">
        <f>(IF('RAOB Used for Calcs'!L393=1, AVERAGE(T392:T393), AVERAGE(T392:T394))*'RAOB Used for Calcs'!N393)</f>
        <v>0</v>
      </c>
      <c r="W393" s="25"/>
      <c r="X393" s="25">
        <f>IF('RAOB Used for Calcs'!L393=1,'particle parameters'!$B$32,X394+(R394*'vertical grid'!H394))</f>
        <v>0</v>
      </c>
      <c r="Z393" s="25">
        <f>(IF('RAOB Used for Calcs'!L393=1,AVERAGE(X392:X393),AVERAGE(X392:X394)))*'RAOB Used for Calcs'!N393</f>
        <v>0</v>
      </c>
      <c r="AB393" s="8">
        <f>(V393*'vertical grid'!H393)+((0.5*P393)*('vertical grid'!H393*'vertical grid'!H393))</f>
        <v>0</v>
      </c>
      <c r="AD393" s="8">
        <f>(Z393*'vertical grid'!H393)+((0.5*R393)*('vertical grid'!H393*'vertical grid'!H393))</f>
        <v>0</v>
      </c>
      <c r="AF393" s="8" t="e">
        <f>IF(AB393=0, AB393/0, SUM(AB393:$AB$600))</f>
        <v>#DIV/0!</v>
      </c>
      <c r="AH393" s="8" t="e">
        <f>IF(AD393=0, AD393/0, SUM(AD393:$AD$600))</f>
        <v>#DIV/0!</v>
      </c>
      <c r="AJ393" s="9" t="e">
        <f>IF('RAOB Used for Calcs'!N394=1,AB393/(B393-B392),B393/0)</f>
        <v>#DIV/0!</v>
      </c>
      <c r="AL393" s="9" t="e">
        <f>IF('RAOB Used for Calcs'!N394=1, AD393/(B393-B392), B393/0)</f>
        <v>#DIV/0!</v>
      </c>
    </row>
    <row r="394" spans="2:38" x14ac:dyDescent="0.15">
      <c r="B394" s="15">
        <f>IF('RAOB Used for Calcs'!N394=1,'RAOB Used for Calcs'!C394,0)</f>
        <v>0</v>
      </c>
      <c r="D394" s="8">
        <f>Vz!K394</f>
        <v>0.42399999999999999</v>
      </c>
      <c r="F394" s="9">
        <f>'P,T'!J394</f>
        <v>0</v>
      </c>
      <c r="G394" s="8"/>
      <c r="H394" s="8">
        <f>'wind velocity'!J394-T394</f>
        <v>0</v>
      </c>
      <c r="I394" s="8"/>
      <c r="J394" s="8">
        <f>'wind velocity'!N394-X394</f>
        <v>0</v>
      </c>
      <c r="L394" s="12">
        <f>IF('RAOB Used for Calcs'!N394=1,(0.5)*F394*$K$12*D394*(H394*ABS(H394)),0)</f>
        <v>0</v>
      </c>
      <c r="N394" s="12">
        <f>IF('RAOB Used for Calcs'!N394=1,(0.5)*F394*$K$12*D394*(J394*ABS(J394)),0)</f>
        <v>0</v>
      </c>
      <c r="P394" s="9">
        <f>IF('RAOB Used for Calcs'!N394=1,L394/$O$9,0)</f>
        <v>0</v>
      </c>
      <c r="Q394" s="8"/>
      <c r="R394" s="9">
        <f>IF('RAOB Used for Calcs'!N394=1,N394/$O$9,0)</f>
        <v>0</v>
      </c>
      <c r="S394" s="25"/>
      <c r="T394" s="25">
        <f>IF('RAOB Used for Calcs'!L394=1,'particle parameters'!$B$31,T395+(P395*'vertical grid'!H395))</f>
        <v>0</v>
      </c>
      <c r="V394" s="25">
        <f>(IF('RAOB Used for Calcs'!L394=1, AVERAGE(T393:T394), AVERAGE(T393:T395))*'RAOB Used for Calcs'!N394)</f>
        <v>0</v>
      </c>
      <c r="W394" s="25"/>
      <c r="X394" s="25">
        <f>IF('RAOB Used for Calcs'!L394=1,'particle parameters'!$B$32,X395+(R395*'vertical grid'!H395))</f>
        <v>0</v>
      </c>
      <c r="Z394" s="25">
        <f>(IF('RAOB Used for Calcs'!L394=1,AVERAGE(X393:X394),AVERAGE(X393:X395)))*'RAOB Used for Calcs'!N394</f>
        <v>0</v>
      </c>
      <c r="AB394" s="8">
        <f>(V394*'vertical grid'!H394)+((0.5*P394)*('vertical grid'!H394*'vertical grid'!H394))</f>
        <v>0</v>
      </c>
      <c r="AD394" s="8">
        <f>(Z394*'vertical grid'!H394)+((0.5*R394)*('vertical grid'!H394*'vertical grid'!H394))</f>
        <v>0</v>
      </c>
      <c r="AF394" s="8" t="e">
        <f>IF(AB394=0, AB394/0, SUM(AB394:$AB$600))</f>
        <v>#DIV/0!</v>
      </c>
      <c r="AH394" s="8" t="e">
        <f>IF(AD394=0, AD394/0, SUM(AD394:$AD$600))</f>
        <v>#DIV/0!</v>
      </c>
      <c r="AJ394" s="9" t="e">
        <f>IF('RAOB Used for Calcs'!N395=1,AB394/(B394-B393),B394/0)</f>
        <v>#DIV/0!</v>
      </c>
      <c r="AL394" s="9" t="e">
        <f>IF('RAOB Used for Calcs'!N395=1, AD394/(B394-B393), B394/0)</f>
        <v>#DIV/0!</v>
      </c>
    </row>
    <row r="395" spans="2:38" x14ac:dyDescent="0.15">
      <c r="B395" s="15">
        <f>IF('RAOB Used for Calcs'!N395=1,'RAOB Used for Calcs'!C395,0)</f>
        <v>0</v>
      </c>
      <c r="D395" s="8">
        <f>Vz!K395</f>
        <v>0.42399999999999999</v>
      </c>
      <c r="F395" s="9">
        <f>'P,T'!J395</f>
        <v>0</v>
      </c>
      <c r="G395" s="8"/>
      <c r="H395" s="8">
        <f>'wind velocity'!J395-T395</f>
        <v>0</v>
      </c>
      <c r="I395" s="8"/>
      <c r="J395" s="8">
        <f>'wind velocity'!N395-X395</f>
        <v>0</v>
      </c>
      <c r="L395" s="12">
        <f>IF('RAOB Used for Calcs'!N395=1,(0.5)*F395*$K$12*D395*(H395*ABS(H395)),0)</f>
        <v>0</v>
      </c>
      <c r="N395" s="12">
        <f>IF('RAOB Used for Calcs'!N395=1,(0.5)*F395*$K$12*D395*(J395*ABS(J395)),0)</f>
        <v>0</v>
      </c>
      <c r="P395" s="9">
        <f>IF('RAOB Used for Calcs'!N395=1,L395/$O$9,0)</f>
        <v>0</v>
      </c>
      <c r="Q395" s="8"/>
      <c r="R395" s="9">
        <f>IF('RAOB Used for Calcs'!N395=1,N395/$O$9,0)</f>
        <v>0</v>
      </c>
      <c r="S395" s="25"/>
      <c r="T395" s="25">
        <f>IF('RAOB Used for Calcs'!L395=1,'particle parameters'!$B$31,T396+(P396*'vertical grid'!H396))</f>
        <v>0</v>
      </c>
      <c r="V395" s="25">
        <f>(IF('RAOB Used for Calcs'!L395=1, AVERAGE(T394:T395), AVERAGE(T394:T396))*'RAOB Used for Calcs'!N395)</f>
        <v>0</v>
      </c>
      <c r="W395" s="25"/>
      <c r="X395" s="25">
        <f>IF('RAOB Used for Calcs'!L395=1,'particle parameters'!$B$32,X396+(R396*'vertical grid'!H396))</f>
        <v>0</v>
      </c>
      <c r="Z395" s="25">
        <f>(IF('RAOB Used for Calcs'!L395=1,AVERAGE(X394:X395),AVERAGE(X394:X396)))*'RAOB Used for Calcs'!N395</f>
        <v>0</v>
      </c>
      <c r="AB395" s="8">
        <f>(V395*'vertical grid'!H395)+((0.5*P395)*('vertical grid'!H395*'vertical grid'!H395))</f>
        <v>0</v>
      </c>
      <c r="AD395" s="8">
        <f>(Z395*'vertical grid'!H395)+((0.5*R395)*('vertical grid'!H395*'vertical grid'!H395))</f>
        <v>0</v>
      </c>
      <c r="AF395" s="8" t="e">
        <f>IF(AB395=0, AB395/0, SUM(AB395:$AB$600))</f>
        <v>#DIV/0!</v>
      </c>
      <c r="AH395" s="8" t="e">
        <f>IF(AD395=0, AD395/0, SUM(AD395:$AD$600))</f>
        <v>#DIV/0!</v>
      </c>
      <c r="AJ395" s="9" t="e">
        <f>IF('RAOB Used for Calcs'!N396=1,AB395/(B395-B394),B395/0)</f>
        <v>#DIV/0!</v>
      </c>
      <c r="AL395" s="9" t="e">
        <f>IF('RAOB Used for Calcs'!N396=1, AD395/(B395-B394), B395/0)</f>
        <v>#DIV/0!</v>
      </c>
    </row>
    <row r="396" spans="2:38" x14ac:dyDescent="0.15">
      <c r="B396" s="15">
        <f>IF('RAOB Used for Calcs'!N396=1,'RAOB Used for Calcs'!C396,0)</f>
        <v>0</v>
      </c>
      <c r="D396" s="8">
        <f>Vz!K396</f>
        <v>0.42399999999999999</v>
      </c>
      <c r="F396" s="9">
        <f>'P,T'!J396</f>
        <v>0</v>
      </c>
      <c r="G396" s="8"/>
      <c r="H396" s="8">
        <f>'wind velocity'!J396-T396</f>
        <v>0</v>
      </c>
      <c r="I396" s="8"/>
      <c r="J396" s="8">
        <f>'wind velocity'!N396-X396</f>
        <v>0</v>
      </c>
      <c r="L396" s="12">
        <f>IF('RAOB Used for Calcs'!N396=1,(0.5)*F396*$K$12*D396*(H396*ABS(H396)),0)</f>
        <v>0</v>
      </c>
      <c r="N396" s="12">
        <f>IF('RAOB Used for Calcs'!N396=1,(0.5)*F396*$K$12*D396*(J396*ABS(J396)),0)</f>
        <v>0</v>
      </c>
      <c r="P396" s="9">
        <f>IF('RAOB Used for Calcs'!N396=1,L396/$O$9,0)</f>
        <v>0</v>
      </c>
      <c r="Q396" s="8"/>
      <c r="R396" s="9">
        <f>IF('RAOB Used for Calcs'!N396=1,N396/$O$9,0)</f>
        <v>0</v>
      </c>
      <c r="S396" s="25"/>
      <c r="T396" s="25">
        <f>IF('RAOB Used for Calcs'!L396=1,'particle parameters'!$B$31,T397+(P397*'vertical grid'!H397))</f>
        <v>0</v>
      </c>
      <c r="V396" s="25">
        <f>(IF('RAOB Used for Calcs'!L396=1, AVERAGE(T395:T396), AVERAGE(T395:T397))*'RAOB Used for Calcs'!N396)</f>
        <v>0</v>
      </c>
      <c r="W396" s="25"/>
      <c r="X396" s="25">
        <f>IF('RAOB Used for Calcs'!L396=1,'particle parameters'!$B$32,X397+(R397*'vertical grid'!H397))</f>
        <v>0</v>
      </c>
      <c r="Z396" s="25">
        <f>(IF('RAOB Used for Calcs'!L396=1,AVERAGE(X395:X396),AVERAGE(X395:X397)))*'RAOB Used for Calcs'!N396</f>
        <v>0</v>
      </c>
      <c r="AB396" s="8">
        <f>(V396*'vertical grid'!H396)+((0.5*P396)*('vertical grid'!H396*'vertical grid'!H396))</f>
        <v>0</v>
      </c>
      <c r="AD396" s="8">
        <f>(Z396*'vertical grid'!H396)+((0.5*R396)*('vertical grid'!H396*'vertical grid'!H396))</f>
        <v>0</v>
      </c>
      <c r="AF396" s="8" t="e">
        <f>IF(AB396=0, AB396/0, SUM(AB396:$AB$600))</f>
        <v>#DIV/0!</v>
      </c>
      <c r="AH396" s="8" t="e">
        <f>IF(AD396=0, AD396/0, SUM(AD396:$AD$600))</f>
        <v>#DIV/0!</v>
      </c>
      <c r="AJ396" s="9" t="e">
        <f>IF('RAOB Used for Calcs'!N397=1,AB396/(B396-B395),B396/0)</f>
        <v>#DIV/0!</v>
      </c>
      <c r="AL396" s="9" t="e">
        <f>IF('RAOB Used for Calcs'!N397=1, AD396/(B396-B395), B396/0)</f>
        <v>#DIV/0!</v>
      </c>
    </row>
    <row r="397" spans="2:38" x14ac:dyDescent="0.15">
      <c r="B397" s="15">
        <f>IF('RAOB Used for Calcs'!N397=1,'RAOB Used for Calcs'!C397,0)</f>
        <v>0</v>
      </c>
      <c r="D397" s="8">
        <f>Vz!K397</f>
        <v>0.42399999999999999</v>
      </c>
      <c r="F397" s="9">
        <f>'P,T'!J397</f>
        <v>0</v>
      </c>
      <c r="G397" s="8"/>
      <c r="H397" s="8">
        <f>'wind velocity'!J397-T397</f>
        <v>0</v>
      </c>
      <c r="I397" s="8"/>
      <c r="J397" s="8">
        <f>'wind velocity'!N397-X397</f>
        <v>0</v>
      </c>
      <c r="L397" s="12">
        <f>IF('RAOB Used for Calcs'!N397=1,(0.5)*F397*$K$12*D397*(H397*ABS(H397)),0)</f>
        <v>0</v>
      </c>
      <c r="N397" s="12">
        <f>IF('RAOB Used for Calcs'!N397=1,(0.5)*F397*$K$12*D397*(J397*ABS(J397)),0)</f>
        <v>0</v>
      </c>
      <c r="P397" s="9">
        <f>IF('RAOB Used for Calcs'!N397=1,L397/$O$9,0)</f>
        <v>0</v>
      </c>
      <c r="Q397" s="8"/>
      <c r="R397" s="9">
        <f>IF('RAOB Used for Calcs'!N397=1,N397/$O$9,0)</f>
        <v>0</v>
      </c>
      <c r="S397" s="25"/>
      <c r="T397" s="25">
        <f>IF('RAOB Used for Calcs'!L397=1,'particle parameters'!$B$31,T398+(P398*'vertical grid'!H398))</f>
        <v>0</v>
      </c>
      <c r="V397" s="25">
        <f>(IF('RAOB Used for Calcs'!L397=1, AVERAGE(T396:T397), AVERAGE(T396:T398))*'RAOB Used for Calcs'!N397)</f>
        <v>0</v>
      </c>
      <c r="W397" s="25"/>
      <c r="X397" s="25">
        <f>IF('RAOB Used for Calcs'!L397=1,'particle parameters'!$B$32,X398+(R398*'vertical grid'!H398))</f>
        <v>0</v>
      </c>
      <c r="Z397" s="25">
        <f>(IF('RAOB Used for Calcs'!L397=1,AVERAGE(X396:X397),AVERAGE(X396:X398)))*'RAOB Used for Calcs'!N397</f>
        <v>0</v>
      </c>
      <c r="AB397" s="8">
        <f>(V397*'vertical grid'!H397)+((0.5*P397)*('vertical grid'!H397*'vertical grid'!H397))</f>
        <v>0</v>
      </c>
      <c r="AD397" s="8">
        <f>(Z397*'vertical grid'!H397)+((0.5*R397)*('vertical grid'!H397*'vertical grid'!H397))</f>
        <v>0</v>
      </c>
      <c r="AF397" s="8" t="e">
        <f>IF(AB397=0, AB397/0, SUM(AB397:$AB$600))</f>
        <v>#DIV/0!</v>
      </c>
      <c r="AH397" s="8" t="e">
        <f>IF(AD397=0, AD397/0, SUM(AD397:$AD$600))</f>
        <v>#DIV/0!</v>
      </c>
      <c r="AJ397" s="9" t="e">
        <f>IF('RAOB Used for Calcs'!N398=1,AB397/(B397-B396),B397/0)</f>
        <v>#DIV/0!</v>
      </c>
      <c r="AL397" s="9" t="e">
        <f>IF('RAOB Used for Calcs'!N398=1, AD397/(B397-B396), B397/0)</f>
        <v>#DIV/0!</v>
      </c>
    </row>
    <row r="398" spans="2:38" x14ac:dyDescent="0.15">
      <c r="B398" s="15">
        <f>IF('RAOB Used for Calcs'!N398=1,'RAOB Used for Calcs'!C398,0)</f>
        <v>0</v>
      </c>
      <c r="D398" s="8">
        <f>Vz!K398</f>
        <v>0.42399999999999999</v>
      </c>
      <c r="F398" s="9">
        <f>'P,T'!J398</f>
        <v>0</v>
      </c>
      <c r="G398" s="8"/>
      <c r="H398" s="8">
        <f>'wind velocity'!J398-T398</f>
        <v>0</v>
      </c>
      <c r="I398" s="8"/>
      <c r="J398" s="8">
        <f>'wind velocity'!N398-X398</f>
        <v>0</v>
      </c>
      <c r="L398" s="12">
        <f>IF('RAOB Used for Calcs'!N398=1,(0.5)*F398*$K$12*D398*(H398*ABS(H398)),0)</f>
        <v>0</v>
      </c>
      <c r="N398" s="12">
        <f>IF('RAOB Used for Calcs'!N398=1,(0.5)*F398*$K$12*D398*(J398*ABS(J398)),0)</f>
        <v>0</v>
      </c>
      <c r="P398" s="9">
        <f>IF('RAOB Used for Calcs'!N398=1,L398/$O$9,0)</f>
        <v>0</v>
      </c>
      <c r="Q398" s="8"/>
      <c r="R398" s="9">
        <f>IF('RAOB Used for Calcs'!N398=1,N398/$O$9,0)</f>
        <v>0</v>
      </c>
      <c r="S398" s="25"/>
      <c r="T398" s="25">
        <f>IF('RAOB Used for Calcs'!L398=1,'particle parameters'!$B$31,T399+(P399*'vertical grid'!H399))</f>
        <v>0</v>
      </c>
      <c r="V398" s="25">
        <f>(IF('RAOB Used for Calcs'!L398=1, AVERAGE(T397:T398), AVERAGE(T397:T399))*'RAOB Used for Calcs'!N398)</f>
        <v>0</v>
      </c>
      <c r="W398" s="25"/>
      <c r="X398" s="25">
        <f>IF('RAOB Used for Calcs'!L398=1,'particle parameters'!$B$32,X399+(R399*'vertical grid'!H399))</f>
        <v>0</v>
      </c>
      <c r="Z398" s="25">
        <f>(IF('RAOB Used for Calcs'!L398=1,AVERAGE(X397:X398),AVERAGE(X397:X399)))*'RAOB Used for Calcs'!N398</f>
        <v>0</v>
      </c>
      <c r="AB398" s="8">
        <f>(V398*'vertical grid'!H398)+((0.5*P398)*('vertical grid'!H398*'vertical grid'!H398))</f>
        <v>0</v>
      </c>
      <c r="AD398" s="8">
        <f>(Z398*'vertical grid'!H398)+((0.5*R398)*('vertical grid'!H398*'vertical grid'!H398))</f>
        <v>0</v>
      </c>
      <c r="AF398" s="8" t="e">
        <f>IF(AB398=0, AB398/0, SUM(AB398:$AB$600))</f>
        <v>#DIV/0!</v>
      </c>
      <c r="AH398" s="8" t="e">
        <f>IF(AD398=0, AD398/0, SUM(AD398:$AD$600))</f>
        <v>#DIV/0!</v>
      </c>
      <c r="AJ398" s="9" t="e">
        <f>IF('RAOB Used for Calcs'!N399=1,AB398/(B398-B397),B398/0)</f>
        <v>#DIV/0!</v>
      </c>
      <c r="AL398" s="9" t="e">
        <f>IF('RAOB Used for Calcs'!N399=1, AD398/(B398-B397), B398/0)</f>
        <v>#DIV/0!</v>
      </c>
    </row>
    <row r="399" spans="2:38" x14ac:dyDescent="0.15">
      <c r="B399" s="15">
        <f>IF('RAOB Used for Calcs'!N399=1,'RAOB Used for Calcs'!C399,0)</f>
        <v>0</v>
      </c>
      <c r="D399" s="8">
        <f>Vz!K399</f>
        <v>0.42399999999999999</v>
      </c>
      <c r="F399" s="9">
        <f>'P,T'!J399</f>
        <v>0</v>
      </c>
      <c r="G399" s="8"/>
      <c r="H399" s="8">
        <f>'wind velocity'!J399-T399</f>
        <v>0</v>
      </c>
      <c r="I399" s="8"/>
      <c r="J399" s="8">
        <f>'wind velocity'!N399-X399</f>
        <v>0</v>
      </c>
      <c r="L399" s="12">
        <f>IF('RAOB Used for Calcs'!N399=1,(0.5)*F399*$K$12*D399*(H399*ABS(H399)),0)</f>
        <v>0</v>
      </c>
      <c r="N399" s="12">
        <f>IF('RAOB Used for Calcs'!N399=1,(0.5)*F399*$K$12*D399*(J399*ABS(J399)),0)</f>
        <v>0</v>
      </c>
      <c r="P399" s="9">
        <f>IF('RAOB Used for Calcs'!N399=1,L399/$O$9,0)</f>
        <v>0</v>
      </c>
      <c r="Q399" s="8"/>
      <c r="R399" s="9">
        <f>IF('RAOB Used for Calcs'!N399=1,N399/$O$9,0)</f>
        <v>0</v>
      </c>
      <c r="S399" s="25"/>
      <c r="T399" s="25">
        <f>IF('RAOB Used for Calcs'!L399=1,'particle parameters'!$B$31,T400+(P400*'vertical grid'!H400))</f>
        <v>0</v>
      </c>
      <c r="V399" s="25">
        <f>(IF('RAOB Used for Calcs'!L399=1, AVERAGE(T398:T399), AVERAGE(T398:T400))*'RAOB Used for Calcs'!N399)</f>
        <v>0</v>
      </c>
      <c r="W399" s="25"/>
      <c r="X399" s="25">
        <f>IF('RAOB Used for Calcs'!L399=1,'particle parameters'!$B$32,X400+(R400*'vertical grid'!H400))</f>
        <v>0</v>
      </c>
      <c r="Z399" s="25">
        <f>(IF('RAOB Used for Calcs'!L399=1,AVERAGE(X398:X399),AVERAGE(X398:X400)))*'RAOB Used for Calcs'!N399</f>
        <v>0</v>
      </c>
      <c r="AB399" s="8">
        <f>(V399*'vertical grid'!H399)+((0.5*P399)*('vertical grid'!H399*'vertical grid'!H399))</f>
        <v>0</v>
      </c>
      <c r="AD399" s="8">
        <f>(Z399*'vertical grid'!H399)+((0.5*R399)*('vertical grid'!H399*'vertical grid'!H399))</f>
        <v>0</v>
      </c>
      <c r="AF399" s="8" t="e">
        <f>IF(AB399=0, AB399/0, SUM(AB399:$AB$600))</f>
        <v>#DIV/0!</v>
      </c>
      <c r="AH399" s="8" t="e">
        <f>IF(AD399=0, AD399/0, SUM(AD399:$AD$600))</f>
        <v>#DIV/0!</v>
      </c>
      <c r="AJ399" s="9" t="e">
        <f>IF('RAOB Used for Calcs'!N400=1,AB399/(B399-B398),B399/0)</f>
        <v>#DIV/0!</v>
      </c>
      <c r="AL399" s="9" t="e">
        <f>IF('RAOB Used for Calcs'!N400=1, AD399/(B399-B398), B399/0)</f>
        <v>#DIV/0!</v>
      </c>
    </row>
    <row r="400" spans="2:38" x14ac:dyDescent="0.15">
      <c r="B400" s="15">
        <f>IF('RAOB Used for Calcs'!N400=1,'RAOB Used for Calcs'!C400,0)</f>
        <v>0</v>
      </c>
      <c r="D400" s="8">
        <f>Vz!K400</f>
        <v>0.42399999999999999</v>
      </c>
      <c r="F400" s="9">
        <f>'P,T'!J400</f>
        <v>0</v>
      </c>
      <c r="G400" s="8"/>
      <c r="H400" s="8">
        <f>'wind velocity'!J400-T400</f>
        <v>0</v>
      </c>
      <c r="I400" s="8"/>
      <c r="J400" s="8">
        <f>'wind velocity'!N400-X400</f>
        <v>0</v>
      </c>
      <c r="L400" s="12">
        <f>IF('RAOB Used for Calcs'!N400=1,(0.5)*F400*$K$12*D400*(H400*ABS(H400)),0)</f>
        <v>0</v>
      </c>
      <c r="N400" s="12">
        <f>IF('RAOB Used for Calcs'!N400=1,(0.5)*F400*$K$12*D400*(J400*ABS(J400)),0)</f>
        <v>0</v>
      </c>
      <c r="P400" s="9">
        <f>IF('RAOB Used for Calcs'!N400=1,L400/$O$9,0)</f>
        <v>0</v>
      </c>
      <c r="Q400" s="8"/>
      <c r="R400" s="9">
        <f>IF('RAOB Used for Calcs'!N400=1,N400/$O$9,0)</f>
        <v>0</v>
      </c>
      <c r="S400" s="25"/>
      <c r="T400" s="25">
        <f>IF('RAOB Used for Calcs'!L400=1,'particle parameters'!$B$31,T401+(P401*'vertical grid'!H401))</f>
        <v>0</v>
      </c>
      <c r="V400" s="25">
        <f>(IF('RAOB Used for Calcs'!L400=1, AVERAGE(T399:T400), AVERAGE(T399:T401))*'RAOB Used for Calcs'!N400)</f>
        <v>0</v>
      </c>
      <c r="W400" s="25"/>
      <c r="X400" s="25">
        <f>IF('RAOB Used for Calcs'!L400=1,'particle parameters'!$B$32,X401+(R401*'vertical grid'!H401))</f>
        <v>0</v>
      </c>
      <c r="Z400" s="25">
        <f>(IF('RAOB Used for Calcs'!L400=1,AVERAGE(X399:X400),AVERAGE(X399:X401)))*'RAOB Used for Calcs'!N400</f>
        <v>0</v>
      </c>
      <c r="AB400" s="8">
        <f>(V400*'vertical grid'!H400)+((0.5*P400)*('vertical grid'!H400*'vertical grid'!H400))</f>
        <v>0</v>
      </c>
      <c r="AD400" s="8">
        <f>(Z400*'vertical grid'!H400)+((0.5*R400)*('vertical grid'!H400*'vertical grid'!H400))</f>
        <v>0</v>
      </c>
      <c r="AF400" s="8" t="e">
        <f>IF(AB400=0, AB400/0, SUM(AB400:$AB$600))</f>
        <v>#DIV/0!</v>
      </c>
      <c r="AH400" s="8" t="e">
        <f>IF(AD400=0, AD400/0, SUM(AD400:$AD$600))</f>
        <v>#DIV/0!</v>
      </c>
      <c r="AJ400" s="9" t="e">
        <f>IF('RAOB Used for Calcs'!N401=1,AB400/(B400-B399),B400/0)</f>
        <v>#DIV/0!</v>
      </c>
      <c r="AL400" s="9" t="e">
        <f>IF('RAOB Used for Calcs'!N401=1, AD400/(B400-B399), B400/0)</f>
        <v>#DIV/0!</v>
      </c>
    </row>
    <row r="401" spans="2:38" x14ac:dyDescent="0.15">
      <c r="B401" s="15">
        <f>IF('RAOB Used for Calcs'!N401=1,'RAOB Used for Calcs'!C401,0)</f>
        <v>0</v>
      </c>
      <c r="D401" s="8">
        <f>Vz!K401</f>
        <v>0.42399999999999999</v>
      </c>
      <c r="F401" s="9">
        <f>'P,T'!J401</f>
        <v>0</v>
      </c>
      <c r="G401" s="8"/>
      <c r="H401" s="8">
        <f>'wind velocity'!J401-T401</f>
        <v>0</v>
      </c>
      <c r="I401" s="8"/>
      <c r="J401" s="8">
        <f>'wind velocity'!N401-X401</f>
        <v>0</v>
      </c>
      <c r="L401" s="12">
        <f>IF('RAOB Used for Calcs'!N401=1,(0.5)*F401*$K$12*D401*(H401*ABS(H401)),0)</f>
        <v>0</v>
      </c>
      <c r="N401" s="12">
        <f>IF('RAOB Used for Calcs'!N401=1,(0.5)*F401*$K$12*D401*(J401*ABS(J401)),0)</f>
        <v>0</v>
      </c>
      <c r="P401" s="9">
        <f>IF('RAOB Used for Calcs'!N401=1,L401/$O$9,0)</f>
        <v>0</v>
      </c>
      <c r="Q401" s="8"/>
      <c r="R401" s="9">
        <f>IF('RAOB Used for Calcs'!N401=1,N401/$O$9,0)</f>
        <v>0</v>
      </c>
      <c r="S401" s="25"/>
      <c r="T401" s="25">
        <f>IF('RAOB Used for Calcs'!L401=1,'particle parameters'!$B$31,T402+(P402*'vertical grid'!H402))</f>
        <v>0</v>
      </c>
      <c r="V401" s="25">
        <f>(IF('RAOB Used for Calcs'!L401=1, AVERAGE(T400:T401), AVERAGE(T400:T402))*'RAOB Used for Calcs'!N401)</f>
        <v>0</v>
      </c>
      <c r="W401" s="25"/>
      <c r="X401" s="25">
        <f>IF('RAOB Used for Calcs'!L401=1,'particle parameters'!$B$32,X402+(R402*'vertical grid'!H402))</f>
        <v>0</v>
      </c>
      <c r="Z401" s="25">
        <f>(IF('RAOB Used for Calcs'!L401=1,AVERAGE(X400:X401),AVERAGE(X400:X402)))*'RAOB Used for Calcs'!N401</f>
        <v>0</v>
      </c>
      <c r="AB401" s="8">
        <f>(V401*'vertical grid'!H401)+((0.5*P401)*('vertical grid'!H401*'vertical grid'!H401))</f>
        <v>0</v>
      </c>
      <c r="AD401" s="8">
        <f>(Z401*'vertical grid'!H401)+((0.5*R401)*('vertical grid'!H401*'vertical grid'!H401))</f>
        <v>0</v>
      </c>
      <c r="AF401" s="8" t="e">
        <f>IF(AB401=0, AB401/0, SUM(AB401:$AB$600))</f>
        <v>#DIV/0!</v>
      </c>
      <c r="AH401" s="8" t="e">
        <f>IF(AD401=0, AD401/0, SUM(AD401:$AD$600))</f>
        <v>#DIV/0!</v>
      </c>
      <c r="AJ401" s="9" t="e">
        <f>IF('RAOB Used for Calcs'!N402=1,AB401/(B401-B400),B401/0)</f>
        <v>#DIV/0!</v>
      </c>
      <c r="AL401" s="9" t="e">
        <f>IF('RAOB Used for Calcs'!N402=1, AD401/(B401-B400), B401/0)</f>
        <v>#DIV/0!</v>
      </c>
    </row>
    <row r="402" spans="2:38" x14ac:dyDescent="0.15">
      <c r="B402" s="15">
        <f>IF('RAOB Used for Calcs'!N402=1,'RAOB Used for Calcs'!C402,0)</f>
        <v>0</v>
      </c>
      <c r="D402" s="8">
        <f>Vz!K402</f>
        <v>0.42399999999999999</v>
      </c>
      <c r="F402" s="9">
        <f>'P,T'!J402</f>
        <v>0</v>
      </c>
      <c r="G402" s="8"/>
      <c r="H402" s="8">
        <f>'wind velocity'!J402-T402</f>
        <v>0</v>
      </c>
      <c r="I402" s="8"/>
      <c r="J402" s="8">
        <f>'wind velocity'!N402-X402</f>
        <v>0</v>
      </c>
      <c r="L402" s="12">
        <f>IF('RAOB Used for Calcs'!N402=1,(0.5)*F402*$K$12*D402*(H402*ABS(H402)),0)</f>
        <v>0</v>
      </c>
      <c r="N402" s="12">
        <f>IF('RAOB Used for Calcs'!N402=1,(0.5)*F402*$K$12*D402*(J402*ABS(J402)),0)</f>
        <v>0</v>
      </c>
      <c r="P402" s="9">
        <f>IF('RAOB Used for Calcs'!N402=1,L402/$O$9,0)</f>
        <v>0</v>
      </c>
      <c r="Q402" s="8"/>
      <c r="R402" s="9">
        <f>IF('RAOB Used for Calcs'!N402=1,N402/$O$9,0)</f>
        <v>0</v>
      </c>
      <c r="S402" s="25"/>
      <c r="T402" s="25">
        <f>IF('RAOB Used for Calcs'!L402=1,'particle parameters'!$B$31,T403+(P403*'vertical grid'!H403))</f>
        <v>0</v>
      </c>
      <c r="V402" s="25">
        <f>(IF('RAOB Used for Calcs'!L402=1, AVERAGE(T401:T402), AVERAGE(T401:T403))*'RAOB Used for Calcs'!N402)</f>
        <v>0</v>
      </c>
      <c r="W402" s="25"/>
      <c r="X402" s="25">
        <f>IF('RAOB Used for Calcs'!L402=1,'particle parameters'!$B$32,X403+(R403*'vertical grid'!H403))</f>
        <v>0</v>
      </c>
      <c r="Z402" s="25">
        <f>(IF('RAOB Used for Calcs'!L402=1,AVERAGE(X401:X402),AVERAGE(X401:X403)))*'RAOB Used for Calcs'!N402</f>
        <v>0</v>
      </c>
      <c r="AB402" s="8">
        <f>(V402*'vertical grid'!H402)+((0.5*P402)*('vertical grid'!H402*'vertical grid'!H402))</f>
        <v>0</v>
      </c>
      <c r="AD402" s="8">
        <f>(Z402*'vertical grid'!H402)+((0.5*R402)*('vertical grid'!H402*'vertical grid'!H402))</f>
        <v>0</v>
      </c>
      <c r="AF402" s="8" t="e">
        <f>IF(AB402=0, AB402/0, SUM(AB402:$AB$600))</f>
        <v>#DIV/0!</v>
      </c>
      <c r="AH402" s="8" t="e">
        <f>IF(AD402=0, AD402/0, SUM(AD402:$AD$600))</f>
        <v>#DIV/0!</v>
      </c>
      <c r="AJ402" s="9" t="e">
        <f>IF('RAOB Used for Calcs'!N403=1,AB402/(B402-B401),B402/0)</f>
        <v>#DIV/0!</v>
      </c>
      <c r="AL402" s="9" t="e">
        <f>IF('RAOB Used for Calcs'!N403=1, AD402/(B402-B401), B402/0)</f>
        <v>#DIV/0!</v>
      </c>
    </row>
    <row r="403" spans="2:38" x14ac:dyDescent="0.15">
      <c r="B403" s="15">
        <f>IF('RAOB Used for Calcs'!N403=1,'RAOB Used for Calcs'!C403,0)</f>
        <v>0</v>
      </c>
      <c r="D403" s="8">
        <f>Vz!K403</f>
        <v>0.42399999999999999</v>
      </c>
      <c r="F403" s="9">
        <f>'P,T'!J403</f>
        <v>0</v>
      </c>
      <c r="G403" s="8"/>
      <c r="H403" s="8">
        <f>'wind velocity'!J403-T403</f>
        <v>0</v>
      </c>
      <c r="I403" s="8"/>
      <c r="J403" s="8">
        <f>'wind velocity'!N403-X403</f>
        <v>0</v>
      </c>
      <c r="L403" s="12">
        <f>IF('RAOB Used for Calcs'!N403=1,(0.5)*F403*$K$12*D403*(H403*ABS(H403)),0)</f>
        <v>0</v>
      </c>
      <c r="N403" s="12">
        <f>IF('RAOB Used for Calcs'!N403=1,(0.5)*F403*$K$12*D403*(J403*ABS(J403)),0)</f>
        <v>0</v>
      </c>
      <c r="P403" s="9">
        <f>IF('RAOB Used for Calcs'!N403=1,L403/$O$9,0)</f>
        <v>0</v>
      </c>
      <c r="Q403" s="8"/>
      <c r="R403" s="9">
        <f>IF('RAOB Used for Calcs'!N403=1,N403/$O$9,0)</f>
        <v>0</v>
      </c>
      <c r="S403" s="25"/>
      <c r="T403" s="25">
        <f>IF('RAOB Used for Calcs'!L403=1,'particle parameters'!$B$31,T404+(P404*'vertical grid'!H404))</f>
        <v>0</v>
      </c>
      <c r="V403" s="25">
        <f>(IF('RAOB Used for Calcs'!L403=1, AVERAGE(T402:T403), AVERAGE(T402:T404))*'RAOB Used for Calcs'!N403)</f>
        <v>0</v>
      </c>
      <c r="W403" s="25"/>
      <c r="X403" s="25">
        <f>IF('RAOB Used for Calcs'!L403=1,'particle parameters'!$B$32,X404+(R404*'vertical grid'!H404))</f>
        <v>0</v>
      </c>
      <c r="Z403" s="25">
        <f>(IF('RAOB Used for Calcs'!L403=1,AVERAGE(X402:X403),AVERAGE(X402:X404)))*'RAOB Used for Calcs'!N403</f>
        <v>0</v>
      </c>
      <c r="AB403" s="8">
        <f>(V403*'vertical grid'!H403)+((0.5*P403)*('vertical grid'!H403*'vertical grid'!H403))</f>
        <v>0</v>
      </c>
      <c r="AD403" s="8">
        <f>(Z403*'vertical grid'!H403)+((0.5*R403)*('vertical grid'!H403*'vertical grid'!H403))</f>
        <v>0</v>
      </c>
      <c r="AF403" s="8" t="e">
        <f>IF(AB403=0, AB403/0, SUM(AB403:$AB$600))</f>
        <v>#DIV/0!</v>
      </c>
      <c r="AH403" s="8" t="e">
        <f>IF(AD403=0, AD403/0, SUM(AD403:$AD$600))</f>
        <v>#DIV/0!</v>
      </c>
      <c r="AJ403" s="9" t="e">
        <f>IF('RAOB Used for Calcs'!N404=1,AB403/(B403-B402),B403/0)</f>
        <v>#DIV/0!</v>
      </c>
      <c r="AL403" s="9" t="e">
        <f>IF('RAOB Used for Calcs'!N404=1, AD403/(B403-B402), B403/0)</f>
        <v>#DIV/0!</v>
      </c>
    </row>
    <row r="404" spans="2:38" x14ac:dyDescent="0.15">
      <c r="B404" s="15">
        <f>IF('RAOB Used for Calcs'!N404=1,'RAOB Used for Calcs'!C404,0)</f>
        <v>0</v>
      </c>
      <c r="D404" s="8">
        <f>Vz!K404</f>
        <v>0.42399999999999999</v>
      </c>
      <c r="F404" s="9">
        <f>'P,T'!J404</f>
        <v>0</v>
      </c>
      <c r="G404" s="8"/>
      <c r="H404" s="8">
        <f>'wind velocity'!J404-T404</f>
        <v>0</v>
      </c>
      <c r="I404" s="8"/>
      <c r="J404" s="8">
        <f>'wind velocity'!N404-X404</f>
        <v>0</v>
      </c>
      <c r="L404" s="12">
        <f>IF('RAOB Used for Calcs'!N404=1,(0.5)*F404*$K$12*D404*(H404*ABS(H404)),0)</f>
        <v>0</v>
      </c>
      <c r="N404" s="12">
        <f>IF('RAOB Used for Calcs'!N404=1,(0.5)*F404*$K$12*D404*(J404*ABS(J404)),0)</f>
        <v>0</v>
      </c>
      <c r="P404" s="9">
        <f>IF('RAOB Used for Calcs'!N404=1,L404/$O$9,0)</f>
        <v>0</v>
      </c>
      <c r="Q404" s="8"/>
      <c r="R404" s="9">
        <f>IF('RAOB Used for Calcs'!N404=1,N404/$O$9,0)</f>
        <v>0</v>
      </c>
      <c r="S404" s="25"/>
      <c r="T404" s="25">
        <f>IF('RAOB Used for Calcs'!L404=1,'particle parameters'!$B$31,T405+(P405*'vertical grid'!H405))</f>
        <v>0</v>
      </c>
      <c r="V404" s="25">
        <f>(IF('RAOB Used for Calcs'!L404=1, AVERAGE(T403:T404), AVERAGE(T403:T405))*'RAOB Used for Calcs'!N404)</f>
        <v>0</v>
      </c>
      <c r="W404" s="25"/>
      <c r="X404" s="25">
        <f>IF('RAOB Used for Calcs'!L404=1,'particle parameters'!$B$32,X405+(R405*'vertical grid'!H405))</f>
        <v>0</v>
      </c>
      <c r="Z404" s="25">
        <f>(IF('RAOB Used for Calcs'!L404=1,AVERAGE(X403:X404),AVERAGE(X403:X405)))*'RAOB Used for Calcs'!N404</f>
        <v>0</v>
      </c>
      <c r="AB404" s="8">
        <f>(V404*'vertical grid'!H404)+((0.5*P404)*('vertical grid'!H404*'vertical grid'!H404))</f>
        <v>0</v>
      </c>
      <c r="AD404" s="8">
        <f>(Z404*'vertical grid'!H404)+((0.5*R404)*('vertical grid'!H404*'vertical grid'!H404))</f>
        <v>0</v>
      </c>
      <c r="AF404" s="8" t="e">
        <f>IF(AB404=0, AB404/0, SUM(AB404:$AB$600))</f>
        <v>#DIV/0!</v>
      </c>
      <c r="AH404" s="8" t="e">
        <f>IF(AD404=0, AD404/0, SUM(AD404:$AD$600))</f>
        <v>#DIV/0!</v>
      </c>
      <c r="AJ404" s="9" t="e">
        <f>IF('RAOB Used for Calcs'!N405=1,AB404/(B404-B403),B404/0)</f>
        <v>#DIV/0!</v>
      </c>
      <c r="AL404" s="9" t="e">
        <f>IF('RAOB Used for Calcs'!N405=1, AD404/(B404-B403), B404/0)</f>
        <v>#DIV/0!</v>
      </c>
    </row>
    <row r="405" spans="2:38" x14ac:dyDescent="0.15">
      <c r="B405" s="15">
        <f>IF('RAOB Used for Calcs'!N405=1,'RAOB Used for Calcs'!C405,0)</f>
        <v>0</v>
      </c>
      <c r="D405" s="8">
        <f>Vz!K405</f>
        <v>0.42399999999999999</v>
      </c>
      <c r="F405" s="9">
        <f>'P,T'!J405</f>
        <v>0</v>
      </c>
      <c r="G405" s="8"/>
      <c r="H405" s="8">
        <f>'wind velocity'!J405-T405</f>
        <v>0</v>
      </c>
      <c r="I405" s="8"/>
      <c r="J405" s="8">
        <f>'wind velocity'!N405-X405</f>
        <v>0</v>
      </c>
      <c r="L405" s="12">
        <f>IF('RAOB Used for Calcs'!N405=1,(0.5)*F405*$K$12*D405*(H405*ABS(H405)),0)</f>
        <v>0</v>
      </c>
      <c r="N405" s="12">
        <f>IF('RAOB Used for Calcs'!N405=1,(0.5)*F405*$K$12*D405*(J405*ABS(J405)),0)</f>
        <v>0</v>
      </c>
      <c r="P405" s="9">
        <f>IF('RAOB Used for Calcs'!N405=1,L405/$O$9,0)</f>
        <v>0</v>
      </c>
      <c r="Q405" s="8"/>
      <c r="R405" s="9">
        <f>IF('RAOB Used for Calcs'!N405=1,N405/$O$9,0)</f>
        <v>0</v>
      </c>
      <c r="S405" s="25"/>
      <c r="T405" s="25">
        <f>IF('RAOB Used for Calcs'!L405=1,'particle parameters'!$B$31,T406+(P406*'vertical grid'!H406))</f>
        <v>0</v>
      </c>
      <c r="V405" s="25">
        <f>(IF('RAOB Used for Calcs'!L405=1, AVERAGE(T404:T405), AVERAGE(T404:T406))*'RAOB Used for Calcs'!N405)</f>
        <v>0</v>
      </c>
      <c r="W405" s="25"/>
      <c r="X405" s="25">
        <f>IF('RAOB Used for Calcs'!L405=1,'particle parameters'!$B$32,X406+(R406*'vertical grid'!H406))</f>
        <v>0</v>
      </c>
      <c r="Z405" s="25">
        <f>(IF('RAOB Used for Calcs'!L405=1,AVERAGE(X404:X405),AVERAGE(X404:X406)))*'RAOB Used for Calcs'!N405</f>
        <v>0</v>
      </c>
      <c r="AB405" s="8">
        <f>(V405*'vertical grid'!H405)+((0.5*P405)*('vertical grid'!H405*'vertical grid'!H405))</f>
        <v>0</v>
      </c>
      <c r="AD405" s="8">
        <f>(Z405*'vertical grid'!H405)+((0.5*R405)*('vertical grid'!H405*'vertical grid'!H405))</f>
        <v>0</v>
      </c>
      <c r="AF405" s="8" t="e">
        <f>IF(AB405=0, AB405/0, SUM(AB405:$AB$600))</f>
        <v>#DIV/0!</v>
      </c>
      <c r="AH405" s="8" t="e">
        <f>IF(AD405=0, AD405/0, SUM(AD405:$AD$600))</f>
        <v>#DIV/0!</v>
      </c>
      <c r="AJ405" s="9" t="e">
        <f>IF('RAOB Used for Calcs'!N406=1,AB405/(B405-B404),B405/0)</f>
        <v>#DIV/0!</v>
      </c>
      <c r="AL405" s="9" t="e">
        <f>IF('RAOB Used for Calcs'!N406=1, AD405/(B405-B404), B405/0)</f>
        <v>#DIV/0!</v>
      </c>
    </row>
    <row r="406" spans="2:38" x14ac:dyDescent="0.15">
      <c r="B406" s="15">
        <f>IF('RAOB Used for Calcs'!N406=1,'RAOB Used for Calcs'!C406,0)</f>
        <v>0</v>
      </c>
      <c r="D406" s="8">
        <f>Vz!K406</f>
        <v>0.42399999999999999</v>
      </c>
      <c r="F406" s="9">
        <f>'P,T'!J406</f>
        <v>0</v>
      </c>
      <c r="G406" s="8"/>
      <c r="H406" s="8">
        <f>'wind velocity'!J406-T406</f>
        <v>0</v>
      </c>
      <c r="I406" s="8"/>
      <c r="J406" s="8">
        <f>'wind velocity'!N406-X406</f>
        <v>0</v>
      </c>
      <c r="L406" s="12">
        <f>IF('RAOB Used for Calcs'!N406=1,(0.5)*F406*$K$12*D406*(H406*ABS(H406)),0)</f>
        <v>0</v>
      </c>
      <c r="N406" s="12">
        <f>IF('RAOB Used for Calcs'!N406=1,(0.5)*F406*$K$12*D406*(J406*ABS(J406)),0)</f>
        <v>0</v>
      </c>
      <c r="P406" s="9">
        <f>IF('RAOB Used for Calcs'!N406=1,L406/$O$9,0)</f>
        <v>0</v>
      </c>
      <c r="Q406" s="8"/>
      <c r="R406" s="9">
        <f>IF('RAOB Used for Calcs'!N406=1,N406/$O$9,0)</f>
        <v>0</v>
      </c>
      <c r="S406" s="25"/>
      <c r="T406" s="25">
        <f>IF('RAOB Used for Calcs'!L406=1,'particle parameters'!$B$31,T407+(P407*'vertical grid'!H407))</f>
        <v>0</v>
      </c>
      <c r="V406" s="25">
        <f>(IF('RAOB Used for Calcs'!L406=1, AVERAGE(T405:T406), AVERAGE(T405:T407))*'RAOB Used for Calcs'!N406)</f>
        <v>0</v>
      </c>
      <c r="W406" s="25"/>
      <c r="X406" s="25">
        <f>IF('RAOB Used for Calcs'!L406=1,'particle parameters'!$B$32,X407+(R407*'vertical grid'!H407))</f>
        <v>0</v>
      </c>
      <c r="Z406" s="25">
        <f>(IF('RAOB Used for Calcs'!L406=1,AVERAGE(X405:X406),AVERAGE(X405:X407)))*'RAOB Used for Calcs'!N406</f>
        <v>0</v>
      </c>
      <c r="AB406" s="8">
        <f>(V406*'vertical grid'!H406)+((0.5*P406)*('vertical grid'!H406*'vertical grid'!H406))</f>
        <v>0</v>
      </c>
      <c r="AD406" s="8">
        <f>(Z406*'vertical grid'!H406)+((0.5*R406)*('vertical grid'!H406*'vertical grid'!H406))</f>
        <v>0</v>
      </c>
      <c r="AF406" s="8" t="e">
        <f>IF(AB406=0, AB406/0, SUM(AB406:$AB$600))</f>
        <v>#DIV/0!</v>
      </c>
      <c r="AH406" s="8" t="e">
        <f>IF(AD406=0, AD406/0, SUM(AD406:$AD$600))</f>
        <v>#DIV/0!</v>
      </c>
      <c r="AJ406" s="9" t="e">
        <f>IF('RAOB Used for Calcs'!N407=1,AB406/(B406-B405),B406/0)</f>
        <v>#DIV/0!</v>
      </c>
      <c r="AL406" s="9" t="e">
        <f>IF('RAOB Used for Calcs'!N407=1, AD406/(B406-B405), B406/0)</f>
        <v>#DIV/0!</v>
      </c>
    </row>
    <row r="407" spans="2:38" x14ac:dyDescent="0.15">
      <c r="B407" s="15">
        <f>IF('RAOB Used for Calcs'!N407=1,'RAOB Used for Calcs'!C407,0)</f>
        <v>0</v>
      </c>
      <c r="D407" s="8">
        <f>Vz!K407</f>
        <v>0.42399999999999999</v>
      </c>
      <c r="F407" s="9">
        <f>'P,T'!J407</f>
        <v>0</v>
      </c>
      <c r="G407" s="8"/>
      <c r="H407" s="8">
        <f>'wind velocity'!J407-T407</f>
        <v>0</v>
      </c>
      <c r="I407" s="8"/>
      <c r="J407" s="8">
        <f>'wind velocity'!N407-X407</f>
        <v>0</v>
      </c>
      <c r="L407" s="12">
        <f>IF('RAOB Used for Calcs'!N407=1,(0.5)*F407*$K$12*D407*(H407*ABS(H407)),0)</f>
        <v>0</v>
      </c>
      <c r="N407" s="12">
        <f>IF('RAOB Used for Calcs'!N407=1,(0.5)*F407*$K$12*D407*(J407*ABS(J407)),0)</f>
        <v>0</v>
      </c>
      <c r="P407" s="9">
        <f>IF('RAOB Used for Calcs'!N407=1,L407/$O$9,0)</f>
        <v>0</v>
      </c>
      <c r="Q407" s="8"/>
      <c r="R407" s="9">
        <f>IF('RAOB Used for Calcs'!N407=1,N407/$O$9,0)</f>
        <v>0</v>
      </c>
      <c r="S407" s="25"/>
      <c r="T407" s="25">
        <f>IF('RAOB Used for Calcs'!L407=1,'particle parameters'!$B$31,T408+(P408*'vertical grid'!H408))</f>
        <v>0</v>
      </c>
      <c r="V407" s="25">
        <f>(IF('RAOB Used for Calcs'!L407=1, AVERAGE(T406:T407), AVERAGE(T406:T408))*'RAOB Used for Calcs'!N407)</f>
        <v>0</v>
      </c>
      <c r="W407" s="25"/>
      <c r="X407" s="25">
        <f>IF('RAOB Used for Calcs'!L407=1,'particle parameters'!$B$32,X408+(R408*'vertical grid'!H408))</f>
        <v>0</v>
      </c>
      <c r="Z407" s="25">
        <f>(IF('RAOB Used for Calcs'!L407=1,AVERAGE(X406:X407),AVERAGE(X406:X408)))*'RAOB Used for Calcs'!N407</f>
        <v>0</v>
      </c>
      <c r="AB407" s="8">
        <f>(V407*'vertical grid'!H407)+((0.5*P407)*('vertical grid'!H407*'vertical grid'!H407))</f>
        <v>0</v>
      </c>
      <c r="AD407" s="8">
        <f>(Z407*'vertical grid'!H407)+((0.5*R407)*('vertical grid'!H407*'vertical grid'!H407))</f>
        <v>0</v>
      </c>
      <c r="AF407" s="8" t="e">
        <f>IF(AB407=0, AB407/0, SUM(AB407:$AB$600))</f>
        <v>#DIV/0!</v>
      </c>
      <c r="AH407" s="8" t="e">
        <f>IF(AD407=0, AD407/0, SUM(AD407:$AD$600))</f>
        <v>#DIV/0!</v>
      </c>
      <c r="AJ407" s="9" t="e">
        <f>IF('RAOB Used for Calcs'!N408=1,AB407/(B407-B406),B407/0)</f>
        <v>#DIV/0!</v>
      </c>
      <c r="AL407" s="9" t="e">
        <f>IF('RAOB Used for Calcs'!N408=1, AD407/(B407-B406), B407/0)</f>
        <v>#DIV/0!</v>
      </c>
    </row>
    <row r="408" spans="2:38" x14ac:dyDescent="0.15">
      <c r="B408" s="15">
        <f>IF('RAOB Used for Calcs'!N408=1,'RAOB Used for Calcs'!C408,0)</f>
        <v>0</v>
      </c>
      <c r="D408" s="8">
        <f>Vz!K408</f>
        <v>0.42399999999999999</v>
      </c>
      <c r="F408" s="9">
        <f>'P,T'!J408</f>
        <v>0</v>
      </c>
      <c r="G408" s="8"/>
      <c r="H408" s="8">
        <f>'wind velocity'!J408-T408</f>
        <v>0</v>
      </c>
      <c r="I408" s="8"/>
      <c r="J408" s="8">
        <f>'wind velocity'!N408-X408</f>
        <v>0</v>
      </c>
      <c r="L408" s="12">
        <f>IF('RAOB Used for Calcs'!N408=1,(0.5)*F408*$K$12*D408*(H408*ABS(H408)),0)</f>
        <v>0</v>
      </c>
      <c r="N408" s="12">
        <f>IF('RAOB Used for Calcs'!N408=1,(0.5)*F408*$K$12*D408*(J408*ABS(J408)),0)</f>
        <v>0</v>
      </c>
      <c r="P408" s="9">
        <f>IF('RAOB Used for Calcs'!N408=1,L408/$O$9,0)</f>
        <v>0</v>
      </c>
      <c r="Q408" s="8"/>
      <c r="R408" s="9">
        <f>IF('RAOB Used for Calcs'!N408=1,N408/$O$9,0)</f>
        <v>0</v>
      </c>
      <c r="S408" s="25"/>
      <c r="T408" s="25">
        <f>IF('RAOB Used for Calcs'!L408=1,'particle parameters'!$B$31,T409+(P409*'vertical grid'!H409))</f>
        <v>0</v>
      </c>
      <c r="V408" s="25">
        <f>(IF('RAOB Used for Calcs'!L408=1, AVERAGE(T407:T408), AVERAGE(T407:T409))*'RAOB Used for Calcs'!N408)</f>
        <v>0</v>
      </c>
      <c r="W408" s="25"/>
      <c r="X408" s="25">
        <f>IF('RAOB Used for Calcs'!L408=1,'particle parameters'!$B$32,X409+(R409*'vertical grid'!H409))</f>
        <v>0</v>
      </c>
      <c r="Z408" s="25">
        <f>(IF('RAOB Used for Calcs'!L408=1,AVERAGE(X407:X408),AVERAGE(X407:X409)))*'RAOB Used for Calcs'!N408</f>
        <v>0</v>
      </c>
      <c r="AB408" s="8">
        <f>(V408*'vertical grid'!H408)+((0.5*P408)*('vertical grid'!H408*'vertical grid'!H408))</f>
        <v>0</v>
      </c>
      <c r="AD408" s="8">
        <f>(Z408*'vertical grid'!H408)+((0.5*R408)*('vertical grid'!H408*'vertical grid'!H408))</f>
        <v>0</v>
      </c>
      <c r="AF408" s="8" t="e">
        <f>IF(AB408=0, AB408/0, SUM(AB408:$AB$600))</f>
        <v>#DIV/0!</v>
      </c>
      <c r="AH408" s="8" t="e">
        <f>IF(AD408=0, AD408/0, SUM(AD408:$AD$600))</f>
        <v>#DIV/0!</v>
      </c>
      <c r="AJ408" s="9" t="e">
        <f>IF('RAOB Used for Calcs'!N409=1,AB408/(B408-B407),B408/0)</f>
        <v>#DIV/0!</v>
      </c>
      <c r="AL408" s="9" t="e">
        <f>IF('RAOB Used for Calcs'!N409=1, AD408/(B408-B407), B408/0)</f>
        <v>#DIV/0!</v>
      </c>
    </row>
    <row r="409" spans="2:38" x14ac:dyDescent="0.15">
      <c r="B409" s="15">
        <f>IF('RAOB Used for Calcs'!N409=1,'RAOB Used for Calcs'!C409,0)</f>
        <v>0</v>
      </c>
      <c r="D409" s="8">
        <f>Vz!K409</f>
        <v>0.42399999999999999</v>
      </c>
      <c r="F409" s="9">
        <f>'P,T'!J409</f>
        <v>0</v>
      </c>
      <c r="G409" s="8"/>
      <c r="H409" s="8">
        <f>'wind velocity'!J409-T409</f>
        <v>0</v>
      </c>
      <c r="I409" s="8"/>
      <c r="J409" s="8">
        <f>'wind velocity'!N409-X409</f>
        <v>0</v>
      </c>
      <c r="L409" s="12">
        <f>IF('RAOB Used for Calcs'!N409=1,(0.5)*F409*$K$12*D409*(H409*ABS(H409)),0)</f>
        <v>0</v>
      </c>
      <c r="N409" s="12">
        <f>IF('RAOB Used for Calcs'!N409=1,(0.5)*F409*$K$12*D409*(J409*ABS(J409)),0)</f>
        <v>0</v>
      </c>
      <c r="P409" s="9">
        <f>IF('RAOB Used for Calcs'!N409=1,L409/$O$9,0)</f>
        <v>0</v>
      </c>
      <c r="Q409" s="8"/>
      <c r="R409" s="9">
        <f>IF('RAOB Used for Calcs'!N409=1,N409/$O$9,0)</f>
        <v>0</v>
      </c>
      <c r="S409" s="25"/>
      <c r="T409" s="25">
        <f>IF('RAOB Used for Calcs'!L409=1,'particle parameters'!$B$31,T410+(P410*'vertical grid'!H410))</f>
        <v>0</v>
      </c>
      <c r="V409" s="25">
        <f>(IF('RAOB Used for Calcs'!L409=1, AVERAGE(T408:T409), AVERAGE(T408:T410))*'RAOB Used for Calcs'!N409)</f>
        <v>0</v>
      </c>
      <c r="W409" s="25"/>
      <c r="X409" s="25">
        <f>IF('RAOB Used for Calcs'!L409=1,'particle parameters'!$B$32,X410+(R410*'vertical grid'!H410))</f>
        <v>0</v>
      </c>
      <c r="Z409" s="25">
        <f>(IF('RAOB Used for Calcs'!L409=1,AVERAGE(X408:X409),AVERAGE(X408:X410)))*'RAOB Used for Calcs'!N409</f>
        <v>0</v>
      </c>
      <c r="AB409" s="8">
        <f>(V409*'vertical grid'!H409)+((0.5*P409)*('vertical grid'!H409*'vertical grid'!H409))</f>
        <v>0</v>
      </c>
      <c r="AD409" s="8">
        <f>(Z409*'vertical grid'!H409)+((0.5*R409)*('vertical grid'!H409*'vertical grid'!H409))</f>
        <v>0</v>
      </c>
      <c r="AF409" s="8" t="e">
        <f>IF(AB409=0, AB409/0, SUM(AB409:$AB$600))</f>
        <v>#DIV/0!</v>
      </c>
      <c r="AH409" s="8" t="e">
        <f>IF(AD409=0, AD409/0, SUM(AD409:$AD$600))</f>
        <v>#DIV/0!</v>
      </c>
      <c r="AJ409" s="9" t="e">
        <f>IF('RAOB Used for Calcs'!N410=1,AB409/(B409-B408),B409/0)</f>
        <v>#DIV/0!</v>
      </c>
      <c r="AL409" s="9" t="e">
        <f>IF('RAOB Used for Calcs'!N410=1, AD409/(B409-B408), B409/0)</f>
        <v>#DIV/0!</v>
      </c>
    </row>
    <row r="410" spans="2:38" x14ac:dyDescent="0.15">
      <c r="B410" s="15">
        <f>IF('RAOB Used for Calcs'!N410=1,'RAOB Used for Calcs'!C410,0)</f>
        <v>0</v>
      </c>
      <c r="D410" s="8">
        <f>Vz!K410</f>
        <v>0.42399999999999999</v>
      </c>
      <c r="F410" s="9">
        <f>'P,T'!J410</f>
        <v>0</v>
      </c>
      <c r="G410" s="8"/>
      <c r="H410" s="8">
        <f>'wind velocity'!J410-T410</f>
        <v>0</v>
      </c>
      <c r="I410" s="8"/>
      <c r="J410" s="8">
        <f>'wind velocity'!N410-X410</f>
        <v>0</v>
      </c>
      <c r="L410" s="12">
        <f>IF('RAOB Used for Calcs'!N410=1,(0.5)*F410*$K$12*D410*(H410*ABS(H410)),0)</f>
        <v>0</v>
      </c>
      <c r="N410" s="12">
        <f>IF('RAOB Used for Calcs'!N410=1,(0.5)*F410*$K$12*D410*(J410*ABS(J410)),0)</f>
        <v>0</v>
      </c>
      <c r="P410" s="9">
        <f>IF('RAOB Used for Calcs'!N410=1,L410/$O$9,0)</f>
        <v>0</v>
      </c>
      <c r="Q410" s="8"/>
      <c r="R410" s="9">
        <f>IF('RAOB Used for Calcs'!N410=1,N410/$O$9,0)</f>
        <v>0</v>
      </c>
      <c r="S410" s="25"/>
      <c r="T410" s="25">
        <f>IF('RAOB Used for Calcs'!L410=1,'particle parameters'!$B$31,T411+(P411*'vertical grid'!H411))</f>
        <v>0</v>
      </c>
      <c r="V410" s="25">
        <f>(IF('RAOB Used for Calcs'!L410=1, AVERAGE(T409:T410), AVERAGE(T409:T411))*'RAOB Used for Calcs'!N410)</f>
        <v>0</v>
      </c>
      <c r="W410" s="25"/>
      <c r="X410" s="25">
        <f>IF('RAOB Used for Calcs'!L410=1,'particle parameters'!$B$32,X411+(R411*'vertical grid'!H411))</f>
        <v>0</v>
      </c>
      <c r="Z410" s="25">
        <f>(IF('RAOB Used for Calcs'!L410=1,AVERAGE(X409:X410),AVERAGE(X409:X411)))*'RAOB Used for Calcs'!N410</f>
        <v>0</v>
      </c>
      <c r="AB410" s="8">
        <f>(V410*'vertical grid'!H410)+((0.5*P410)*('vertical grid'!H410*'vertical grid'!H410))</f>
        <v>0</v>
      </c>
      <c r="AD410" s="8">
        <f>(Z410*'vertical grid'!H410)+((0.5*R410)*('vertical grid'!H410*'vertical grid'!H410))</f>
        <v>0</v>
      </c>
      <c r="AF410" s="8" t="e">
        <f>IF(AB410=0, AB410/0, SUM(AB410:$AB$600))</f>
        <v>#DIV/0!</v>
      </c>
      <c r="AH410" s="8" t="e">
        <f>IF(AD410=0, AD410/0, SUM(AD410:$AD$600))</f>
        <v>#DIV/0!</v>
      </c>
      <c r="AJ410" s="9" t="e">
        <f>IF('RAOB Used for Calcs'!N411=1,AB410/(B410-B409),B410/0)</f>
        <v>#DIV/0!</v>
      </c>
      <c r="AL410" s="9" t="e">
        <f>IF('RAOB Used for Calcs'!N411=1, AD410/(B410-B409), B410/0)</f>
        <v>#DIV/0!</v>
      </c>
    </row>
    <row r="411" spans="2:38" x14ac:dyDescent="0.15">
      <c r="B411" s="15">
        <f>IF('RAOB Used for Calcs'!N411=1,'RAOB Used for Calcs'!C411,0)</f>
        <v>0</v>
      </c>
      <c r="D411" s="8">
        <f>Vz!K411</f>
        <v>0.42399999999999999</v>
      </c>
      <c r="F411" s="9">
        <f>'P,T'!J411</f>
        <v>0</v>
      </c>
      <c r="G411" s="8"/>
      <c r="H411" s="8">
        <f>'wind velocity'!J411-T411</f>
        <v>0</v>
      </c>
      <c r="I411" s="8"/>
      <c r="J411" s="8">
        <f>'wind velocity'!N411-X411</f>
        <v>0</v>
      </c>
      <c r="L411" s="12">
        <f>IF('RAOB Used for Calcs'!N411=1,(0.5)*F411*$K$12*D411*(H411*ABS(H411)),0)</f>
        <v>0</v>
      </c>
      <c r="N411" s="12">
        <f>IF('RAOB Used for Calcs'!N411=1,(0.5)*F411*$K$12*D411*(J411*ABS(J411)),0)</f>
        <v>0</v>
      </c>
      <c r="P411" s="9">
        <f>IF('RAOB Used for Calcs'!N411=1,L411/$O$9,0)</f>
        <v>0</v>
      </c>
      <c r="Q411" s="8"/>
      <c r="R411" s="9">
        <f>IF('RAOB Used for Calcs'!N411=1,N411/$O$9,0)</f>
        <v>0</v>
      </c>
      <c r="S411" s="25"/>
      <c r="T411" s="25">
        <f>IF('RAOB Used for Calcs'!L411=1,'particle parameters'!$B$31,T412+(P412*'vertical grid'!H412))</f>
        <v>0</v>
      </c>
      <c r="V411" s="25">
        <f>(IF('RAOB Used for Calcs'!L411=1, AVERAGE(T410:T411), AVERAGE(T410:T412))*'RAOB Used for Calcs'!N411)</f>
        <v>0</v>
      </c>
      <c r="W411" s="25"/>
      <c r="X411" s="25">
        <f>IF('RAOB Used for Calcs'!L411=1,'particle parameters'!$B$32,X412+(R412*'vertical grid'!H412))</f>
        <v>0</v>
      </c>
      <c r="Z411" s="25">
        <f>(IF('RAOB Used for Calcs'!L411=1,AVERAGE(X410:X411),AVERAGE(X410:X412)))*'RAOB Used for Calcs'!N411</f>
        <v>0</v>
      </c>
      <c r="AB411" s="8">
        <f>(V411*'vertical grid'!H411)+((0.5*P411)*('vertical grid'!H411*'vertical grid'!H411))</f>
        <v>0</v>
      </c>
      <c r="AD411" s="8">
        <f>(Z411*'vertical grid'!H411)+((0.5*R411)*('vertical grid'!H411*'vertical grid'!H411))</f>
        <v>0</v>
      </c>
      <c r="AF411" s="8" t="e">
        <f>IF(AB411=0, AB411/0, SUM(AB411:$AB$600))</f>
        <v>#DIV/0!</v>
      </c>
      <c r="AH411" s="8" t="e">
        <f>IF(AD411=0, AD411/0, SUM(AD411:$AD$600))</f>
        <v>#DIV/0!</v>
      </c>
      <c r="AJ411" s="9" t="e">
        <f>IF('RAOB Used for Calcs'!N412=1,AB411/(B411-B410),B411/0)</f>
        <v>#DIV/0!</v>
      </c>
      <c r="AL411" s="9" t="e">
        <f>IF('RAOB Used for Calcs'!N412=1, AD411/(B411-B410), B411/0)</f>
        <v>#DIV/0!</v>
      </c>
    </row>
    <row r="412" spans="2:38" x14ac:dyDescent="0.15">
      <c r="B412" s="15">
        <f>IF('RAOB Used for Calcs'!N412=1,'RAOB Used for Calcs'!C412,0)</f>
        <v>0</v>
      </c>
      <c r="D412" s="8">
        <f>Vz!K412</f>
        <v>0.42399999999999999</v>
      </c>
      <c r="F412" s="9">
        <f>'P,T'!J412</f>
        <v>0</v>
      </c>
      <c r="G412" s="8"/>
      <c r="H412" s="8">
        <f>'wind velocity'!J412-T412</f>
        <v>0</v>
      </c>
      <c r="I412" s="8"/>
      <c r="J412" s="8">
        <f>'wind velocity'!N412-X412</f>
        <v>0</v>
      </c>
      <c r="L412" s="12">
        <f>IF('RAOB Used for Calcs'!N412=1,(0.5)*F412*$K$12*D412*(H412*ABS(H412)),0)</f>
        <v>0</v>
      </c>
      <c r="N412" s="12">
        <f>IF('RAOB Used for Calcs'!N412=1,(0.5)*F412*$K$12*D412*(J412*ABS(J412)),0)</f>
        <v>0</v>
      </c>
      <c r="P412" s="9">
        <f>IF('RAOB Used for Calcs'!N412=1,L412/$O$9,0)</f>
        <v>0</v>
      </c>
      <c r="Q412" s="8"/>
      <c r="R412" s="9">
        <f>IF('RAOB Used for Calcs'!N412=1,N412/$O$9,0)</f>
        <v>0</v>
      </c>
      <c r="S412" s="25"/>
      <c r="T412" s="25">
        <f>IF('RAOB Used for Calcs'!L412=1,'particle parameters'!$B$31,T413+(P413*'vertical grid'!H413))</f>
        <v>0</v>
      </c>
      <c r="V412" s="25">
        <f>(IF('RAOB Used for Calcs'!L412=1, AVERAGE(T411:T412), AVERAGE(T411:T413))*'RAOB Used for Calcs'!N412)</f>
        <v>0</v>
      </c>
      <c r="W412" s="25"/>
      <c r="X412" s="25">
        <f>IF('RAOB Used for Calcs'!L412=1,'particle parameters'!$B$32,X413+(R413*'vertical grid'!H413))</f>
        <v>0</v>
      </c>
      <c r="Z412" s="25">
        <f>(IF('RAOB Used for Calcs'!L412=1,AVERAGE(X411:X412),AVERAGE(X411:X413)))*'RAOB Used for Calcs'!N412</f>
        <v>0</v>
      </c>
      <c r="AB412" s="8">
        <f>(V412*'vertical grid'!H412)+((0.5*P412)*('vertical grid'!H412*'vertical grid'!H412))</f>
        <v>0</v>
      </c>
      <c r="AD412" s="8">
        <f>(Z412*'vertical grid'!H412)+((0.5*R412)*('vertical grid'!H412*'vertical grid'!H412))</f>
        <v>0</v>
      </c>
      <c r="AF412" s="8" t="e">
        <f>IF(AB412=0, AB412/0, SUM(AB412:$AB$600))</f>
        <v>#DIV/0!</v>
      </c>
      <c r="AH412" s="8" t="e">
        <f>IF(AD412=0, AD412/0, SUM(AD412:$AD$600))</f>
        <v>#DIV/0!</v>
      </c>
      <c r="AJ412" s="9" t="e">
        <f>IF('RAOB Used for Calcs'!N413=1,AB412/(B412-B411),B412/0)</f>
        <v>#DIV/0!</v>
      </c>
      <c r="AL412" s="9" t="e">
        <f>IF('RAOB Used for Calcs'!N413=1, AD412/(B412-B411), B412/0)</f>
        <v>#DIV/0!</v>
      </c>
    </row>
    <row r="413" spans="2:38" x14ac:dyDescent="0.15">
      <c r="B413" s="15">
        <f>IF('RAOB Used for Calcs'!N413=1,'RAOB Used for Calcs'!C413,0)</f>
        <v>0</v>
      </c>
      <c r="D413" s="8">
        <f>Vz!K413</f>
        <v>0.42399999999999999</v>
      </c>
      <c r="F413" s="9">
        <f>'P,T'!J413</f>
        <v>0</v>
      </c>
      <c r="G413" s="8"/>
      <c r="H413" s="8">
        <f>'wind velocity'!J413-T413</f>
        <v>0</v>
      </c>
      <c r="I413" s="8"/>
      <c r="J413" s="8">
        <f>'wind velocity'!N413-X413</f>
        <v>0</v>
      </c>
      <c r="L413" s="12">
        <f>IF('RAOB Used for Calcs'!N413=1,(0.5)*F413*$K$12*D413*(H413*ABS(H413)),0)</f>
        <v>0</v>
      </c>
      <c r="N413" s="12">
        <f>IF('RAOB Used for Calcs'!N413=1,(0.5)*F413*$K$12*D413*(J413*ABS(J413)),0)</f>
        <v>0</v>
      </c>
      <c r="P413" s="9">
        <f>IF('RAOB Used for Calcs'!N413=1,L413/$O$9,0)</f>
        <v>0</v>
      </c>
      <c r="Q413" s="8"/>
      <c r="R413" s="9">
        <f>IF('RAOB Used for Calcs'!N413=1,N413/$O$9,0)</f>
        <v>0</v>
      </c>
      <c r="S413" s="25"/>
      <c r="T413" s="25">
        <f>IF('RAOB Used for Calcs'!L413=1,'particle parameters'!$B$31,T414+(P414*'vertical grid'!H414))</f>
        <v>0</v>
      </c>
      <c r="V413" s="25">
        <f>(IF('RAOB Used for Calcs'!L413=1, AVERAGE(T412:T413), AVERAGE(T412:T414))*'RAOB Used for Calcs'!N413)</f>
        <v>0</v>
      </c>
      <c r="W413" s="25"/>
      <c r="X413" s="25">
        <f>IF('RAOB Used for Calcs'!L413=1,'particle parameters'!$B$32,X414+(R414*'vertical grid'!H414))</f>
        <v>0</v>
      </c>
      <c r="Z413" s="25">
        <f>(IF('RAOB Used for Calcs'!L413=1,AVERAGE(X412:X413),AVERAGE(X412:X414)))*'RAOB Used for Calcs'!N413</f>
        <v>0</v>
      </c>
      <c r="AB413" s="8">
        <f>(V413*'vertical grid'!H413)+((0.5*P413)*('vertical grid'!H413*'vertical grid'!H413))</f>
        <v>0</v>
      </c>
      <c r="AD413" s="8">
        <f>(Z413*'vertical grid'!H413)+((0.5*R413)*('vertical grid'!H413*'vertical grid'!H413))</f>
        <v>0</v>
      </c>
      <c r="AF413" s="8" t="e">
        <f>IF(AB413=0, AB413/0, SUM(AB413:$AB$600))</f>
        <v>#DIV/0!</v>
      </c>
      <c r="AH413" s="8" t="e">
        <f>IF(AD413=0, AD413/0, SUM(AD413:$AD$600))</f>
        <v>#DIV/0!</v>
      </c>
      <c r="AJ413" s="9" t="e">
        <f>IF('RAOB Used for Calcs'!N414=1,AB413/(B413-B412),B413/0)</f>
        <v>#DIV/0!</v>
      </c>
      <c r="AL413" s="9" t="e">
        <f>IF('RAOB Used for Calcs'!N414=1, AD413/(B413-B412), B413/0)</f>
        <v>#DIV/0!</v>
      </c>
    </row>
    <row r="414" spans="2:38" x14ac:dyDescent="0.15">
      <c r="B414" s="15">
        <f>IF('RAOB Used for Calcs'!N414=1,'RAOB Used for Calcs'!C414,0)</f>
        <v>0</v>
      </c>
      <c r="D414" s="8">
        <f>Vz!K414</f>
        <v>0.42399999999999999</v>
      </c>
      <c r="F414" s="9">
        <f>'P,T'!J414</f>
        <v>0</v>
      </c>
      <c r="G414" s="8"/>
      <c r="H414" s="8">
        <f>'wind velocity'!J414-T414</f>
        <v>0</v>
      </c>
      <c r="I414" s="8"/>
      <c r="J414" s="8">
        <f>'wind velocity'!N414-X414</f>
        <v>0</v>
      </c>
      <c r="L414" s="12">
        <f>IF('RAOB Used for Calcs'!N414=1,(0.5)*F414*$K$12*D414*(H414*ABS(H414)),0)</f>
        <v>0</v>
      </c>
      <c r="N414" s="12">
        <f>IF('RAOB Used for Calcs'!N414=1,(0.5)*F414*$K$12*D414*(J414*ABS(J414)),0)</f>
        <v>0</v>
      </c>
      <c r="P414" s="9">
        <f>IF('RAOB Used for Calcs'!N414=1,L414/$O$9,0)</f>
        <v>0</v>
      </c>
      <c r="Q414" s="8"/>
      <c r="R414" s="9">
        <f>IF('RAOB Used for Calcs'!N414=1,N414/$O$9,0)</f>
        <v>0</v>
      </c>
      <c r="S414" s="25"/>
      <c r="T414" s="25">
        <f>IF('RAOB Used for Calcs'!L414=1,'particle parameters'!$B$31,T415+(P415*'vertical grid'!H415))</f>
        <v>0</v>
      </c>
      <c r="V414" s="25">
        <f>(IF('RAOB Used for Calcs'!L414=1, AVERAGE(T413:T414), AVERAGE(T413:T415))*'RAOB Used for Calcs'!N414)</f>
        <v>0</v>
      </c>
      <c r="W414" s="25"/>
      <c r="X414" s="25">
        <f>IF('RAOB Used for Calcs'!L414=1,'particle parameters'!$B$32,X415+(R415*'vertical grid'!H415))</f>
        <v>0</v>
      </c>
      <c r="Z414" s="25">
        <f>(IF('RAOB Used for Calcs'!L414=1,AVERAGE(X413:X414),AVERAGE(X413:X415)))*'RAOB Used for Calcs'!N414</f>
        <v>0</v>
      </c>
      <c r="AB414" s="8">
        <f>(V414*'vertical grid'!H414)+((0.5*P414)*('vertical grid'!H414*'vertical grid'!H414))</f>
        <v>0</v>
      </c>
      <c r="AD414" s="8">
        <f>(Z414*'vertical grid'!H414)+((0.5*R414)*('vertical grid'!H414*'vertical grid'!H414))</f>
        <v>0</v>
      </c>
      <c r="AF414" s="8" t="e">
        <f>IF(AB414=0, AB414/0, SUM(AB414:$AB$600))</f>
        <v>#DIV/0!</v>
      </c>
      <c r="AH414" s="8" t="e">
        <f>IF(AD414=0, AD414/0, SUM(AD414:$AD$600))</f>
        <v>#DIV/0!</v>
      </c>
      <c r="AJ414" s="9" t="e">
        <f>IF('RAOB Used for Calcs'!N415=1,AB414/(B414-B413),B414/0)</f>
        <v>#DIV/0!</v>
      </c>
      <c r="AL414" s="9" t="e">
        <f>IF('RAOB Used for Calcs'!N415=1, AD414/(B414-B413), B414/0)</f>
        <v>#DIV/0!</v>
      </c>
    </row>
    <row r="415" spans="2:38" x14ac:dyDescent="0.15">
      <c r="B415" s="15">
        <f>IF('RAOB Used for Calcs'!N415=1,'RAOB Used for Calcs'!C415,0)</f>
        <v>0</v>
      </c>
      <c r="D415" s="8">
        <f>Vz!K415</f>
        <v>0.42399999999999999</v>
      </c>
      <c r="F415" s="9">
        <f>'P,T'!J415</f>
        <v>0</v>
      </c>
      <c r="G415" s="8"/>
      <c r="H415" s="8">
        <f>'wind velocity'!J415-T415</f>
        <v>0</v>
      </c>
      <c r="I415" s="8"/>
      <c r="J415" s="8">
        <f>'wind velocity'!N415-X415</f>
        <v>0</v>
      </c>
      <c r="L415" s="12">
        <f>IF('RAOB Used for Calcs'!N415=1,(0.5)*F415*$K$12*D415*(H415*ABS(H415)),0)</f>
        <v>0</v>
      </c>
      <c r="N415" s="12">
        <f>IF('RAOB Used for Calcs'!N415=1,(0.5)*F415*$K$12*D415*(J415*ABS(J415)),0)</f>
        <v>0</v>
      </c>
      <c r="P415" s="9">
        <f>IF('RAOB Used for Calcs'!N415=1,L415/$O$9,0)</f>
        <v>0</v>
      </c>
      <c r="Q415" s="8"/>
      <c r="R415" s="9">
        <f>IF('RAOB Used for Calcs'!N415=1,N415/$O$9,0)</f>
        <v>0</v>
      </c>
      <c r="S415" s="25"/>
      <c r="T415" s="25">
        <f>IF('RAOB Used for Calcs'!L415=1,'particle parameters'!$B$31,T416+(P416*'vertical grid'!H416))</f>
        <v>0</v>
      </c>
      <c r="V415" s="25">
        <f>(IF('RAOB Used for Calcs'!L415=1, AVERAGE(T414:T415), AVERAGE(T414:T416))*'RAOB Used for Calcs'!N415)</f>
        <v>0</v>
      </c>
      <c r="W415" s="25"/>
      <c r="X415" s="25">
        <f>IF('RAOB Used for Calcs'!L415=1,'particle parameters'!$B$32,X416+(R416*'vertical grid'!H416))</f>
        <v>0</v>
      </c>
      <c r="Z415" s="25">
        <f>(IF('RAOB Used for Calcs'!L415=1,AVERAGE(X414:X415),AVERAGE(X414:X416)))*'RAOB Used for Calcs'!N415</f>
        <v>0</v>
      </c>
      <c r="AB415" s="8">
        <f>(V415*'vertical grid'!H415)+((0.5*P415)*('vertical grid'!H415*'vertical grid'!H415))</f>
        <v>0</v>
      </c>
      <c r="AD415" s="8">
        <f>(Z415*'vertical grid'!H415)+((0.5*R415)*('vertical grid'!H415*'vertical grid'!H415))</f>
        <v>0</v>
      </c>
      <c r="AF415" s="8" t="e">
        <f>IF(AB415=0, AB415/0, SUM(AB415:$AB$600))</f>
        <v>#DIV/0!</v>
      </c>
      <c r="AH415" s="8" t="e">
        <f>IF(AD415=0, AD415/0, SUM(AD415:$AD$600))</f>
        <v>#DIV/0!</v>
      </c>
      <c r="AJ415" s="9" t="e">
        <f>IF('RAOB Used for Calcs'!N416=1,AB415/(B415-B414),B415/0)</f>
        <v>#DIV/0!</v>
      </c>
      <c r="AL415" s="9" t="e">
        <f>IF('RAOB Used for Calcs'!N416=1, AD415/(B415-B414), B415/0)</f>
        <v>#DIV/0!</v>
      </c>
    </row>
    <row r="416" spans="2:38" x14ac:dyDescent="0.15">
      <c r="B416" s="15">
        <f>IF('RAOB Used for Calcs'!N416=1,'RAOB Used for Calcs'!C416,0)</f>
        <v>0</v>
      </c>
      <c r="D416" s="8">
        <f>Vz!K416</f>
        <v>0.42399999999999999</v>
      </c>
      <c r="F416" s="9">
        <f>'P,T'!J416</f>
        <v>0</v>
      </c>
      <c r="G416" s="8"/>
      <c r="H416" s="8">
        <f>'wind velocity'!J416-T416</f>
        <v>0</v>
      </c>
      <c r="I416" s="8"/>
      <c r="J416" s="8">
        <f>'wind velocity'!N416-X416</f>
        <v>0</v>
      </c>
      <c r="L416" s="12">
        <f>IF('RAOB Used for Calcs'!N416=1,(0.5)*F416*$K$12*D416*(H416*ABS(H416)),0)</f>
        <v>0</v>
      </c>
      <c r="N416" s="12">
        <f>IF('RAOB Used for Calcs'!N416=1,(0.5)*F416*$K$12*D416*(J416*ABS(J416)),0)</f>
        <v>0</v>
      </c>
      <c r="P416" s="9">
        <f>IF('RAOB Used for Calcs'!N416=1,L416/$O$9,0)</f>
        <v>0</v>
      </c>
      <c r="Q416" s="8"/>
      <c r="R416" s="9">
        <f>IF('RAOB Used for Calcs'!N416=1,N416/$O$9,0)</f>
        <v>0</v>
      </c>
      <c r="S416" s="25"/>
      <c r="T416" s="25">
        <f>IF('RAOB Used for Calcs'!L416=1,'particle parameters'!$B$31,T417+(P417*'vertical grid'!H417))</f>
        <v>0</v>
      </c>
      <c r="V416" s="25">
        <f>(IF('RAOB Used for Calcs'!L416=1, AVERAGE(T415:T416), AVERAGE(T415:T417))*'RAOB Used for Calcs'!N416)</f>
        <v>0</v>
      </c>
      <c r="W416" s="25"/>
      <c r="X416" s="25">
        <f>IF('RAOB Used for Calcs'!L416=1,'particle parameters'!$B$32,X417+(R417*'vertical grid'!H417))</f>
        <v>0</v>
      </c>
      <c r="Z416" s="25">
        <f>(IF('RAOB Used for Calcs'!L416=1,AVERAGE(X415:X416),AVERAGE(X415:X417)))*'RAOB Used for Calcs'!N416</f>
        <v>0</v>
      </c>
      <c r="AB416" s="8">
        <f>(V416*'vertical grid'!H416)+((0.5*P416)*('vertical grid'!H416*'vertical grid'!H416))</f>
        <v>0</v>
      </c>
      <c r="AD416" s="8">
        <f>(Z416*'vertical grid'!H416)+((0.5*R416)*('vertical grid'!H416*'vertical grid'!H416))</f>
        <v>0</v>
      </c>
      <c r="AF416" s="8" t="e">
        <f>IF(AB416=0, AB416/0, SUM(AB416:$AB$600))</f>
        <v>#DIV/0!</v>
      </c>
      <c r="AH416" s="8" t="e">
        <f>IF(AD416=0, AD416/0, SUM(AD416:$AD$600))</f>
        <v>#DIV/0!</v>
      </c>
      <c r="AJ416" s="9" t="e">
        <f>IF('RAOB Used for Calcs'!N417=1,AB416/(B416-B415),B416/0)</f>
        <v>#DIV/0!</v>
      </c>
      <c r="AL416" s="9" t="e">
        <f>IF('RAOB Used for Calcs'!N417=1, AD416/(B416-B415), B416/0)</f>
        <v>#DIV/0!</v>
      </c>
    </row>
    <row r="417" spans="2:38" x14ac:dyDescent="0.15">
      <c r="B417" s="15">
        <f>IF('RAOB Used for Calcs'!N417=1,'RAOB Used for Calcs'!C417,0)</f>
        <v>0</v>
      </c>
      <c r="D417" s="8">
        <f>Vz!K417</f>
        <v>0.42399999999999999</v>
      </c>
      <c r="F417" s="9">
        <f>'P,T'!J417</f>
        <v>0</v>
      </c>
      <c r="G417" s="8"/>
      <c r="H417" s="8">
        <f>'wind velocity'!J417-T417</f>
        <v>0</v>
      </c>
      <c r="I417" s="8"/>
      <c r="J417" s="8">
        <f>'wind velocity'!N417-X417</f>
        <v>0</v>
      </c>
      <c r="L417" s="12">
        <f>IF('RAOB Used for Calcs'!N417=1,(0.5)*F417*$K$12*D417*(H417*ABS(H417)),0)</f>
        <v>0</v>
      </c>
      <c r="N417" s="12">
        <f>IF('RAOB Used for Calcs'!N417=1,(0.5)*F417*$K$12*D417*(J417*ABS(J417)),0)</f>
        <v>0</v>
      </c>
      <c r="P417" s="9">
        <f>IF('RAOB Used for Calcs'!N417=1,L417/$O$9,0)</f>
        <v>0</v>
      </c>
      <c r="Q417" s="8"/>
      <c r="R417" s="9">
        <f>IF('RAOB Used for Calcs'!N417=1,N417/$O$9,0)</f>
        <v>0</v>
      </c>
      <c r="S417" s="25"/>
      <c r="T417" s="25">
        <f>IF('RAOB Used for Calcs'!L417=1,'particle parameters'!$B$31,T418+(P418*'vertical grid'!H418))</f>
        <v>0</v>
      </c>
      <c r="V417" s="25">
        <f>(IF('RAOB Used for Calcs'!L417=1, AVERAGE(T416:T417), AVERAGE(T416:T418))*'RAOB Used for Calcs'!N417)</f>
        <v>0</v>
      </c>
      <c r="W417" s="25"/>
      <c r="X417" s="25">
        <f>IF('RAOB Used for Calcs'!L417=1,'particle parameters'!$B$32,X418+(R418*'vertical grid'!H418))</f>
        <v>0</v>
      </c>
      <c r="Z417" s="25">
        <f>(IF('RAOB Used for Calcs'!L417=1,AVERAGE(X416:X417),AVERAGE(X416:X418)))*'RAOB Used for Calcs'!N417</f>
        <v>0</v>
      </c>
      <c r="AB417" s="8">
        <f>(V417*'vertical grid'!H417)+((0.5*P417)*('vertical grid'!H417*'vertical grid'!H417))</f>
        <v>0</v>
      </c>
      <c r="AD417" s="8">
        <f>(Z417*'vertical grid'!H417)+((0.5*R417)*('vertical grid'!H417*'vertical grid'!H417))</f>
        <v>0</v>
      </c>
      <c r="AF417" s="8" t="e">
        <f>IF(AB417=0, AB417/0, SUM(AB417:$AB$600))</f>
        <v>#DIV/0!</v>
      </c>
      <c r="AH417" s="8" t="e">
        <f>IF(AD417=0, AD417/0, SUM(AD417:$AD$600))</f>
        <v>#DIV/0!</v>
      </c>
      <c r="AJ417" s="9" t="e">
        <f>IF('RAOB Used for Calcs'!N418=1,AB417/(B417-B416),B417/0)</f>
        <v>#DIV/0!</v>
      </c>
      <c r="AL417" s="9" t="e">
        <f>IF('RAOB Used for Calcs'!N418=1, AD417/(B417-B416), B417/0)</f>
        <v>#DIV/0!</v>
      </c>
    </row>
    <row r="418" spans="2:38" x14ac:dyDescent="0.15">
      <c r="B418" s="15">
        <f>IF('RAOB Used for Calcs'!N418=1,'RAOB Used for Calcs'!C418,0)</f>
        <v>0</v>
      </c>
      <c r="D418" s="8">
        <f>Vz!K418</f>
        <v>0.42399999999999999</v>
      </c>
      <c r="F418" s="9">
        <f>'P,T'!J418</f>
        <v>0</v>
      </c>
      <c r="G418" s="8"/>
      <c r="H418" s="8">
        <f>'wind velocity'!J418-T418</f>
        <v>0</v>
      </c>
      <c r="I418" s="8"/>
      <c r="J418" s="8">
        <f>'wind velocity'!N418-X418</f>
        <v>0</v>
      </c>
      <c r="L418" s="12">
        <f>IF('RAOB Used for Calcs'!N418=1,(0.5)*F418*$K$12*D418*(H418*ABS(H418)),0)</f>
        <v>0</v>
      </c>
      <c r="N418" s="12">
        <f>IF('RAOB Used for Calcs'!N418=1,(0.5)*F418*$K$12*D418*(J418*ABS(J418)),0)</f>
        <v>0</v>
      </c>
      <c r="P418" s="9">
        <f>IF('RAOB Used for Calcs'!N418=1,L418/$O$9,0)</f>
        <v>0</v>
      </c>
      <c r="Q418" s="8"/>
      <c r="R418" s="9">
        <f>IF('RAOB Used for Calcs'!N418=1,N418/$O$9,0)</f>
        <v>0</v>
      </c>
      <c r="S418" s="25"/>
      <c r="T418" s="25">
        <f>IF('RAOB Used for Calcs'!L418=1,'particle parameters'!$B$31,T419+(P419*'vertical grid'!H419))</f>
        <v>0</v>
      </c>
      <c r="V418" s="25">
        <f>(IF('RAOB Used for Calcs'!L418=1, AVERAGE(T417:T418), AVERAGE(T417:T419))*'RAOB Used for Calcs'!N418)</f>
        <v>0</v>
      </c>
      <c r="W418" s="25"/>
      <c r="X418" s="25">
        <f>IF('RAOB Used for Calcs'!L418=1,'particle parameters'!$B$32,X419+(R419*'vertical grid'!H419))</f>
        <v>0</v>
      </c>
      <c r="Z418" s="25">
        <f>(IF('RAOB Used for Calcs'!L418=1,AVERAGE(X417:X418),AVERAGE(X417:X419)))*'RAOB Used for Calcs'!N418</f>
        <v>0</v>
      </c>
      <c r="AB418" s="8">
        <f>(V418*'vertical grid'!H418)+((0.5*P418)*('vertical grid'!H418*'vertical grid'!H418))</f>
        <v>0</v>
      </c>
      <c r="AD418" s="8">
        <f>(Z418*'vertical grid'!H418)+((0.5*R418)*('vertical grid'!H418*'vertical grid'!H418))</f>
        <v>0</v>
      </c>
      <c r="AF418" s="8" t="e">
        <f>IF(AB418=0, AB418/0, SUM(AB418:$AB$600))</f>
        <v>#DIV/0!</v>
      </c>
      <c r="AH418" s="8" t="e">
        <f>IF(AD418=0, AD418/0, SUM(AD418:$AD$600))</f>
        <v>#DIV/0!</v>
      </c>
      <c r="AJ418" s="9" t="e">
        <f>IF('RAOB Used for Calcs'!N419=1,AB418/(B418-B417),B418/0)</f>
        <v>#DIV/0!</v>
      </c>
      <c r="AL418" s="9" t="e">
        <f>IF('RAOB Used for Calcs'!N419=1, AD418/(B418-B417), B418/0)</f>
        <v>#DIV/0!</v>
      </c>
    </row>
    <row r="419" spans="2:38" x14ac:dyDescent="0.15">
      <c r="B419" s="15">
        <f>IF('RAOB Used for Calcs'!N419=1,'RAOB Used for Calcs'!C419,0)</f>
        <v>0</v>
      </c>
      <c r="D419" s="8">
        <f>Vz!K419</f>
        <v>0.42399999999999999</v>
      </c>
      <c r="F419" s="9">
        <f>'P,T'!J419</f>
        <v>0</v>
      </c>
      <c r="G419" s="8"/>
      <c r="H419" s="8">
        <f>'wind velocity'!J419-T419</f>
        <v>0</v>
      </c>
      <c r="I419" s="8"/>
      <c r="J419" s="8">
        <f>'wind velocity'!N419-X419</f>
        <v>0</v>
      </c>
      <c r="L419" s="12">
        <f>IF('RAOB Used for Calcs'!N419=1,(0.5)*F419*$K$12*D419*(H419*ABS(H419)),0)</f>
        <v>0</v>
      </c>
      <c r="N419" s="12">
        <f>IF('RAOB Used for Calcs'!N419=1,(0.5)*F419*$K$12*D419*(J419*ABS(J419)),0)</f>
        <v>0</v>
      </c>
      <c r="P419" s="9">
        <f>IF('RAOB Used for Calcs'!N419=1,L419/$O$9,0)</f>
        <v>0</v>
      </c>
      <c r="Q419" s="8"/>
      <c r="R419" s="9">
        <f>IF('RAOB Used for Calcs'!N419=1,N419/$O$9,0)</f>
        <v>0</v>
      </c>
      <c r="S419" s="25"/>
      <c r="T419" s="25">
        <f>IF('RAOB Used for Calcs'!L419=1,'particle parameters'!$B$31,T420+(P420*'vertical grid'!H420))</f>
        <v>0</v>
      </c>
      <c r="V419" s="25">
        <f>(IF('RAOB Used for Calcs'!L419=1, AVERAGE(T418:T419), AVERAGE(T418:T420))*'RAOB Used for Calcs'!N419)</f>
        <v>0</v>
      </c>
      <c r="W419" s="25"/>
      <c r="X419" s="25">
        <f>IF('RAOB Used for Calcs'!L419=1,'particle parameters'!$B$32,X420+(R420*'vertical grid'!H420))</f>
        <v>0</v>
      </c>
      <c r="Z419" s="25">
        <f>(IF('RAOB Used for Calcs'!L419=1,AVERAGE(X418:X419),AVERAGE(X418:X420)))*'RAOB Used for Calcs'!N419</f>
        <v>0</v>
      </c>
      <c r="AB419" s="8">
        <f>(V419*'vertical grid'!H419)+((0.5*P419)*('vertical grid'!H419*'vertical grid'!H419))</f>
        <v>0</v>
      </c>
      <c r="AD419" s="8">
        <f>(Z419*'vertical grid'!H419)+((0.5*R419)*('vertical grid'!H419*'vertical grid'!H419))</f>
        <v>0</v>
      </c>
      <c r="AF419" s="8" t="e">
        <f>IF(AB419=0, AB419/0, SUM(AB419:$AB$600))</f>
        <v>#DIV/0!</v>
      </c>
      <c r="AH419" s="8" t="e">
        <f>IF(AD419=0, AD419/0, SUM(AD419:$AD$600))</f>
        <v>#DIV/0!</v>
      </c>
      <c r="AJ419" s="9" t="e">
        <f>IF('RAOB Used for Calcs'!N420=1,AB419/(B419-B418),B419/0)</f>
        <v>#DIV/0!</v>
      </c>
      <c r="AL419" s="9" t="e">
        <f>IF('RAOB Used for Calcs'!N420=1, AD419/(B419-B418), B419/0)</f>
        <v>#DIV/0!</v>
      </c>
    </row>
    <row r="420" spans="2:38" x14ac:dyDescent="0.15">
      <c r="B420" s="15">
        <f>IF('RAOB Used for Calcs'!N420=1,'RAOB Used for Calcs'!C420,0)</f>
        <v>0</v>
      </c>
      <c r="D420" s="8">
        <f>Vz!K420</f>
        <v>0.42399999999999999</v>
      </c>
      <c r="F420" s="9">
        <f>'P,T'!J420</f>
        <v>0</v>
      </c>
      <c r="G420" s="8"/>
      <c r="H420" s="8">
        <f>'wind velocity'!J420-T420</f>
        <v>0</v>
      </c>
      <c r="I420" s="8"/>
      <c r="J420" s="8">
        <f>'wind velocity'!N420-X420</f>
        <v>0</v>
      </c>
      <c r="L420" s="12">
        <f>IF('RAOB Used for Calcs'!N420=1,(0.5)*F420*$K$12*D420*(H420*ABS(H420)),0)</f>
        <v>0</v>
      </c>
      <c r="N420" s="12">
        <f>IF('RAOB Used for Calcs'!N420=1,(0.5)*F420*$K$12*D420*(J420*ABS(J420)),0)</f>
        <v>0</v>
      </c>
      <c r="P420" s="9">
        <f>IF('RAOB Used for Calcs'!N420=1,L420/$O$9,0)</f>
        <v>0</v>
      </c>
      <c r="Q420" s="8"/>
      <c r="R420" s="9">
        <f>IF('RAOB Used for Calcs'!N420=1,N420/$O$9,0)</f>
        <v>0</v>
      </c>
      <c r="S420" s="25"/>
      <c r="T420" s="25">
        <f>IF('RAOB Used for Calcs'!L420=1,'particle parameters'!$B$31,T421+(P421*'vertical grid'!H421))</f>
        <v>0</v>
      </c>
      <c r="V420" s="25">
        <f>(IF('RAOB Used for Calcs'!L420=1, AVERAGE(T419:T420), AVERAGE(T419:T421))*'RAOB Used for Calcs'!N420)</f>
        <v>0</v>
      </c>
      <c r="W420" s="25"/>
      <c r="X420" s="25">
        <f>IF('RAOB Used for Calcs'!L420=1,'particle parameters'!$B$32,X421+(R421*'vertical grid'!H421))</f>
        <v>0</v>
      </c>
      <c r="Z420" s="25">
        <f>(IF('RAOB Used for Calcs'!L420=1,AVERAGE(X419:X420),AVERAGE(X419:X421)))*'RAOB Used for Calcs'!N420</f>
        <v>0</v>
      </c>
      <c r="AB420" s="8">
        <f>(V420*'vertical grid'!H420)+((0.5*P420)*('vertical grid'!H420*'vertical grid'!H420))</f>
        <v>0</v>
      </c>
      <c r="AD420" s="8">
        <f>(Z420*'vertical grid'!H420)+((0.5*R420)*('vertical grid'!H420*'vertical grid'!H420))</f>
        <v>0</v>
      </c>
      <c r="AF420" s="8" t="e">
        <f>IF(AB420=0, AB420/0, SUM(AB420:$AB$600))</f>
        <v>#DIV/0!</v>
      </c>
      <c r="AH420" s="8" t="e">
        <f>IF(AD420=0, AD420/0, SUM(AD420:$AD$600))</f>
        <v>#DIV/0!</v>
      </c>
      <c r="AJ420" s="9" t="e">
        <f>IF('RAOB Used for Calcs'!N421=1,AB420/(B420-B419),B420/0)</f>
        <v>#DIV/0!</v>
      </c>
      <c r="AL420" s="9" t="e">
        <f>IF('RAOB Used for Calcs'!N421=1, AD420/(B420-B419), B420/0)</f>
        <v>#DIV/0!</v>
      </c>
    </row>
    <row r="421" spans="2:38" x14ac:dyDescent="0.15">
      <c r="B421" s="15">
        <f>IF('RAOB Used for Calcs'!N421=1,'RAOB Used for Calcs'!C421,0)</f>
        <v>0</v>
      </c>
      <c r="D421" s="8">
        <f>Vz!K421</f>
        <v>0.42399999999999999</v>
      </c>
      <c r="F421" s="9">
        <f>'P,T'!J421</f>
        <v>0</v>
      </c>
      <c r="G421" s="8"/>
      <c r="H421" s="8">
        <f>'wind velocity'!J421-T421</f>
        <v>0</v>
      </c>
      <c r="I421" s="8"/>
      <c r="J421" s="8">
        <f>'wind velocity'!N421-X421</f>
        <v>0</v>
      </c>
      <c r="L421" s="12">
        <f>IF('RAOB Used for Calcs'!N421=1,(0.5)*F421*$K$12*D421*(H421*ABS(H421)),0)</f>
        <v>0</v>
      </c>
      <c r="N421" s="12">
        <f>IF('RAOB Used for Calcs'!N421=1,(0.5)*F421*$K$12*D421*(J421*ABS(J421)),0)</f>
        <v>0</v>
      </c>
      <c r="P421" s="9">
        <f>IF('RAOB Used for Calcs'!N421=1,L421/$O$9,0)</f>
        <v>0</v>
      </c>
      <c r="Q421" s="8"/>
      <c r="R421" s="9">
        <f>IF('RAOB Used for Calcs'!N421=1,N421/$O$9,0)</f>
        <v>0</v>
      </c>
      <c r="S421" s="25"/>
      <c r="T421" s="25">
        <f>IF('RAOB Used for Calcs'!L421=1,'particle parameters'!$B$31,T422+(P422*'vertical grid'!H422))</f>
        <v>0</v>
      </c>
      <c r="V421" s="25">
        <f>(IF('RAOB Used for Calcs'!L421=1, AVERAGE(T420:T421), AVERAGE(T420:T422))*'RAOB Used for Calcs'!N421)</f>
        <v>0</v>
      </c>
      <c r="W421" s="25"/>
      <c r="X421" s="25">
        <f>IF('RAOB Used for Calcs'!L421=1,'particle parameters'!$B$32,X422+(R422*'vertical grid'!H422))</f>
        <v>0</v>
      </c>
      <c r="Z421" s="25">
        <f>(IF('RAOB Used for Calcs'!L421=1,AVERAGE(X420:X421),AVERAGE(X420:X422)))*'RAOB Used for Calcs'!N421</f>
        <v>0</v>
      </c>
      <c r="AB421" s="8">
        <f>(V421*'vertical grid'!H421)+((0.5*P421)*('vertical grid'!H421*'vertical grid'!H421))</f>
        <v>0</v>
      </c>
      <c r="AD421" s="8">
        <f>(Z421*'vertical grid'!H421)+((0.5*R421)*('vertical grid'!H421*'vertical grid'!H421))</f>
        <v>0</v>
      </c>
      <c r="AF421" s="8" t="e">
        <f>IF(AB421=0, AB421/0, SUM(AB421:$AB$600))</f>
        <v>#DIV/0!</v>
      </c>
      <c r="AH421" s="8" t="e">
        <f>IF(AD421=0, AD421/0, SUM(AD421:$AD$600))</f>
        <v>#DIV/0!</v>
      </c>
      <c r="AJ421" s="9" t="e">
        <f>IF('RAOB Used for Calcs'!N422=1,AB421/(B421-B420),B421/0)</f>
        <v>#DIV/0!</v>
      </c>
      <c r="AL421" s="9" t="e">
        <f>IF('RAOB Used for Calcs'!N422=1, AD421/(B421-B420), B421/0)</f>
        <v>#DIV/0!</v>
      </c>
    </row>
    <row r="422" spans="2:38" x14ac:dyDescent="0.15">
      <c r="B422" s="15">
        <f>IF('RAOB Used for Calcs'!N422=1,'RAOB Used for Calcs'!C422,0)</f>
        <v>0</v>
      </c>
      <c r="D422" s="8">
        <f>Vz!K422</f>
        <v>0.42399999999999999</v>
      </c>
      <c r="F422" s="9">
        <f>'P,T'!J422</f>
        <v>0</v>
      </c>
      <c r="G422" s="8"/>
      <c r="H422" s="8">
        <f>'wind velocity'!J422-T422</f>
        <v>0</v>
      </c>
      <c r="I422" s="8"/>
      <c r="J422" s="8">
        <f>'wind velocity'!N422-X422</f>
        <v>0</v>
      </c>
      <c r="L422" s="12">
        <f>IF('RAOB Used for Calcs'!N422=1,(0.5)*F422*$K$12*D422*(H422*ABS(H422)),0)</f>
        <v>0</v>
      </c>
      <c r="N422" s="12">
        <f>IF('RAOB Used for Calcs'!N422=1,(0.5)*F422*$K$12*D422*(J422*ABS(J422)),0)</f>
        <v>0</v>
      </c>
      <c r="P422" s="9">
        <f>IF('RAOB Used for Calcs'!N422=1,L422/$O$9,0)</f>
        <v>0</v>
      </c>
      <c r="Q422" s="8"/>
      <c r="R422" s="9">
        <f>IF('RAOB Used for Calcs'!N422=1,N422/$O$9,0)</f>
        <v>0</v>
      </c>
      <c r="S422" s="25"/>
      <c r="T422" s="25">
        <f>IF('RAOB Used for Calcs'!L422=1,'particle parameters'!$B$31,T423+(P423*'vertical grid'!H423))</f>
        <v>0</v>
      </c>
      <c r="V422" s="25">
        <f>(IF('RAOB Used for Calcs'!L422=1, AVERAGE(T421:T422), AVERAGE(T421:T423))*'RAOB Used for Calcs'!N422)</f>
        <v>0</v>
      </c>
      <c r="W422" s="25"/>
      <c r="X422" s="25">
        <f>IF('RAOB Used for Calcs'!L422=1,'particle parameters'!$B$32,X423+(R423*'vertical grid'!H423))</f>
        <v>0</v>
      </c>
      <c r="Z422" s="25">
        <f>(IF('RAOB Used for Calcs'!L422=1,AVERAGE(X421:X422),AVERAGE(X421:X423)))*'RAOB Used for Calcs'!N422</f>
        <v>0</v>
      </c>
      <c r="AB422" s="8">
        <f>(V422*'vertical grid'!H422)+((0.5*P422)*('vertical grid'!H422*'vertical grid'!H422))</f>
        <v>0</v>
      </c>
      <c r="AD422" s="8">
        <f>(Z422*'vertical grid'!H422)+((0.5*R422)*('vertical grid'!H422*'vertical grid'!H422))</f>
        <v>0</v>
      </c>
      <c r="AF422" s="8" t="e">
        <f>IF(AB422=0, AB422/0, SUM(AB422:$AB$600))</f>
        <v>#DIV/0!</v>
      </c>
      <c r="AH422" s="8" t="e">
        <f>IF(AD422=0, AD422/0, SUM(AD422:$AD$600))</f>
        <v>#DIV/0!</v>
      </c>
      <c r="AJ422" s="9" t="e">
        <f>IF('RAOB Used for Calcs'!N423=1,AB422/(B422-B421),B422/0)</f>
        <v>#DIV/0!</v>
      </c>
      <c r="AL422" s="9" t="e">
        <f>IF('RAOB Used for Calcs'!N423=1, AD422/(B422-B421), B422/0)</f>
        <v>#DIV/0!</v>
      </c>
    </row>
    <row r="423" spans="2:38" x14ac:dyDescent="0.15">
      <c r="B423" s="15">
        <f>IF('RAOB Used for Calcs'!N423=1,'RAOB Used for Calcs'!C423,0)</f>
        <v>0</v>
      </c>
      <c r="D423" s="8">
        <f>Vz!K423</f>
        <v>0.42399999999999999</v>
      </c>
      <c r="F423" s="9">
        <f>'P,T'!J423</f>
        <v>0</v>
      </c>
      <c r="G423" s="8"/>
      <c r="H423" s="8">
        <f>'wind velocity'!J423-T423</f>
        <v>0</v>
      </c>
      <c r="I423" s="8"/>
      <c r="J423" s="8">
        <f>'wind velocity'!N423-X423</f>
        <v>0</v>
      </c>
      <c r="L423" s="12">
        <f>IF('RAOB Used for Calcs'!N423=1,(0.5)*F423*$K$12*D423*(H423*ABS(H423)),0)</f>
        <v>0</v>
      </c>
      <c r="N423" s="12">
        <f>IF('RAOB Used for Calcs'!N423=1,(0.5)*F423*$K$12*D423*(J423*ABS(J423)),0)</f>
        <v>0</v>
      </c>
      <c r="P423" s="9">
        <f>IF('RAOB Used for Calcs'!N423=1,L423/$O$9,0)</f>
        <v>0</v>
      </c>
      <c r="Q423" s="8"/>
      <c r="R423" s="9">
        <f>IF('RAOB Used for Calcs'!N423=1,N423/$O$9,0)</f>
        <v>0</v>
      </c>
      <c r="S423" s="25"/>
      <c r="T423" s="25">
        <f>IF('RAOB Used for Calcs'!L423=1,'particle parameters'!$B$31,T424+(P424*'vertical grid'!H424))</f>
        <v>0</v>
      </c>
      <c r="V423" s="25">
        <f>(IF('RAOB Used for Calcs'!L423=1, AVERAGE(T422:T423), AVERAGE(T422:T424))*'RAOB Used for Calcs'!N423)</f>
        <v>0</v>
      </c>
      <c r="W423" s="25"/>
      <c r="X423" s="25">
        <f>IF('RAOB Used for Calcs'!L423=1,'particle parameters'!$B$32,X424+(R424*'vertical grid'!H424))</f>
        <v>0</v>
      </c>
      <c r="Z423" s="25">
        <f>(IF('RAOB Used for Calcs'!L423=1,AVERAGE(X422:X423),AVERAGE(X422:X424)))*'RAOB Used for Calcs'!N423</f>
        <v>0</v>
      </c>
      <c r="AB423" s="8">
        <f>(V423*'vertical grid'!H423)+((0.5*P423)*('vertical grid'!H423*'vertical grid'!H423))</f>
        <v>0</v>
      </c>
      <c r="AD423" s="8">
        <f>(Z423*'vertical grid'!H423)+((0.5*R423)*('vertical grid'!H423*'vertical grid'!H423))</f>
        <v>0</v>
      </c>
      <c r="AF423" s="8" t="e">
        <f>IF(AB423=0, AB423/0, SUM(AB423:$AB$600))</f>
        <v>#DIV/0!</v>
      </c>
      <c r="AH423" s="8" t="e">
        <f>IF(AD423=0, AD423/0, SUM(AD423:$AD$600))</f>
        <v>#DIV/0!</v>
      </c>
      <c r="AJ423" s="9" t="e">
        <f>IF('RAOB Used for Calcs'!N424=1,AB423/(B423-B422),B423/0)</f>
        <v>#DIV/0!</v>
      </c>
      <c r="AL423" s="9" t="e">
        <f>IF('RAOB Used for Calcs'!N424=1, AD423/(B423-B422), B423/0)</f>
        <v>#DIV/0!</v>
      </c>
    </row>
    <row r="424" spans="2:38" x14ac:dyDescent="0.15">
      <c r="B424" s="15">
        <f>IF('RAOB Used for Calcs'!N424=1,'RAOB Used for Calcs'!C424,0)</f>
        <v>0</v>
      </c>
      <c r="D424" s="8">
        <f>Vz!K424</f>
        <v>0.42399999999999999</v>
      </c>
      <c r="F424" s="9">
        <f>'P,T'!J424</f>
        <v>0</v>
      </c>
      <c r="G424" s="8"/>
      <c r="H424" s="8">
        <f>'wind velocity'!J424-T424</f>
        <v>0</v>
      </c>
      <c r="I424" s="8"/>
      <c r="J424" s="8">
        <f>'wind velocity'!N424-X424</f>
        <v>0</v>
      </c>
      <c r="L424" s="12">
        <f>IF('RAOB Used for Calcs'!N424=1,(0.5)*F424*$K$12*D424*(H424*ABS(H424)),0)</f>
        <v>0</v>
      </c>
      <c r="N424" s="12">
        <f>IF('RAOB Used for Calcs'!N424=1,(0.5)*F424*$K$12*D424*(J424*ABS(J424)),0)</f>
        <v>0</v>
      </c>
      <c r="P424" s="9">
        <f>IF('RAOB Used for Calcs'!N424=1,L424/$O$9,0)</f>
        <v>0</v>
      </c>
      <c r="Q424" s="8"/>
      <c r="R424" s="9">
        <f>IF('RAOB Used for Calcs'!N424=1,N424/$O$9,0)</f>
        <v>0</v>
      </c>
      <c r="S424" s="25"/>
      <c r="T424" s="25">
        <f>IF('RAOB Used for Calcs'!L424=1,'particle parameters'!$B$31,T425+(P425*'vertical grid'!H425))</f>
        <v>0</v>
      </c>
      <c r="V424" s="25">
        <f>(IF('RAOB Used for Calcs'!L424=1, AVERAGE(T423:T424), AVERAGE(T423:T425))*'RAOB Used for Calcs'!N424)</f>
        <v>0</v>
      </c>
      <c r="W424" s="25"/>
      <c r="X424" s="25">
        <f>IF('RAOB Used for Calcs'!L424=1,'particle parameters'!$B$32,X425+(R425*'vertical grid'!H425))</f>
        <v>0</v>
      </c>
      <c r="Z424" s="25">
        <f>(IF('RAOB Used for Calcs'!L424=1,AVERAGE(X423:X424),AVERAGE(X423:X425)))*'RAOB Used for Calcs'!N424</f>
        <v>0</v>
      </c>
      <c r="AB424" s="8">
        <f>(V424*'vertical grid'!H424)+((0.5*P424)*('vertical grid'!H424*'vertical grid'!H424))</f>
        <v>0</v>
      </c>
      <c r="AD424" s="8">
        <f>(Z424*'vertical grid'!H424)+((0.5*R424)*('vertical grid'!H424*'vertical grid'!H424))</f>
        <v>0</v>
      </c>
      <c r="AF424" s="8" t="e">
        <f>IF(AB424=0, AB424/0, SUM(AB424:$AB$600))</f>
        <v>#DIV/0!</v>
      </c>
      <c r="AH424" s="8" t="e">
        <f>IF(AD424=0, AD424/0, SUM(AD424:$AD$600))</f>
        <v>#DIV/0!</v>
      </c>
      <c r="AJ424" s="9" t="e">
        <f>IF('RAOB Used for Calcs'!N425=1,AB424/(B424-B423),B424/0)</f>
        <v>#DIV/0!</v>
      </c>
      <c r="AL424" s="9" t="e">
        <f>IF('RAOB Used for Calcs'!N425=1, AD424/(B424-B423), B424/0)</f>
        <v>#DIV/0!</v>
      </c>
    </row>
    <row r="425" spans="2:38" x14ac:dyDescent="0.15">
      <c r="B425" s="15">
        <f>IF('RAOB Used for Calcs'!N425=1,'RAOB Used for Calcs'!C425,0)</f>
        <v>0</v>
      </c>
      <c r="D425" s="8">
        <f>Vz!K425</f>
        <v>0.42399999999999999</v>
      </c>
      <c r="F425" s="9">
        <f>'P,T'!J425</f>
        <v>0</v>
      </c>
      <c r="G425" s="8"/>
      <c r="H425" s="8">
        <f>'wind velocity'!J425-T425</f>
        <v>0</v>
      </c>
      <c r="I425" s="8"/>
      <c r="J425" s="8">
        <f>'wind velocity'!N425-X425</f>
        <v>0</v>
      </c>
      <c r="L425" s="12">
        <f>IF('RAOB Used for Calcs'!N425=1,(0.5)*F425*$K$12*D425*(H425*ABS(H425)),0)</f>
        <v>0</v>
      </c>
      <c r="N425" s="12">
        <f>IF('RAOB Used for Calcs'!N425=1,(0.5)*F425*$K$12*D425*(J425*ABS(J425)),0)</f>
        <v>0</v>
      </c>
      <c r="P425" s="9">
        <f>IF('RAOB Used for Calcs'!N425=1,L425/$O$9,0)</f>
        <v>0</v>
      </c>
      <c r="Q425" s="8"/>
      <c r="R425" s="9">
        <f>IF('RAOB Used for Calcs'!N425=1,N425/$O$9,0)</f>
        <v>0</v>
      </c>
      <c r="S425" s="25"/>
      <c r="T425" s="25">
        <f>IF('RAOB Used for Calcs'!L425=1,'particle parameters'!$B$31,T426+(P426*'vertical grid'!H426))</f>
        <v>0</v>
      </c>
      <c r="V425" s="25">
        <f>(IF('RAOB Used for Calcs'!L425=1, AVERAGE(T424:T425), AVERAGE(T424:T426))*'RAOB Used for Calcs'!N425)</f>
        <v>0</v>
      </c>
      <c r="W425" s="25"/>
      <c r="X425" s="25">
        <f>IF('RAOB Used for Calcs'!L425=1,'particle parameters'!$B$32,X426+(R426*'vertical grid'!H426))</f>
        <v>0</v>
      </c>
      <c r="Z425" s="25">
        <f>(IF('RAOB Used for Calcs'!L425=1,AVERAGE(X424:X425),AVERAGE(X424:X426)))*'RAOB Used for Calcs'!N425</f>
        <v>0</v>
      </c>
      <c r="AB425" s="8">
        <f>(V425*'vertical grid'!H425)+((0.5*P425)*('vertical grid'!H425*'vertical grid'!H425))</f>
        <v>0</v>
      </c>
      <c r="AD425" s="8">
        <f>(Z425*'vertical grid'!H425)+((0.5*R425)*('vertical grid'!H425*'vertical grid'!H425))</f>
        <v>0</v>
      </c>
      <c r="AF425" s="8" t="e">
        <f>IF(AB425=0, AB425/0, SUM(AB425:$AB$600))</f>
        <v>#DIV/0!</v>
      </c>
      <c r="AH425" s="8" t="e">
        <f>IF(AD425=0, AD425/0, SUM(AD425:$AD$600))</f>
        <v>#DIV/0!</v>
      </c>
      <c r="AJ425" s="9" t="e">
        <f>IF('RAOB Used for Calcs'!N426=1,AB425/(B425-B424),B425/0)</f>
        <v>#DIV/0!</v>
      </c>
      <c r="AL425" s="9" t="e">
        <f>IF('RAOB Used for Calcs'!N426=1, AD425/(B425-B424), B425/0)</f>
        <v>#DIV/0!</v>
      </c>
    </row>
    <row r="426" spans="2:38" x14ac:dyDescent="0.15">
      <c r="B426" s="15">
        <f>IF('RAOB Used for Calcs'!N426=1,'RAOB Used for Calcs'!C426,0)</f>
        <v>0</v>
      </c>
      <c r="D426" s="8">
        <f>Vz!K426</f>
        <v>0.42399999999999999</v>
      </c>
      <c r="F426" s="9">
        <f>'P,T'!J426</f>
        <v>0</v>
      </c>
      <c r="G426" s="8"/>
      <c r="H426" s="8">
        <f>'wind velocity'!J426-T426</f>
        <v>0</v>
      </c>
      <c r="I426" s="8"/>
      <c r="J426" s="8">
        <f>'wind velocity'!N426-X426</f>
        <v>0</v>
      </c>
      <c r="L426" s="12">
        <f>IF('RAOB Used for Calcs'!N426=1,(0.5)*F426*$K$12*D426*(H426*ABS(H426)),0)</f>
        <v>0</v>
      </c>
      <c r="N426" s="12">
        <f>IF('RAOB Used for Calcs'!N426=1,(0.5)*F426*$K$12*D426*(J426*ABS(J426)),0)</f>
        <v>0</v>
      </c>
      <c r="P426" s="9">
        <f>IF('RAOB Used for Calcs'!N426=1,L426/$O$9,0)</f>
        <v>0</v>
      </c>
      <c r="Q426" s="8"/>
      <c r="R426" s="9">
        <f>IF('RAOB Used for Calcs'!N426=1,N426/$O$9,0)</f>
        <v>0</v>
      </c>
      <c r="S426" s="25"/>
      <c r="T426" s="25">
        <f>IF('RAOB Used for Calcs'!L426=1,'particle parameters'!$B$31,T427+(P427*'vertical grid'!H427))</f>
        <v>0</v>
      </c>
      <c r="V426" s="25">
        <f>(IF('RAOB Used for Calcs'!L426=1, AVERAGE(T425:T426), AVERAGE(T425:T427))*'RAOB Used for Calcs'!N426)</f>
        <v>0</v>
      </c>
      <c r="W426" s="25"/>
      <c r="X426" s="25">
        <f>IF('RAOB Used for Calcs'!L426=1,'particle parameters'!$B$32,X427+(R427*'vertical grid'!H427))</f>
        <v>0</v>
      </c>
      <c r="Z426" s="25">
        <f>(IF('RAOB Used for Calcs'!L426=1,AVERAGE(X425:X426),AVERAGE(X425:X427)))*'RAOB Used for Calcs'!N426</f>
        <v>0</v>
      </c>
      <c r="AB426" s="8">
        <f>(V426*'vertical grid'!H426)+((0.5*P426)*('vertical grid'!H426*'vertical grid'!H426))</f>
        <v>0</v>
      </c>
      <c r="AD426" s="8">
        <f>(Z426*'vertical grid'!H426)+((0.5*R426)*('vertical grid'!H426*'vertical grid'!H426))</f>
        <v>0</v>
      </c>
      <c r="AF426" s="8" t="e">
        <f>IF(AB426=0, AB426/0, SUM(AB426:$AB$600))</f>
        <v>#DIV/0!</v>
      </c>
      <c r="AH426" s="8" t="e">
        <f>IF(AD426=0, AD426/0, SUM(AD426:$AD$600))</f>
        <v>#DIV/0!</v>
      </c>
      <c r="AJ426" s="9" t="e">
        <f>IF('RAOB Used for Calcs'!N427=1,AB426/(B426-B425),B426/0)</f>
        <v>#DIV/0!</v>
      </c>
      <c r="AL426" s="9" t="e">
        <f>IF('RAOB Used for Calcs'!N427=1, AD426/(B426-B425), B426/0)</f>
        <v>#DIV/0!</v>
      </c>
    </row>
    <row r="427" spans="2:38" x14ac:dyDescent="0.15">
      <c r="B427" s="15">
        <f>IF('RAOB Used for Calcs'!N427=1,'RAOB Used for Calcs'!C427,0)</f>
        <v>0</v>
      </c>
      <c r="D427" s="8">
        <f>Vz!K427</f>
        <v>0.42399999999999999</v>
      </c>
      <c r="F427" s="9">
        <f>'P,T'!J427</f>
        <v>0</v>
      </c>
      <c r="G427" s="8"/>
      <c r="H427" s="8">
        <f>'wind velocity'!J427-T427</f>
        <v>0</v>
      </c>
      <c r="I427" s="8"/>
      <c r="J427" s="8">
        <f>'wind velocity'!N427-X427</f>
        <v>0</v>
      </c>
      <c r="L427" s="12">
        <f>IF('RAOB Used for Calcs'!N427=1,(0.5)*F427*$K$12*D427*(H427*ABS(H427)),0)</f>
        <v>0</v>
      </c>
      <c r="N427" s="12">
        <f>IF('RAOB Used for Calcs'!N427=1,(0.5)*F427*$K$12*D427*(J427*ABS(J427)),0)</f>
        <v>0</v>
      </c>
      <c r="P427" s="9">
        <f>IF('RAOB Used for Calcs'!N427=1,L427/$O$9,0)</f>
        <v>0</v>
      </c>
      <c r="Q427" s="8"/>
      <c r="R427" s="9">
        <f>IF('RAOB Used for Calcs'!N427=1,N427/$O$9,0)</f>
        <v>0</v>
      </c>
      <c r="S427" s="25"/>
      <c r="T427" s="25">
        <f>IF('RAOB Used for Calcs'!L427=1,'particle parameters'!$B$31,T428+(P428*'vertical grid'!H428))</f>
        <v>0</v>
      </c>
      <c r="V427" s="25">
        <f>(IF('RAOB Used for Calcs'!L427=1, AVERAGE(T426:T427), AVERAGE(T426:T428))*'RAOB Used for Calcs'!N427)</f>
        <v>0</v>
      </c>
      <c r="W427" s="25"/>
      <c r="X427" s="25">
        <f>IF('RAOB Used for Calcs'!L427=1,'particle parameters'!$B$32,X428+(R428*'vertical grid'!H428))</f>
        <v>0</v>
      </c>
      <c r="Z427" s="25">
        <f>(IF('RAOB Used for Calcs'!L427=1,AVERAGE(X426:X427),AVERAGE(X426:X428)))*'RAOB Used for Calcs'!N427</f>
        <v>0</v>
      </c>
      <c r="AB427" s="8">
        <f>(V427*'vertical grid'!H427)+((0.5*P427)*('vertical grid'!H427*'vertical grid'!H427))</f>
        <v>0</v>
      </c>
      <c r="AD427" s="8">
        <f>(Z427*'vertical grid'!H427)+((0.5*R427)*('vertical grid'!H427*'vertical grid'!H427))</f>
        <v>0</v>
      </c>
      <c r="AF427" s="8" t="e">
        <f>IF(AB427=0, AB427/0, SUM(AB427:$AB$600))</f>
        <v>#DIV/0!</v>
      </c>
      <c r="AH427" s="8" t="e">
        <f>IF(AD427=0, AD427/0, SUM(AD427:$AD$600))</f>
        <v>#DIV/0!</v>
      </c>
      <c r="AJ427" s="9" t="e">
        <f>IF('RAOB Used for Calcs'!N428=1,AB427/(B427-B426),B427/0)</f>
        <v>#DIV/0!</v>
      </c>
      <c r="AL427" s="9" t="e">
        <f>IF('RAOB Used for Calcs'!N428=1, AD427/(B427-B426), B427/0)</f>
        <v>#DIV/0!</v>
      </c>
    </row>
    <row r="428" spans="2:38" x14ac:dyDescent="0.15">
      <c r="B428" s="15">
        <f>IF('RAOB Used for Calcs'!N428=1,'RAOB Used for Calcs'!C428,0)</f>
        <v>0</v>
      </c>
      <c r="D428" s="8">
        <f>Vz!K428</f>
        <v>0.42399999999999999</v>
      </c>
      <c r="F428" s="9">
        <f>'P,T'!J428</f>
        <v>0</v>
      </c>
      <c r="G428" s="8"/>
      <c r="H428" s="8">
        <f>'wind velocity'!J428-T428</f>
        <v>0</v>
      </c>
      <c r="I428" s="8"/>
      <c r="J428" s="8">
        <f>'wind velocity'!N428-X428</f>
        <v>0</v>
      </c>
      <c r="L428" s="12">
        <f>IF('RAOB Used for Calcs'!N428=1,(0.5)*F428*$K$12*D428*(H428*ABS(H428)),0)</f>
        <v>0</v>
      </c>
      <c r="N428" s="12">
        <f>IF('RAOB Used for Calcs'!N428=1,(0.5)*F428*$K$12*D428*(J428*ABS(J428)),0)</f>
        <v>0</v>
      </c>
      <c r="P428" s="9">
        <f>IF('RAOB Used for Calcs'!N428=1,L428/$O$9,0)</f>
        <v>0</v>
      </c>
      <c r="Q428" s="8"/>
      <c r="R428" s="9">
        <f>IF('RAOB Used for Calcs'!N428=1,N428/$O$9,0)</f>
        <v>0</v>
      </c>
      <c r="S428" s="25"/>
      <c r="T428" s="25">
        <f>IF('RAOB Used for Calcs'!L428=1,'particle parameters'!$B$31,T429+(P429*'vertical grid'!H429))</f>
        <v>0</v>
      </c>
      <c r="V428" s="25">
        <f>(IF('RAOB Used for Calcs'!L428=1, AVERAGE(T427:T428), AVERAGE(T427:T429))*'RAOB Used for Calcs'!N428)</f>
        <v>0</v>
      </c>
      <c r="W428" s="25"/>
      <c r="X428" s="25">
        <f>IF('RAOB Used for Calcs'!L428=1,'particle parameters'!$B$32,X429+(R429*'vertical grid'!H429))</f>
        <v>0</v>
      </c>
      <c r="Z428" s="25">
        <f>(IF('RAOB Used for Calcs'!L428=1,AVERAGE(X427:X428),AVERAGE(X427:X429)))*'RAOB Used for Calcs'!N428</f>
        <v>0</v>
      </c>
      <c r="AB428" s="8">
        <f>(V428*'vertical grid'!H428)+((0.5*P428)*('vertical grid'!H428*'vertical grid'!H428))</f>
        <v>0</v>
      </c>
      <c r="AD428" s="8">
        <f>(Z428*'vertical grid'!H428)+((0.5*R428)*('vertical grid'!H428*'vertical grid'!H428))</f>
        <v>0</v>
      </c>
      <c r="AF428" s="8" t="e">
        <f>IF(AB428=0, AB428/0, SUM(AB428:$AB$600))</f>
        <v>#DIV/0!</v>
      </c>
      <c r="AH428" s="8" t="e">
        <f>IF(AD428=0, AD428/0, SUM(AD428:$AD$600))</f>
        <v>#DIV/0!</v>
      </c>
      <c r="AJ428" s="9" t="e">
        <f>IF('RAOB Used for Calcs'!N429=1,AB428/(B428-B427),B428/0)</f>
        <v>#DIV/0!</v>
      </c>
      <c r="AL428" s="9" t="e">
        <f>IF('RAOB Used for Calcs'!N429=1, AD428/(B428-B427), B428/0)</f>
        <v>#DIV/0!</v>
      </c>
    </row>
    <row r="429" spans="2:38" x14ac:dyDescent="0.15">
      <c r="B429" s="15">
        <f>IF('RAOB Used for Calcs'!N429=1,'RAOB Used for Calcs'!C429,0)</f>
        <v>0</v>
      </c>
      <c r="D429" s="8">
        <f>Vz!K429</f>
        <v>0.42399999999999999</v>
      </c>
      <c r="F429" s="9">
        <f>'P,T'!J429</f>
        <v>0</v>
      </c>
      <c r="G429" s="8"/>
      <c r="H429" s="8">
        <f>'wind velocity'!J429-T429</f>
        <v>0</v>
      </c>
      <c r="I429" s="8"/>
      <c r="J429" s="8">
        <f>'wind velocity'!N429-X429</f>
        <v>0</v>
      </c>
      <c r="L429" s="12">
        <f>IF('RAOB Used for Calcs'!N429=1,(0.5)*F429*$K$12*D429*(H429*ABS(H429)),0)</f>
        <v>0</v>
      </c>
      <c r="N429" s="12">
        <f>IF('RAOB Used for Calcs'!N429=1,(0.5)*F429*$K$12*D429*(J429*ABS(J429)),0)</f>
        <v>0</v>
      </c>
      <c r="P429" s="9">
        <f>IF('RAOB Used for Calcs'!N429=1,L429/$O$9,0)</f>
        <v>0</v>
      </c>
      <c r="Q429" s="8"/>
      <c r="R429" s="9">
        <f>IF('RAOB Used for Calcs'!N429=1,N429/$O$9,0)</f>
        <v>0</v>
      </c>
      <c r="S429" s="25"/>
      <c r="T429" s="25">
        <f>IF('RAOB Used for Calcs'!L429=1,'particle parameters'!$B$31,T430+(P430*'vertical grid'!H430))</f>
        <v>0</v>
      </c>
      <c r="V429" s="25">
        <f>(IF('RAOB Used for Calcs'!L429=1, AVERAGE(T428:T429), AVERAGE(T428:T430))*'RAOB Used for Calcs'!N429)</f>
        <v>0</v>
      </c>
      <c r="W429" s="25"/>
      <c r="X429" s="25">
        <f>IF('RAOB Used for Calcs'!L429=1,'particle parameters'!$B$32,X430+(R430*'vertical grid'!H430))</f>
        <v>0</v>
      </c>
      <c r="Z429" s="25">
        <f>(IF('RAOB Used for Calcs'!L429=1,AVERAGE(X428:X429),AVERAGE(X428:X430)))*'RAOB Used for Calcs'!N429</f>
        <v>0</v>
      </c>
      <c r="AB429" s="8">
        <f>(V429*'vertical grid'!H429)+((0.5*P429)*('vertical grid'!H429*'vertical grid'!H429))</f>
        <v>0</v>
      </c>
      <c r="AD429" s="8">
        <f>(Z429*'vertical grid'!H429)+((0.5*R429)*('vertical grid'!H429*'vertical grid'!H429))</f>
        <v>0</v>
      </c>
      <c r="AF429" s="8" t="e">
        <f>IF(AB429=0, AB429/0, SUM(AB429:$AB$600))</f>
        <v>#DIV/0!</v>
      </c>
      <c r="AH429" s="8" t="e">
        <f>IF(AD429=0, AD429/0, SUM(AD429:$AD$600))</f>
        <v>#DIV/0!</v>
      </c>
      <c r="AJ429" s="9" t="e">
        <f>IF('RAOB Used for Calcs'!N430=1,AB429/(B429-B428),B429/0)</f>
        <v>#DIV/0!</v>
      </c>
      <c r="AL429" s="9" t="e">
        <f>IF('RAOB Used for Calcs'!N430=1, AD429/(B429-B428), B429/0)</f>
        <v>#DIV/0!</v>
      </c>
    </row>
    <row r="430" spans="2:38" x14ac:dyDescent="0.15">
      <c r="B430" s="15">
        <f>IF('RAOB Used for Calcs'!N430=1,'RAOB Used for Calcs'!C430,0)</f>
        <v>0</v>
      </c>
      <c r="D430" s="8">
        <f>Vz!K430</f>
        <v>0.42399999999999999</v>
      </c>
      <c r="F430" s="9">
        <f>'P,T'!J430</f>
        <v>0</v>
      </c>
      <c r="G430" s="8"/>
      <c r="H430" s="8">
        <f>'wind velocity'!J430-T430</f>
        <v>0</v>
      </c>
      <c r="I430" s="8"/>
      <c r="J430" s="8">
        <f>'wind velocity'!N430-X430</f>
        <v>0</v>
      </c>
      <c r="L430" s="12">
        <f>IF('RAOB Used for Calcs'!N430=1,(0.5)*F430*$K$12*D430*(H430*ABS(H430)),0)</f>
        <v>0</v>
      </c>
      <c r="N430" s="12">
        <f>IF('RAOB Used for Calcs'!N430=1,(0.5)*F430*$K$12*D430*(J430*ABS(J430)),0)</f>
        <v>0</v>
      </c>
      <c r="P430" s="9">
        <f>IF('RAOB Used for Calcs'!N430=1,L430/$O$9,0)</f>
        <v>0</v>
      </c>
      <c r="Q430" s="8"/>
      <c r="R430" s="9">
        <f>IF('RAOB Used for Calcs'!N430=1,N430/$O$9,0)</f>
        <v>0</v>
      </c>
      <c r="S430" s="25"/>
      <c r="T430" s="25">
        <f>IF('RAOB Used for Calcs'!L430=1,'particle parameters'!$B$31,T431+(P431*'vertical grid'!H431))</f>
        <v>0</v>
      </c>
      <c r="V430" s="25">
        <f>(IF('RAOB Used for Calcs'!L430=1, AVERAGE(T429:T430), AVERAGE(T429:T431))*'RAOB Used for Calcs'!N430)</f>
        <v>0</v>
      </c>
      <c r="W430" s="25"/>
      <c r="X430" s="25">
        <f>IF('RAOB Used for Calcs'!L430=1,'particle parameters'!$B$32,X431+(R431*'vertical grid'!H431))</f>
        <v>0</v>
      </c>
      <c r="Z430" s="25">
        <f>(IF('RAOB Used for Calcs'!L430=1,AVERAGE(X429:X430),AVERAGE(X429:X431)))*'RAOB Used for Calcs'!N430</f>
        <v>0</v>
      </c>
      <c r="AB430" s="8">
        <f>(V430*'vertical grid'!H430)+((0.5*P430)*('vertical grid'!H430*'vertical grid'!H430))</f>
        <v>0</v>
      </c>
      <c r="AD430" s="8">
        <f>(Z430*'vertical grid'!H430)+((0.5*R430)*('vertical grid'!H430*'vertical grid'!H430))</f>
        <v>0</v>
      </c>
      <c r="AF430" s="8" t="e">
        <f>IF(AB430=0, AB430/0, SUM(AB430:$AB$600))</f>
        <v>#DIV/0!</v>
      </c>
      <c r="AH430" s="8" t="e">
        <f>IF(AD430=0, AD430/0, SUM(AD430:$AD$600))</f>
        <v>#DIV/0!</v>
      </c>
      <c r="AJ430" s="9" t="e">
        <f>IF('RAOB Used for Calcs'!N431=1,AB430/(B430-B429),B430/0)</f>
        <v>#DIV/0!</v>
      </c>
      <c r="AL430" s="9" t="e">
        <f>IF('RAOB Used for Calcs'!N431=1, AD430/(B430-B429), B430/0)</f>
        <v>#DIV/0!</v>
      </c>
    </row>
    <row r="431" spans="2:38" x14ac:dyDescent="0.15">
      <c r="B431" s="15">
        <f>IF('RAOB Used for Calcs'!N431=1,'RAOB Used for Calcs'!C431,0)</f>
        <v>0</v>
      </c>
      <c r="D431" s="8">
        <f>Vz!K431</f>
        <v>0.42399999999999999</v>
      </c>
      <c r="F431" s="9">
        <f>'P,T'!J431</f>
        <v>0</v>
      </c>
      <c r="G431" s="8"/>
      <c r="H431" s="8">
        <f>'wind velocity'!J431-T431</f>
        <v>0</v>
      </c>
      <c r="I431" s="8"/>
      <c r="J431" s="8">
        <f>'wind velocity'!N431-X431</f>
        <v>0</v>
      </c>
      <c r="L431" s="12">
        <f>IF('RAOB Used for Calcs'!N431=1,(0.5)*F431*$K$12*D431*(H431*ABS(H431)),0)</f>
        <v>0</v>
      </c>
      <c r="N431" s="12">
        <f>IF('RAOB Used for Calcs'!N431=1,(0.5)*F431*$K$12*D431*(J431*ABS(J431)),0)</f>
        <v>0</v>
      </c>
      <c r="P431" s="9">
        <f>IF('RAOB Used for Calcs'!N431=1,L431/$O$9,0)</f>
        <v>0</v>
      </c>
      <c r="Q431" s="8"/>
      <c r="R431" s="9">
        <f>IF('RAOB Used for Calcs'!N431=1,N431/$O$9,0)</f>
        <v>0</v>
      </c>
      <c r="S431" s="25"/>
      <c r="T431" s="25">
        <f>IF('RAOB Used for Calcs'!L431=1,'particle parameters'!$B$31,T432+(P432*'vertical grid'!H432))</f>
        <v>0</v>
      </c>
      <c r="V431" s="25">
        <f>(IF('RAOB Used for Calcs'!L431=1, AVERAGE(T430:T431), AVERAGE(T430:T432))*'RAOB Used for Calcs'!N431)</f>
        <v>0</v>
      </c>
      <c r="W431" s="25"/>
      <c r="X431" s="25">
        <f>IF('RAOB Used for Calcs'!L431=1,'particle parameters'!$B$32,X432+(R432*'vertical grid'!H432))</f>
        <v>0</v>
      </c>
      <c r="Z431" s="25">
        <f>(IF('RAOB Used for Calcs'!L431=1,AVERAGE(X430:X431),AVERAGE(X430:X432)))*'RAOB Used for Calcs'!N431</f>
        <v>0</v>
      </c>
      <c r="AB431" s="8">
        <f>(V431*'vertical grid'!H431)+((0.5*P431)*('vertical grid'!H431*'vertical grid'!H431))</f>
        <v>0</v>
      </c>
      <c r="AD431" s="8">
        <f>(Z431*'vertical grid'!H431)+((0.5*R431)*('vertical grid'!H431*'vertical grid'!H431))</f>
        <v>0</v>
      </c>
      <c r="AF431" s="8" t="e">
        <f>IF(AB431=0, AB431/0, SUM(AB431:$AB$600))</f>
        <v>#DIV/0!</v>
      </c>
      <c r="AH431" s="8" t="e">
        <f>IF(AD431=0, AD431/0, SUM(AD431:$AD$600))</f>
        <v>#DIV/0!</v>
      </c>
      <c r="AJ431" s="9" t="e">
        <f>IF('RAOB Used for Calcs'!N432=1,AB431/(B431-B430),B431/0)</f>
        <v>#DIV/0!</v>
      </c>
      <c r="AL431" s="9" t="e">
        <f>IF('RAOB Used for Calcs'!N432=1, AD431/(B431-B430), B431/0)</f>
        <v>#DIV/0!</v>
      </c>
    </row>
    <row r="432" spans="2:38" x14ac:dyDescent="0.15">
      <c r="B432" s="15">
        <f>IF('RAOB Used for Calcs'!N432=1,'RAOB Used for Calcs'!C432,0)</f>
        <v>0</v>
      </c>
      <c r="D432" s="8">
        <f>Vz!K432</f>
        <v>0.42399999999999999</v>
      </c>
      <c r="F432" s="9">
        <f>'P,T'!J432</f>
        <v>0</v>
      </c>
      <c r="G432" s="8"/>
      <c r="H432" s="8">
        <f>'wind velocity'!J432-T432</f>
        <v>0</v>
      </c>
      <c r="I432" s="8"/>
      <c r="J432" s="8">
        <f>'wind velocity'!N432-X432</f>
        <v>0</v>
      </c>
      <c r="L432" s="12">
        <f>IF('RAOB Used for Calcs'!N432=1,(0.5)*F432*$K$12*D432*(H432*ABS(H432)),0)</f>
        <v>0</v>
      </c>
      <c r="N432" s="12">
        <f>IF('RAOB Used for Calcs'!N432=1,(0.5)*F432*$K$12*D432*(J432*ABS(J432)),0)</f>
        <v>0</v>
      </c>
      <c r="P432" s="9">
        <f>IF('RAOB Used for Calcs'!N432=1,L432/$O$9,0)</f>
        <v>0</v>
      </c>
      <c r="Q432" s="8"/>
      <c r="R432" s="9">
        <f>IF('RAOB Used for Calcs'!N432=1,N432/$O$9,0)</f>
        <v>0</v>
      </c>
      <c r="S432" s="25"/>
      <c r="T432" s="25">
        <f>IF('RAOB Used for Calcs'!L432=1,'particle parameters'!$B$31,T433+(P433*'vertical grid'!H433))</f>
        <v>0</v>
      </c>
      <c r="V432" s="25">
        <f>(IF('RAOB Used for Calcs'!L432=1, AVERAGE(T431:T432), AVERAGE(T431:T433))*'RAOB Used for Calcs'!N432)</f>
        <v>0</v>
      </c>
      <c r="W432" s="25"/>
      <c r="X432" s="25">
        <f>IF('RAOB Used for Calcs'!L432=1,'particle parameters'!$B$32,X433+(R433*'vertical grid'!H433))</f>
        <v>0</v>
      </c>
      <c r="Z432" s="25">
        <f>(IF('RAOB Used for Calcs'!L432=1,AVERAGE(X431:X432),AVERAGE(X431:X433)))*'RAOB Used for Calcs'!N432</f>
        <v>0</v>
      </c>
      <c r="AB432" s="8">
        <f>(V432*'vertical grid'!H432)+((0.5*P432)*('vertical grid'!H432*'vertical grid'!H432))</f>
        <v>0</v>
      </c>
      <c r="AD432" s="8">
        <f>(Z432*'vertical grid'!H432)+((0.5*R432)*('vertical grid'!H432*'vertical grid'!H432))</f>
        <v>0</v>
      </c>
      <c r="AF432" s="8" t="e">
        <f>IF(AB432=0, AB432/0, SUM(AB432:$AB$600))</f>
        <v>#DIV/0!</v>
      </c>
      <c r="AH432" s="8" t="e">
        <f>IF(AD432=0, AD432/0, SUM(AD432:$AD$600))</f>
        <v>#DIV/0!</v>
      </c>
      <c r="AJ432" s="9" t="e">
        <f>IF('RAOB Used for Calcs'!N433=1,AB432/(B432-B431),B432/0)</f>
        <v>#DIV/0!</v>
      </c>
      <c r="AL432" s="9" t="e">
        <f>IF('RAOB Used for Calcs'!N433=1, AD432/(B432-B431), B432/0)</f>
        <v>#DIV/0!</v>
      </c>
    </row>
    <row r="433" spans="2:38" x14ac:dyDescent="0.15">
      <c r="B433" s="15">
        <f>IF('RAOB Used for Calcs'!N433=1,'RAOB Used for Calcs'!C433,0)</f>
        <v>0</v>
      </c>
      <c r="D433" s="8">
        <f>Vz!K433</f>
        <v>0.42399999999999999</v>
      </c>
      <c r="F433" s="9">
        <f>'P,T'!J433</f>
        <v>0</v>
      </c>
      <c r="G433" s="8"/>
      <c r="H433" s="8">
        <f>'wind velocity'!J433-T433</f>
        <v>0</v>
      </c>
      <c r="I433" s="8"/>
      <c r="J433" s="8">
        <f>'wind velocity'!N433-X433</f>
        <v>0</v>
      </c>
      <c r="L433" s="12">
        <f>IF('RAOB Used for Calcs'!N433=1,(0.5)*F433*$K$12*D433*(H433*ABS(H433)),0)</f>
        <v>0</v>
      </c>
      <c r="N433" s="12">
        <f>IF('RAOB Used for Calcs'!N433=1,(0.5)*F433*$K$12*D433*(J433*ABS(J433)),0)</f>
        <v>0</v>
      </c>
      <c r="P433" s="9">
        <f>IF('RAOB Used for Calcs'!N433=1,L433/$O$9,0)</f>
        <v>0</v>
      </c>
      <c r="Q433" s="8"/>
      <c r="R433" s="9">
        <f>IF('RAOB Used for Calcs'!N433=1,N433/$O$9,0)</f>
        <v>0</v>
      </c>
      <c r="S433" s="25"/>
      <c r="T433" s="25">
        <f>IF('RAOB Used for Calcs'!L433=1,'particle parameters'!$B$31,T434+(P434*'vertical grid'!H434))</f>
        <v>0</v>
      </c>
      <c r="V433" s="25">
        <f>(IF('RAOB Used for Calcs'!L433=1, AVERAGE(T432:T433), AVERAGE(T432:T434))*'RAOB Used for Calcs'!N433)</f>
        <v>0</v>
      </c>
      <c r="W433" s="25"/>
      <c r="X433" s="25">
        <f>IF('RAOB Used for Calcs'!L433=1,'particle parameters'!$B$32,X434+(R434*'vertical grid'!H434))</f>
        <v>0</v>
      </c>
      <c r="Z433" s="25">
        <f>(IF('RAOB Used for Calcs'!L433=1,AVERAGE(X432:X433),AVERAGE(X432:X434)))*'RAOB Used for Calcs'!N433</f>
        <v>0</v>
      </c>
      <c r="AB433" s="8">
        <f>(V433*'vertical grid'!H433)+((0.5*P433)*('vertical grid'!H433*'vertical grid'!H433))</f>
        <v>0</v>
      </c>
      <c r="AD433" s="8">
        <f>(Z433*'vertical grid'!H433)+((0.5*R433)*('vertical grid'!H433*'vertical grid'!H433))</f>
        <v>0</v>
      </c>
      <c r="AF433" s="8" t="e">
        <f>IF(AB433=0, AB433/0, SUM(AB433:$AB$600))</f>
        <v>#DIV/0!</v>
      </c>
      <c r="AH433" s="8" t="e">
        <f>IF(AD433=0, AD433/0, SUM(AD433:$AD$600))</f>
        <v>#DIV/0!</v>
      </c>
      <c r="AJ433" s="9" t="e">
        <f>IF('RAOB Used for Calcs'!N434=1,AB433/(B433-B432),B433/0)</f>
        <v>#DIV/0!</v>
      </c>
      <c r="AL433" s="9" t="e">
        <f>IF('RAOB Used for Calcs'!N434=1, AD433/(B433-B432), B433/0)</f>
        <v>#DIV/0!</v>
      </c>
    </row>
    <row r="434" spans="2:38" x14ac:dyDescent="0.15">
      <c r="B434" s="15">
        <f>IF('RAOB Used for Calcs'!N434=1,'RAOB Used for Calcs'!C434,0)</f>
        <v>0</v>
      </c>
      <c r="D434" s="8">
        <f>Vz!K434</f>
        <v>0.42399999999999999</v>
      </c>
      <c r="F434" s="9">
        <f>'P,T'!J434</f>
        <v>0</v>
      </c>
      <c r="G434" s="8"/>
      <c r="H434" s="8">
        <f>'wind velocity'!J434-T434</f>
        <v>0</v>
      </c>
      <c r="I434" s="8"/>
      <c r="J434" s="8">
        <f>'wind velocity'!N434-X434</f>
        <v>0</v>
      </c>
      <c r="L434" s="12">
        <f>IF('RAOB Used for Calcs'!N434=1,(0.5)*F434*$K$12*D434*(H434*ABS(H434)),0)</f>
        <v>0</v>
      </c>
      <c r="N434" s="12">
        <f>IF('RAOB Used for Calcs'!N434=1,(0.5)*F434*$K$12*D434*(J434*ABS(J434)),0)</f>
        <v>0</v>
      </c>
      <c r="P434" s="9">
        <f>IF('RAOB Used for Calcs'!N434=1,L434/$O$9,0)</f>
        <v>0</v>
      </c>
      <c r="Q434" s="8"/>
      <c r="R434" s="9">
        <f>IF('RAOB Used for Calcs'!N434=1,N434/$O$9,0)</f>
        <v>0</v>
      </c>
      <c r="S434" s="25"/>
      <c r="T434" s="25">
        <f>IF('RAOB Used for Calcs'!L434=1,'particle parameters'!$B$31,T435+(P435*'vertical grid'!H435))</f>
        <v>0</v>
      </c>
      <c r="V434" s="25">
        <f>(IF('RAOB Used for Calcs'!L434=1, AVERAGE(T433:T434), AVERAGE(T433:T435))*'RAOB Used for Calcs'!N434)</f>
        <v>0</v>
      </c>
      <c r="W434" s="25"/>
      <c r="X434" s="25">
        <f>IF('RAOB Used for Calcs'!L434=1,'particle parameters'!$B$32,X435+(R435*'vertical grid'!H435))</f>
        <v>0</v>
      </c>
      <c r="Z434" s="25">
        <f>(IF('RAOB Used for Calcs'!L434=1,AVERAGE(X433:X434),AVERAGE(X433:X435)))*'RAOB Used for Calcs'!N434</f>
        <v>0</v>
      </c>
      <c r="AB434" s="8">
        <f>(V434*'vertical grid'!H434)+((0.5*P434)*('vertical grid'!H434*'vertical grid'!H434))</f>
        <v>0</v>
      </c>
      <c r="AD434" s="8">
        <f>(Z434*'vertical grid'!H434)+((0.5*R434)*('vertical grid'!H434*'vertical grid'!H434))</f>
        <v>0</v>
      </c>
      <c r="AF434" s="8" t="e">
        <f>IF(AB434=0, AB434/0, SUM(AB434:$AB$600))</f>
        <v>#DIV/0!</v>
      </c>
      <c r="AH434" s="8" t="e">
        <f>IF(AD434=0, AD434/0, SUM(AD434:$AD$600))</f>
        <v>#DIV/0!</v>
      </c>
      <c r="AJ434" s="9" t="e">
        <f>IF('RAOB Used for Calcs'!N435=1,AB434/(B434-B433),B434/0)</f>
        <v>#DIV/0!</v>
      </c>
      <c r="AL434" s="9" t="e">
        <f>IF('RAOB Used for Calcs'!N435=1, AD434/(B434-B433), B434/0)</f>
        <v>#DIV/0!</v>
      </c>
    </row>
    <row r="435" spans="2:38" x14ac:dyDescent="0.15">
      <c r="B435" s="15">
        <f>IF('RAOB Used for Calcs'!N435=1,'RAOB Used for Calcs'!C435,0)</f>
        <v>0</v>
      </c>
      <c r="D435" s="8">
        <f>Vz!K435</f>
        <v>0.42399999999999999</v>
      </c>
      <c r="F435" s="9">
        <f>'P,T'!J435</f>
        <v>0</v>
      </c>
      <c r="G435" s="8"/>
      <c r="H435" s="8">
        <f>'wind velocity'!J435-T435</f>
        <v>0</v>
      </c>
      <c r="I435" s="8"/>
      <c r="J435" s="8">
        <f>'wind velocity'!N435-X435</f>
        <v>0</v>
      </c>
      <c r="L435" s="12">
        <f>IF('RAOB Used for Calcs'!N435=1,(0.5)*F435*$K$12*D435*(H435*ABS(H435)),0)</f>
        <v>0</v>
      </c>
      <c r="N435" s="12">
        <f>IF('RAOB Used for Calcs'!N435=1,(0.5)*F435*$K$12*D435*(J435*ABS(J435)),0)</f>
        <v>0</v>
      </c>
      <c r="P435" s="9">
        <f>IF('RAOB Used for Calcs'!N435=1,L435/$O$9,0)</f>
        <v>0</v>
      </c>
      <c r="Q435" s="8"/>
      <c r="R435" s="9">
        <f>IF('RAOB Used for Calcs'!N435=1,N435/$O$9,0)</f>
        <v>0</v>
      </c>
      <c r="S435" s="25"/>
      <c r="T435" s="25">
        <f>IF('RAOB Used for Calcs'!L435=1,'particle parameters'!$B$31,T436+(P436*'vertical grid'!H436))</f>
        <v>0</v>
      </c>
      <c r="V435" s="25">
        <f>(IF('RAOB Used for Calcs'!L435=1, AVERAGE(T434:T435), AVERAGE(T434:T436))*'RAOB Used for Calcs'!N435)</f>
        <v>0</v>
      </c>
      <c r="W435" s="25"/>
      <c r="X435" s="25">
        <f>IF('RAOB Used for Calcs'!L435=1,'particle parameters'!$B$32,X436+(R436*'vertical grid'!H436))</f>
        <v>0</v>
      </c>
      <c r="Z435" s="25">
        <f>(IF('RAOB Used for Calcs'!L435=1,AVERAGE(X434:X435),AVERAGE(X434:X436)))*'RAOB Used for Calcs'!N435</f>
        <v>0</v>
      </c>
      <c r="AB435" s="8">
        <f>(V435*'vertical grid'!H435)+((0.5*P435)*('vertical grid'!H435*'vertical grid'!H435))</f>
        <v>0</v>
      </c>
      <c r="AD435" s="8">
        <f>(Z435*'vertical grid'!H435)+((0.5*R435)*('vertical grid'!H435*'vertical grid'!H435))</f>
        <v>0</v>
      </c>
      <c r="AF435" s="8" t="e">
        <f>IF(AB435=0, AB435/0, SUM(AB435:$AB$600))</f>
        <v>#DIV/0!</v>
      </c>
      <c r="AH435" s="8" t="e">
        <f>IF(AD435=0, AD435/0, SUM(AD435:$AD$600))</f>
        <v>#DIV/0!</v>
      </c>
      <c r="AJ435" s="9" t="e">
        <f>IF('RAOB Used for Calcs'!N436=1,AB435/(B435-B434),B435/0)</f>
        <v>#DIV/0!</v>
      </c>
      <c r="AL435" s="9" t="e">
        <f>IF('RAOB Used for Calcs'!N436=1, AD435/(B435-B434), B435/0)</f>
        <v>#DIV/0!</v>
      </c>
    </row>
    <row r="436" spans="2:38" x14ac:dyDescent="0.15">
      <c r="B436" s="15">
        <f>IF('RAOB Used for Calcs'!N436=1,'RAOB Used for Calcs'!C436,0)</f>
        <v>0</v>
      </c>
      <c r="D436" s="8">
        <f>Vz!K436</f>
        <v>0.42399999999999999</v>
      </c>
      <c r="F436" s="9">
        <f>'P,T'!J436</f>
        <v>0</v>
      </c>
      <c r="G436" s="8"/>
      <c r="H436" s="8">
        <f>'wind velocity'!J436-T436</f>
        <v>0</v>
      </c>
      <c r="I436" s="8"/>
      <c r="J436" s="8">
        <f>'wind velocity'!N436-X436</f>
        <v>0</v>
      </c>
      <c r="L436" s="12">
        <f>IF('RAOB Used for Calcs'!N436=1,(0.5)*F436*$K$12*D436*(H436*ABS(H436)),0)</f>
        <v>0</v>
      </c>
      <c r="N436" s="12">
        <f>IF('RAOB Used for Calcs'!N436=1,(0.5)*F436*$K$12*D436*(J436*ABS(J436)),0)</f>
        <v>0</v>
      </c>
      <c r="P436" s="9">
        <f>IF('RAOB Used for Calcs'!N436=1,L436/$O$9,0)</f>
        <v>0</v>
      </c>
      <c r="Q436" s="8"/>
      <c r="R436" s="9">
        <f>IF('RAOB Used for Calcs'!N436=1,N436/$O$9,0)</f>
        <v>0</v>
      </c>
      <c r="S436" s="25"/>
      <c r="T436" s="25">
        <f>IF('RAOB Used for Calcs'!L436=1,'particle parameters'!$B$31,T437+(P437*'vertical grid'!H437))</f>
        <v>0</v>
      </c>
      <c r="V436" s="25">
        <f>(IF('RAOB Used for Calcs'!L436=1, AVERAGE(T435:T436), AVERAGE(T435:T437))*'RAOB Used for Calcs'!N436)</f>
        <v>0</v>
      </c>
      <c r="W436" s="25"/>
      <c r="X436" s="25">
        <f>IF('RAOB Used for Calcs'!L436=1,'particle parameters'!$B$32,X437+(R437*'vertical grid'!H437))</f>
        <v>0</v>
      </c>
      <c r="Z436" s="25">
        <f>(IF('RAOB Used for Calcs'!L436=1,AVERAGE(X435:X436),AVERAGE(X435:X437)))*'RAOB Used for Calcs'!N436</f>
        <v>0</v>
      </c>
      <c r="AB436" s="8">
        <f>(V436*'vertical grid'!H436)+((0.5*P436)*('vertical grid'!H436*'vertical grid'!H436))</f>
        <v>0</v>
      </c>
      <c r="AD436" s="8">
        <f>(Z436*'vertical grid'!H436)+((0.5*R436)*('vertical grid'!H436*'vertical grid'!H436))</f>
        <v>0</v>
      </c>
      <c r="AF436" s="8" t="e">
        <f>IF(AB436=0, AB436/0, SUM(AB436:$AB$600))</f>
        <v>#DIV/0!</v>
      </c>
      <c r="AH436" s="8" t="e">
        <f>IF(AD436=0, AD436/0, SUM(AD436:$AD$600))</f>
        <v>#DIV/0!</v>
      </c>
      <c r="AJ436" s="9" t="e">
        <f>IF('RAOB Used for Calcs'!N437=1,AB436/(B436-B435),B436/0)</f>
        <v>#DIV/0!</v>
      </c>
      <c r="AL436" s="9" t="e">
        <f>IF('RAOB Used for Calcs'!N437=1, AD436/(B436-B435), B436/0)</f>
        <v>#DIV/0!</v>
      </c>
    </row>
    <row r="437" spans="2:38" x14ac:dyDescent="0.15">
      <c r="B437" s="15">
        <f>IF('RAOB Used for Calcs'!N437=1,'RAOB Used for Calcs'!C437,0)</f>
        <v>0</v>
      </c>
      <c r="D437" s="8">
        <f>Vz!K437</f>
        <v>0.42399999999999999</v>
      </c>
      <c r="F437" s="9">
        <f>'P,T'!J437</f>
        <v>0</v>
      </c>
      <c r="G437" s="8"/>
      <c r="H437" s="8">
        <f>'wind velocity'!J437-T437</f>
        <v>0</v>
      </c>
      <c r="I437" s="8"/>
      <c r="J437" s="8">
        <f>'wind velocity'!N437-X437</f>
        <v>0</v>
      </c>
      <c r="L437" s="12">
        <f>IF('RAOB Used for Calcs'!N437=1,(0.5)*F437*$K$12*D437*(H437*ABS(H437)),0)</f>
        <v>0</v>
      </c>
      <c r="N437" s="12">
        <f>IF('RAOB Used for Calcs'!N437=1,(0.5)*F437*$K$12*D437*(J437*ABS(J437)),0)</f>
        <v>0</v>
      </c>
      <c r="P437" s="9">
        <f>IF('RAOB Used for Calcs'!N437=1,L437/$O$9,0)</f>
        <v>0</v>
      </c>
      <c r="Q437" s="8"/>
      <c r="R437" s="9">
        <f>IF('RAOB Used for Calcs'!N437=1,N437/$O$9,0)</f>
        <v>0</v>
      </c>
      <c r="S437" s="25"/>
      <c r="T437" s="25">
        <f>IF('RAOB Used for Calcs'!L437=1,'particle parameters'!$B$31,T438+(P438*'vertical grid'!H438))</f>
        <v>0</v>
      </c>
      <c r="V437" s="25">
        <f>(IF('RAOB Used for Calcs'!L437=1, AVERAGE(T436:T437), AVERAGE(T436:T438))*'RAOB Used for Calcs'!N437)</f>
        <v>0</v>
      </c>
      <c r="W437" s="25"/>
      <c r="X437" s="25">
        <f>IF('RAOB Used for Calcs'!L437=1,'particle parameters'!$B$32,X438+(R438*'vertical grid'!H438))</f>
        <v>0</v>
      </c>
      <c r="Z437" s="25">
        <f>(IF('RAOB Used for Calcs'!L437=1,AVERAGE(X436:X437),AVERAGE(X436:X438)))*'RAOB Used for Calcs'!N437</f>
        <v>0</v>
      </c>
      <c r="AB437" s="8">
        <f>(V437*'vertical grid'!H437)+((0.5*P437)*('vertical grid'!H437*'vertical grid'!H437))</f>
        <v>0</v>
      </c>
      <c r="AD437" s="8">
        <f>(Z437*'vertical grid'!H437)+((0.5*R437)*('vertical grid'!H437*'vertical grid'!H437))</f>
        <v>0</v>
      </c>
      <c r="AF437" s="8" t="e">
        <f>IF(AB437=0, AB437/0, SUM(AB437:$AB$600))</f>
        <v>#DIV/0!</v>
      </c>
      <c r="AH437" s="8" t="e">
        <f>IF(AD437=0, AD437/0, SUM(AD437:$AD$600))</f>
        <v>#DIV/0!</v>
      </c>
      <c r="AJ437" s="9" t="e">
        <f>IF('RAOB Used for Calcs'!N438=1,AB437/(B437-B436),B437/0)</f>
        <v>#DIV/0!</v>
      </c>
      <c r="AL437" s="9" t="e">
        <f>IF('RAOB Used for Calcs'!N438=1, AD437/(B437-B436), B437/0)</f>
        <v>#DIV/0!</v>
      </c>
    </row>
    <row r="438" spans="2:38" x14ac:dyDescent="0.15">
      <c r="B438" s="15">
        <f>IF('RAOB Used for Calcs'!N438=1,'RAOB Used for Calcs'!C438,0)</f>
        <v>0</v>
      </c>
      <c r="D438" s="8">
        <f>Vz!K438</f>
        <v>0.42399999999999999</v>
      </c>
      <c r="F438" s="9">
        <f>'P,T'!J438</f>
        <v>0</v>
      </c>
      <c r="G438" s="8"/>
      <c r="H438" s="8">
        <f>'wind velocity'!J438-T438</f>
        <v>0</v>
      </c>
      <c r="I438" s="8"/>
      <c r="J438" s="8">
        <f>'wind velocity'!N438-X438</f>
        <v>0</v>
      </c>
      <c r="L438" s="12">
        <f>IF('RAOB Used for Calcs'!N438=1,(0.5)*F438*$K$12*D438*(H438*ABS(H438)),0)</f>
        <v>0</v>
      </c>
      <c r="N438" s="12">
        <f>IF('RAOB Used for Calcs'!N438=1,(0.5)*F438*$K$12*D438*(J438*ABS(J438)),0)</f>
        <v>0</v>
      </c>
      <c r="P438" s="9">
        <f>IF('RAOB Used for Calcs'!N438=1,L438/$O$9,0)</f>
        <v>0</v>
      </c>
      <c r="Q438" s="8"/>
      <c r="R438" s="9">
        <f>IF('RAOB Used for Calcs'!N438=1,N438/$O$9,0)</f>
        <v>0</v>
      </c>
      <c r="S438" s="25"/>
      <c r="T438" s="25">
        <f>IF('RAOB Used for Calcs'!L438=1,'particle parameters'!$B$31,T439+(P439*'vertical grid'!H439))</f>
        <v>0</v>
      </c>
      <c r="V438" s="25">
        <f>(IF('RAOB Used for Calcs'!L438=1, AVERAGE(T437:T438), AVERAGE(T437:T439))*'RAOB Used for Calcs'!N438)</f>
        <v>0</v>
      </c>
      <c r="W438" s="25"/>
      <c r="X438" s="25">
        <f>IF('RAOB Used for Calcs'!L438=1,'particle parameters'!$B$32,X439+(R439*'vertical grid'!H439))</f>
        <v>0</v>
      </c>
      <c r="Z438" s="25">
        <f>(IF('RAOB Used for Calcs'!L438=1,AVERAGE(X437:X438),AVERAGE(X437:X439)))*'RAOB Used for Calcs'!N438</f>
        <v>0</v>
      </c>
      <c r="AB438" s="8">
        <f>(V438*'vertical grid'!H438)+((0.5*P438)*('vertical grid'!H438*'vertical grid'!H438))</f>
        <v>0</v>
      </c>
      <c r="AD438" s="8">
        <f>(Z438*'vertical grid'!H438)+((0.5*R438)*('vertical grid'!H438*'vertical grid'!H438))</f>
        <v>0</v>
      </c>
      <c r="AF438" s="8" t="e">
        <f>IF(AB438=0, AB438/0, SUM(AB438:$AB$600))</f>
        <v>#DIV/0!</v>
      </c>
      <c r="AH438" s="8" t="e">
        <f>IF(AD438=0, AD438/0, SUM(AD438:$AD$600))</f>
        <v>#DIV/0!</v>
      </c>
      <c r="AJ438" s="9" t="e">
        <f>IF('RAOB Used for Calcs'!N439=1,AB438/(B438-B437),B438/0)</f>
        <v>#DIV/0!</v>
      </c>
      <c r="AL438" s="9" t="e">
        <f>IF('RAOB Used for Calcs'!N439=1, AD438/(B438-B437), B438/0)</f>
        <v>#DIV/0!</v>
      </c>
    </row>
    <row r="439" spans="2:38" x14ac:dyDescent="0.15">
      <c r="B439" s="15">
        <f>IF('RAOB Used for Calcs'!N439=1,'RAOB Used for Calcs'!C439,0)</f>
        <v>0</v>
      </c>
      <c r="D439" s="8">
        <f>Vz!K439</f>
        <v>0.42399999999999999</v>
      </c>
      <c r="F439" s="9">
        <f>'P,T'!J439</f>
        <v>0</v>
      </c>
      <c r="G439" s="8"/>
      <c r="H439" s="8">
        <f>'wind velocity'!J439-T439</f>
        <v>0</v>
      </c>
      <c r="I439" s="8"/>
      <c r="J439" s="8">
        <f>'wind velocity'!N439-X439</f>
        <v>0</v>
      </c>
      <c r="L439" s="12">
        <f>IF('RAOB Used for Calcs'!N439=1,(0.5)*F439*$K$12*D439*(H439*ABS(H439)),0)</f>
        <v>0</v>
      </c>
      <c r="N439" s="12">
        <f>IF('RAOB Used for Calcs'!N439=1,(0.5)*F439*$K$12*D439*(J439*ABS(J439)),0)</f>
        <v>0</v>
      </c>
      <c r="P439" s="9">
        <f>IF('RAOB Used for Calcs'!N439=1,L439/$O$9,0)</f>
        <v>0</v>
      </c>
      <c r="Q439" s="8"/>
      <c r="R439" s="9">
        <f>IF('RAOB Used for Calcs'!N439=1,N439/$O$9,0)</f>
        <v>0</v>
      </c>
      <c r="S439" s="25"/>
      <c r="T439" s="25">
        <f>IF('RAOB Used for Calcs'!L439=1,'particle parameters'!$B$31,T440+(P440*'vertical grid'!H440))</f>
        <v>0</v>
      </c>
      <c r="V439" s="25">
        <f>(IF('RAOB Used for Calcs'!L439=1, AVERAGE(T438:T439), AVERAGE(T438:T440))*'RAOB Used for Calcs'!N439)</f>
        <v>0</v>
      </c>
      <c r="W439" s="25"/>
      <c r="X439" s="25">
        <f>IF('RAOB Used for Calcs'!L439=1,'particle parameters'!$B$32,X440+(R440*'vertical grid'!H440))</f>
        <v>0</v>
      </c>
      <c r="Z439" s="25">
        <f>(IF('RAOB Used for Calcs'!L439=1,AVERAGE(X438:X439),AVERAGE(X438:X440)))*'RAOB Used for Calcs'!N439</f>
        <v>0</v>
      </c>
      <c r="AB439" s="8">
        <f>(V439*'vertical grid'!H439)+((0.5*P439)*('vertical grid'!H439*'vertical grid'!H439))</f>
        <v>0</v>
      </c>
      <c r="AD439" s="8">
        <f>(Z439*'vertical grid'!H439)+((0.5*R439)*('vertical grid'!H439*'vertical grid'!H439))</f>
        <v>0</v>
      </c>
      <c r="AF439" s="8" t="e">
        <f>IF(AB439=0, AB439/0, SUM(AB439:$AB$600))</f>
        <v>#DIV/0!</v>
      </c>
      <c r="AH439" s="8" t="e">
        <f>IF(AD439=0, AD439/0, SUM(AD439:$AD$600))</f>
        <v>#DIV/0!</v>
      </c>
      <c r="AJ439" s="9" t="e">
        <f>IF('RAOB Used for Calcs'!N440=1,AB439/(B439-B438),B439/0)</f>
        <v>#DIV/0!</v>
      </c>
      <c r="AL439" s="9" t="e">
        <f>IF('RAOB Used for Calcs'!N440=1, AD439/(B439-B438), B439/0)</f>
        <v>#DIV/0!</v>
      </c>
    </row>
    <row r="440" spans="2:38" x14ac:dyDescent="0.15">
      <c r="B440" s="15">
        <f>IF('RAOB Used for Calcs'!N440=1,'RAOB Used for Calcs'!C440,0)</f>
        <v>0</v>
      </c>
      <c r="D440" s="8">
        <f>Vz!K440</f>
        <v>0.42399999999999999</v>
      </c>
      <c r="F440" s="9">
        <f>'P,T'!J440</f>
        <v>0</v>
      </c>
      <c r="G440" s="8"/>
      <c r="H440" s="8">
        <f>'wind velocity'!J440-T440</f>
        <v>0</v>
      </c>
      <c r="I440" s="8"/>
      <c r="J440" s="8">
        <f>'wind velocity'!N440-X440</f>
        <v>0</v>
      </c>
      <c r="L440" s="12">
        <f>IF('RAOB Used for Calcs'!N440=1,(0.5)*F440*$K$12*D440*(H440*ABS(H440)),0)</f>
        <v>0</v>
      </c>
      <c r="N440" s="12">
        <f>IF('RAOB Used for Calcs'!N440=1,(0.5)*F440*$K$12*D440*(J440*ABS(J440)),0)</f>
        <v>0</v>
      </c>
      <c r="P440" s="9">
        <f>IF('RAOB Used for Calcs'!N440=1,L440/$O$9,0)</f>
        <v>0</v>
      </c>
      <c r="Q440" s="8"/>
      <c r="R440" s="9">
        <f>IF('RAOB Used for Calcs'!N440=1,N440/$O$9,0)</f>
        <v>0</v>
      </c>
      <c r="S440" s="25"/>
      <c r="T440" s="25">
        <f>IF('RAOB Used for Calcs'!L440=1,'particle parameters'!$B$31,T441+(P441*'vertical grid'!H441))</f>
        <v>0</v>
      </c>
      <c r="V440" s="25">
        <f>(IF('RAOB Used for Calcs'!L440=1, AVERAGE(T439:T440), AVERAGE(T439:T441))*'RAOB Used for Calcs'!N440)</f>
        <v>0</v>
      </c>
      <c r="W440" s="25"/>
      <c r="X440" s="25">
        <f>IF('RAOB Used for Calcs'!L440=1,'particle parameters'!$B$32,X441+(R441*'vertical grid'!H441))</f>
        <v>0</v>
      </c>
      <c r="Z440" s="25">
        <f>(IF('RAOB Used for Calcs'!L440=1,AVERAGE(X439:X440),AVERAGE(X439:X441)))*'RAOB Used for Calcs'!N440</f>
        <v>0</v>
      </c>
      <c r="AB440" s="8">
        <f>(V440*'vertical grid'!H440)+((0.5*P440)*('vertical grid'!H440*'vertical grid'!H440))</f>
        <v>0</v>
      </c>
      <c r="AD440" s="8">
        <f>(Z440*'vertical grid'!H440)+((0.5*R440)*('vertical grid'!H440*'vertical grid'!H440))</f>
        <v>0</v>
      </c>
      <c r="AF440" s="8" t="e">
        <f>IF(AB440=0, AB440/0, SUM(AB440:$AB$600))</f>
        <v>#DIV/0!</v>
      </c>
      <c r="AH440" s="8" t="e">
        <f>IF(AD440=0, AD440/0, SUM(AD440:$AD$600))</f>
        <v>#DIV/0!</v>
      </c>
      <c r="AJ440" s="9" t="e">
        <f>IF('RAOB Used for Calcs'!N441=1,AB440/(B440-B439),B440/0)</f>
        <v>#DIV/0!</v>
      </c>
      <c r="AL440" s="9" t="e">
        <f>IF('RAOB Used for Calcs'!N441=1, AD440/(B440-B439), B440/0)</f>
        <v>#DIV/0!</v>
      </c>
    </row>
    <row r="441" spans="2:38" x14ac:dyDescent="0.15">
      <c r="B441" s="15">
        <f>IF('RAOB Used for Calcs'!N441=1,'RAOB Used for Calcs'!C441,0)</f>
        <v>0</v>
      </c>
      <c r="D441" s="8">
        <f>Vz!K441</f>
        <v>0.42399999999999999</v>
      </c>
      <c r="F441" s="9">
        <f>'P,T'!J441</f>
        <v>0</v>
      </c>
      <c r="G441" s="8"/>
      <c r="H441" s="8">
        <f>'wind velocity'!J441-T441</f>
        <v>0</v>
      </c>
      <c r="I441" s="8"/>
      <c r="J441" s="8">
        <f>'wind velocity'!N441-X441</f>
        <v>0</v>
      </c>
      <c r="L441" s="12">
        <f>IF('RAOB Used for Calcs'!N441=1,(0.5)*F441*$K$12*D441*(H441*ABS(H441)),0)</f>
        <v>0</v>
      </c>
      <c r="N441" s="12">
        <f>IF('RAOB Used for Calcs'!N441=1,(0.5)*F441*$K$12*D441*(J441*ABS(J441)),0)</f>
        <v>0</v>
      </c>
      <c r="P441" s="9">
        <f>IF('RAOB Used for Calcs'!N441=1,L441/$O$9,0)</f>
        <v>0</v>
      </c>
      <c r="Q441" s="8"/>
      <c r="R441" s="9">
        <f>IF('RAOB Used for Calcs'!N441=1,N441/$O$9,0)</f>
        <v>0</v>
      </c>
      <c r="S441" s="25"/>
      <c r="T441" s="25">
        <f>IF('RAOB Used for Calcs'!L441=1,'particle parameters'!$B$31,T442+(P442*'vertical grid'!H442))</f>
        <v>0</v>
      </c>
      <c r="V441" s="25">
        <f>(IF('RAOB Used for Calcs'!L441=1, AVERAGE(T440:T441), AVERAGE(T440:T442))*'RAOB Used for Calcs'!N441)</f>
        <v>0</v>
      </c>
      <c r="W441" s="25"/>
      <c r="X441" s="25">
        <f>IF('RAOB Used for Calcs'!L441=1,'particle parameters'!$B$32,X442+(R442*'vertical grid'!H442))</f>
        <v>0</v>
      </c>
      <c r="Z441" s="25">
        <f>(IF('RAOB Used for Calcs'!L441=1,AVERAGE(X440:X441),AVERAGE(X440:X442)))*'RAOB Used for Calcs'!N441</f>
        <v>0</v>
      </c>
      <c r="AB441" s="8">
        <f>(V441*'vertical grid'!H441)+((0.5*P441)*('vertical grid'!H441*'vertical grid'!H441))</f>
        <v>0</v>
      </c>
      <c r="AD441" s="8">
        <f>(Z441*'vertical grid'!H441)+((0.5*R441)*('vertical grid'!H441*'vertical grid'!H441))</f>
        <v>0</v>
      </c>
      <c r="AF441" s="8" t="e">
        <f>IF(AB441=0, AB441/0, SUM(AB441:$AB$600))</f>
        <v>#DIV/0!</v>
      </c>
      <c r="AH441" s="8" t="e">
        <f>IF(AD441=0, AD441/0, SUM(AD441:$AD$600))</f>
        <v>#DIV/0!</v>
      </c>
      <c r="AJ441" s="9" t="e">
        <f>IF('RAOB Used for Calcs'!N442=1,AB441/(B441-B440),B441/0)</f>
        <v>#DIV/0!</v>
      </c>
      <c r="AL441" s="9" t="e">
        <f>IF('RAOB Used for Calcs'!N442=1, AD441/(B441-B440), B441/0)</f>
        <v>#DIV/0!</v>
      </c>
    </row>
    <row r="442" spans="2:38" x14ac:dyDescent="0.15">
      <c r="B442" s="15">
        <f>IF('RAOB Used for Calcs'!N442=1,'RAOB Used for Calcs'!C442,0)</f>
        <v>0</v>
      </c>
      <c r="D442" s="8">
        <f>Vz!K442</f>
        <v>0.42399999999999999</v>
      </c>
      <c r="F442" s="9">
        <f>'P,T'!J442</f>
        <v>0</v>
      </c>
      <c r="G442" s="8"/>
      <c r="H442" s="8">
        <f>'wind velocity'!J442-T442</f>
        <v>0</v>
      </c>
      <c r="I442" s="8"/>
      <c r="J442" s="8">
        <f>'wind velocity'!N442-X442</f>
        <v>0</v>
      </c>
      <c r="L442" s="12">
        <f>IF('RAOB Used for Calcs'!N442=1,(0.5)*F442*$K$12*D442*(H442*ABS(H442)),0)</f>
        <v>0</v>
      </c>
      <c r="N442" s="12">
        <f>IF('RAOB Used for Calcs'!N442=1,(0.5)*F442*$K$12*D442*(J442*ABS(J442)),0)</f>
        <v>0</v>
      </c>
      <c r="P442" s="9">
        <f>IF('RAOB Used for Calcs'!N442=1,L442/$O$9,0)</f>
        <v>0</v>
      </c>
      <c r="Q442" s="8"/>
      <c r="R442" s="9">
        <f>IF('RAOB Used for Calcs'!N442=1,N442/$O$9,0)</f>
        <v>0</v>
      </c>
      <c r="S442" s="25"/>
      <c r="T442" s="25">
        <f>IF('RAOB Used for Calcs'!L442=1,'particle parameters'!$B$31,T443+(P443*'vertical grid'!H443))</f>
        <v>0</v>
      </c>
      <c r="V442" s="25">
        <f>(IF('RAOB Used for Calcs'!L442=1, AVERAGE(T441:T442), AVERAGE(T441:T443))*'RAOB Used for Calcs'!N442)</f>
        <v>0</v>
      </c>
      <c r="W442" s="25"/>
      <c r="X442" s="25">
        <f>IF('RAOB Used for Calcs'!L442=1,'particle parameters'!$B$32,X443+(R443*'vertical grid'!H443))</f>
        <v>0</v>
      </c>
      <c r="Z442" s="25">
        <f>(IF('RAOB Used for Calcs'!L442=1,AVERAGE(X441:X442),AVERAGE(X441:X443)))*'RAOB Used for Calcs'!N442</f>
        <v>0</v>
      </c>
      <c r="AB442" s="8">
        <f>(V442*'vertical grid'!H442)+((0.5*P442)*('vertical grid'!H442*'vertical grid'!H442))</f>
        <v>0</v>
      </c>
      <c r="AD442" s="8">
        <f>(Z442*'vertical grid'!H442)+((0.5*R442)*('vertical grid'!H442*'vertical grid'!H442))</f>
        <v>0</v>
      </c>
      <c r="AF442" s="8" t="e">
        <f>IF(AB442=0, AB442/0, SUM(AB442:$AB$600))</f>
        <v>#DIV/0!</v>
      </c>
      <c r="AH442" s="8" t="e">
        <f>IF(AD442=0, AD442/0, SUM(AD442:$AD$600))</f>
        <v>#DIV/0!</v>
      </c>
      <c r="AJ442" s="9" t="e">
        <f>IF('RAOB Used for Calcs'!N443=1,AB442/(B442-B441),B442/0)</f>
        <v>#DIV/0!</v>
      </c>
      <c r="AL442" s="9" t="e">
        <f>IF('RAOB Used for Calcs'!N443=1, AD442/(B442-B441), B442/0)</f>
        <v>#DIV/0!</v>
      </c>
    </row>
    <row r="443" spans="2:38" x14ac:dyDescent="0.15">
      <c r="B443" s="15">
        <f>IF('RAOB Used for Calcs'!N443=1,'RAOB Used for Calcs'!C443,0)</f>
        <v>0</v>
      </c>
      <c r="D443" s="8">
        <f>Vz!K443</f>
        <v>0.42399999999999999</v>
      </c>
      <c r="F443" s="9">
        <f>'P,T'!J443</f>
        <v>0</v>
      </c>
      <c r="G443" s="8"/>
      <c r="H443" s="8">
        <f>'wind velocity'!J443-T443</f>
        <v>0</v>
      </c>
      <c r="I443" s="8"/>
      <c r="J443" s="8">
        <f>'wind velocity'!N443-X443</f>
        <v>0</v>
      </c>
      <c r="L443" s="12">
        <f>IF('RAOB Used for Calcs'!N443=1,(0.5)*F443*$K$12*D443*(H443*ABS(H443)),0)</f>
        <v>0</v>
      </c>
      <c r="N443" s="12">
        <f>IF('RAOB Used for Calcs'!N443=1,(0.5)*F443*$K$12*D443*(J443*ABS(J443)),0)</f>
        <v>0</v>
      </c>
      <c r="P443" s="9">
        <f>IF('RAOB Used for Calcs'!N443=1,L443/$O$9,0)</f>
        <v>0</v>
      </c>
      <c r="Q443" s="8"/>
      <c r="R443" s="9">
        <f>IF('RAOB Used for Calcs'!N443=1,N443/$O$9,0)</f>
        <v>0</v>
      </c>
      <c r="S443" s="25"/>
      <c r="T443" s="25">
        <f>IF('RAOB Used for Calcs'!L443=1,'particle parameters'!$B$31,T444+(P444*'vertical grid'!H444))</f>
        <v>0</v>
      </c>
      <c r="V443" s="25">
        <f>(IF('RAOB Used for Calcs'!L443=1, AVERAGE(T442:T443), AVERAGE(T442:T444))*'RAOB Used for Calcs'!N443)</f>
        <v>0</v>
      </c>
      <c r="W443" s="25"/>
      <c r="X443" s="25">
        <f>IF('RAOB Used for Calcs'!L443=1,'particle parameters'!$B$32,X444+(R444*'vertical grid'!H444))</f>
        <v>0</v>
      </c>
      <c r="Z443" s="25">
        <f>(IF('RAOB Used for Calcs'!L443=1,AVERAGE(X442:X443),AVERAGE(X442:X444)))*'RAOB Used for Calcs'!N443</f>
        <v>0</v>
      </c>
      <c r="AB443" s="8">
        <f>(V443*'vertical grid'!H443)+((0.5*P443)*('vertical grid'!H443*'vertical grid'!H443))</f>
        <v>0</v>
      </c>
      <c r="AD443" s="8">
        <f>(Z443*'vertical grid'!H443)+((0.5*R443)*('vertical grid'!H443*'vertical grid'!H443))</f>
        <v>0</v>
      </c>
      <c r="AF443" s="8" t="e">
        <f>IF(AB443=0, AB443/0, SUM(AB443:$AB$600))</f>
        <v>#DIV/0!</v>
      </c>
      <c r="AH443" s="8" t="e">
        <f>IF(AD443=0, AD443/0, SUM(AD443:$AD$600))</f>
        <v>#DIV/0!</v>
      </c>
      <c r="AJ443" s="9" t="e">
        <f>IF('RAOB Used for Calcs'!N444=1,AB443/(B443-B442),B443/0)</f>
        <v>#DIV/0!</v>
      </c>
      <c r="AL443" s="9" t="e">
        <f>IF('RAOB Used for Calcs'!N444=1, AD443/(B443-B442), B443/0)</f>
        <v>#DIV/0!</v>
      </c>
    </row>
    <row r="444" spans="2:38" x14ac:dyDescent="0.15">
      <c r="B444" s="15">
        <f>IF('RAOB Used for Calcs'!N444=1,'RAOB Used for Calcs'!C444,0)</f>
        <v>0</v>
      </c>
      <c r="D444" s="8">
        <f>Vz!K444</f>
        <v>0.42399999999999999</v>
      </c>
      <c r="F444" s="9">
        <f>'P,T'!J444</f>
        <v>0</v>
      </c>
      <c r="G444" s="8"/>
      <c r="H444" s="8">
        <f>'wind velocity'!J444-T444</f>
        <v>0</v>
      </c>
      <c r="I444" s="8"/>
      <c r="J444" s="8">
        <f>'wind velocity'!N444-X444</f>
        <v>0</v>
      </c>
      <c r="L444" s="12">
        <f>IF('RAOB Used for Calcs'!N444=1,(0.5)*F444*$K$12*D444*(H444*ABS(H444)),0)</f>
        <v>0</v>
      </c>
      <c r="N444" s="12">
        <f>IF('RAOB Used for Calcs'!N444=1,(0.5)*F444*$K$12*D444*(J444*ABS(J444)),0)</f>
        <v>0</v>
      </c>
      <c r="P444" s="9">
        <f>IF('RAOB Used for Calcs'!N444=1,L444/$O$9,0)</f>
        <v>0</v>
      </c>
      <c r="Q444" s="8"/>
      <c r="R444" s="9">
        <f>IF('RAOB Used for Calcs'!N444=1,N444/$O$9,0)</f>
        <v>0</v>
      </c>
      <c r="S444" s="25"/>
      <c r="T444" s="25">
        <f>IF('RAOB Used for Calcs'!L444=1,'particle parameters'!$B$31,T445+(P445*'vertical grid'!H445))</f>
        <v>0</v>
      </c>
      <c r="V444" s="25">
        <f>(IF('RAOB Used for Calcs'!L444=1, AVERAGE(T443:T444), AVERAGE(T443:T445))*'RAOB Used for Calcs'!N444)</f>
        <v>0</v>
      </c>
      <c r="W444" s="25"/>
      <c r="X444" s="25">
        <f>IF('RAOB Used for Calcs'!L444=1,'particle parameters'!$B$32,X445+(R445*'vertical grid'!H445))</f>
        <v>0</v>
      </c>
      <c r="Z444" s="25">
        <f>(IF('RAOB Used for Calcs'!L444=1,AVERAGE(X443:X444),AVERAGE(X443:X445)))*'RAOB Used for Calcs'!N444</f>
        <v>0</v>
      </c>
      <c r="AB444" s="8">
        <f>(V444*'vertical grid'!H444)+((0.5*P444)*('vertical grid'!H444*'vertical grid'!H444))</f>
        <v>0</v>
      </c>
      <c r="AD444" s="8">
        <f>(Z444*'vertical grid'!H444)+((0.5*R444)*('vertical grid'!H444*'vertical grid'!H444))</f>
        <v>0</v>
      </c>
      <c r="AF444" s="8" t="e">
        <f>IF(AB444=0, AB444/0, SUM(AB444:$AB$600))</f>
        <v>#DIV/0!</v>
      </c>
      <c r="AH444" s="8" t="e">
        <f>IF(AD444=0, AD444/0, SUM(AD444:$AD$600))</f>
        <v>#DIV/0!</v>
      </c>
      <c r="AJ444" s="9" t="e">
        <f>IF('RAOB Used for Calcs'!N445=1,AB444/(B444-B443),B444/0)</f>
        <v>#DIV/0!</v>
      </c>
      <c r="AL444" s="9" t="e">
        <f>IF('RAOB Used for Calcs'!N445=1, AD444/(B444-B443), B444/0)</f>
        <v>#DIV/0!</v>
      </c>
    </row>
    <row r="445" spans="2:38" x14ac:dyDescent="0.15">
      <c r="B445" s="15">
        <f>IF('RAOB Used for Calcs'!N445=1,'RAOB Used for Calcs'!C445,0)</f>
        <v>0</v>
      </c>
      <c r="D445" s="8">
        <f>Vz!K445</f>
        <v>0.42399999999999999</v>
      </c>
      <c r="F445" s="9">
        <f>'P,T'!J445</f>
        <v>0</v>
      </c>
      <c r="G445" s="8"/>
      <c r="H445" s="8">
        <f>'wind velocity'!J445-T445</f>
        <v>0</v>
      </c>
      <c r="I445" s="8"/>
      <c r="J445" s="8">
        <f>'wind velocity'!N445-X445</f>
        <v>0</v>
      </c>
      <c r="L445" s="12">
        <f>IF('RAOB Used for Calcs'!N445=1,(0.5)*F445*$K$12*D445*(H445*ABS(H445)),0)</f>
        <v>0</v>
      </c>
      <c r="N445" s="12">
        <f>IF('RAOB Used for Calcs'!N445=1,(0.5)*F445*$K$12*D445*(J445*ABS(J445)),0)</f>
        <v>0</v>
      </c>
      <c r="P445" s="9">
        <f>IF('RAOB Used for Calcs'!N445=1,L445/$O$9,0)</f>
        <v>0</v>
      </c>
      <c r="Q445" s="8"/>
      <c r="R445" s="9">
        <f>IF('RAOB Used for Calcs'!N445=1,N445/$O$9,0)</f>
        <v>0</v>
      </c>
      <c r="S445" s="25"/>
      <c r="T445" s="25">
        <f>IF('RAOB Used for Calcs'!L445=1,'particle parameters'!$B$31,T446+(P446*'vertical grid'!H446))</f>
        <v>0</v>
      </c>
      <c r="V445" s="25">
        <f>(IF('RAOB Used for Calcs'!L445=1, AVERAGE(T444:T445), AVERAGE(T444:T446))*'RAOB Used for Calcs'!N445)</f>
        <v>0</v>
      </c>
      <c r="W445" s="25"/>
      <c r="X445" s="25">
        <f>IF('RAOB Used for Calcs'!L445=1,'particle parameters'!$B$32,X446+(R446*'vertical grid'!H446))</f>
        <v>0</v>
      </c>
      <c r="Z445" s="25">
        <f>(IF('RAOB Used for Calcs'!L445=1,AVERAGE(X444:X445),AVERAGE(X444:X446)))*'RAOB Used for Calcs'!N445</f>
        <v>0</v>
      </c>
      <c r="AB445" s="8">
        <f>(V445*'vertical grid'!H445)+((0.5*P445)*('vertical grid'!H445*'vertical grid'!H445))</f>
        <v>0</v>
      </c>
      <c r="AD445" s="8">
        <f>(Z445*'vertical grid'!H445)+((0.5*R445)*('vertical grid'!H445*'vertical grid'!H445))</f>
        <v>0</v>
      </c>
      <c r="AF445" s="8" t="e">
        <f>IF(AB445=0, AB445/0, SUM(AB445:$AB$600))</f>
        <v>#DIV/0!</v>
      </c>
      <c r="AH445" s="8" t="e">
        <f>IF(AD445=0, AD445/0, SUM(AD445:$AD$600))</f>
        <v>#DIV/0!</v>
      </c>
      <c r="AJ445" s="9" t="e">
        <f>IF('RAOB Used for Calcs'!N446=1,AB445/(B445-B444),B445/0)</f>
        <v>#DIV/0!</v>
      </c>
      <c r="AL445" s="9" t="e">
        <f>IF('RAOB Used for Calcs'!N446=1, AD445/(B445-B444), B445/0)</f>
        <v>#DIV/0!</v>
      </c>
    </row>
    <row r="446" spans="2:38" x14ac:dyDescent="0.15">
      <c r="B446" s="15">
        <f>IF('RAOB Used for Calcs'!N446=1,'RAOB Used for Calcs'!C446,0)</f>
        <v>0</v>
      </c>
      <c r="D446" s="8">
        <f>Vz!K446</f>
        <v>0.42399999999999999</v>
      </c>
      <c r="F446" s="9">
        <f>'P,T'!J446</f>
        <v>0</v>
      </c>
      <c r="G446" s="8"/>
      <c r="H446" s="8">
        <f>'wind velocity'!J446-T446</f>
        <v>0</v>
      </c>
      <c r="I446" s="8"/>
      <c r="J446" s="8">
        <f>'wind velocity'!N446-X446</f>
        <v>0</v>
      </c>
      <c r="L446" s="12">
        <f>IF('RAOB Used for Calcs'!N446=1,(0.5)*F446*$K$12*D446*(H446*ABS(H446)),0)</f>
        <v>0</v>
      </c>
      <c r="N446" s="12">
        <f>IF('RAOB Used for Calcs'!N446=1,(0.5)*F446*$K$12*D446*(J446*ABS(J446)),0)</f>
        <v>0</v>
      </c>
      <c r="P446" s="9">
        <f>IF('RAOB Used for Calcs'!N446=1,L446/$O$9,0)</f>
        <v>0</v>
      </c>
      <c r="Q446" s="8"/>
      <c r="R446" s="9">
        <f>IF('RAOB Used for Calcs'!N446=1,N446/$O$9,0)</f>
        <v>0</v>
      </c>
      <c r="S446" s="25"/>
      <c r="T446" s="25">
        <f>IF('RAOB Used for Calcs'!L446=1,'particle parameters'!$B$31,T447+(P447*'vertical grid'!H447))</f>
        <v>0</v>
      </c>
      <c r="V446" s="25">
        <f>(IF('RAOB Used for Calcs'!L446=1, AVERAGE(T445:T446), AVERAGE(T445:T447))*'RAOB Used for Calcs'!N446)</f>
        <v>0</v>
      </c>
      <c r="W446" s="25"/>
      <c r="X446" s="25">
        <f>IF('RAOB Used for Calcs'!L446=1,'particle parameters'!$B$32,X447+(R447*'vertical grid'!H447))</f>
        <v>0</v>
      </c>
      <c r="Z446" s="25">
        <f>(IF('RAOB Used for Calcs'!L446=1,AVERAGE(X445:X446),AVERAGE(X445:X447)))*'RAOB Used for Calcs'!N446</f>
        <v>0</v>
      </c>
      <c r="AB446" s="8">
        <f>(V446*'vertical grid'!H446)+((0.5*P446)*('vertical grid'!H446*'vertical grid'!H446))</f>
        <v>0</v>
      </c>
      <c r="AD446" s="8">
        <f>(Z446*'vertical grid'!H446)+((0.5*R446)*('vertical grid'!H446*'vertical grid'!H446))</f>
        <v>0</v>
      </c>
      <c r="AF446" s="8" t="e">
        <f>IF(AB446=0, AB446/0, SUM(AB446:$AB$600))</f>
        <v>#DIV/0!</v>
      </c>
      <c r="AH446" s="8" t="e">
        <f>IF(AD446=0, AD446/0, SUM(AD446:$AD$600))</f>
        <v>#DIV/0!</v>
      </c>
      <c r="AJ446" s="9" t="e">
        <f>IF('RAOB Used for Calcs'!N447=1,AB446/(B446-B445),B446/0)</f>
        <v>#DIV/0!</v>
      </c>
      <c r="AL446" s="9" t="e">
        <f>IF('RAOB Used for Calcs'!N447=1, AD446/(B446-B445), B446/0)</f>
        <v>#DIV/0!</v>
      </c>
    </row>
    <row r="447" spans="2:38" x14ac:dyDescent="0.15">
      <c r="B447" s="15">
        <f>IF('RAOB Used for Calcs'!N447=1,'RAOB Used for Calcs'!C447,0)</f>
        <v>0</v>
      </c>
      <c r="D447" s="8">
        <f>Vz!K447</f>
        <v>0.42399999999999999</v>
      </c>
      <c r="F447" s="9">
        <f>'P,T'!J447</f>
        <v>0</v>
      </c>
      <c r="G447" s="8"/>
      <c r="H447" s="8">
        <f>'wind velocity'!J447-T447</f>
        <v>0</v>
      </c>
      <c r="I447" s="8"/>
      <c r="J447" s="8">
        <f>'wind velocity'!N447-X447</f>
        <v>0</v>
      </c>
      <c r="L447" s="12">
        <f>IF('RAOB Used for Calcs'!N447=1,(0.5)*F447*$K$12*D447*(H447*ABS(H447)),0)</f>
        <v>0</v>
      </c>
      <c r="N447" s="12">
        <f>IF('RAOB Used for Calcs'!N447=1,(0.5)*F447*$K$12*D447*(J447*ABS(J447)),0)</f>
        <v>0</v>
      </c>
      <c r="P447" s="9">
        <f>IF('RAOB Used for Calcs'!N447=1,L447/$O$9,0)</f>
        <v>0</v>
      </c>
      <c r="Q447" s="8"/>
      <c r="R447" s="9">
        <f>IF('RAOB Used for Calcs'!N447=1,N447/$O$9,0)</f>
        <v>0</v>
      </c>
      <c r="S447" s="25"/>
      <c r="T447" s="25">
        <f>IF('RAOB Used for Calcs'!L447=1,'particle parameters'!$B$31,T448+(P448*'vertical grid'!H448))</f>
        <v>0</v>
      </c>
      <c r="V447" s="25">
        <f>(IF('RAOB Used for Calcs'!L447=1, AVERAGE(T446:T447), AVERAGE(T446:T448))*'RAOB Used for Calcs'!N447)</f>
        <v>0</v>
      </c>
      <c r="W447" s="25"/>
      <c r="X447" s="25">
        <f>IF('RAOB Used for Calcs'!L447=1,'particle parameters'!$B$32,X448+(R448*'vertical grid'!H448))</f>
        <v>0</v>
      </c>
      <c r="Z447" s="25">
        <f>(IF('RAOB Used for Calcs'!L447=1,AVERAGE(X446:X447),AVERAGE(X446:X448)))*'RAOB Used for Calcs'!N447</f>
        <v>0</v>
      </c>
      <c r="AB447" s="8">
        <f>(V447*'vertical grid'!H447)+((0.5*P447)*('vertical grid'!H447*'vertical grid'!H447))</f>
        <v>0</v>
      </c>
      <c r="AD447" s="8">
        <f>(Z447*'vertical grid'!H447)+((0.5*R447)*('vertical grid'!H447*'vertical grid'!H447))</f>
        <v>0</v>
      </c>
      <c r="AF447" s="8" t="e">
        <f>IF(AB447=0, AB447/0, SUM(AB447:$AB$600))</f>
        <v>#DIV/0!</v>
      </c>
      <c r="AH447" s="8" t="e">
        <f>IF(AD447=0, AD447/0, SUM(AD447:$AD$600))</f>
        <v>#DIV/0!</v>
      </c>
      <c r="AJ447" s="9" t="e">
        <f>IF('RAOB Used for Calcs'!N448=1,AB447/(B447-B446),B447/0)</f>
        <v>#DIV/0!</v>
      </c>
      <c r="AL447" s="9" t="e">
        <f>IF('RAOB Used for Calcs'!N448=1, AD447/(B447-B446), B447/0)</f>
        <v>#DIV/0!</v>
      </c>
    </row>
    <row r="448" spans="2:38" x14ac:dyDescent="0.15">
      <c r="B448" s="15">
        <f>IF('RAOB Used for Calcs'!N448=1,'RAOB Used for Calcs'!C448,0)</f>
        <v>0</v>
      </c>
      <c r="D448" s="8">
        <f>Vz!K448</f>
        <v>0.42399999999999999</v>
      </c>
      <c r="F448" s="9">
        <f>'P,T'!J448</f>
        <v>0</v>
      </c>
      <c r="G448" s="8"/>
      <c r="H448" s="8">
        <f>'wind velocity'!J448-T448</f>
        <v>0</v>
      </c>
      <c r="I448" s="8"/>
      <c r="J448" s="8">
        <f>'wind velocity'!N448-X448</f>
        <v>0</v>
      </c>
      <c r="L448" s="12">
        <f>IF('RAOB Used for Calcs'!N448=1,(0.5)*F448*$K$12*D448*(H448*ABS(H448)),0)</f>
        <v>0</v>
      </c>
      <c r="N448" s="12">
        <f>IF('RAOB Used for Calcs'!N448=1,(0.5)*F448*$K$12*D448*(J448*ABS(J448)),0)</f>
        <v>0</v>
      </c>
      <c r="P448" s="9">
        <f>IF('RAOB Used for Calcs'!N448=1,L448/$O$9,0)</f>
        <v>0</v>
      </c>
      <c r="Q448" s="8"/>
      <c r="R448" s="9">
        <f>IF('RAOB Used for Calcs'!N448=1,N448/$O$9,0)</f>
        <v>0</v>
      </c>
      <c r="S448" s="25"/>
      <c r="T448" s="25">
        <f>IF('RAOB Used for Calcs'!L448=1,'particle parameters'!$B$31,T449+(P449*'vertical grid'!H449))</f>
        <v>0</v>
      </c>
      <c r="V448" s="25">
        <f>(IF('RAOB Used for Calcs'!L448=1, AVERAGE(T447:T448), AVERAGE(T447:T449))*'RAOB Used for Calcs'!N448)</f>
        <v>0</v>
      </c>
      <c r="W448" s="25"/>
      <c r="X448" s="25">
        <f>IF('RAOB Used for Calcs'!L448=1,'particle parameters'!$B$32,X449+(R449*'vertical grid'!H449))</f>
        <v>0</v>
      </c>
      <c r="Z448" s="25">
        <f>(IF('RAOB Used for Calcs'!L448=1,AVERAGE(X447:X448),AVERAGE(X447:X449)))*'RAOB Used for Calcs'!N448</f>
        <v>0</v>
      </c>
      <c r="AB448" s="8">
        <f>(V448*'vertical grid'!H448)+((0.5*P448)*('vertical grid'!H448*'vertical grid'!H448))</f>
        <v>0</v>
      </c>
      <c r="AD448" s="8">
        <f>(Z448*'vertical grid'!H448)+((0.5*R448)*('vertical grid'!H448*'vertical grid'!H448))</f>
        <v>0</v>
      </c>
      <c r="AF448" s="8" t="e">
        <f>IF(AB448=0, AB448/0, SUM(AB448:$AB$600))</f>
        <v>#DIV/0!</v>
      </c>
      <c r="AH448" s="8" t="e">
        <f>IF(AD448=0, AD448/0, SUM(AD448:$AD$600))</f>
        <v>#DIV/0!</v>
      </c>
      <c r="AJ448" s="9" t="e">
        <f>IF('RAOB Used for Calcs'!N449=1,AB448/(B448-B447),B448/0)</f>
        <v>#DIV/0!</v>
      </c>
      <c r="AL448" s="9" t="e">
        <f>IF('RAOB Used for Calcs'!N449=1, AD448/(B448-B447), B448/0)</f>
        <v>#DIV/0!</v>
      </c>
    </row>
    <row r="449" spans="2:38" x14ac:dyDescent="0.15">
      <c r="B449" s="15">
        <f>IF('RAOB Used for Calcs'!N449=1,'RAOB Used for Calcs'!C449,0)</f>
        <v>0</v>
      </c>
      <c r="D449" s="8">
        <f>Vz!K449</f>
        <v>0.42399999999999999</v>
      </c>
      <c r="F449" s="9">
        <f>'P,T'!J449</f>
        <v>0</v>
      </c>
      <c r="G449" s="8"/>
      <c r="H449" s="8">
        <f>'wind velocity'!J449-T449</f>
        <v>0</v>
      </c>
      <c r="I449" s="8"/>
      <c r="J449" s="8">
        <f>'wind velocity'!N449-X449</f>
        <v>0</v>
      </c>
      <c r="L449" s="12">
        <f>IF('RAOB Used for Calcs'!N449=1,(0.5)*F449*$K$12*D449*(H449*ABS(H449)),0)</f>
        <v>0</v>
      </c>
      <c r="N449" s="12">
        <f>IF('RAOB Used for Calcs'!N449=1,(0.5)*F449*$K$12*D449*(J449*ABS(J449)),0)</f>
        <v>0</v>
      </c>
      <c r="P449" s="9">
        <f>IF('RAOB Used for Calcs'!N449=1,L449/$O$9,0)</f>
        <v>0</v>
      </c>
      <c r="Q449" s="8"/>
      <c r="R449" s="9">
        <f>IF('RAOB Used for Calcs'!N449=1,N449/$O$9,0)</f>
        <v>0</v>
      </c>
      <c r="S449" s="25"/>
      <c r="T449" s="25">
        <f>IF('RAOB Used for Calcs'!L449=1,'particle parameters'!$B$31,T450+(P450*'vertical grid'!H450))</f>
        <v>0</v>
      </c>
      <c r="V449" s="25">
        <f>(IF('RAOB Used for Calcs'!L449=1, AVERAGE(T448:T449), AVERAGE(T448:T450))*'RAOB Used for Calcs'!N449)</f>
        <v>0</v>
      </c>
      <c r="W449" s="25"/>
      <c r="X449" s="25">
        <f>IF('RAOB Used for Calcs'!L449=1,'particle parameters'!$B$32,X450+(R450*'vertical grid'!H450))</f>
        <v>0</v>
      </c>
      <c r="Z449" s="25">
        <f>(IF('RAOB Used for Calcs'!L449=1,AVERAGE(X448:X449),AVERAGE(X448:X450)))*'RAOB Used for Calcs'!N449</f>
        <v>0</v>
      </c>
      <c r="AB449" s="8">
        <f>(V449*'vertical grid'!H449)+((0.5*P449)*('vertical grid'!H449*'vertical grid'!H449))</f>
        <v>0</v>
      </c>
      <c r="AD449" s="8">
        <f>(Z449*'vertical grid'!H449)+((0.5*R449)*('vertical grid'!H449*'vertical grid'!H449))</f>
        <v>0</v>
      </c>
      <c r="AF449" s="8" t="e">
        <f>IF(AB449=0, AB449/0, SUM(AB449:$AB$600))</f>
        <v>#DIV/0!</v>
      </c>
      <c r="AH449" s="8" t="e">
        <f>IF(AD449=0, AD449/0, SUM(AD449:$AD$600))</f>
        <v>#DIV/0!</v>
      </c>
      <c r="AJ449" s="9" t="e">
        <f>IF('RAOB Used for Calcs'!N450=1,AB449/(B449-B448),B449/0)</f>
        <v>#DIV/0!</v>
      </c>
      <c r="AL449" s="9" t="e">
        <f>IF('RAOB Used for Calcs'!N450=1, AD449/(B449-B448), B449/0)</f>
        <v>#DIV/0!</v>
      </c>
    </row>
    <row r="450" spans="2:38" x14ac:dyDescent="0.15">
      <c r="B450" s="15">
        <f>IF('RAOB Used for Calcs'!N450=1,'RAOB Used for Calcs'!C450,0)</f>
        <v>0</v>
      </c>
      <c r="D450" s="8">
        <f>Vz!K450</f>
        <v>0.42399999999999999</v>
      </c>
      <c r="F450" s="9">
        <f>'P,T'!J450</f>
        <v>0</v>
      </c>
      <c r="G450" s="8"/>
      <c r="H450" s="8">
        <f>'wind velocity'!J450-T450</f>
        <v>0</v>
      </c>
      <c r="I450" s="8"/>
      <c r="J450" s="8">
        <f>'wind velocity'!N450-X450</f>
        <v>0</v>
      </c>
      <c r="L450" s="12">
        <f>IF('RAOB Used for Calcs'!N450=1,(0.5)*F450*$K$12*D450*(H450*ABS(H450)),0)</f>
        <v>0</v>
      </c>
      <c r="N450" s="12">
        <f>IF('RAOB Used for Calcs'!N450=1,(0.5)*F450*$K$12*D450*(J450*ABS(J450)),0)</f>
        <v>0</v>
      </c>
      <c r="P450" s="9">
        <f>IF('RAOB Used for Calcs'!N450=1,L450/$O$9,0)</f>
        <v>0</v>
      </c>
      <c r="Q450" s="8"/>
      <c r="R450" s="9">
        <f>IF('RAOB Used for Calcs'!N450=1,N450/$O$9,0)</f>
        <v>0</v>
      </c>
      <c r="S450" s="25"/>
      <c r="T450" s="25">
        <f>IF('RAOB Used for Calcs'!L450=1,'particle parameters'!$B$31,T451+(P451*'vertical grid'!H451))</f>
        <v>0</v>
      </c>
      <c r="V450" s="25">
        <f>(IF('RAOB Used for Calcs'!L450=1, AVERAGE(T449:T450), AVERAGE(T449:T451))*'RAOB Used for Calcs'!N450)</f>
        <v>0</v>
      </c>
      <c r="W450" s="25"/>
      <c r="X450" s="25">
        <f>IF('RAOB Used for Calcs'!L450=1,'particle parameters'!$B$32,X451+(R451*'vertical grid'!H451))</f>
        <v>0</v>
      </c>
      <c r="Z450" s="25">
        <f>(IF('RAOB Used for Calcs'!L450=1,AVERAGE(X449:X450),AVERAGE(X449:X451)))*'RAOB Used for Calcs'!N450</f>
        <v>0</v>
      </c>
      <c r="AB450" s="8">
        <f>(V450*'vertical grid'!H450)+((0.5*P450)*('vertical grid'!H450*'vertical grid'!H450))</f>
        <v>0</v>
      </c>
      <c r="AD450" s="8">
        <f>(Z450*'vertical grid'!H450)+((0.5*R450)*('vertical grid'!H450*'vertical grid'!H450))</f>
        <v>0</v>
      </c>
      <c r="AF450" s="8" t="e">
        <f>IF(AB450=0, AB450/0, SUM(AB450:$AB$600))</f>
        <v>#DIV/0!</v>
      </c>
      <c r="AH450" s="8" t="e">
        <f>IF(AD450=0, AD450/0, SUM(AD450:$AD$600))</f>
        <v>#DIV/0!</v>
      </c>
      <c r="AJ450" s="9" t="e">
        <f>IF('RAOB Used for Calcs'!N451=1,AB450/(B450-B449),B450/0)</f>
        <v>#DIV/0!</v>
      </c>
      <c r="AL450" s="9" t="e">
        <f>IF('RAOB Used for Calcs'!N451=1, AD450/(B450-B449), B450/0)</f>
        <v>#DIV/0!</v>
      </c>
    </row>
    <row r="451" spans="2:38" x14ac:dyDescent="0.15">
      <c r="B451" s="15">
        <f>IF('RAOB Used for Calcs'!N451=1,'RAOB Used for Calcs'!C451,0)</f>
        <v>0</v>
      </c>
      <c r="D451" s="8">
        <f>Vz!K451</f>
        <v>0.42399999999999999</v>
      </c>
      <c r="F451" s="9">
        <f>'P,T'!J451</f>
        <v>0</v>
      </c>
      <c r="G451" s="8"/>
      <c r="H451" s="8">
        <f>'wind velocity'!J451-T451</f>
        <v>0</v>
      </c>
      <c r="I451" s="8"/>
      <c r="J451" s="8">
        <f>'wind velocity'!N451-X451</f>
        <v>0</v>
      </c>
      <c r="L451" s="12">
        <f>IF('RAOB Used for Calcs'!N451=1,(0.5)*F451*$K$12*D451*(H451*ABS(H451)),0)</f>
        <v>0</v>
      </c>
      <c r="N451" s="12">
        <f>IF('RAOB Used for Calcs'!N451=1,(0.5)*F451*$K$12*D451*(J451*ABS(J451)),0)</f>
        <v>0</v>
      </c>
      <c r="P451" s="9">
        <f>IF('RAOB Used for Calcs'!N451=1,L451/$O$9,0)</f>
        <v>0</v>
      </c>
      <c r="Q451" s="8"/>
      <c r="R451" s="9">
        <f>IF('RAOB Used for Calcs'!N451=1,N451/$O$9,0)</f>
        <v>0</v>
      </c>
      <c r="S451" s="25"/>
      <c r="T451" s="25">
        <f>IF('RAOB Used for Calcs'!L451=1,'particle parameters'!$B$31,T452+(P452*'vertical grid'!H452))</f>
        <v>0</v>
      </c>
      <c r="V451" s="25">
        <f>(IF('RAOB Used for Calcs'!L451=1, AVERAGE(T450:T451), AVERAGE(T450:T452))*'RAOB Used for Calcs'!N451)</f>
        <v>0</v>
      </c>
      <c r="W451" s="25"/>
      <c r="X451" s="25">
        <f>IF('RAOB Used for Calcs'!L451=1,'particle parameters'!$B$32,X452+(R452*'vertical grid'!H452))</f>
        <v>0</v>
      </c>
      <c r="Z451" s="25">
        <f>(IF('RAOB Used for Calcs'!L451=1,AVERAGE(X450:X451),AVERAGE(X450:X452)))*'RAOB Used for Calcs'!N451</f>
        <v>0</v>
      </c>
      <c r="AB451" s="8">
        <f>(V451*'vertical grid'!H451)+((0.5*P451)*('vertical grid'!H451*'vertical grid'!H451))</f>
        <v>0</v>
      </c>
      <c r="AD451" s="8">
        <f>(Z451*'vertical grid'!H451)+((0.5*R451)*('vertical grid'!H451*'vertical grid'!H451))</f>
        <v>0</v>
      </c>
      <c r="AF451" s="8" t="e">
        <f>IF(AB451=0, AB451/0, SUM(AB451:$AB$600))</f>
        <v>#DIV/0!</v>
      </c>
      <c r="AH451" s="8" t="e">
        <f>IF(AD451=0, AD451/0, SUM(AD451:$AD$600))</f>
        <v>#DIV/0!</v>
      </c>
      <c r="AJ451" s="9" t="e">
        <f>IF('RAOB Used for Calcs'!N452=1,AB451/(B451-B450),B451/0)</f>
        <v>#DIV/0!</v>
      </c>
      <c r="AL451" s="9" t="e">
        <f>IF('RAOB Used for Calcs'!N452=1, AD451/(B451-B450), B451/0)</f>
        <v>#DIV/0!</v>
      </c>
    </row>
    <row r="452" spans="2:38" x14ac:dyDescent="0.15">
      <c r="B452" s="15">
        <f>IF('RAOB Used for Calcs'!N452=1,'RAOB Used for Calcs'!C452,0)</f>
        <v>0</v>
      </c>
      <c r="D452" s="8">
        <f>Vz!K452</f>
        <v>0.42399999999999999</v>
      </c>
      <c r="F452" s="9">
        <f>'P,T'!J452</f>
        <v>0</v>
      </c>
      <c r="G452" s="8"/>
      <c r="H452" s="8">
        <f>'wind velocity'!J452-T452</f>
        <v>0</v>
      </c>
      <c r="I452" s="8"/>
      <c r="J452" s="8">
        <f>'wind velocity'!N452-X452</f>
        <v>0</v>
      </c>
      <c r="L452" s="12">
        <f>IF('RAOB Used for Calcs'!N452=1,(0.5)*F452*$K$12*D452*(H452*ABS(H452)),0)</f>
        <v>0</v>
      </c>
      <c r="N452" s="12">
        <f>IF('RAOB Used for Calcs'!N452=1,(0.5)*F452*$K$12*D452*(J452*ABS(J452)),0)</f>
        <v>0</v>
      </c>
      <c r="P452" s="9">
        <f>IF('RAOB Used for Calcs'!N452=1,L452/$O$9,0)</f>
        <v>0</v>
      </c>
      <c r="Q452" s="8"/>
      <c r="R452" s="9">
        <f>IF('RAOB Used for Calcs'!N452=1,N452/$O$9,0)</f>
        <v>0</v>
      </c>
      <c r="S452" s="25"/>
      <c r="T452" s="25">
        <f>IF('RAOB Used for Calcs'!L452=1,'particle parameters'!$B$31,T453+(P453*'vertical grid'!H453))</f>
        <v>0</v>
      </c>
      <c r="V452" s="25">
        <f>(IF('RAOB Used for Calcs'!L452=1, AVERAGE(T451:T452), AVERAGE(T451:T453))*'RAOB Used for Calcs'!N452)</f>
        <v>0</v>
      </c>
      <c r="W452" s="25"/>
      <c r="X452" s="25">
        <f>IF('RAOB Used for Calcs'!L452=1,'particle parameters'!$B$32,X453+(R453*'vertical grid'!H453))</f>
        <v>0</v>
      </c>
      <c r="Z452" s="25">
        <f>(IF('RAOB Used for Calcs'!L452=1,AVERAGE(X451:X452),AVERAGE(X451:X453)))*'RAOB Used for Calcs'!N452</f>
        <v>0</v>
      </c>
      <c r="AB452" s="8">
        <f>(V452*'vertical grid'!H452)+((0.5*P452)*('vertical grid'!H452*'vertical grid'!H452))</f>
        <v>0</v>
      </c>
      <c r="AD452" s="8">
        <f>(Z452*'vertical grid'!H452)+((0.5*R452)*('vertical grid'!H452*'vertical grid'!H452))</f>
        <v>0</v>
      </c>
      <c r="AF452" s="8" t="e">
        <f>IF(AB452=0, AB452/0, SUM(AB452:$AB$600))</f>
        <v>#DIV/0!</v>
      </c>
      <c r="AH452" s="8" t="e">
        <f>IF(AD452=0, AD452/0, SUM(AD452:$AD$600))</f>
        <v>#DIV/0!</v>
      </c>
      <c r="AJ452" s="9" t="e">
        <f>IF('RAOB Used for Calcs'!N453=1,AB452/(B452-B451),B452/0)</f>
        <v>#DIV/0!</v>
      </c>
      <c r="AL452" s="9" t="e">
        <f>IF('RAOB Used for Calcs'!N453=1, AD452/(B452-B451), B452/0)</f>
        <v>#DIV/0!</v>
      </c>
    </row>
    <row r="453" spans="2:38" x14ac:dyDescent="0.15">
      <c r="B453" s="15">
        <f>IF('RAOB Used for Calcs'!N453=1,'RAOB Used for Calcs'!C453,0)</f>
        <v>0</v>
      </c>
      <c r="D453" s="8">
        <f>Vz!K453</f>
        <v>0.42399999999999999</v>
      </c>
      <c r="F453" s="9">
        <f>'P,T'!J453</f>
        <v>0</v>
      </c>
      <c r="G453" s="8"/>
      <c r="H453" s="8">
        <f>'wind velocity'!J453-T453</f>
        <v>0</v>
      </c>
      <c r="I453" s="8"/>
      <c r="J453" s="8">
        <f>'wind velocity'!N453-X453</f>
        <v>0</v>
      </c>
      <c r="L453" s="12">
        <f>IF('RAOB Used for Calcs'!N453=1,(0.5)*F453*$K$12*D453*(H453*ABS(H453)),0)</f>
        <v>0</v>
      </c>
      <c r="N453" s="12">
        <f>IF('RAOB Used for Calcs'!N453=1,(0.5)*F453*$K$12*D453*(J453*ABS(J453)),0)</f>
        <v>0</v>
      </c>
      <c r="P453" s="9">
        <f>IF('RAOB Used for Calcs'!N453=1,L453/$O$9,0)</f>
        <v>0</v>
      </c>
      <c r="Q453" s="8"/>
      <c r="R453" s="9">
        <f>IF('RAOB Used for Calcs'!N453=1,N453/$O$9,0)</f>
        <v>0</v>
      </c>
      <c r="S453" s="25"/>
      <c r="T453" s="25">
        <f>IF('RAOB Used for Calcs'!L453=1,'particle parameters'!$B$31,T454+(P454*'vertical grid'!H454))</f>
        <v>0</v>
      </c>
      <c r="V453" s="25">
        <f>(IF('RAOB Used for Calcs'!L453=1, AVERAGE(T452:T453), AVERAGE(T452:T454))*'RAOB Used for Calcs'!N453)</f>
        <v>0</v>
      </c>
      <c r="W453" s="25"/>
      <c r="X453" s="25">
        <f>IF('RAOB Used for Calcs'!L453=1,'particle parameters'!$B$32,X454+(R454*'vertical grid'!H454))</f>
        <v>0</v>
      </c>
      <c r="Z453" s="25">
        <f>(IF('RAOB Used for Calcs'!L453=1,AVERAGE(X452:X453),AVERAGE(X452:X454)))*'RAOB Used for Calcs'!N453</f>
        <v>0</v>
      </c>
      <c r="AB453" s="8">
        <f>(V453*'vertical grid'!H453)+((0.5*P453)*('vertical grid'!H453*'vertical grid'!H453))</f>
        <v>0</v>
      </c>
      <c r="AD453" s="8">
        <f>(Z453*'vertical grid'!H453)+((0.5*R453)*('vertical grid'!H453*'vertical grid'!H453))</f>
        <v>0</v>
      </c>
      <c r="AF453" s="8" t="e">
        <f>IF(AB453=0, AB453/0, SUM(AB453:$AB$600))</f>
        <v>#DIV/0!</v>
      </c>
      <c r="AH453" s="8" t="e">
        <f>IF(AD453=0, AD453/0, SUM(AD453:$AD$600))</f>
        <v>#DIV/0!</v>
      </c>
      <c r="AJ453" s="9" t="e">
        <f>IF('RAOB Used for Calcs'!N454=1,AB453/(B453-B452),B453/0)</f>
        <v>#DIV/0!</v>
      </c>
      <c r="AL453" s="9" t="e">
        <f>IF('RAOB Used for Calcs'!N454=1, AD453/(B453-B452), B453/0)</f>
        <v>#DIV/0!</v>
      </c>
    </row>
    <row r="454" spans="2:38" x14ac:dyDescent="0.15">
      <c r="B454" s="15">
        <f>IF('RAOB Used for Calcs'!N454=1,'RAOB Used for Calcs'!C454,0)</f>
        <v>0</v>
      </c>
      <c r="D454" s="8">
        <f>Vz!K454</f>
        <v>0.42399999999999999</v>
      </c>
      <c r="F454" s="9">
        <f>'P,T'!J454</f>
        <v>0</v>
      </c>
      <c r="G454" s="8"/>
      <c r="H454" s="8">
        <f>'wind velocity'!J454-T454</f>
        <v>0</v>
      </c>
      <c r="I454" s="8"/>
      <c r="J454" s="8">
        <f>'wind velocity'!N454-X454</f>
        <v>0</v>
      </c>
      <c r="L454" s="12">
        <f>IF('RAOB Used for Calcs'!N454=1,(0.5)*F454*$K$12*D454*(H454*ABS(H454)),0)</f>
        <v>0</v>
      </c>
      <c r="N454" s="12">
        <f>IF('RAOB Used for Calcs'!N454=1,(0.5)*F454*$K$12*D454*(J454*ABS(J454)),0)</f>
        <v>0</v>
      </c>
      <c r="P454" s="9">
        <f>IF('RAOB Used for Calcs'!N454=1,L454/$O$9,0)</f>
        <v>0</v>
      </c>
      <c r="Q454" s="8"/>
      <c r="R454" s="9">
        <f>IF('RAOB Used for Calcs'!N454=1,N454/$O$9,0)</f>
        <v>0</v>
      </c>
      <c r="S454" s="25"/>
      <c r="T454" s="25">
        <f>IF('RAOB Used for Calcs'!L454=1,'particle parameters'!$B$31,T455+(P455*'vertical grid'!H455))</f>
        <v>0</v>
      </c>
      <c r="V454" s="25">
        <f>(IF('RAOB Used for Calcs'!L454=1, AVERAGE(T453:T454), AVERAGE(T453:T455))*'RAOB Used for Calcs'!N454)</f>
        <v>0</v>
      </c>
      <c r="W454" s="25"/>
      <c r="X454" s="25">
        <f>IF('RAOB Used for Calcs'!L454=1,'particle parameters'!$B$32,X455+(R455*'vertical grid'!H455))</f>
        <v>0</v>
      </c>
      <c r="Z454" s="25">
        <f>(IF('RAOB Used for Calcs'!L454=1,AVERAGE(X453:X454),AVERAGE(X453:X455)))*'RAOB Used for Calcs'!N454</f>
        <v>0</v>
      </c>
      <c r="AB454" s="8">
        <f>(V454*'vertical grid'!H454)+((0.5*P454)*('vertical grid'!H454*'vertical grid'!H454))</f>
        <v>0</v>
      </c>
      <c r="AD454" s="8">
        <f>(Z454*'vertical grid'!H454)+((0.5*R454)*('vertical grid'!H454*'vertical grid'!H454))</f>
        <v>0</v>
      </c>
      <c r="AF454" s="8" t="e">
        <f>IF(AB454=0, AB454/0, SUM(AB454:$AB$600))</f>
        <v>#DIV/0!</v>
      </c>
      <c r="AH454" s="8" t="e">
        <f>IF(AD454=0, AD454/0, SUM(AD454:$AD$600))</f>
        <v>#DIV/0!</v>
      </c>
      <c r="AJ454" s="9" t="e">
        <f>IF('RAOB Used for Calcs'!N455=1,AB454/(B454-B453),B454/0)</f>
        <v>#DIV/0!</v>
      </c>
      <c r="AL454" s="9" t="e">
        <f>IF('RAOB Used for Calcs'!N455=1, AD454/(B454-B453), B454/0)</f>
        <v>#DIV/0!</v>
      </c>
    </row>
    <row r="455" spans="2:38" x14ac:dyDescent="0.15">
      <c r="B455" s="15">
        <f>IF('RAOB Used for Calcs'!N455=1,'RAOB Used for Calcs'!C455,0)</f>
        <v>0</v>
      </c>
      <c r="D455" s="8">
        <f>Vz!K455</f>
        <v>0.42399999999999999</v>
      </c>
      <c r="F455" s="9">
        <f>'P,T'!J455</f>
        <v>0</v>
      </c>
      <c r="G455" s="8"/>
      <c r="H455" s="8">
        <f>'wind velocity'!J455-T455</f>
        <v>0</v>
      </c>
      <c r="I455" s="8"/>
      <c r="J455" s="8">
        <f>'wind velocity'!N455-X455</f>
        <v>0</v>
      </c>
      <c r="L455" s="12">
        <f>IF('RAOB Used for Calcs'!N455=1,(0.5)*F455*$K$12*D455*(H455*ABS(H455)),0)</f>
        <v>0</v>
      </c>
      <c r="N455" s="12">
        <f>IF('RAOB Used for Calcs'!N455=1,(0.5)*F455*$K$12*D455*(J455*ABS(J455)),0)</f>
        <v>0</v>
      </c>
      <c r="P455" s="9">
        <f>IF('RAOB Used for Calcs'!N455=1,L455/$O$9,0)</f>
        <v>0</v>
      </c>
      <c r="Q455" s="8"/>
      <c r="R455" s="9">
        <f>IF('RAOB Used for Calcs'!N455=1,N455/$O$9,0)</f>
        <v>0</v>
      </c>
      <c r="S455" s="25"/>
      <c r="T455" s="25">
        <f>IF('RAOB Used for Calcs'!L455=1,'particle parameters'!$B$31,T456+(P456*'vertical grid'!H456))</f>
        <v>0</v>
      </c>
      <c r="V455" s="25">
        <f>(IF('RAOB Used for Calcs'!L455=1, AVERAGE(T454:T455), AVERAGE(T454:T456))*'RAOB Used for Calcs'!N455)</f>
        <v>0</v>
      </c>
      <c r="W455" s="25"/>
      <c r="X455" s="25">
        <f>IF('RAOB Used for Calcs'!L455=1,'particle parameters'!$B$32,X456+(R456*'vertical grid'!H456))</f>
        <v>0</v>
      </c>
      <c r="Z455" s="25">
        <f>(IF('RAOB Used for Calcs'!L455=1,AVERAGE(X454:X455),AVERAGE(X454:X456)))*'RAOB Used for Calcs'!N455</f>
        <v>0</v>
      </c>
      <c r="AB455" s="8">
        <f>(V455*'vertical grid'!H455)+((0.5*P455)*('vertical grid'!H455*'vertical grid'!H455))</f>
        <v>0</v>
      </c>
      <c r="AD455" s="8">
        <f>(Z455*'vertical grid'!H455)+((0.5*R455)*('vertical grid'!H455*'vertical grid'!H455))</f>
        <v>0</v>
      </c>
      <c r="AF455" s="8" t="e">
        <f>IF(AB455=0, AB455/0, SUM(AB455:$AB$600))</f>
        <v>#DIV/0!</v>
      </c>
      <c r="AH455" s="8" t="e">
        <f>IF(AD455=0, AD455/0, SUM(AD455:$AD$600))</f>
        <v>#DIV/0!</v>
      </c>
      <c r="AJ455" s="9" t="e">
        <f>IF('RAOB Used for Calcs'!N456=1,AB455/(B455-B454),B455/0)</f>
        <v>#DIV/0!</v>
      </c>
      <c r="AL455" s="9" t="e">
        <f>IF('RAOB Used for Calcs'!N456=1, AD455/(B455-B454), B455/0)</f>
        <v>#DIV/0!</v>
      </c>
    </row>
    <row r="456" spans="2:38" x14ac:dyDescent="0.15">
      <c r="B456" s="15">
        <f>IF('RAOB Used for Calcs'!N456=1,'RAOB Used for Calcs'!C456,0)</f>
        <v>0</v>
      </c>
      <c r="D456" s="8">
        <f>Vz!K456</f>
        <v>0.42399999999999999</v>
      </c>
      <c r="F456" s="9">
        <f>'P,T'!J456</f>
        <v>0</v>
      </c>
      <c r="G456" s="8"/>
      <c r="H456" s="8">
        <f>'wind velocity'!J456-T456</f>
        <v>0</v>
      </c>
      <c r="I456" s="8"/>
      <c r="J456" s="8">
        <f>'wind velocity'!N456-X456</f>
        <v>0</v>
      </c>
      <c r="L456" s="12">
        <f>IF('RAOB Used for Calcs'!N456=1,(0.5)*F456*$K$12*D456*(H456*ABS(H456)),0)</f>
        <v>0</v>
      </c>
      <c r="N456" s="12">
        <f>IF('RAOB Used for Calcs'!N456=1,(0.5)*F456*$K$12*D456*(J456*ABS(J456)),0)</f>
        <v>0</v>
      </c>
      <c r="P456" s="9">
        <f>IF('RAOB Used for Calcs'!N456=1,L456/$O$9,0)</f>
        <v>0</v>
      </c>
      <c r="Q456" s="8"/>
      <c r="R456" s="9">
        <f>IF('RAOB Used for Calcs'!N456=1,N456/$O$9,0)</f>
        <v>0</v>
      </c>
      <c r="S456" s="25"/>
      <c r="T456" s="25">
        <f>IF('RAOB Used for Calcs'!L456=1,'particle parameters'!$B$31,T457+(P457*'vertical grid'!H457))</f>
        <v>0</v>
      </c>
      <c r="V456" s="25">
        <f>(IF('RAOB Used for Calcs'!L456=1, AVERAGE(T455:T456), AVERAGE(T455:T457))*'RAOB Used for Calcs'!N456)</f>
        <v>0</v>
      </c>
      <c r="W456" s="25"/>
      <c r="X456" s="25">
        <f>IF('RAOB Used for Calcs'!L456=1,'particle parameters'!$B$32,X457+(R457*'vertical grid'!H457))</f>
        <v>0</v>
      </c>
      <c r="Z456" s="25">
        <f>(IF('RAOB Used for Calcs'!L456=1,AVERAGE(X455:X456),AVERAGE(X455:X457)))*'RAOB Used for Calcs'!N456</f>
        <v>0</v>
      </c>
      <c r="AB456" s="8">
        <f>(V456*'vertical grid'!H456)+((0.5*P456)*('vertical grid'!H456*'vertical grid'!H456))</f>
        <v>0</v>
      </c>
      <c r="AD456" s="8">
        <f>(Z456*'vertical grid'!H456)+((0.5*R456)*('vertical grid'!H456*'vertical grid'!H456))</f>
        <v>0</v>
      </c>
      <c r="AF456" s="8" t="e">
        <f>IF(AB456=0, AB456/0, SUM(AB456:$AB$600))</f>
        <v>#DIV/0!</v>
      </c>
      <c r="AH456" s="8" t="e">
        <f>IF(AD456=0, AD456/0, SUM(AD456:$AD$600))</f>
        <v>#DIV/0!</v>
      </c>
      <c r="AJ456" s="9" t="e">
        <f>IF('RAOB Used for Calcs'!N457=1,AB456/(B456-B455),B456/0)</f>
        <v>#DIV/0!</v>
      </c>
      <c r="AL456" s="9" t="e">
        <f>IF('RAOB Used for Calcs'!N457=1, AD456/(B456-B455), B456/0)</f>
        <v>#DIV/0!</v>
      </c>
    </row>
    <row r="457" spans="2:38" x14ac:dyDescent="0.15">
      <c r="B457" s="15">
        <f>IF('RAOB Used for Calcs'!N457=1,'RAOB Used for Calcs'!C457,0)</f>
        <v>0</v>
      </c>
      <c r="D457" s="8">
        <f>Vz!K457</f>
        <v>0.42399999999999999</v>
      </c>
      <c r="F457" s="9">
        <f>'P,T'!J457</f>
        <v>0</v>
      </c>
      <c r="G457" s="8"/>
      <c r="H457" s="8">
        <f>'wind velocity'!J457-T457</f>
        <v>0</v>
      </c>
      <c r="I457" s="8"/>
      <c r="J457" s="8">
        <f>'wind velocity'!N457-X457</f>
        <v>0</v>
      </c>
      <c r="L457" s="12">
        <f>IF('RAOB Used for Calcs'!N457=1,(0.5)*F457*$K$12*D457*(H457*ABS(H457)),0)</f>
        <v>0</v>
      </c>
      <c r="N457" s="12">
        <f>IF('RAOB Used for Calcs'!N457=1,(0.5)*F457*$K$12*D457*(J457*ABS(J457)),0)</f>
        <v>0</v>
      </c>
      <c r="P457" s="9">
        <f>IF('RAOB Used for Calcs'!N457=1,L457/$O$9,0)</f>
        <v>0</v>
      </c>
      <c r="Q457" s="8"/>
      <c r="R457" s="9">
        <f>IF('RAOB Used for Calcs'!N457=1,N457/$O$9,0)</f>
        <v>0</v>
      </c>
      <c r="S457" s="25"/>
      <c r="T457" s="25">
        <f>IF('RAOB Used for Calcs'!L457=1,'particle parameters'!$B$31,T458+(P458*'vertical grid'!H458))</f>
        <v>0</v>
      </c>
      <c r="V457" s="25">
        <f>(IF('RAOB Used for Calcs'!L457=1, AVERAGE(T456:T457), AVERAGE(T456:T458))*'RAOB Used for Calcs'!N457)</f>
        <v>0</v>
      </c>
      <c r="W457" s="25"/>
      <c r="X457" s="25">
        <f>IF('RAOB Used for Calcs'!L457=1,'particle parameters'!$B$32,X458+(R458*'vertical grid'!H458))</f>
        <v>0</v>
      </c>
      <c r="Z457" s="25">
        <f>(IF('RAOB Used for Calcs'!L457=1,AVERAGE(X456:X457),AVERAGE(X456:X458)))*'RAOB Used for Calcs'!N457</f>
        <v>0</v>
      </c>
      <c r="AB457" s="8">
        <f>(V457*'vertical grid'!H457)+((0.5*P457)*('vertical grid'!H457*'vertical grid'!H457))</f>
        <v>0</v>
      </c>
      <c r="AD457" s="8">
        <f>(Z457*'vertical grid'!H457)+((0.5*R457)*('vertical grid'!H457*'vertical grid'!H457))</f>
        <v>0</v>
      </c>
      <c r="AF457" s="8" t="e">
        <f>IF(AB457=0, AB457/0, SUM(AB457:$AB$600))</f>
        <v>#DIV/0!</v>
      </c>
      <c r="AH457" s="8" t="e">
        <f>IF(AD457=0, AD457/0, SUM(AD457:$AD$600))</f>
        <v>#DIV/0!</v>
      </c>
      <c r="AJ457" s="9" t="e">
        <f>IF('RAOB Used for Calcs'!N458=1,AB457/(B457-B456),B457/0)</f>
        <v>#DIV/0!</v>
      </c>
      <c r="AL457" s="9" t="e">
        <f>IF('RAOB Used for Calcs'!N458=1, AD457/(B457-B456), B457/0)</f>
        <v>#DIV/0!</v>
      </c>
    </row>
    <row r="458" spans="2:38" x14ac:dyDescent="0.15">
      <c r="B458" s="15">
        <f>IF('RAOB Used for Calcs'!N458=1,'RAOB Used for Calcs'!C458,0)</f>
        <v>0</v>
      </c>
      <c r="D458" s="8">
        <f>Vz!K458</f>
        <v>0.42399999999999999</v>
      </c>
      <c r="F458" s="9">
        <f>'P,T'!J458</f>
        <v>0</v>
      </c>
      <c r="G458" s="8"/>
      <c r="H458" s="8">
        <f>'wind velocity'!J458-T458</f>
        <v>0</v>
      </c>
      <c r="I458" s="8"/>
      <c r="J458" s="8">
        <f>'wind velocity'!N458-X458</f>
        <v>0</v>
      </c>
      <c r="L458" s="12">
        <f>IF('RAOB Used for Calcs'!N458=1,(0.5)*F458*$K$12*D458*(H458*ABS(H458)),0)</f>
        <v>0</v>
      </c>
      <c r="N458" s="12">
        <f>IF('RAOB Used for Calcs'!N458=1,(0.5)*F458*$K$12*D458*(J458*ABS(J458)),0)</f>
        <v>0</v>
      </c>
      <c r="P458" s="9">
        <f>IF('RAOB Used for Calcs'!N458=1,L458/$O$9,0)</f>
        <v>0</v>
      </c>
      <c r="Q458" s="8"/>
      <c r="R458" s="9">
        <f>IF('RAOB Used for Calcs'!N458=1,N458/$O$9,0)</f>
        <v>0</v>
      </c>
      <c r="S458" s="25"/>
      <c r="T458" s="25">
        <f>IF('RAOB Used for Calcs'!L458=1,'particle parameters'!$B$31,T459+(P459*'vertical grid'!H459))</f>
        <v>0</v>
      </c>
      <c r="V458" s="25">
        <f>(IF('RAOB Used for Calcs'!L458=1, AVERAGE(T457:T458), AVERAGE(T457:T459))*'RAOB Used for Calcs'!N458)</f>
        <v>0</v>
      </c>
      <c r="W458" s="25"/>
      <c r="X458" s="25">
        <f>IF('RAOB Used for Calcs'!L458=1,'particle parameters'!$B$32,X459+(R459*'vertical grid'!H459))</f>
        <v>0</v>
      </c>
      <c r="Z458" s="25">
        <f>(IF('RAOB Used for Calcs'!L458=1,AVERAGE(X457:X458),AVERAGE(X457:X459)))*'RAOB Used for Calcs'!N458</f>
        <v>0</v>
      </c>
      <c r="AB458" s="8">
        <f>(V458*'vertical grid'!H458)+((0.5*P458)*('vertical grid'!H458*'vertical grid'!H458))</f>
        <v>0</v>
      </c>
      <c r="AD458" s="8">
        <f>(Z458*'vertical grid'!H458)+((0.5*R458)*('vertical grid'!H458*'vertical grid'!H458))</f>
        <v>0</v>
      </c>
      <c r="AF458" s="8" t="e">
        <f>IF(AB458=0, AB458/0, SUM(AB458:$AB$600))</f>
        <v>#DIV/0!</v>
      </c>
      <c r="AH458" s="8" t="e">
        <f>IF(AD458=0, AD458/0, SUM(AD458:$AD$600))</f>
        <v>#DIV/0!</v>
      </c>
      <c r="AJ458" s="9" t="e">
        <f>IF('RAOB Used for Calcs'!N459=1,AB458/(B458-B457),B458/0)</f>
        <v>#DIV/0!</v>
      </c>
      <c r="AL458" s="9" t="e">
        <f>IF('RAOB Used for Calcs'!N459=1, AD458/(B458-B457), B458/0)</f>
        <v>#DIV/0!</v>
      </c>
    </row>
    <row r="459" spans="2:38" x14ac:dyDescent="0.15">
      <c r="B459" s="15">
        <f>IF('RAOB Used for Calcs'!N459=1,'RAOB Used for Calcs'!C459,0)</f>
        <v>0</v>
      </c>
      <c r="D459" s="8">
        <f>Vz!K459</f>
        <v>0.42399999999999999</v>
      </c>
      <c r="F459" s="9">
        <f>'P,T'!J459</f>
        <v>0</v>
      </c>
      <c r="G459" s="8"/>
      <c r="H459" s="8">
        <f>'wind velocity'!J459-T459</f>
        <v>0</v>
      </c>
      <c r="I459" s="8"/>
      <c r="J459" s="8">
        <f>'wind velocity'!N459-X459</f>
        <v>0</v>
      </c>
      <c r="L459" s="12">
        <f>IF('RAOB Used for Calcs'!N459=1,(0.5)*F459*$K$12*D459*(H459*ABS(H459)),0)</f>
        <v>0</v>
      </c>
      <c r="N459" s="12">
        <f>IF('RAOB Used for Calcs'!N459=1,(0.5)*F459*$K$12*D459*(J459*ABS(J459)),0)</f>
        <v>0</v>
      </c>
      <c r="P459" s="9">
        <f>IF('RAOB Used for Calcs'!N459=1,L459/$O$9,0)</f>
        <v>0</v>
      </c>
      <c r="Q459" s="8"/>
      <c r="R459" s="9">
        <f>IF('RAOB Used for Calcs'!N459=1,N459/$O$9,0)</f>
        <v>0</v>
      </c>
      <c r="S459" s="25"/>
      <c r="T459" s="25">
        <f>IF('RAOB Used for Calcs'!L459=1,'particle parameters'!$B$31,T460+(P460*'vertical grid'!H460))</f>
        <v>0</v>
      </c>
      <c r="V459" s="25">
        <f>(IF('RAOB Used for Calcs'!L459=1, AVERAGE(T458:T459), AVERAGE(T458:T460))*'RAOB Used for Calcs'!N459)</f>
        <v>0</v>
      </c>
      <c r="W459" s="25"/>
      <c r="X459" s="25">
        <f>IF('RAOB Used for Calcs'!L459=1,'particle parameters'!$B$32,X460+(R460*'vertical grid'!H460))</f>
        <v>0</v>
      </c>
      <c r="Z459" s="25">
        <f>(IF('RAOB Used for Calcs'!L459=1,AVERAGE(X458:X459),AVERAGE(X458:X460)))*'RAOB Used for Calcs'!N459</f>
        <v>0</v>
      </c>
      <c r="AB459" s="8">
        <f>(V459*'vertical grid'!H459)+((0.5*P459)*('vertical grid'!H459*'vertical grid'!H459))</f>
        <v>0</v>
      </c>
      <c r="AD459" s="8">
        <f>(Z459*'vertical grid'!H459)+((0.5*R459)*('vertical grid'!H459*'vertical grid'!H459))</f>
        <v>0</v>
      </c>
      <c r="AF459" s="8" t="e">
        <f>IF(AB459=0, AB459/0, SUM(AB459:$AB$600))</f>
        <v>#DIV/0!</v>
      </c>
      <c r="AH459" s="8" t="e">
        <f>IF(AD459=0, AD459/0, SUM(AD459:$AD$600))</f>
        <v>#DIV/0!</v>
      </c>
      <c r="AJ459" s="9" t="e">
        <f>IF('RAOB Used for Calcs'!N460=1,AB459/(B459-B458),B459/0)</f>
        <v>#DIV/0!</v>
      </c>
      <c r="AL459" s="9" t="e">
        <f>IF('RAOB Used for Calcs'!N460=1, AD459/(B459-B458), B459/0)</f>
        <v>#DIV/0!</v>
      </c>
    </row>
    <row r="460" spans="2:38" x14ac:dyDescent="0.15">
      <c r="B460" s="15">
        <f>IF('RAOB Used for Calcs'!N460=1,'RAOB Used for Calcs'!C460,0)</f>
        <v>0</v>
      </c>
      <c r="D460" s="8">
        <f>Vz!K460</f>
        <v>0.42399999999999999</v>
      </c>
      <c r="F460" s="9">
        <f>'P,T'!J460</f>
        <v>0</v>
      </c>
      <c r="G460" s="8"/>
      <c r="H460" s="8">
        <f>'wind velocity'!J460-T460</f>
        <v>0</v>
      </c>
      <c r="I460" s="8"/>
      <c r="J460" s="8">
        <f>'wind velocity'!N460-X460</f>
        <v>0</v>
      </c>
      <c r="L460" s="12">
        <f>IF('RAOB Used for Calcs'!N460=1,(0.5)*F460*$K$12*D460*(H460*ABS(H460)),0)</f>
        <v>0</v>
      </c>
      <c r="N460" s="12">
        <f>IF('RAOB Used for Calcs'!N460=1,(0.5)*F460*$K$12*D460*(J460*ABS(J460)),0)</f>
        <v>0</v>
      </c>
      <c r="P460" s="9">
        <f>IF('RAOB Used for Calcs'!N460=1,L460/$O$9,0)</f>
        <v>0</v>
      </c>
      <c r="Q460" s="8"/>
      <c r="R460" s="9">
        <f>IF('RAOB Used for Calcs'!N460=1,N460/$O$9,0)</f>
        <v>0</v>
      </c>
      <c r="S460" s="25"/>
      <c r="T460" s="25">
        <f>IF('RAOB Used for Calcs'!L460=1,'particle parameters'!$B$31,T461+(P461*'vertical grid'!H461))</f>
        <v>0</v>
      </c>
      <c r="V460" s="25">
        <f>(IF('RAOB Used for Calcs'!L460=1, AVERAGE(T459:T460), AVERAGE(T459:T461))*'RAOB Used for Calcs'!N460)</f>
        <v>0</v>
      </c>
      <c r="W460" s="25"/>
      <c r="X460" s="25">
        <f>IF('RAOB Used for Calcs'!L460=1,'particle parameters'!$B$32,X461+(R461*'vertical grid'!H461))</f>
        <v>0</v>
      </c>
      <c r="Z460" s="25">
        <f>(IF('RAOB Used for Calcs'!L460=1,AVERAGE(X459:X460),AVERAGE(X459:X461)))*'RAOB Used for Calcs'!N460</f>
        <v>0</v>
      </c>
      <c r="AB460" s="8">
        <f>(V460*'vertical grid'!H460)+((0.5*P460)*('vertical grid'!H460*'vertical grid'!H460))</f>
        <v>0</v>
      </c>
      <c r="AD460" s="8">
        <f>(Z460*'vertical grid'!H460)+((0.5*R460)*('vertical grid'!H460*'vertical grid'!H460))</f>
        <v>0</v>
      </c>
      <c r="AF460" s="8" t="e">
        <f>IF(AB460=0, AB460/0, SUM(AB460:$AB$600))</f>
        <v>#DIV/0!</v>
      </c>
      <c r="AH460" s="8" t="e">
        <f>IF(AD460=0, AD460/0, SUM(AD460:$AD$600))</f>
        <v>#DIV/0!</v>
      </c>
      <c r="AJ460" s="9" t="e">
        <f>IF('RAOB Used for Calcs'!N461=1,AB460/(B460-B459),B460/0)</f>
        <v>#DIV/0!</v>
      </c>
      <c r="AL460" s="9" t="e">
        <f>IF('RAOB Used for Calcs'!N461=1, AD460/(B460-B459), B460/0)</f>
        <v>#DIV/0!</v>
      </c>
    </row>
    <row r="461" spans="2:38" x14ac:dyDescent="0.15">
      <c r="B461" s="15">
        <f>IF('RAOB Used for Calcs'!N461=1,'RAOB Used for Calcs'!C461,0)</f>
        <v>0</v>
      </c>
      <c r="D461" s="8">
        <f>Vz!K461</f>
        <v>0.42399999999999999</v>
      </c>
      <c r="F461" s="9">
        <f>'P,T'!J461</f>
        <v>0</v>
      </c>
      <c r="G461" s="8"/>
      <c r="H461" s="8">
        <f>'wind velocity'!J461-T461</f>
        <v>0</v>
      </c>
      <c r="I461" s="8"/>
      <c r="J461" s="8">
        <f>'wind velocity'!N461-X461</f>
        <v>0</v>
      </c>
      <c r="L461" s="12">
        <f>IF('RAOB Used for Calcs'!N461=1,(0.5)*F461*$K$12*D461*(H461*ABS(H461)),0)</f>
        <v>0</v>
      </c>
      <c r="N461" s="12">
        <f>IF('RAOB Used for Calcs'!N461=1,(0.5)*F461*$K$12*D461*(J461*ABS(J461)),0)</f>
        <v>0</v>
      </c>
      <c r="P461" s="9">
        <f>IF('RAOB Used for Calcs'!N461=1,L461/$O$9,0)</f>
        <v>0</v>
      </c>
      <c r="Q461" s="8"/>
      <c r="R461" s="9">
        <f>IF('RAOB Used for Calcs'!N461=1,N461/$O$9,0)</f>
        <v>0</v>
      </c>
      <c r="S461" s="25"/>
      <c r="T461" s="25">
        <f>IF('RAOB Used for Calcs'!L461=1,'particle parameters'!$B$31,T462+(P462*'vertical grid'!H462))</f>
        <v>0</v>
      </c>
      <c r="V461" s="25">
        <f>(IF('RAOB Used for Calcs'!L461=1, AVERAGE(T460:T461), AVERAGE(T460:T462))*'RAOB Used for Calcs'!N461)</f>
        <v>0</v>
      </c>
      <c r="W461" s="25"/>
      <c r="X461" s="25">
        <f>IF('RAOB Used for Calcs'!L461=1,'particle parameters'!$B$32,X462+(R462*'vertical grid'!H462))</f>
        <v>0</v>
      </c>
      <c r="Z461" s="25">
        <f>(IF('RAOB Used for Calcs'!L461=1,AVERAGE(X460:X461),AVERAGE(X460:X462)))*'RAOB Used for Calcs'!N461</f>
        <v>0</v>
      </c>
      <c r="AB461" s="8">
        <f>(V461*'vertical grid'!H461)+((0.5*P461)*('vertical grid'!H461*'vertical grid'!H461))</f>
        <v>0</v>
      </c>
      <c r="AD461" s="8">
        <f>(Z461*'vertical grid'!H461)+((0.5*R461)*('vertical grid'!H461*'vertical grid'!H461))</f>
        <v>0</v>
      </c>
      <c r="AF461" s="8" t="e">
        <f>IF(AB461=0, AB461/0, SUM(AB461:$AB$600))</f>
        <v>#DIV/0!</v>
      </c>
      <c r="AH461" s="8" t="e">
        <f>IF(AD461=0, AD461/0, SUM(AD461:$AD$600))</f>
        <v>#DIV/0!</v>
      </c>
      <c r="AJ461" s="9" t="e">
        <f>IF('RAOB Used for Calcs'!N462=1,AB461/(B461-B460),B461/0)</f>
        <v>#DIV/0!</v>
      </c>
      <c r="AL461" s="9" t="e">
        <f>IF('RAOB Used for Calcs'!N462=1, AD461/(B461-B460), B461/0)</f>
        <v>#DIV/0!</v>
      </c>
    </row>
    <row r="462" spans="2:38" x14ac:dyDescent="0.15">
      <c r="B462" s="15">
        <f>IF('RAOB Used for Calcs'!N462=1,'RAOB Used for Calcs'!C462,0)</f>
        <v>0</v>
      </c>
      <c r="D462" s="8">
        <f>Vz!K462</f>
        <v>0.42399999999999999</v>
      </c>
      <c r="F462" s="9">
        <f>'P,T'!J462</f>
        <v>0</v>
      </c>
      <c r="G462" s="8"/>
      <c r="H462" s="8">
        <f>'wind velocity'!J462-T462</f>
        <v>0</v>
      </c>
      <c r="I462" s="8"/>
      <c r="J462" s="8">
        <f>'wind velocity'!N462-X462</f>
        <v>0</v>
      </c>
      <c r="L462" s="12">
        <f>IF('RAOB Used for Calcs'!N462=1,(0.5)*F462*$K$12*D462*(H462*ABS(H462)),0)</f>
        <v>0</v>
      </c>
      <c r="N462" s="12">
        <f>IF('RAOB Used for Calcs'!N462=1,(0.5)*F462*$K$12*D462*(J462*ABS(J462)),0)</f>
        <v>0</v>
      </c>
      <c r="P462" s="9">
        <f>IF('RAOB Used for Calcs'!N462=1,L462/$O$9,0)</f>
        <v>0</v>
      </c>
      <c r="Q462" s="8"/>
      <c r="R462" s="9">
        <f>IF('RAOB Used for Calcs'!N462=1,N462/$O$9,0)</f>
        <v>0</v>
      </c>
      <c r="S462" s="25"/>
      <c r="T462" s="25">
        <f>IF('RAOB Used for Calcs'!L462=1,'particle parameters'!$B$31,T463+(P463*'vertical grid'!H463))</f>
        <v>0</v>
      </c>
      <c r="V462" s="25">
        <f>(IF('RAOB Used for Calcs'!L462=1, AVERAGE(T461:T462), AVERAGE(T461:T463))*'RAOB Used for Calcs'!N462)</f>
        <v>0</v>
      </c>
      <c r="W462" s="25"/>
      <c r="X462" s="25">
        <f>IF('RAOB Used for Calcs'!L462=1,'particle parameters'!$B$32,X463+(R463*'vertical grid'!H463))</f>
        <v>0</v>
      </c>
      <c r="Z462" s="25">
        <f>(IF('RAOB Used for Calcs'!L462=1,AVERAGE(X461:X462),AVERAGE(X461:X463)))*'RAOB Used for Calcs'!N462</f>
        <v>0</v>
      </c>
      <c r="AB462" s="8">
        <f>(V462*'vertical grid'!H462)+((0.5*P462)*('vertical grid'!H462*'vertical grid'!H462))</f>
        <v>0</v>
      </c>
      <c r="AD462" s="8">
        <f>(Z462*'vertical grid'!H462)+((0.5*R462)*('vertical grid'!H462*'vertical grid'!H462))</f>
        <v>0</v>
      </c>
      <c r="AF462" s="8" t="e">
        <f>IF(AB462=0, AB462/0, SUM(AB462:$AB$600))</f>
        <v>#DIV/0!</v>
      </c>
      <c r="AH462" s="8" t="e">
        <f>IF(AD462=0, AD462/0, SUM(AD462:$AD$600))</f>
        <v>#DIV/0!</v>
      </c>
      <c r="AJ462" s="9" t="e">
        <f>IF('RAOB Used for Calcs'!N463=1,AB462/(B462-B461),B462/0)</f>
        <v>#DIV/0!</v>
      </c>
      <c r="AL462" s="9" t="e">
        <f>IF('RAOB Used for Calcs'!N463=1, AD462/(B462-B461), B462/0)</f>
        <v>#DIV/0!</v>
      </c>
    </row>
    <row r="463" spans="2:38" x14ac:dyDescent="0.15">
      <c r="B463" s="15">
        <f>IF('RAOB Used for Calcs'!N463=1,'RAOB Used for Calcs'!C463,0)</f>
        <v>0</v>
      </c>
      <c r="D463" s="8">
        <f>Vz!K463</f>
        <v>0.42399999999999999</v>
      </c>
      <c r="F463" s="9">
        <f>'P,T'!J463</f>
        <v>0</v>
      </c>
      <c r="G463" s="8"/>
      <c r="H463" s="8">
        <f>'wind velocity'!J463-T463</f>
        <v>0</v>
      </c>
      <c r="I463" s="8"/>
      <c r="J463" s="8">
        <f>'wind velocity'!N463-X463</f>
        <v>0</v>
      </c>
      <c r="L463" s="12">
        <f>IF('RAOB Used for Calcs'!N463=1,(0.5)*F463*$K$12*D463*(H463*ABS(H463)),0)</f>
        <v>0</v>
      </c>
      <c r="N463" s="12">
        <f>IF('RAOB Used for Calcs'!N463=1,(0.5)*F463*$K$12*D463*(J463*ABS(J463)),0)</f>
        <v>0</v>
      </c>
      <c r="P463" s="9">
        <f>IF('RAOB Used for Calcs'!N463=1,L463/$O$9,0)</f>
        <v>0</v>
      </c>
      <c r="Q463" s="8"/>
      <c r="R463" s="9">
        <f>IF('RAOB Used for Calcs'!N463=1,N463/$O$9,0)</f>
        <v>0</v>
      </c>
      <c r="S463" s="25"/>
      <c r="T463" s="25">
        <f>IF('RAOB Used for Calcs'!L463=1,'particle parameters'!$B$31,T464+(P464*'vertical grid'!H464))</f>
        <v>0</v>
      </c>
      <c r="V463" s="25">
        <f>(IF('RAOB Used for Calcs'!L463=1, AVERAGE(T462:T463), AVERAGE(T462:T464))*'RAOB Used for Calcs'!N463)</f>
        <v>0</v>
      </c>
      <c r="W463" s="25"/>
      <c r="X463" s="25">
        <f>IF('RAOB Used for Calcs'!L463=1,'particle parameters'!$B$32,X464+(R464*'vertical grid'!H464))</f>
        <v>0</v>
      </c>
      <c r="Z463" s="25">
        <f>(IF('RAOB Used for Calcs'!L463=1,AVERAGE(X462:X463),AVERAGE(X462:X464)))*'RAOB Used for Calcs'!N463</f>
        <v>0</v>
      </c>
      <c r="AB463" s="8">
        <f>(V463*'vertical grid'!H463)+((0.5*P463)*('vertical grid'!H463*'vertical grid'!H463))</f>
        <v>0</v>
      </c>
      <c r="AD463" s="8">
        <f>(Z463*'vertical grid'!H463)+((0.5*R463)*('vertical grid'!H463*'vertical grid'!H463))</f>
        <v>0</v>
      </c>
      <c r="AF463" s="8" t="e">
        <f>IF(AB463=0, AB463/0, SUM(AB463:$AB$600))</f>
        <v>#DIV/0!</v>
      </c>
      <c r="AH463" s="8" t="e">
        <f>IF(AD463=0, AD463/0, SUM(AD463:$AD$600))</f>
        <v>#DIV/0!</v>
      </c>
      <c r="AJ463" s="9" t="e">
        <f>IF('RAOB Used for Calcs'!N464=1,AB463/(B463-B462),B463/0)</f>
        <v>#DIV/0!</v>
      </c>
      <c r="AL463" s="9" t="e">
        <f>IF('RAOB Used for Calcs'!N464=1, AD463/(B463-B462), B463/0)</f>
        <v>#DIV/0!</v>
      </c>
    </row>
    <row r="464" spans="2:38" x14ac:dyDescent="0.15">
      <c r="B464" s="15">
        <f>IF('RAOB Used for Calcs'!N464=1,'RAOB Used for Calcs'!C464,0)</f>
        <v>0</v>
      </c>
      <c r="D464" s="8">
        <f>Vz!K464</f>
        <v>0.42399999999999999</v>
      </c>
      <c r="F464" s="9">
        <f>'P,T'!J464</f>
        <v>0</v>
      </c>
      <c r="G464" s="8"/>
      <c r="H464" s="8">
        <f>'wind velocity'!J464-T464</f>
        <v>0</v>
      </c>
      <c r="I464" s="8"/>
      <c r="J464" s="8">
        <f>'wind velocity'!N464-X464</f>
        <v>0</v>
      </c>
      <c r="L464" s="12">
        <f>IF('RAOB Used for Calcs'!N464=1,(0.5)*F464*$K$12*D464*(H464*ABS(H464)),0)</f>
        <v>0</v>
      </c>
      <c r="N464" s="12">
        <f>IF('RAOB Used for Calcs'!N464=1,(0.5)*F464*$K$12*D464*(J464*ABS(J464)),0)</f>
        <v>0</v>
      </c>
      <c r="P464" s="9">
        <f>IF('RAOB Used for Calcs'!N464=1,L464/$O$9,0)</f>
        <v>0</v>
      </c>
      <c r="Q464" s="8"/>
      <c r="R464" s="9">
        <f>IF('RAOB Used for Calcs'!N464=1,N464/$O$9,0)</f>
        <v>0</v>
      </c>
      <c r="S464" s="25"/>
      <c r="T464" s="25">
        <f>IF('RAOB Used for Calcs'!L464=1,'particle parameters'!$B$31,T465+(P465*'vertical grid'!H465))</f>
        <v>0</v>
      </c>
      <c r="V464" s="25">
        <f>(IF('RAOB Used for Calcs'!L464=1, AVERAGE(T463:T464), AVERAGE(T463:T465))*'RAOB Used for Calcs'!N464)</f>
        <v>0</v>
      </c>
      <c r="W464" s="25"/>
      <c r="X464" s="25">
        <f>IF('RAOB Used for Calcs'!L464=1,'particle parameters'!$B$32,X465+(R465*'vertical grid'!H465))</f>
        <v>0</v>
      </c>
      <c r="Z464" s="25">
        <f>(IF('RAOB Used for Calcs'!L464=1,AVERAGE(X463:X464),AVERAGE(X463:X465)))*'RAOB Used for Calcs'!N464</f>
        <v>0</v>
      </c>
      <c r="AB464" s="8">
        <f>(V464*'vertical grid'!H464)+((0.5*P464)*('vertical grid'!H464*'vertical grid'!H464))</f>
        <v>0</v>
      </c>
      <c r="AD464" s="8">
        <f>(Z464*'vertical grid'!H464)+((0.5*R464)*('vertical grid'!H464*'vertical grid'!H464))</f>
        <v>0</v>
      </c>
      <c r="AF464" s="8" t="e">
        <f>IF(AB464=0, AB464/0, SUM(AB464:$AB$600))</f>
        <v>#DIV/0!</v>
      </c>
      <c r="AH464" s="8" t="e">
        <f>IF(AD464=0, AD464/0, SUM(AD464:$AD$600))</f>
        <v>#DIV/0!</v>
      </c>
      <c r="AJ464" s="9" t="e">
        <f>IF('RAOB Used for Calcs'!N465=1,AB464/(B464-B463),B464/0)</f>
        <v>#DIV/0!</v>
      </c>
      <c r="AL464" s="9" t="e">
        <f>IF('RAOB Used for Calcs'!N465=1, AD464/(B464-B463), B464/0)</f>
        <v>#DIV/0!</v>
      </c>
    </row>
    <row r="465" spans="2:38" x14ac:dyDescent="0.15">
      <c r="B465" s="15">
        <f>IF('RAOB Used for Calcs'!N465=1,'RAOB Used for Calcs'!C465,0)</f>
        <v>0</v>
      </c>
      <c r="D465" s="8">
        <f>Vz!K465</f>
        <v>0.42399999999999999</v>
      </c>
      <c r="F465" s="9">
        <f>'P,T'!J465</f>
        <v>0</v>
      </c>
      <c r="G465" s="8"/>
      <c r="H465" s="8">
        <f>'wind velocity'!J465-T465</f>
        <v>0</v>
      </c>
      <c r="I465" s="8"/>
      <c r="J465" s="8">
        <f>'wind velocity'!N465-X465</f>
        <v>0</v>
      </c>
      <c r="L465" s="12">
        <f>IF('RAOB Used for Calcs'!N465=1,(0.5)*F465*$K$12*D465*(H465*ABS(H465)),0)</f>
        <v>0</v>
      </c>
      <c r="N465" s="12">
        <f>IF('RAOB Used for Calcs'!N465=1,(0.5)*F465*$K$12*D465*(J465*ABS(J465)),0)</f>
        <v>0</v>
      </c>
      <c r="P465" s="9">
        <f>IF('RAOB Used for Calcs'!N465=1,L465/$O$9,0)</f>
        <v>0</v>
      </c>
      <c r="Q465" s="8"/>
      <c r="R465" s="9">
        <f>IF('RAOB Used for Calcs'!N465=1,N465/$O$9,0)</f>
        <v>0</v>
      </c>
      <c r="S465" s="25"/>
      <c r="T465" s="25">
        <f>IF('RAOB Used for Calcs'!L465=1,'particle parameters'!$B$31,T466+(P466*'vertical grid'!H466))</f>
        <v>0</v>
      </c>
      <c r="V465" s="25">
        <f>(IF('RAOB Used for Calcs'!L465=1, AVERAGE(T464:T465), AVERAGE(T464:T466))*'RAOB Used for Calcs'!N465)</f>
        <v>0</v>
      </c>
      <c r="W465" s="25"/>
      <c r="X465" s="25">
        <f>IF('RAOB Used for Calcs'!L465=1,'particle parameters'!$B$32,X466+(R466*'vertical grid'!H466))</f>
        <v>0</v>
      </c>
      <c r="Z465" s="25">
        <f>(IF('RAOB Used for Calcs'!L465=1,AVERAGE(X464:X465),AVERAGE(X464:X466)))*'RAOB Used for Calcs'!N465</f>
        <v>0</v>
      </c>
      <c r="AB465" s="8">
        <f>(V465*'vertical grid'!H465)+((0.5*P465)*('vertical grid'!H465*'vertical grid'!H465))</f>
        <v>0</v>
      </c>
      <c r="AD465" s="8">
        <f>(Z465*'vertical grid'!H465)+((0.5*R465)*('vertical grid'!H465*'vertical grid'!H465))</f>
        <v>0</v>
      </c>
      <c r="AF465" s="8" t="e">
        <f>IF(AB465=0, AB465/0, SUM(AB465:$AB$600))</f>
        <v>#DIV/0!</v>
      </c>
      <c r="AH465" s="8" t="e">
        <f>IF(AD465=0, AD465/0, SUM(AD465:$AD$600))</f>
        <v>#DIV/0!</v>
      </c>
      <c r="AJ465" s="9" t="e">
        <f>IF('RAOB Used for Calcs'!N466=1,AB465/(B465-B464),B465/0)</f>
        <v>#DIV/0!</v>
      </c>
      <c r="AL465" s="9" t="e">
        <f>IF('RAOB Used for Calcs'!N466=1, AD465/(B465-B464), B465/0)</f>
        <v>#DIV/0!</v>
      </c>
    </row>
    <row r="466" spans="2:38" x14ac:dyDescent="0.15">
      <c r="B466" s="15">
        <f>IF('RAOB Used for Calcs'!N466=1,'RAOB Used for Calcs'!C466,0)</f>
        <v>0</v>
      </c>
      <c r="D466" s="8">
        <f>Vz!K466</f>
        <v>0.42399999999999999</v>
      </c>
      <c r="F466" s="9">
        <f>'P,T'!J466</f>
        <v>0</v>
      </c>
      <c r="G466" s="8"/>
      <c r="H466" s="8">
        <f>'wind velocity'!J466-T466</f>
        <v>0</v>
      </c>
      <c r="I466" s="8"/>
      <c r="J466" s="8">
        <f>'wind velocity'!N466-X466</f>
        <v>0</v>
      </c>
      <c r="L466" s="12">
        <f>IF('RAOB Used for Calcs'!N466=1,(0.5)*F466*$K$12*D466*(H466*ABS(H466)),0)</f>
        <v>0</v>
      </c>
      <c r="N466" s="12">
        <f>IF('RAOB Used for Calcs'!N466=1,(0.5)*F466*$K$12*D466*(J466*ABS(J466)),0)</f>
        <v>0</v>
      </c>
      <c r="P466" s="9">
        <f>IF('RAOB Used for Calcs'!N466=1,L466/$O$9,0)</f>
        <v>0</v>
      </c>
      <c r="Q466" s="8"/>
      <c r="R466" s="9">
        <f>IF('RAOB Used for Calcs'!N466=1,N466/$O$9,0)</f>
        <v>0</v>
      </c>
      <c r="S466" s="25"/>
      <c r="T466" s="25">
        <f>IF('RAOB Used for Calcs'!L466=1,'particle parameters'!$B$31,T467+(P467*'vertical grid'!H467))</f>
        <v>0</v>
      </c>
      <c r="V466" s="25">
        <f>(IF('RAOB Used for Calcs'!L466=1, AVERAGE(T465:T466), AVERAGE(T465:T467))*'RAOB Used for Calcs'!N466)</f>
        <v>0</v>
      </c>
      <c r="W466" s="25"/>
      <c r="X466" s="25">
        <f>IF('RAOB Used for Calcs'!L466=1,'particle parameters'!$B$32,X467+(R467*'vertical grid'!H467))</f>
        <v>0</v>
      </c>
      <c r="Z466" s="25">
        <f>(IF('RAOB Used for Calcs'!L466=1,AVERAGE(X465:X466),AVERAGE(X465:X467)))*'RAOB Used for Calcs'!N466</f>
        <v>0</v>
      </c>
      <c r="AB466" s="8">
        <f>(V466*'vertical grid'!H466)+((0.5*P466)*('vertical grid'!H466*'vertical grid'!H466))</f>
        <v>0</v>
      </c>
      <c r="AD466" s="8">
        <f>(Z466*'vertical grid'!H466)+((0.5*R466)*('vertical grid'!H466*'vertical grid'!H466))</f>
        <v>0</v>
      </c>
      <c r="AF466" s="8" t="e">
        <f>IF(AB466=0, AB466/0, SUM(AB466:$AB$600))</f>
        <v>#DIV/0!</v>
      </c>
      <c r="AH466" s="8" t="e">
        <f>IF(AD466=0, AD466/0, SUM(AD466:$AD$600))</f>
        <v>#DIV/0!</v>
      </c>
      <c r="AJ466" s="9" t="e">
        <f>IF('RAOB Used for Calcs'!N467=1,AB466/(B466-B465),B466/0)</f>
        <v>#DIV/0!</v>
      </c>
      <c r="AL466" s="9" t="e">
        <f>IF('RAOB Used for Calcs'!N467=1, AD466/(B466-B465), B466/0)</f>
        <v>#DIV/0!</v>
      </c>
    </row>
    <row r="467" spans="2:38" x14ac:dyDescent="0.15">
      <c r="B467" s="15">
        <f>IF('RAOB Used for Calcs'!N467=1,'RAOB Used for Calcs'!C467,0)</f>
        <v>0</v>
      </c>
      <c r="D467" s="8">
        <f>Vz!K467</f>
        <v>0.42399999999999999</v>
      </c>
      <c r="F467" s="9">
        <f>'P,T'!J467</f>
        <v>0</v>
      </c>
      <c r="G467" s="8"/>
      <c r="H467" s="8">
        <f>'wind velocity'!J467-T467</f>
        <v>0</v>
      </c>
      <c r="I467" s="8"/>
      <c r="J467" s="8">
        <f>'wind velocity'!N467-X467</f>
        <v>0</v>
      </c>
      <c r="L467" s="12">
        <f>IF('RAOB Used for Calcs'!N467=1,(0.5)*F467*$K$12*D467*(H467*ABS(H467)),0)</f>
        <v>0</v>
      </c>
      <c r="N467" s="12">
        <f>IF('RAOB Used for Calcs'!N467=1,(0.5)*F467*$K$12*D467*(J467*ABS(J467)),0)</f>
        <v>0</v>
      </c>
      <c r="P467" s="9">
        <f>IF('RAOB Used for Calcs'!N467=1,L467/$O$9,0)</f>
        <v>0</v>
      </c>
      <c r="Q467" s="8"/>
      <c r="R467" s="9">
        <f>IF('RAOB Used for Calcs'!N467=1,N467/$O$9,0)</f>
        <v>0</v>
      </c>
      <c r="S467" s="25"/>
      <c r="T467" s="25">
        <f>IF('RAOB Used for Calcs'!L467=1,'particle parameters'!$B$31,T468+(P468*'vertical grid'!H468))</f>
        <v>0</v>
      </c>
      <c r="V467" s="25">
        <f>(IF('RAOB Used for Calcs'!L467=1, AVERAGE(T466:T467), AVERAGE(T466:T468))*'RAOB Used for Calcs'!N467)</f>
        <v>0</v>
      </c>
      <c r="W467" s="25"/>
      <c r="X467" s="25">
        <f>IF('RAOB Used for Calcs'!L467=1,'particle parameters'!$B$32,X468+(R468*'vertical grid'!H468))</f>
        <v>0</v>
      </c>
      <c r="Z467" s="25">
        <f>(IF('RAOB Used for Calcs'!L467=1,AVERAGE(X466:X467),AVERAGE(X466:X468)))*'RAOB Used for Calcs'!N467</f>
        <v>0</v>
      </c>
      <c r="AB467" s="8">
        <f>(V467*'vertical grid'!H467)+((0.5*P467)*('vertical grid'!H467*'vertical grid'!H467))</f>
        <v>0</v>
      </c>
      <c r="AD467" s="8">
        <f>(Z467*'vertical grid'!H467)+((0.5*R467)*('vertical grid'!H467*'vertical grid'!H467))</f>
        <v>0</v>
      </c>
      <c r="AF467" s="8" t="e">
        <f>IF(AB467=0, AB467/0, SUM(AB467:$AB$600))</f>
        <v>#DIV/0!</v>
      </c>
      <c r="AH467" s="8" t="e">
        <f>IF(AD467=0, AD467/0, SUM(AD467:$AD$600))</f>
        <v>#DIV/0!</v>
      </c>
      <c r="AJ467" s="9" t="e">
        <f>IF('RAOB Used for Calcs'!N468=1,AB467/(B467-B466),B467/0)</f>
        <v>#DIV/0!</v>
      </c>
      <c r="AL467" s="9" t="e">
        <f>IF('RAOB Used for Calcs'!N468=1, AD467/(B467-B466), B467/0)</f>
        <v>#DIV/0!</v>
      </c>
    </row>
    <row r="468" spans="2:38" x14ac:dyDescent="0.15">
      <c r="B468" s="15">
        <f>IF('RAOB Used for Calcs'!N468=1,'RAOB Used for Calcs'!C468,0)</f>
        <v>0</v>
      </c>
      <c r="D468" s="8">
        <f>Vz!K468</f>
        <v>0.42399999999999999</v>
      </c>
      <c r="F468" s="9">
        <f>'P,T'!J468</f>
        <v>0</v>
      </c>
      <c r="G468" s="8"/>
      <c r="H468" s="8">
        <f>'wind velocity'!J468-T468</f>
        <v>0</v>
      </c>
      <c r="I468" s="8"/>
      <c r="J468" s="8">
        <f>'wind velocity'!N468-X468</f>
        <v>0</v>
      </c>
      <c r="L468" s="12">
        <f>IF('RAOB Used for Calcs'!N468=1,(0.5)*F468*$K$12*D468*(H468*ABS(H468)),0)</f>
        <v>0</v>
      </c>
      <c r="N468" s="12">
        <f>IF('RAOB Used for Calcs'!N468=1,(0.5)*F468*$K$12*D468*(J468*ABS(J468)),0)</f>
        <v>0</v>
      </c>
      <c r="P468" s="9">
        <f>IF('RAOB Used for Calcs'!N468=1,L468/$O$9,0)</f>
        <v>0</v>
      </c>
      <c r="Q468" s="8"/>
      <c r="R468" s="9">
        <f>IF('RAOB Used for Calcs'!N468=1,N468/$O$9,0)</f>
        <v>0</v>
      </c>
      <c r="S468" s="25"/>
      <c r="T468" s="25">
        <f>IF('RAOB Used for Calcs'!L468=1,'particle parameters'!$B$31,T469+(P469*'vertical grid'!H469))</f>
        <v>0</v>
      </c>
      <c r="V468" s="25">
        <f>(IF('RAOB Used for Calcs'!L468=1, AVERAGE(T467:T468), AVERAGE(T467:T469))*'RAOB Used for Calcs'!N468)</f>
        <v>0</v>
      </c>
      <c r="W468" s="25"/>
      <c r="X468" s="25">
        <f>IF('RAOB Used for Calcs'!L468=1,'particle parameters'!$B$32,X469+(R469*'vertical grid'!H469))</f>
        <v>0</v>
      </c>
      <c r="Z468" s="25">
        <f>(IF('RAOB Used for Calcs'!L468=1,AVERAGE(X467:X468),AVERAGE(X467:X469)))*'RAOB Used for Calcs'!N468</f>
        <v>0</v>
      </c>
      <c r="AB468" s="8">
        <f>(V468*'vertical grid'!H468)+((0.5*P468)*('vertical grid'!H468*'vertical grid'!H468))</f>
        <v>0</v>
      </c>
      <c r="AD468" s="8">
        <f>(Z468*'vertical grid'!H468)+((0.5*R468)*('vertical grid'!H468*'vertical grid'!H468))</f>
        <v>0</v>
      </c>
      <c r="AF468" s="8" t="e">
        <f>IF(AB468=0, AB468/0, SUM(AB468:$AB$600))</f>
        <v>#DIV/0!</v>
      </c>
      <c r="AH468" s="8" t="e">
        <f>IF(AD468=0, AD468/0, SUM(AD468:$AD$600))</f>
        <v>#DIV/0!</v>
      </c>
      <c r="AJ468" s="9" t="e">
        <f>IF('RAOB Used for Calcs'!N469=1,AB468/(B468-B467),B468/0)</f>
        <v>#DIV/0!</v>
      </c>
      <c r="AL468" s="9" t="e">
        <f>IF('RAOB Used for Calcs'!N469=1, AD468/(B468-B467), B468/0)</f>
        <v>#DIV/0!</v>
      </c>
    </row>
    <row r="469" spans="2:38" x14ac:dyDescent="0.15">
      <c r="B469" s="15">
        <f>IF('RAOB Used for Calcs'!N469=1,'RAOB Used for Calcs'!C469,0)</f>
        <v>0</v>
      </c>
      <c r="D469" s="8">
        <f>Vz!K469</f>
        <v>0.42399999999999999</v>
      </c>
      <c r="F469" s="9">
        <f>'P,T'!J469</f>
        <v>0</v>
      </c>
      <c r="G469" s="8"/>
      <c r="H469" s="8">
        <f>'wind velocity'!J469-T469</f>
        <v>0</v>
      </c>
      <c r="I469" s="8"/>
      <c r="J469" s="8">
        <f>'wind velocity'!N469-X469</f>
        <v>0</v>
      </c>
      <c r="L469" s="12">
        <f>IF('RAOB Used for Calcs'!N469=1,(0.5)*F469*$K$12*D469*(H469*ABS(H469)),0)</f>
        <v>0</v>
      </c>
      <c r="N469" s="12">
        <f>IF('RAOB Used for Calcs'!N469=1,(0.5)*F469*$K$12*D469*(J469*ABS(J469)),0)</f>
        <v>0</v>
      </c>
      <c r="P469" s="9">
        <f>IF('RAOB Used for Calcs'!N469=1,L469/$O$9,0)</f>
        <v>0</v>
      </c>
      <c r="Q469" s="8"/>
      <c r="R469" s="9">
        <f>IF('RAOB Used for Calcs'!N469=1,N469/$O$9,0)</f>
        <v>0</v>
      </c>
      <c r="S469" s="25"/>
      <c r="T469" s="25">
        <f>IF('RAOB Used for Calcs'!L469=1,'particle parameters'!$B$31,T470+(P470*'vertical grid'!H470))</f>
        <v>0</v>
      </c>
      <c r="V469" s="25">
        <f>(IF('RAOB Used for Calcs'!L469=1, AVERAGE(T468:T469), AVERAGE(T468:T470))*'RAOB Used for Calcs'!N469)</f>
        <v>0</v>
      </c>
      <c r="W469" s="25"/>
      <c r="X469" s="25">
        <f>IF('RAOB Used for Calcs'!L469=1,'particle parameters'!$B$32,X470+(R470*'vertical grid'!H470))</f>
        <v>0</v>
      </c>
      <c r="Z469" s="25">
        <f>(IF('RAOB Used for Calcs'!L469=1,AVERAGE(X468:X469),AVERAGE(X468:X470)))*'RAOB Used for Calcs'!N469</f>
        <v>0</v>
      </c>
      <c r="AB469" s="8">
        <f>(V469*'vertical grid'!H469)+((0.5*P469)*('vertical grid'!H469*'vertical grid'!H469))</f>
        <v>0</v>
      </c>
      <c r="AD469" s="8">
        <f>(Z469*'vertical grid'!H469)+((0.5*R469)*('vertical grid'!H469*'vertical grid'!H469))</f>
        <v>0</v>
      </c>
      <c r="AF469" s="8" t="e">
        <f>IF(AB469=0, AB469/0, SUM(AB469:$AB$600))</f>
        <v>#DIV/0!</v>
      </c>
      <c r="AH469" s="8" t="e">
        <f>IF(AD469=0, AD469/0, SUM(AD469:$AD$600))</f>
        <v>#DIV/0!</v>
      </c>
      <c r="AJ469" s="9" t="e">
        <f>IF('RAOB Used for Calcs'!N470=1,AB469/(B469-B468),B469/0)</f>
        <v>#DIV/0!</v>
      </c>
      <c r="AL469" s="9" t="e">
        <f>IF('RAOB Used for Calcs'!N470=1, AD469/(B469-B468), B469/0)</f>
        <v>#DIV/0!</v>
      </c>
    </row>
    <row r="470" spans="2:38" x14ac:dyDescent="0.15">
      <c r="B470" s="15">
        <f>IF('RAOB Used for Calcs'!N470=1,'RAOB Used for Calcs'!C470,0)</f>
        <v>0</v>
      </c>
      <c r="D470" s="8">
        <f>Vz!K470</f>
        <v>0.42399999999999999</v>
      </c>
      <c r="F470" s="9">
        <f>'P,T'!J470</f>
        <v>0</v>
      </c>
      <c r="G470" s="8"/>
      <c r="H470" s="8">
        <f>'wind velocity'!J470-T470</f>
        <v>0</v>
      </c>
      <c r="I470" s="8"/>
      <c r="J470" s="8">
        <f>'wind velocity'!N470-X470</f>
        <v>0</v>
      </c>
      <c r="L470" s="12">
        <f>IF('RAOB Used for Calcs'!N470=1,(0.5)*F470*$K$12*D470*(H470*ABS(H470)),0)</f>
        <v>0</v>
      </c>
      <c r="N470" s="12">
        <f>IF('RAOB Used for Calcs'!N470=1,(0.5)*F470*$K$12*D470*(J470*ABS(J470)),0)</f>
        <v>0</v>
      </c>
      <c r="P470" s="9">
        <f>IF('RAOB Used for Calcs'!N470=1,L470/$O$9,0)</f>
        <v>0</v>
      </c>
      <c r="Q470" s="8"/>
      <c r="R470" s="9">
        <f>IF('RAOB Used for Calcs'!N470=1,N470/$O$9,0)</f>
        <v>0</v>
      </c>
      <c r="S470" s="25"/>
      <c r="T470" s="25">
        <f>IF('RAOB Used for Calcs'!L470=1,'particle parameters'!$B$31,T471+(P471*'vertical grid'!H471))</f>
        <v>0</v>
      </c>
      <c r="V470" s="25">
        <f>(IF('RAOB Used for Calcs'!L470=1, AVERAGE(T469:T470), AVERAGE(T469:T471))*'RAOB Used for Calcs'!N470)</f>
        <v>0</v>
      </c>
      <c r="W470" s="25"/>
      <c r="X470" s="25">
        <f>IF('RAOB Used for Calcs'!L470=1,'particle parameters'!$B$32,X471+(R471*'vertical grid'!H471))</f>
        <v>0</v>
      </c>
      <c r="Z470" s="25">
        <f>(IF('RAOB Used for Calcs'!L470=1,AVERAGE(X469:X470),AVERAGE(X469:X471)))*'RAOB Used for Calcs'!N470</f>
        <v>0</v>
      </c>
      <c r="AB470" s="8">
        <f>(V470*'vertical grid'!H470)+((0.5*P470)*('vertical grid'!H470*'vertical grid'!H470))</f>
        <v>0</v>
      </c>
      <c r="AD470" s="8">
        <f>(Z470*'vertical grid'!H470)+((0.5*R470)*('vertical grid'!H470*'vertical grid'!H470))</f>
        <v>0</v>
      </c>
      <c r="AF470" s="8" t="e">
        <f>IF(AB470=0, AB470/0, SUM(AB470:$AB$600))</f>
        <v>#DIV/0!</v>
      </c>
      <c r="AH470" s="8" t="e">
        <f>IF(AD470=0, AD470/0, SUM(AD470:$AD$600))</f>
        <v>#DIV/0!</v>
      </c>
      <c r="AJ470" s="9" t="e">
        <f>IF('RAOB Used for Calcs'!N471=1,AB470/(B470-B469),B470/0)</f>
        <v>#DIV/0!</v>
      </c>
      <c r="AL470" s="9" t="e">
        <f>IF('RAOB Used for Calcs'!N471=1, AD470/(B470-B469), B470/0)</f>
        <v>#DIV/0!</v>
      </c>
    </row>
    <row r="471" spans="2:38" x14ac:dyDescent="0.15">
      <c r="B471" s="15">
        <f>IF('RAOB Used for Calcs'!N471=1,'RAOB Used for Calcs'!C471,0)</f>
        <v>0</v>
      </c>
      <c r="D471" s="8">
        <f>Vz!K471</f>
        <v>0.42399999999999999</v>
      </c>
      <c r="F471" s="9">
        <f>'P,T'!J471</f>
        <v>0</v>
      </c>
      <c r="G471" s="8"/>
      <c r="H471" s="8">
        <f>'wind velocity'!J471-T471</f>
        <v>0</v>
      </c>
      <c r="I471" s="8"/>
      <c r="J471" s="8">
        <f>'wind velocity'!N471-X471</f>
        <v>0</v>
      </c>
      <c r="L471" s="12">
        <f>IF('RAOB Used for Calcs'!N471=1,(0.5)*F471*$K$12*D471*(H471*ABS(H471)),0)</f>
        <v>0</v>
      </c>
      <c r="N471" s="12">
        <f>IF('RAOB Used for Calcs'!N471=1,(0.5)*F471*$K$12*D471*(J471*ABS(J471)),0)</f>
        <v>0</v>
      </c>
      <c r="P471" s="9">
        <f>IF('RAOB Used for Calcs'!N471=1,L471/$O$9,0)</f>
        <v>0</v>
      </c>
      <c r="Q471" s="8"/>
      <c r="R471" s="9">
        <f>IF('RAOB Used for Calcs'!N471=1,N471/$O$9,0)</f>
        <v>0</v>
      </c>
      <c r="S471" s="25"/>
      <c r="T471" s="25">
        <f>IF('RAOB Used for Calcs'!L471=1,'particle parameters'!$B$31,T472+(P472*'vertical grid'!H472))</f>
        <v>0</v>
      </c>
      <c r="V471" s="25">
        <f>(IF('RAOB Used for Calcs'!L471=1, AVERAGE(T470:T471), AVERAGE(T470:T472))*'RAOB Used for Calcs'!N471)</f>
        <v>0</v>
      </c>
      <c r="W471" s="25"/>
      <c r="X471" s="25">
        <f>IF('RAOB Used for Calcs'!L471=1,'particle parameters'!$B$32,X472+(R472*'vertical grid'!H472))</f>
        <v>0</v>
      </c>
      <c r="Z471" s="25">
        <f>(IF('RAOB Used for Calcs'!L471=1,AVERAGE(X470:X471),AVERAGE(X470:X472)))*'RAOB Used for Calcs'!N471</f>
        <v>0</v>
      </c>
      <c r="AB471" s="8">
        <f>(V471*'vertical grid'!H471)+((0.5*P471)*('vertical grid'!H471*'vertical grid'!H471))</f>
        <v>0</v>
      </c>
      <c r="AD471" s="8">
        <f>(Z471*'vertical grid'!H471)+((0.5*R471)*('vertical grid'!H471*'vertical grid'!H471))</f>
        <v>0</v>
      </c>
      <c r="AF471" s="8" t="e">
        <f>IF(AB471=0, AB471/0, SUM(AB471:$AB$600))</f>
        <v>#DIV/0!</v>
      </c>
      <c r="AH471" s="8" t="e">
        <f>IF(AD471=0, AD471/0, SUM(AD471:$AD$600))</f>
        <v>#DIV/0!</v>
      </c>
      <c r="AJ471" s="9" t="e">
        <f>IF('RAOB Used for Calcs'!N472=1,AB471/(B471-B470),B471/0)</f>
        <v>#DIV/0!</v>
      </c>
      <c r="AL471" s="9" t="e">
        <f>IF('RAOB Used for Calcs'!N472=1, AD471/(B471-B470), B471/0)</f>
        <v>#DIV/0!</v>
      </c>
    </row>
    <row r="472" spans="2:38" x14ac:dyDescent="0.15">
      <c r="B472" s="15">
        <f>IF('RAOB Used for Calcs'!N472=1,'RAOB Used for Calcs'!C472,0)</f>
        <v>0</v>
      </c>
      <c r="D472" s="8">
        <f>Vz!K472</f>
        <v>0.42399999999999999</v>
      </c>
      <c r="F472" s="9">
        <f>'P,T'!J472</f>
        <v>0</v>
      </c>
      <c r="G472" s="8"/>
      <c r="H472" s="8">
        <f>'wind velocity'!J472-T472</f>
        <v>0</v>
      </c>
      <c r="I472" s="8"/>
      <c r="J472" s="8">
        <f>'wind velocity'!N472-X472</f>
        <v>0</v>
      </c>
      <c r="L472" s="12">
        <f>IF('RAOB Used for Calcs'!N472=1,(0.5)*F472*$K$12*D472*(H472*ABS(H472)),0)</f>
        <v>0</v>
      </c>
      <c r="N472" s="12">
        <f>IF('RAOB Used for Calcs'!N472=1,(0.5)*F472*$K$12*D472*(J472*ABS(J472)),0)</f>
        <v>0</v>
      </c>
      <c r="P472" s="9">
        <f>IF('RAOB Used for Calcs'!N472=1,L472/$O$9,0)</f>
        <v>0</v>
      </c>
      <c r="Q472" s="8"/>
      <c r="R472" s="9">
        <f>IF('RAOB Used for Calcs'!N472=1,N472/$O$9,0)</f>
        <v>0</v>
      </c>
      <c r="S472" s="25"/>
      <c r="T472" s="25">
        <f>IF('RAOB Used for Calcs'!L472=1,'particle parameters'!$B$31,T473+(P473*'vertical grid'!H473))</f>
        <v>0</v>
      </c>
      <c r="V472" s="25">
        <f>(IF('RAOB Used for Calcs'!L472=1, AVERAGE(T471:T472), AVERAGE(T471:T473))*'RAOB Used for Calcs'!N472)</f>
        <v>0</v>
      </c>
      <c r="W472" s="25"/>
      <c r="X472" s="25">
        <f>IF('RAOB Used for Calcs'!L472=1,'particle parameters'!$B$32,X473+(R473*'vertical grid'!H473))</f>
        <v>0</v>
      </c>
      <c r="Z472" s="25">
        <f>(IF('RAOB Used for Calcs'!L472=1,AVERAGE(X471:X472),AVERAGE(X471:X473)))*'RAOB Used for Calcs'!N472</f>
        <v>0</v>
      </c>
      <c r="AB472" s="8">
        <f>(V472*'vertical grid'!H472)+((0.5*P472)*('vertical grid'!H472*'vertical grid'!H472))</f>
        <v>0</v>
      </c>
      <c r="AD472" s="8">
        <f>(Z472*'vertical grid'!H472)+((0.5*R472)*('vertical grid'!H472*'vertical grid'!H472))</f>
        <v>0</v>
      </c>
      <c r="AF472" s="8" t="e">
        <f>IF(AB472=0, AB472/0, SUM(AB472:$AB$600))</f>
        <v>#DIV/0!</v>
      </c>
      <c r="AH472" s="8" t="e">
        <f>IF(AD472=0, AD472/0, SUM(AD472:$AD$600))</f>
        <v>#DIV/0!</v>
      </c>
      <c r="AJ472" s="9" t="e">
        <f>IF('RAOB Used for Calcs'!N473=1,AB472/(B472-B471),B472/0)</f>
        <v>#DIV/0!</v>
      </c>
      <c r="AL472" s="9" t="e">
        <f>IF('RAOB Used for Calcs'!N473=1, AD472/(B472-B471), B472/0)</f>
        <v>#DIV/0!</v>
      </c>
    </row>
    <row r="473" spans="2:38" x14ac:dyDescent="0.15">
      <c r="B473" s="15">
        <f>IF('RAOB Used for Calcs'!N473=1,'RAOB Used for Calcs'!C473,0)</f>
        <v>0</v>
      </c>
      <c r="D473" s="8">
        <f>Vz!K473</f>
        <v>0.42399999999999999</v>
      </c>
      <c r="F473" s="9">
        <f>'P,T'!J473</f>
        <v>0</v>
      </c>
      <c r="G473" s="8"/>
      <c r="H473" s="8">
        <f>'wind velocity'!J473-T473</f>
        <v>0</v>
      </c>
      <c r="I473" s="8"/>
      <c r="J473" s="8">
        <f>'wind velocity'!N473-X473</f>
        <v>0</v>
      </c>
      <c r="L473" s="12">
        <f>IF('RAOB Used for Calcs'!N473=1,(0.5)*F473*$K$12*D473*(H473*ABS(H473)),0)</f>
        <v>0</v>
      </c>
      <c r="N473" s="12">
        <f>IF('RAOB Used for Calcs'!N473=1,(0.5)*F473*$K$12*D473*(J473*ABS(J473)),0)</f>
        <v>0</v>
      </c>
      <c r="P473" s="9">
        <f>IF('RAOB Used for Calcs'!N473=1,L473/$O$9,0)</f>
        <v>0</v>
      </c>
      <c r="Q473" s="8"/>
      <c r="R473" s="9">
        <f>IF('RAOB Used for Calcs'!N473=1,N473/$O$9,0)</f>
        <v>0</v>
      </c>
      <c r="S473" s="25"/>
      <c r="T473" s="25">
        <f>IF('RAOB Used for Calcs'!L473=1,'particle parameters'!$B$31,T474+(P474*'vertical grid'!H474))</f>
        <v>0</v>
      </c>
      <c r="V473" s="25">
        <f>(IF('RAOB Used for Calcs'!L473=1, AVERAGE(T472:T473), AVERAGE(T472:T474))*'RAOB Used for Calcs'!N473)</f>
        <v>0</v>
      </c>
      <c r="W473" s="25"/>
      <c r="X473" s="25">
        <f>IF('RAOB Used for Calcs'!L473=1,'particle parameters'!$B$32,X474+(R474*'vertical grid'!H474))</f>
        <v>0</v>
      </c>
      <c r="Z473" s="25">
        <f>(IF('RAOB Used for Calcs'!L473=1,AVERAGE(X472:X473),AVERAGE(X472:X474)))*'RAOB Used for Calcs'!N473</f>
        <v>0</v>
      </c>
      <c r="AB473" s="8">
        <f>(V473*'vertical grid'!H473)+((0.5*P473)*('vertical grid'!H473*'vertical grid'!H473))</f>
        <v>0</v>
      </c>
      <c r="AD473" s="8">
        <f>(Z473*'vertical grid'!H473)+((0.5*R473)*('vertical grid'!H473*'vertical grid'!H473))</f>
        <v>0</v>
      </c>
      <c r="AF473" s="8" t="e">
        <f>IF(AB473=0, AB473/0, SUM(AB473:$AB$600))</f>
        <v>#DIV/0!</v>
      </c>
      <c r="AH473" s="8" t="e">
        <f>IF(AD473=0, AD473/0, SUM(AD473:$AD$600))</f>
        <v>#DIV/0!</v>
      </c>
      <c r="AJ473" s="9" t="e">
        <f>IF('RAOB Used for Calcs'!N474=1,AB473/(B473-B472),B473/0)</f>
        <v>#DIV/0!</v>
      </c>
      <c r="AL473" s="9" t="e">
        <f>IF('RAOB Used for Calcs'!N474=1, AD473/(B473-B472), B473/0)</f>
        <v>#DIV/0!</v>
      </c>
    </row>
    <row r="474" spans="2:38" x14ac:dyDescent="0.15">
      <c r="B474" s="15">
        <f>IF('RAOB Used for Calcs'!N474=1,'RAOB Used for Calcs'!C474,0)</f>
        <v>0</v>
      </c>
      <c r="D474" s="8">
        <f>Vz!K474</f>
        <v>0.42399999999999999</v>
      </c>
      <c r="F474" s="9">
        <f>'P,T'!J474</f>
        <v>0</v>
      </c>
      <c r="G474" s="8"/>
      <c r="H474" s="8">
        <f>'wind velocity'!J474-T474</f>
        <v>0</v>
      </c>
      <c r="I474" s="8"/>
      <c r="J474" s="8">
        <f>'wind velocity'!N474-X474</f>
        <v>0</v>
      </c>
      <c r="L474" s="12">
        <f>IF('RAOB Used for Calcs'!N474=1,(0.5)*F474*$K$12*D474*(H474*ABS(H474)),0)</f>
        <v>0</v>
      </c>
      <c r="N474" s="12">
        <f>IF('RAOB Used for Calcs'!N474=1,(0.5)*F474*$K$12*D474*(J474*ABS(J474)),0)</f>
        <v>0</v>
      </c>
      <c r="P474" s="9">
        <f>IF('RAOB Used for Calcs'!N474=1,L474/$O$9,0)</f>
        <v>0</v>
      </c>
      <c r="Q474" s="8"/>
      <c r="R474" s="9">
        <f>IF('RAOB Used for Calcs'!N474=1,N474/$O$9,0)</f>
        <v>0</v>
      </c>
      <c r="S474" s="25"/>
      <c r="T474" s="25">
        <f>IF('RAOB Used for Calcs'!L474=1,'particle parameters'!$B$31,T475+(P475*'vertical grid'!H475))</f>
        <v>0</v>
      </c>
      <c r="V474" s="25">
        <f>(IF('RAOB Used for Calcs'!L474=1, AVERAGE(T473:T474), AVERAGE(T473:T475))*'RAOB Used for Calcs'!N474)</f>
        <v>0</v>
      </c>
      <c r="W474" s="25"/>
      <c r="X474" s="25">
        <f>IF('RAOB Used for Calcs'!L474=1,'particle parameters'!$B$32,X475+(R475*'vertical grid'!H475))</f>
        <v>0</v>
      </c>
      <c r="Z474" s="25">
        <f>(IF('RAOB Used for Calcs'!L474=1,AVERAGE(X473:X474),AVERAGE(X473:X475)))*'RAOB Used for Calcs'!N474</f>
        <v>0</v>
      </c>
      <c r="AB474" s="8">
        <f>(V474*'vertical grid'!H474)+((0.5*P474)*('vertical grid'!H474*'vertical grid'!H474))</f>
        <v>0</v>
      </c>
      <c r="AD474" s="8">
        <f>(Z474*'vertical grid'!H474)+((0.5*R474)*('vertical grid'!H474*'vertical grid'!H474))</f>
        <v>0</v>
      </c>
      <c r="AF474" s="8" t="e">
        <f>IF(AB474=0, AB474/0, SUM(AB474:$AB$600))</f>
        <v>#DIV/0!</v>
      </c>
      <c r="AH474" s="8" t="e">
        <f>IF(AD474=0, AD474/0, SUM(AD474:$AD$600))</f>
        <v>#DIV/0!</v>
      </c>
      <c r="AJ474" s="9" t="e">
        <f>IF('RAOB Used for Calcs'!N475=1,AB474/(B474-B473),B474/0)</f>
        <v>#DIV/0!</v>
      </c>
      <c r="AL474" s="9" t="e">
        <f>IF('RAOB Used for Calcs'!N475=1, AD474/(B474-B473), B474/0)</f>
        <v>#DIV/0!</v>
      </c>
    </row>
    <row r="475" spans="2:38" x14ac:dyDescent="0.15">
      <c r="B475" s="15">
        <f>IF('RAOB Used for Calcs'!N475=1,'RAOB Used for Calcs'!C475,0)</f>
        <v>0</v>
      </c>
      <c r="D475" s="8">
        <f>Vz!K475</f>
        <v>0.42399999999999999</v>
      </c>
      <c r="F475" s="9">
        <f>'P,T'!J475</f>
        <v>0</v>
      </c>
      <c r="G475" s="8"/>
      <c r="H475" s="8">
        <f>'wind velocity'!J475-T475</f>
        <v>0</v>
      </c>
      <c r="I475" s="8"/>
      <c r="J475" s="8">
        <f>'wind velocity'!N475-X475</f>
        <v>0</v>
      </c>
      <c r="L475" s="12">
        <f>IF('RAOB Used for Calcs'!N475=1,(0.5)*F475*$K$12*D475*(H475*ABS(H475)),0)</f>
        <v>0</v>
      </c>
      <c r="N475" s="12">
        <f>IF('RAOB Used for Calcs'!N475=1,(0.5)*F475*$K$12*D475*(J475*ABS(J475)),0)</f>
        <v>0</v>
      </c>
      <c r="P475" s="9">
        <f>IF('RAOB Used for Calcs'!N475=1,L475/$O$9,0)</f>
        <v>0</v>
      </c>
      <c r="Q475" s="8"/>
      <c r="R475" s="9">
        <f>IF('RAOB Used for Calcs'!N475=1,N475/$O$9,0)</f>
        <v>0</v>
      </c>
      <c r="S475" s="25"/>
      <c r="T475" s="25">
        <f>IF('RAOB Used for Calcs'!L475=1,'particle parameters'!$B$31,T476+(P476*'vertical grid'!H476))</f>
        <v>0</v>
      </c>
      <c r="V475" s="25">
        <f>(IF('RAOB Used for Calcs'!L475=1, AVERAGE(T474:T475), AVERAGE(T474:T476))*'RAOB Used for Calcs'!N475)</f>
        <v>0</v>
      </c>
      <c r="W475" s="25"/>
      <c r="X475" s="25">
        <f>IF('RAOB Used for Calcs'!L475=1,'particle parameters'!$B$32,X476+(R476*'vertical grid'!H476))</f>
        <v>0</v>
      </c>
      <c r="Z475" s="25">
        <f>(IF('RAOB Used for Calcs'!L475=1,AVERAGE(X474:X475),AVERAGE(X474:X476)))*'RAOB Used for Calcs'!N475</f>
        <v>0</v>
      </c>
      <c r="AB475" s="8">
        <f>(V475*'vertical grid'!H475)+((0.5*P475)*('vertical grid'!H475*'vertical grid'!H475))</f>
        <v>0</v>
      </c>
      <c r="AD475" s="8">
        <f>(Z475*'vertical grid'!H475)+((0.5*R475)*('vertical grid'!H475*'vertical grid'!H475))</f>
        <v>0</v>
      </c>
      <c r="AF475" s="8" t="e">
        <f>IF(AB475=0, AB475/0, SUM(AB475:$AB$600))</f>
        <v>#DIV/0!</v>
      </c>
      <c r="AH475" s="8" t="e">
        <f>IF(AD475=0, AD475/0, SUM(AD475:$AD$600))</f>
        <v>#DIV/0!</v>
      </c>
      <c r="AJ475" s="9" t="e">
        <f>IF('RAOB Used for Calcs'!N476=1,AB475/(B475-B474),B475/0)</f>
        <v>#DIV/0!</v>
      </c>
      <c r="AL475" s="9" t="e">
        <f>IF('RAOB Used for Calcs'!N476=1, AD475/(B475-B474), B475/0)</f>
        <v>#DIV/0!</v>
      </c>
    </row>
    <row r="476" spans="2:38" x14ac:dyDescent="0.15">
      <c r="B476" s="15">
        <f>IF('RAOB Used for Calcs'!N476=1,'RAOB Used for Calcs'!C476,0)</f>
        <v>0</v>
      </c>
      <c r="D476" s="8">
        <f>Vz!K476</f>
        <v>0.42399999999999999</v>
      </c>
      <c r="F476" s="9">
        <f>'P,T'!J476</f>
        <v>0</v>
      </c>
      <c r="G476" s="8"/>
      <c r="H476" s="8">
        <f>'wind velocity'!J476-T476</f>
        <v>0</v>
      </c>
      <c r="I476" s="8"/>
      <c r="J476" s="8">
        <f>'wind velocity'!N476-X476</f>
        <v>0</v>
      </c>
      <c r="L476" s="12">
        <f>IF('RAOB Used for Calcs'!N476=1,(0.5)*F476*$K$12*D476*(H476*ABS(H476)),0)</f>
        <v>0</v>
      </c>
      <c r="N476" s="12">
        <f>IF('RAOB Used for Calcs'!N476=1,(0.5)*F476*$K$12*D476*(J476*ABS(J476)),0)</f>
        <v>0</v>
      </c>
      <c r="P476" s="9">
        <f>IF('RAOB Used for Calcs'!N476=1,L476/$O$9,0)</f>
        <v>0</v>
      </c>
      <c r="Q476" s="8"/>
      <c r="R476" s="9">
        <f>IF('RAOB Used for Calcs'!N476=1,N476/$O$9,0)</f>
        <v>0</v>
      </c>
      <c r="S476" s="25"/>
      <c r="T476" s="25">
        <f>IF('RAOB Used for Calcs'!L476=1,'particle parameters'!$B$31,T477+(P477*'vertical grid'!H477))</f>
        <v>0</v>
      </c>
      <c r="V476" s="25">
        <f>(IF('RAOB Used for Calcs'!L476=1, AVERAGE(T475:T476), AVERAGE(T475:T477))*'RAOB Used for Calcs'!N476)</f>
        <v>0</v>
      </c>
      <c r="W476" s="25"/>
      <c r="X476" s="25">
        <f>IF('RAOB Used for Calcs'!L476=1,'particle parameters'!$B$32,X477+(R477*'vertical grid'!H477))</f>
        <v>0</v>
      </c>
      <c r="Z476" s="25">
        <f>(IF('RAOB Used for Calcs'!L476=1,AVERAGE(X475:X476),AVERAGE(X475:X477)))*'RAOB Used for Calcs'!N476</f>
        <v>0</v>
      </c>
      <c r="AB476" s="8">
        <f>(V476*'vertical grid'!H476)+((0.5*P476)*('vertical grid'!H476*'vertical grid'!H476))</f>
        <v>0</v>
      </c>
      <c r="AD476" s="8">
        <f>(Z476*'vertical grid'!H476)+((0.5*R476)*('vertical grid'!H476*'vertical grid'!H476))</f>
        <v>0</v>
      </c>
      <c r="AF476" s="8" t="e">
        <f>IF(AB476=0, AB476/0, SUM(AB476:$AB$600))</f>
        <v>#DIV/0!</v>
      </c>
      <c r="AH476" s="8" t="e">
        <f>IF(AD476=0, AD476/0, SUM(AD476:$AD$600))</f>
        <v>#DIV/0!</v>
      </c>
      <c r="AJ476" s="9" t="e">
        <f>IF('RAOB Used for Calcs'!N477=1,AB476/(B476-B475),B476/0)</f>
        <v>#DIV/0!</v>
      </c>
      <c r="AL476" s="9" t="e">
        <f>IF('RAOB Used for Calcs'!N477=1, AD476/(B476-B475), B476/0)</f>
        <v>#DIV/0!</v>
      </c>
    </row>
    <row r="477" spans="2:38" x14ac:dyDescent="0.15">
      <c r="B477" s="15">
        <f>IF('RAOB Used for Calcs'!N477=1,'RAOB Used for Calcs'!C477,0)</f>
        <v>0</v>
      </c>
      <c r="D477" s="8">
        <f>Vz!K477</f>
        <v>0.42399999999999999</v>
      </c>
      <c r="F477" s="9">
        <f>'P,T'!J477</f>
        <v>0</v>
      </c>
      <c r="G477" s="8"/>
      <c r="H477" s="8">
        <f>'wind velocity'!J477-T477</f>
        <v>0</v>
      </c>
      <c r="I477" s="8"/>
      <c r="J477" s="8">
        <f>'wind velocity'!N477-X477</f>
        <v>0</v>
      </c>
      <c r="L477" s="12">
        <f>IF('RAOB Used for Calcs'!N477=1,(0.5)*F477*$K$12*D477*(H477*ABS(H477)),0)</f>
        <v>0</v>
      </c>
      <c r="N477" s="12">
        <f>IF('RAOB Used for Calcs'!N477=1,(0.5)*F477*$K$12*D477*(J477*ABS(J477)),0)</f>
        <v>0</v>
      </c>
      <c r="P477" s="9">
        <f>IF('RAOB Used for Calcs'!N477=1,L477/$O$9,0)</f>
        <v>0</v>
      </c>
      <c r="Q477" s="8"/>
      <c r="R477" s="9">
        <f>IF('RAOB Used for Calcs'!N477=1,N477/$O$9,0)</f>
        <v>0</v>
      </c>
      <c r="S477" s="25"/>
      <c r="T477" s="25">
        <f>IF('RAOB Used for Calcs'!L477=1,'particle parameters'!$B$31,T478+(P478*'vertical grid'!H478))</f>
        <v>0</v>
      </c>
      <c r="V477" s="25">
        <f>(IF('RAOB Used for Calcs'!L477=1, AVERAGE(T476:T477), AVERAGE(T476:T478))*'RAOB Used for Calcs'!N477)</f>
        <v>0</v>
      </c>
      <c r="W477" s="25"/>
      <c r="X477" s="25">
        <f>IF('RAOB Used for Calcs'!L477=1,'particle parameters'!$B$32,X478+(R478*'vertical grid'!H478))</f>
        <v>0</v>
      </c>
      <c r="Z477" s="25">
        <f>(IF('RAOB Used for Calcs'!L477=1,AVERAGE(X476:X477),AVERAGE(X476:X478)))*'RAOB Used for Calcs'!N477</f>
        <v>0</v>
      </c>
      <c r="AB477" s="8">
        <f>(V477*'vertical grid'!H477)+((0.5*P477)*('vertical grid'!H477*'vertical grid'!H477))</f>
        <v>0</v>
      </c>
      <c r="AD477" s="8">
        <f>(Z477*'vertical grid'!H477)+((0.5*R477)*('vertical grid'!H477*'vertical grid'!H477))</f>
        <v>0</v>
      </c>
      <c r="AF477" s="8" t="e">
        <f>IF(AB477=0, AB477/0, SUM(AB477:$AB$600))</f>
        <v>#DIV/0!</v>
      </c>
      <c r="AH477" s="8" t="e">
        <f>IF(AD477=0, AD477/0, SUM(AD477:$AD$600))</f>
        <v>#DIV/0!</v>
      </c>
      <c r="AJ477" s="9" t="e">
        <f>IF('RAOB Used for Calcs'!N478=1,AB477/(B477-B476),B477/0)</f>
        <v>#DIV/0!</v>
      </c>
      <c r="AL477" s="9" t="e">
        <f>IF('RAOB Used for Calcs'!N478=1, AD477/(B477-B476), B477/0)</f>
        <v>#DIV/0!</v>
      </c>
    </row>
    <row r="478" spans="2:38" x14ac:dyDescent="0.15">
      <c r="B478" s="15">
        <f>IF('RAOB Used for Calcs'!N478=1,'RAOB Used for Calcs'!C478,0)</f>
        <v>0</v>
      </c>
      <c r="D478" s="8">
        <f>Vz!K478</f>
        <v>0.42399999999999999</v>
      </c>
      <c r="F478" s="9">
        <f>'P,T'!J478</f>
        <v>0</v>
      </c>
      <c r="G478" s="8"/>
      <c r="H478" s="8">
        <f>'wind velocity'!J478-T478</f>
        <v>0</v>
      </c>
      <c r="I478" s="8"/>
      <c r="J478" s="8">
        <f>'wind velocity'!N478-X478</f>
        <v>0</v>
      </c>
      <c r="L478" s="12">
        <f>IF('RAOB Used for Calcs'!N478=1,(0.5)*F478*$K$12*D478*(H478*ABS(H478)),0)</f>
        <v>0</v>
      </c>
      <c r="N478" s="12">
        <f>IF('RAOB Used for Calcs'!N478=1,(0.5)*F478*$K$12*D478*(J478*ABS(J478)),0)</f>
        <v>0</v>
      </c>
      <c r="P478" s="9">
        <f>IF('RAOB Used for Calcs'!N478=1,L478/$O$9,0)</f>
        <v>0</v>
      </c>
      <c r="Q478" s="8"/>
      <c r="R478" s="9">
        <f>IF('RAOB Used for Calcs'!N478=1,N478/$O$9,0)</f>
        <v>0</v>
      </c>
      <c r="S478" s="25"/>
      <c r="T478" s="25">
        <f>IF('RAOB Used for Calcs'!L478=1,'particle parameters'!$B$31,T479+(P479*'vertical grid'!H479))</f>
        <v>0</v>
      </c>
      <c r="V478" s="25">
        <f>(IF('RAOB Used for Calcs'!L478=1, AVERAGE(T477:T478), AVERAGE(T477:T479))*'RAOB Used for Calcs'!N478)</f>
        <v>0</v>
      </c>
      <c r="W478" s="25"/>
      <c r="X478" s="25">
        <f>IF('RAOB Used for Calcs'!L478=1,'particle parameters'!$B$32,X479+(R479*'vertical grid'!H479))</f>
        <v>0</v>
      </c>
      <c r="Z478" s="25">
        <f>(IF('RAOB Used for Calcs'!L478=1,AVERAGE(X477:X478),AVERAGE(X477:X479)))*'RAOB Used for Calcs'!N478</f>
        <v>0</v>
      </c>
      <c r="AB478" s="8">
        <f>(V478*'vertical grid'!H478)+((0.5*P478)*('vertical grid'!H478*'vertical grid'!H478))</f>
        <v>0</v>
      </c>
      <c r="AD478" s="8">
        <f>(Z478*'vertical grid'!H478)+((0.5*R478)*('vertical grid'!H478*'vertical grid'!H478))</f>
        <v>0</v>
      </c>
      <c r="AF478" s="8" t="e">
        <f>IF(AB478=0, AB478/0, SUM(AB478:$AB$600))</f>
        <v>#DIV/0!</v>
      </c>
      <c r="AH478" s="8" t="e">
        <f>IF(AD478=0, AD478/0, SUM(AD478:$AD$600))</f>
        <v>#DIV/0!</v>
      </c>
      <c r="AJ478" s="9" t="e">
        <f>IF('RAOB Used for Calcs'!N479=1,AB478/(B478-B477),B478/0)</f>
        <v>#DIV/0!</v>
      </c>
      <c r="AL478" s="9" t="e">
        <f>IF('RAOB Used for Calcs'!N479=1, AD478/(B478-B477), B478/0)</f>
        <v>#DIV/0!</v>
      </c>
    </row>
    <row r="479" spans="2:38" x14ac:dyDescent="0.15">
      <c r="B479" s="15">
        <f>IF('RAOB Used for Calcs'!N479=1,'RAOB Used for Calcs'!C479,0)</f>
        <v>0</v>
      </c>
      <c r="D479" s="8">
        <f>Vz!K479</f>
        <v>0.42399999999999999</v>
      </c>
      <c r="F479" s="9">
        <f>'P,T'!J479</f>
        <v>0</v>
      </c>
      <c r="G479" s="8"/>
      <c r="H479" s="8">
        <f>'wind velocity'!J479-T479</f>
        <v>0</v>
      </c>
      <c r="I479" s="8"/>
      <c r="J479" s="8">
        <f>'wind velocity'!N479-X479</f>
        <v>0</v>
      </c>
      <c r="L479" s="12">
        <f>IF('RAOB Used for Calcs'!N479=1,(0.5)*F479*$K$12*D479*(H479*ABS(H479)),0)</f>
        <v>0</v>
      </c>
      <c r="N479" s="12">
        <f>IF('RAOB Used for Calcs'!N479=1,(0.5)*F479*$K$12*D479*(J479*ABS(J479)),0)</f>
        <v>0</v>
      </c>
      <c r="P479" s="9">
        <f>IF('RAOB Used for Calcs'!N479=1,L479/$O$9,0)</f>
        <v>0</v>
      </c>
      <c r="Q479" s="8"/>
      <c r="R479" s="9">
        <f>IF('RAOB Used for Calcs'!N479=1,N479/$O$9,0)</f>
        <v>0</v>
      </c>
      <c r="S479" s="25"/>
      <c r="T479" s="25">
        <f>IF('RAOB Used for Calcs'!L479=1,'particle parameters'!$B$31,T480+(P480*'vertical grid'!H480))</f>
        <v>0</v>
      </c>
      <c r="V479" s="25">
        <f>(IF('RAOB Used for Calcs'!L479=1, AVERAGE(T478:T479), AVERAGE(T478:T480))*'RAOB Used for Calcs'!N479)</f>
        <v>0</v>
      </c>
      <c r="W479" s="25"/>
      <c r="X479" s="25">
        <f>IF('RAOB Used for Calcs'!L479=1,'particle parameters'!$B$32,X480+(R480*'vertical grid'!H480))</f>
        <v>0</v>
      </c>
      <c r="Z479" s="25">
        <f>(IF('RAOB Used for Calcs'!L479=1,AVERAGE(X478:X479),AVERAGE(X478:X480)))*'RAOB Used for Calcs'!N479</f>
        <v>0</v>
      </c>
      <c r="AB479" s="8">
        <f>(V479*'vertical grid'!H479)+((0.5*P479)*('vertical grid'!H479*'vertical grid'!H479))</f>
        <v>0</v>
      </c>
      <c r="AD479" s="8">
        <f>(Z479*'vertical grid'!H479)+((0.5*R479)*('vertical grid'!H479*'vertical grid'!H479))</f>
        <v>0</v>
      </c>
      <c r="AF479" s="8" t="e">
        <f>IF(AB479=0, AB479/0, SUM(AB479:$AB$600))</f>
        <v>#DIV/0!</v>
      </c>
      <c r="AH479" s="8" t="e">
        <f>IF(AD479=0, AD479/0, SUM(AD479:$AD$600))</f>
        <v>#DIV/0!</v>
      </c>
      <c r="AJ479" s="9" t="e">
        <f>IF('RAOB Used for Calcs'!N480=1,AB479/(B479-B478),B479/0)</f>
        <v>#DIV/0!</v>
      </c>
      <c r="AL479" s="9" t="e">
        <f>IF('RAOB Used for Calcs'!N480=1, AD479/(B479-B478), B479/0)</f>
        <v>#DIV/0!</v>
      </c>
    </row>
    <row r="480" spans="2:38" x14ac:dyDescent="0.15">
      <c r="B480" s="15">
        <f>IF('RAOB Used for Calcs'!N480=1,'RAOB Used for Calcs'!C480,0)</f>
        <v>0</v>
      </c>
      <c r="D480" s="8">
        <f>Vz!K480</f>
        <v>0.42399999999999999</v>
      </c>
      <c r="F480" s="9">
        <f>'P,T'!J480</f>
        <v>0</v>
      </c>
      <c r="G480" s="8"/>
      <c r="H480" s="8">
        <f>'wind velocity'!J480-T480</f>
        <v>0</v>
      </c>
      <c r="I480" s="8"/>
      <c r="J480" s="8">
        <f>'wind velocity'!N480-X480</f>
        <v>0</v>
      </c>
      <c r="L480" s="12">
        <f>IF('RAOB Used for Calcs'!N480=1,(0.5)*F480*$K$12*D480*(H480*ABS(H480)),0)</f>
        <v>0</v>
      </c>
      <c r="N480" s="12">
        <f>IF('RAOB Used for Calcs'!N480=1,(0.5)*F480*$K$12*D480*(J480*ABS(J480)),0)</f>
        <v>0</v>
      </c>
      <c r="P480" s="9">
        <f>IF('RAOB Used for Calcs'!N480=1,L480/$O$9,0)</f>
        <v>0</v>
      </c>
      <c r="Q480" s="8"/>
      <c r="R480" s="9">
        <f>IF('RAOB Used for Calcs'!N480=1,N480/$O$9,0)</f>
        <v>0</v>
      </c>
      <c r="S480" s="25"/>
      <c r="T480" s="25">
        <f>IF('RAOB Used for Calcs'!L480=1,'particle parameters'!$B$31,T481+(P481*'vertical grid'!H481))</f>
        <v>0</v>
      </c>
      <c r="V480" s="25">
        <f>(IF('RAOB Used for Calcs'!L480=1, AVERAGE(T479:T480), AVERAGE(T479:T481))*'RAOB Used for Calcs'!N480)</f>
        <v>0</v>
      </c>
      <c r="W480" s="25"/>
      <c r="X480" s="25">
        <f>IF('RAOB Used for Calcs'!L480=1,'particle parameters'!$B$32,X481+(R481*'vertical grid'!H481))</f>
        <v>0</v>
      </c>
      <c r="Z480" s="25">
        <f>(IF('RAOB Used for Calcs'!L480=1,AVERAGE(X479:X480),AVERAGE(X479:X481)))*'RAOB Used for Calcs'!N480</f>
        <v>0</v>
      </c>
      <c r="AB480" s="8">
        <f>(V480*'vertical grid'!H480)+((0.5*P480)*('vertical grid'!H480*'vertical grid'!H480))</f>
        <v>0</v>
      </c>
      <c r="AD480" s="8">
        <f>(Z480*'vertical grid'!H480)+((0.5*R480)*('vertical grid'!H480*'vertical grid'!H480))</f>
        <v>0</v>
      </c>
      <c r="AF480" s="8" t="e">
        <f>IF(AB480=0, AB480/0, SUM(AB480:$AB$600))</f>
        <v>#DIV/0!</v>
      </c>
      <c r="AH480" s="8" t="e">
        <f>IF(AD480=0, AD480/0, SUM(AD480:$AD$600))</f>
        <v>#DIV/0!</v>
      </c>
      <c r="AJ480" s="9" t="e">
        <f>IF('RAOB Used for Calcs'!N481=1,AB480/(B480-B479),B480/0)</f>
        <v>#DIV/0!</v>
      </c>
      <c r="AL480" s="9" t="e">
        <f>IF('RAOB Used for Calcs'!N481=1, AD480/(B480-B479), B480/0)</f>
        <v>#DIV/0!</v>
      </c>
    </row>
    <row r="481" spans="2:38" x14ac:dyDescent="0.15">
      <c r="B481" s="15">
        <f>IF('RAOB Used for Calcs'!N481=1,'RAOB Used for Calcs'!C481,0)</f>
        <v>0</v>
      </c>
      <c r="D481" s="8">
        <f>Vz!K481</f>
        <v>0.42399999999999999</v>
      </c>
      <c r="F481" s="9">
        <f>'P,T'!J481</f>
        <v>0</v>
      </c>
      <c r="G481" s="8"/>
      <c r="H481" s="8">
        <f>'wind velocity'!J481-T481</f>
        <v>0</v>
      </c>
      <c r="I481" s="8"/>
      <c r="J481" s="8">
        <f>'wind velocity'!N481-X481</f>
        <v>0</v>
      </c>
      <c r="L481" s="12">
        <f>IF('RAOB Used for Calcs'!N481=1,(0.5)*F481*$K$12*D481*(H481*ABS(H481)),0)</f>
        <v>0</v>
      </c>
      <c r="N481" s="12">
        <f>IF('RAOB Used for Calcs'!N481=1,(0.5)*F481*$K$12*D481*(J481*ABS(J481)),0)</f>
        <v>0</v>
      </c>
      <c r="P481" s="9">
        <f>IF('RAOB Used for Calcs'!N481=1,L481/$O$9,0)</f>
        <v>0</v>
      </c>
      <c r="Q481" s="8"/>
      <c r="R481" s="9">
        <f>IF('RAOB Used for Calcs'!N481=1,N481/$O$9,0)</f>
        <v>0</v>
      </c>
      <c r="S481" s="25"/>
      <c r="T481" s="25">
        <f>IF('RAOB Used for Calcs'!L481=1,'particle parameters'!$B$31,T482+(P482*'vertical grid'!H482))</f>
        <v>0</v>
      </c>
      <c r="V481" s="25">
        <f>(IF('RAOB Used for Calcs'!L481=1, AVERAGE(T480:T481), AVERAGE(T480:T482))*'RAOB Used for Calcs'!N481)</f>
        <v>0</v>
      </c>
      <c r="W481" s="25"/>
      <c r="X481" s="25">
        <f>IF('RAOB Used for Calcs'!L481=1,'particle parameters'!$B$32,X482+(R482*'vertical grid'!H482))</f>
        <v>0</v>
      </c>
      <c r="Z481" s="25">
        <f>(IF('RAOB Used for Calcs'!L481=1,AVERAGE(X480:X481),AVERAGE(X480:X482)))*'RAOB Used for Calcs'!N481</f>
        <v>0</v>
      </c>
      <c r="AB481" s="8">
        <f>(V481*'vertical grid'!H481)+((0.5*P481)*('vertical grid'!H481*'vertical grid'!H481))</f>
        <v>0</v>
      </c>
      <c r="AD481" s="8">
        <f>(Z481*'vertical grid'!H481)+((0.5*R481)*('vertical grid'!H481*'vertical grid'!H481))</f>
        <v>0</v>
      </c>
      <c r="AF481" s="8" t="e">
        <f>IF(AB481=0, AB481/0, SUM(AB481:$AB$600))</f>
        <v>#DIV/0!</v>
      </c>
      <c r="AH481" s="8" t="e">
        <f>IF(AD481=0, AD481/0, SUM(AD481:$AD$600))</f>
        <v>#DIV/0!</v>
      </c>
      <c r="AJ481" s="9" t="e">
        <f>IF('RAOB Used for Calcs'!N482=1,AB481/(B481-B480),B481/0)</f>
        <v>#DIV/0!</v>
      </c>
      <c r="AL481" s="9" t="e">
        <f>IF('RAOB Used for Calcs'!N482=1, AD481/(B481-B480), B481/0)</f>
        <v>#DIV/0!</v>
      </c>
    </row>
    <row r="482" spans="2:38" x14ac:dyDescent="0.15">
      <c r="B482" s="15">
        <f>IF('RAOB Used for Calcs'!N482=1,'RAOB Used for Calcs'!C482,0)</f>
        <v>0</v>
      </c>
      <c r="D482" s="8">
        <f>Vz!K482</f>
        <v>0.42399999999999999</v>
      </c>
      <c r="F482" s="9">
        <f>'P,T'!J482</f>
        <v>0</v>
      </c>
      <c r="G482" s="8"/>
      <c r="H482" s="8">
        <f>'wind velocity'!J482-T482</f>
        <v>0</v>
      </c>
      <c r="I482" s="8"/>
      <c r="J482" s="8">
        <f>'wind velocity'!N482-X482</f>
        <v>0</v>
      </c>
      <c r="L482" s="12">
        <f>IF('RAOB Used for Calcs'!N482=1,(0.5)*F482*$K$12*D482*(H482*ABS(H482)),0)</f>
        <v>0</v>
      </c>
      <c r="N482" s="12">
        <f>IF('RAOB Used for Calcs'!N482=1,(0.5)*F482*$K$12*D482*(J482*ABS(J482)),0)</f>
        <v>0</v>
      </c>
      <c r="P482" s="9">
        <f>IF('RAOB Used for Calcs'!N482=1,L482/$O$9,0)</f>
        <v>0</v>
      </c>
      <c r="Q482" s="8"/>
      <c r="R482" s="9">
        <f>IF('RAOB Used for Calcs'!N482=1,N482/$O$9,0)</f>
        <v>0</v>
      </c>
      <c r="S482" s="25"/>
      <c r="T482" s="25">
        <f>IF('RAOB Used for Calcs'!L482=1,'particle parameters'!$B$31,T483+(P483*'vertical grid'!H483))</f>
        <v>0</v>
      </c>
      <c r="V482" s="25">
        <f>(IF('RAOB Used for Calcs'!L482=1, AVERAGE(T481:T482), AVERAGE(T481:T483))*'RAOB Used for Calcs'!N482)</f>
        <v>0</v>
      </c>
      <c r="W482" s="25"/>
      <c r="X482" s="25">
        <f>IF('RAOB Used for Calcs'!L482=1,'particle parameters'!$B$32,X483+(R483*'vertical grid'!H483))</f>
        <v>0</v>
      </c>
      <c r="Z482" s="25">
        <f>(IF('RAOB Used for Calcs'!L482=1,AVERAGE(X481:X482),AVERAGE(X481:X483)))*'RAOB Used for Calcs'!N482</f>
        <v>0</v>
      </c>
      <c r="AB482" s="8">
        <f>(V482*'vertical grid'!H482)+((0.5*P482)*('vertical grid'!H482*'vertical grid'!H482))</f>
        <v>0</v>
      </c>
      <c r="AD482" s="8">
        <f>(Z482*'vertical grid'!H482)+((0.5*R482)*('vertical grid'!H482*'vertical grid'!H482))</f>
        <v>0</v>
      </c>
      <c r="AF482" s="8" t="e">
        <f>IF(AB482=0, AB482/0, SUM(AB482:$AB$600))</f>
        <v>#DIV/0!</v>
      </c>
      <c r="AH482" s="8" t="e">
        <f>IF(AD482=0, AD482/0, SUM(AD482:$AD$600))</f>
        <v>#DIV/0!</v>
      </c>
      <c r="AJ482" s="9" t="e">
        <f>IF('RAOB Used for Calcs'!N483=1,AB482/(B482-B481),B482/0)</f>
        <v>#DIV/0!</v>
      </c>
      <c r="AL482" s="9" t="e">
        <f>IF('RAOB Used for Calcs'!N483=1, AD482/(B482-B481), B482/0)</f>
        <v>#DIV/0!</v>
      </c>
    </row>
    <row r="483" spans="2:38" x14ac:dyDescent="0.15">
      <c r="B483" s="15">
        <f>IF('RAOB Used for Calcs'!N483=1,'RAOB Used for Calcs'!C483,0)</f>
        <v>0</v>
      </c>
      <c r="D483" s="8">
        <f>Vz!K483</f>
        <v>0.42399999999999999</v>
      </c>
      <c r="F483" s="9">
        <f>'P,T'!J483</f>
        <v>0</v>
      </c>
      <c r="G483" s="8"/>
      <c r="H483" s="8">
        <f>'wind velocity'!J483-T483</f>
        <v>0</v>
      </c>
      <c r="I483" s="8"/>
      <c r="J483" s="8">
        <f>'wind velocity'!N483-X483</f>
        <v>0</v>
      </c>
      <c r="L483" s="12">
        <f>IF('RAOB Used for Calcs'!N483=1,(0.5)*F483*$K$12*D483*(H483*ABS(H483)),0)</f>
        <v>0</v>
      </c>
      <c r="N483" s="12">
        <f>IF('RAOB Used for Calcs'!N483=1,(0.5)*F483*$K$12*D483*(J483*ABS(J483)),0)</f>
        <v>0</v>
      </c>
      <c r="P483" s="9">
        <f>IF('RAOB Used for Calcs'!N483=1,L483/$O$9,0)</f>
        <v>0</v>
      </c>
      <c r="Q483" s="8"/>
      <c r="R483" s="9">
        <f>IF('RAOB Used for Calcs'!N483=1,N483/$O$9,0)</f>
        <v>0</v>
      </c>
      <c r="S483" s="25"/>
      <c r="T483" s="25">
        <f>IF('RAOB Used for Calcs'!L483=1,'particle parameters'!$B$31,T484+(P484*'vertical grid'!H484))</f>
        <v>0</v>
      </c>
      <c r="V483" s="25">
        <f>(IF('RAOB Used for Calcs'!L483=1, AVERAGE(T482:T483), AVERAGE(T482:T484))*'RAOB Used for Calcs'!N483)</f>
        <v>0</v>
      </c>
      <c r="W483" s="25"/>
      <c r="X483" s="25">
        <f>IF('RAOB Used for Calcs'!L483=1,'particle parameters'!$B$32,X484+(R484*'vertical grid'!H484))</f>
        <v>0</v>
      </c>
      <c r="Z483" s="25">
        <f>(IF('RAOB Used for Calcs'!L483=1,AVERAGE(X482:X483),AVERAGE(X482:X484)))*'RAOB Used for Calcs'!N483</f>
        <v>0</v>
      </c>
      <c r="AB483" s="8">
        <f>(V483*'vertical grid'!H483)+((0.5*P483)*('vertical grid'!H483*'vertical grid'!H483))</f>
        <v>0</v>
      </c>
      <c r="AD483" s="8">
        <f>(Z483*'vertical grid'!H483)+((0.5*R483)*('vertical grid'!H483*'vertical grid'!H483))</f>
        <v>0</v>
      </c>
      <c r="AF483" s="8" t="e">
        <f>IF(AB483=0, AB483/0, SUM(AB483:$AB$600))</f>
        <v>#DIV/0!</v>
      </c>
      <c r="AH483" s="8" t="e">
        <f>IF(AD483=0, AD483/0, SUM(AD483:$AD$600))</f>
        <v>#DIV/0!</v>
      </c>
      <c r="AJ483" s="9" t="e">
        <f>IF('RAOB Used for Calcs'!N484=1,AB483/(B483-B482),B483/0)</f>
        <v>#DIV/0!</v>
      </c>
      <c r="AL483" s="9" t="e">
        <f>IF('RAOB Used for Calcs'!N484=1, AD483/(B483-B482), B483/0)</f>
        <v>#DIV/0!</v>
      </c>
    </row>
    <row r="484" spans="2:38" x14ac:dyDescent="0.15">
      <c r="B484" s="15">
        <f>IF('RAOB Used for Calcs'!N484=1,'RAOB Used for Calcs'!C484,0)</f>
        <v>0</v>
      </c>
      <c r="D484" s="8">
        <f>Vz!K484</f>
        <v>0.42399999999999999</v>
      </c>
      <c r="F484" s="9">
        <f>'P,T'!J484</f>
        <v>0</v>
      </c>
      <c r="G484" s="8"/>
      <c r="H484" s="8">
        <f>'wind velocity'!J484-T484</f>
        <v>0</v>
      </c>
      <c r="I484" s="8"/>
      <c r="J484" s="8">
        <f>'wind velocity'!N484-X484</f>
        <v>0</v>
      </c>
      <c r="L484" s="12">
        <f>IF('RAOB Used for Calcs'!N484=1,(0.5)*F484*$K$12*D484*(H484*ABS(H484)),0)</f>
        <v>0</v>
      </c>
      <c r="N484" s="12">
        <f>IF('RAOB Used for Calcs'!N484=1,(0.5)*F484*$K$12*D484*(J484*ABS(J484)),0)</f>
        <v>0</v>
      </c>
      <c r="P484" s="9">
        <f>IF('RAOB Used for Calcs'!N484=1,L484/$O$9,0)</f>
        <v>0</v>
      </c>
      <c r="Q484" s="8"/>
      <c r="R484" s="9">
        <f>IF('RAOB Used for Calcs'!N484=1,N484/$O$9,0)</f>
        <v>0</v>
      </c>
      <c r="S484" s="25"/>
      <c r="T484" s="25">
        <f>IF('RAOB Used for Calcs'!L484=1,'particle parameters'!$B$31,T485+(P485*'vertical grid'!H485))</f>
        <v>0</v>
      </c>
      <c r="V484" s="25">
        <f>(IF('RAOB Used for Calcs'!L484=1, AVERAGE(T483:T484), AVERAGE(T483:T485))*'RAOB Used for Calcs'!N484)</f>
        <v>0</v>
      </c>
      <c r="W484" s="25"/>
      <c r="X484" s="25">
        <f>IF('RAOB Used for Calcs'!L484=1,'particle parameters'!$B$32,X485+(R485*'vertical grid'!H485))</f>
        <v>0</v>
      </c>
      <c r="Z484" s="25">
        <f>(IF('RAOB Used for Calcs'!L484=1,AVERAGE(X483:X484),AVERAGE(X483:X485)))*'RAOB Used for Calcs'!N484</f>
        <v>0</v>
      </c>
      <c r="AB484" s="8">
        <f>(V484*'vertical grid'!H484)+((0.5*P484)*('vertical grid'!H484*'vertical grid'!H484))</f>
        <v>0</v>
      </c>
      <c r="AD484" s="8">
        <f>(Z484*'vertical grid'!H484)+((0.5*R484)*('vertical grid'!H484*'vertical grid'!H484))</f>
        <v>0</v>
      </c>
      <c r="AF484" s="8" t="e">
        <f>IF(AB484=0, AB484/0, SUM(AB484:$AB$600))</f>
        <v>#DIV/0!</v>
      </c>
      <c r="AH484" s="8" t="e">
        <f>IF(AD484=0, AD484/0, SUM(AD484:$AD$600))</f>
        <v>#DIV/0!</v>
      </c>
      <c r="AJ484" s="9" t="e">
        <f>IF('RAOB Used for Calcs'!N485=1,AB484/(B484-B483),B484/0)</f>
        <v>#DIV/0!</v>
      </c>
      <c r="AL484" s="9" t="e">
        <f>IF('RAOB Used for Calcs'!N485=1, AD484/(B484-B483), B484/0)</f>
        <v>#DIV/0!</v>
      </c>
    </row>
    <row r="485" spans="2:38" x14ac:dyDescent="0.15">
      <c r="B485" s="15">
        <f>IF('RAOB Used for Calcs'!N485=1,'RAOB Used for Calcs'!C485,0)</f>
        <v>0</v>
      </c>
      <c r="D485" s="8">
        <f>Vz!K485</f>
        <v>0.42399999999999999</v>
      </c>
      <c r="F485" s="9">
        <f>'P,T'!J485</f>
        <v>0</v>
      </c>
      <c r="G485" s="8"/>
      <c r="H485" s="8">
        <f>'wind velocity'!J485-T485</f>
        <v>0</v>
      </c>
      <c r="I485" s="8"/>
      <c r="J485" s="8">
        <f>'wind velocity'!N485-X485</f>
        <v>0</v>
      </c>
      <c r="L485" s="12">
        <f>IF('RAOB Used for Calcs'!N485=1,(0.5)*F485*$K$12*D485*(H485*ABS(H485)),0)</f>
        <v>0</v>
      </c>
      <c r="N485" s="12">
        <f>IF('RAOB Used for Calcs'!N485=1,(0.5)*F485*$K$12*D485*(J485*ABS(J485)),0)</f>
        <v>0</v>
      </c>
      <c r="P485" s="9">
        <f>IF('RAOB Used for Calcs'!N485=1,L485/$O$9,0)</f>
        <v>0</v>
      </c>
      <c r="Q485" s="8"/>
      <c r="R485" s="9">
        <f>IF('RAOB Used for Calcs'!N485=1,N485/$O$9,0)</f>
        <v>0</v>
      </c>
      <c r="S485" s="25"/>
      <c r="T485" s="25">
        <f>IF('RAOB Used for Calcs'!L485=1,'particle parameters'!$B$31,T486+(P486*'vertical grid'!H486))</f>
        <v>0</v>
      </c>
      <c r="V485" s="25">
        <f>(IF('RAOB Used for Calcs'!L485=1, AVERAGE(T484:T485), AVERAGE(T484:T486))*'RAOB Used for Calcs'!N485)</f>
        <v>0</v>
      </c>
      <c r="W485" s="25"/>
      <c r="X485" s="25">
        <f>IF('RAOB Used for Calcs'!L485=1,'particle parameters'!$B$32,X486+(R486*'vertical grid'!H486))</f>
        <v>0</v>
      </c>
      <c r="Z485" s="25">
        <f>(IF('RAOB Used for Calcs'!L485=1,AVERAGE(X484:X485),AVERAGE(X484:X486)))*'RAOB Used for Calcs'!N485</f>
        <v>0</v>
      </c>
      <c r="AB485" s="8">
        <f>(V485*'vertical grid'!H485)+((0.5*P485)*('vertical grid'!H485*'vertical grid'!H485))</f>
        <v>0</v>
      </c>
      <c r="AD485" s="8">
        <f>(Z485*'vertical grid'!H485)+((0.5*R485)*('vertical grid'!H485*'vertical grid'!H485))</f>
        <v>0</v>
      </c>
      <c r="AF485" s="8" t="e">
        <f>IF(AB485=0, AB485/0, SUM(AB485:$AB$600))</f>
        <v>#DIV/0!</v>
      </c>
      <c r="AH485" s="8" t="e">
        <f>IF(AD485=0, AD485/0, SUM(AD485:$AD$600))</f>
        <v>#DIV/0!</v>
      </c>
      <c r="AJ485" s="9" t="e">
        <f>IF('RAOB Used for Calcs'!N486=1,AB485/(B485-B484),B485/0)</f>
        <v>#DIV/0!</v>
      </c>
      <c r="AL485" s="9" t="e">
        <f>IF('RAOB Used for Calcs'!N486=1, AD485/(B485-B484), B485/0)</f>
        <v>#DIV/0!</v>
      </c>
    </row>
    <row r="486" spans="2:38" x14ac:dyDescent="0.15">
      <c r="B486" s="15">
        <f>IF('RAOB Used for Calcs'!N486=1,'RAOB Used for Calcs'!C486,0)</f>
        <v>0</v>
      </c>
      <c r="D486" s="8">
        <f>Vz!K486</f>
        <v>0.42399999999999999</v>
      </c>
      <c r="F486" s="9">
        <f>'P,T'!J486</f>
        <v>0</v>
      </c>
      <c r="G486" s="8"/>
      <c r="H486" s="8">
        <f>'wind velocity'!J486-T486</f>
        <v>0</v>
      </c>
      <c r="I486" s="8"/>
      <c r="J486" s="8">
        <f>'wind velocity'!N486-X486</f>
        <v>0</v>
      </c>
      <c r="L486" s="12">
        <f>IF('RAOB Used for Calcs'!N486=1,(0.5)*F486*$K$12*D486*(H486*ABS(H486)),0)</f>
        <v>0</v>
      </c>
      <c r="N486" s="12">
        <f>IF('RAOB Used for Calcs'!N486=1,(0.5)*F486*$K$12*D486*(J486*ABS(J486)),0)</f>
        <v>0</v>
      </c>
      <c r="P486" s="9">
        <f>IF('RAOB Used for Calcs'!N486=1,L486/$O$9,0)</f>
        <v>0</v>
      </c>
      <c r="Q486" s="8"/>
      <c r="R486" s="9">
        <f>IF('RAOB Used for Calcs'!N486=1,N486/$O$9,0)</f>
        <v>0</v>
      </c>
      <c r="S486" s="25"/>
      <c r="T486" s="25">
        <f>IF('RAOB Used for Calcs'!L486=1,'particle parameters'!$B$31,T487+(P487*'vertical grid'!H487))</f>
        <v>0</v>
      </c>
      <c r="V486" s="25">
        <f>(IF('RAOB Used for Calcs'!L486=1, AVERAGE(T485:T486), AVERAGE(T485:T487))*'RAOB Used for Calcs'!N486)</f>
        <v>0</v>
      </c>
      <c r="W486" s="25"/>
      <c r="X486" s="25">
        <f>IF('RAOB Used for Calcs'!L486=1,'particle parameters'!$B$32,X487+(R487*'vertical grid'!H487))</f>
        <v>0</v>
      </c>
      <c r="Z486" s="25">
        <f>(IF('RAOB Used for Calcs'!L486=1,AVERAGE(X485:X486),AVERAGE(X485:X487)))*'RAOB Used for Calcs'!N486</f>
        <v>0</v>
      </c>
      <c r="AB486" s="8">
        <f>(V486*'vertical grid'!H486)+((0.5*P486)*('vertical grid'!H486*'vertical grid'!H486))</f>
        <v>0</v>
      </c>
      <c r="AD486" s="8">
        <f>(Z486*'vertical grid'!H486)+((0.5*R486)*('vertical grid'!H486*'vertical grid'!H486))</f>
        <v>0</v>
      </c>
      <c r="AF486" s="8" t="e">
        <f>IF(AB486=0, AB486/0, SUM(AB486:$AB$600))</f>
        <v>#DIV/0!</v>
      </c>
      <c r="AH486" s="8" t="e">
        <f>IF(AD486=0, AD486/0, SUM(AD486:$AD$600))</f>
        <v>#DIV/0!</v>
      </c>
      <c r="AJ486" s="9" t="e">
        <f>IF('RAOB Used for Calcs'!N487=1,AB486/(B486-B485),B486/0)</f>
        <v>#DIV/0!</v>
      </c>
      <c r="AL486" s="9" t="e">
        <f>IF('RAOB Used for Calcs'!N487=1, AD486/(B486-B485), B486/0)</f>
        <v>#DIV/0!</v>
      </c>
    </row>
    <row r="487" spans="2:38" x14ac:dyDescent="0.15">
      <c r="B487" s="15">
        <f>IF('RAOB Used for Calcs'!N487=1,'RAOB Used for Calcs'!C487,0)</f>
        <v>0</v>
      </c>
      <c r="D487" s="8">
        <f>Vz!K487</f>
        <v>0.42399999999999999</v>
      </c>
      <c r="F487" s="9">
        <f>'P,T'!J487</f>
        <v>0</v>
      </c>
      <c r="G487" s="8"/>
      <c r="H487" s="8">
        <f>'wind velocity'!J487-T487</f>
        <v>0</v>
      </c>
      <c r="I487" s="8"/>
      <c r="J487" s="8">
        <f>'wind velocity'!N487-X487</f>
        <v>0</v>
      </c>
      <c r="L487" s="12">
        <f>IF('RAOB Used for Calcs'!N487=1,(0.5)*F487*$K$12*D487*(H487*ABS(H487)),0)</f>
        <v>0</v>
      </c>
      <c r="N487" s="12">
        <f>IF('RAOB Used for Calcs'!N487=1,(0.5)*F487*$K$12*D487*(J487*ABS(J487)),0)</f>
        <v>0</v>
      </c>
      <c r="P487" s="9">
        <f>IF('RAOB Used for Calcs'!N487=1,L487/$O$9,0)</f>
        <v>0</v>
      </c>
      <c r="Q487" s="8"/>
      <c r="R487" s="9">
        <f>IF('RAOB Used for Calcs'!N487=1,N487/$O$9,0)</f>
        <v>0</v>
      </c>
      <c r="S487" s="25"/>
      <c r="T487" s="25">
        <f>IF('RAOB Used for Calcs'!L487=1,'particle parameters'!$B$31,T488+(P488*'vertical grid'!H488))</f>
        <v>0</v>
      </c>
      <c r="V487" s="25">
        <f>(IF('RAOB Used for Calcs'!L487=1, AVERAGE(T486:T487), AVERAGE(T486:T488))*'RAOB Used for Calcs'!N487)</f>
        <v>0</v>
      </c>
      <c r="W487" s="25"/>
      <c r="X487" s="25">
        <f>IF('RAOB Used for Calcs'!L487=1,'particle parameters'!$B$32,X488+(R488*'vertical grid'!H488))</f>
        <v>0</v>
      </c>
      <c r="Z487" s="25">
        <f>(IF('RAOB Used for Calcs'!L487=1,AVERAGE(X486:X487),AVERAGE(X486:X488)))*'RAOB Used for Calcs'!N487</f>
        <v>0</v>
      </c>
      <c r="AB487" s="8">
        <f>(V487*'vertical grid'!H487)+((0.5*P487)*('vertical grid'!H487*'vertical grid'!H487))</f>
        <v>0</v>
      </c>
      <c r="AD487" s="8">
        <f>(Z487*'vertical grid'!H487)+((0.5*R487)*('vertical grid'!H487*'vertical grid'!H487))</f>
        <v>0</v>
      </c>
      <c r="AF487" s="8" t="e">
        <f>IF(AB487=0, AB487/0, SUM(AB487:$AB$600))</f>
        <v>#DIV/0!</v>
      </c>
      <c r="AH487" s="8" t="e">
        <f>IF(AD487=0, AD487/0, SUM(AD487:$AD$600))</f>
        <v>#DIV/0!</v>
      </c>
      <c r="AJ487" s="9" t="e">
        <f>IF('RAOB Used for Calcs'!N488=1,AB487/(B487-B486),B487/0)</f>
        <v>#DIV/0!</v>
      </c>
      <c r="AL487" s="9" t="e">
        <f>IF('RAOB Used for Calcs'!N488=1, AD487/(B487-B486), B487/0)</f>
        <v>#DIV/0!</v>
      </c>
    </row>
    <row r="488" spans="2:38" x14ac:dyDescent="0.15">
      <c r="B488" s="15">
        <f>IF('RAOB Used for Calcs'!N488=1,'RAOB Used for Calcs'!C488,0)</f>
        <v>0</v>
      </c>
      <c r="D488" s="8">
        <f>Vz!K488</f>
        <v>0.42399999999999999</v>
      </c>
      <c r="F488" s="9">
        <f>'P,T'!J488</f>
        <v>0</v>
      </c>
      <c r="G488" s="8"/>
      <c r="H488" s="8">
        <f>'wind velocity'!J488-T488</f>
        <v>0</v>
      </c>
      <c r="I488" s="8"/>
      <c r="J488" s="8">
        <f>'wind velocity'!N488-X488</f>
        <v>0</v>
      </c>
      <c r="L488" s="12">
        <f>IF('RAOB Used for Calcs'!N488=1,(0.5)*F488*$K$12*D488*(H488*ABS(H488)),0)</f>
        <v>0</v>
      </c>
      <c r="N488" s="12">
        <f>IF('RAOB Used for Calcs'!N488=1,(0.5)*F488*$K$12*D488*(J488*ABS(J488)),0)</f>
        <v>0</v>
      </c>
      <c r="P488" s="9">
        <f>IF('RAOB Used for Calcs'!N488=1,L488/$O$9,0)</f>
        <v>0</v>
      </c>
      <c r="Q488" s="8"/>
      <c r="R488" s="9">
        <f>IF('RAOB Used for Calcs'!N488=1,N488/$O$9,0)</f>
        <v>0</v>
      </c>
      <c r="S488" s="25"/>
      <c r="T488" s="25">
        <f>IF('RAOB Used for Calcs'!L488=1,'particle parameters'!$B$31,T489+(P489*'vertical grid'!H489))</f>
        <v>0</v>
      </c>
      <c r="V488" s="25">
        <f>(IF('RAOB Used for Calcs'!L488=1, AVERAGE(T487:T488), AVERAGE(T487:T489))*'RAOB Used for Calcs'!N488)</f>
        <v>0</v>
      </c>
      <c r="W488" s="25"/>
      <c r="X488" s="25">
        <f>IF('RAOB Used for Calcs'!L488=1,'particle parameters'!$B$32,X489+(R489*'vertical grid'!H489))</f>
        <v>0</v>
      </c>
      <c r="Z488" s="25">
        <f>(IF('RAOB Used for Calcs'!L488=1,AVERAGE(X487:X488),AVERAGE(X487:X489)))*'RAOB Used for Calcs'!N488</f>
        <v>0</v>
      </c>
      <c r="AB488" s="8">
        <f>(V488*'vertical grid'!H488)+((0.5*P488)*('vertical grid'!H488*'vertical grid'!H488))</f>
        <v>0</v>
      </c>
      <c r="AD488" s="8">
        <f>(Z488*'vertical grid'!H488)+((0.5*R488)*('vertical grid'!H488*'vertical grid'!H488))</f>
        <v>0</v>
      </c>
      <c r="AF488" s="8" t="e">
        <f>IF(AB488=0, AB488/0, SUM(AB488:$AB$600))</f>
        <v>#DIV/0!</v>
      </c>
      <c r="AH488" s="8" t="e">
        <f>IF(AD488=0, AD488/0, SUM(AD488:$AD$600))</f>
        <v>#DIV/0!</v>
      </c>
      <c r="AJ488" s="9" t="e">
        <f>IF('RAOB Used for Calcs'!N489=1,AB488/(B488-B487),B488/0)</f>
        <v>#DIV/0!</v>
      </c>
      <c r="AL488" s="9" t="e">
        <f>IF('RAOB Used for Calcs'!N489=1, AD488/(B488-B487), B488/0)</f>
        <v>#DIV/0!</v>
      </c>
    </row>
    <row r="489" spans="2:38" x14ac:dyDescent="0.15">
      <c r="B489" s="15">
        <f>IF('RAOB Used for Calcs'!N489=1,'RAOB Used for Calcs'!C489,0)</f>
        <v>0</v>
      </c>
      <c r="D489" s="8">
        <f>Vz!K489</f>
        <v>0.42399999999999999</v>
      </c>
      <c r="F489" s="9">
        <f>'P,T'!J489</f>
        <v>0</v>
      </c>
      <c r="G489" s="8"/>
      <c r="H489" s="8">
        <f>'wind velocity'!J489-T489</f>
        <v>0</v>
      </c>
      <c r="I489" s="8"/>
      <c r="J489" s="8">
        <f>'wind velocity'!N489-X489</f>
        <v>0</v>
      </c>
      <c r="L489" s="12">
        <f>IF('RAOB Used for Calcs'!N489=1,(0.5)*F489*$K$12*D489*(H489*ABS(H489)),0)</f>
        <v>0</v>
      </c>
      <c r="N489" s="12">
        <f>IF('RAOB Used for Calcs'!N489=1,(0.5)*F489*$K$12*D489*(J489*ABS(J489)),0)</f>
        <v>0</v>
      </c>
      <c r="P489" s="9">
        <f>IF('RAOB Used for Calcs'!N489=1,L489/$O$9,0)</f>
        <v>0</v>
      </c>
      <c r="Q489" s="8"/>
      <c r="R489" s="9">
        <f>IF('RAOB Used for Calcs'!N489=1,N489/$O$9,0)</f>
        <v>0</v>
      </c>
      <c r="S489" s="25"/>
      <c r="T489" s="25">
        <f>IF('RAOB Used for Calcs'!L489=1,'particle parameters'!$B$31,T490+(P490*'vertical grid'!H490))</f>
        <v>0</v>
      </c>
      <c r="V489" s="25">
        <f>(IF('RAOB Used for Calcs'!L489=1, AVERAGE(T488:T489), AVERAGE(T488:T490))*'RAOB Used for Calcs'!N489)</f>
        <v>0</v>
      </c>
      <c r="W489" s="25"/>
      <c r="X489" s="25">
        <f>IF('RAOB Used for Calcs'!L489=1,'particle parameters'!$B$32,X490+(R490*'vertical grid'!H490))</f>
        <v>0</v>
      </c>
      <c r="Z489" s="25">
        <f>(IF('RAOB Used for Calcs'!L489=1,AVERAGE(X488:X489),AVERAGE(X488:X490)))*'RAOB Used for Calcs'!N489</f>
        <v>0</v>
      </c>
      <c r="AB489" s="8">
        <f>(V489*'vertical grid'!H489)+((0.5*P489)*('vertical grid'!H489*'vertical grid'!H489))</f>
        <v>0</v>
      </c>
      <c r="AD489" s="8">
        <f>(Z489*'vertical grid'!H489)+((0.5*R489)*('vertical grid'!H489*'vertical grid'!H489))</f>
        <v>0</v>
      </c>
      <c r="AF489" s="8" t="e">
        <f>IF(AB489=0, AB489/0, SUM(AB489:$AB$600))</f>
        <v>#DIV/0!</v>
      </c>
      <c r="AH489" s="8" t="e">
        <f>IF(AD489=0, AD489/0, SUM(AD489:$AD$600))</f>
        <v>#DIV/0!</v>
      </c>
      <c r="AJ489" s="9" t="e">
        <f>IF('RAOB Used for Calcs'!N490=1,AB489/(B489-B488),B489/0)</f>
        <v>#DIV/0!</v>
      </c>
      <c r="AL489" s="9" t="e">
        <f>IF('RAOB Used for Calcs'!N490=1, AD489/(B489-B488), B489/0)</f>
        <v>#DIV/0!</v>
      </c>
    </row>
    <row r="490" spans="2:38" x14ac:dyDescent="0.15">
      <c r="B490" s="15">
        <f>IF('RAOB Used for Calcs'!N490=1,'RAOB Used for Calcs'!C490,0)</f>
        <v>0</v>
      </c>
      <c r="D490" s="8">
        <f>Vz!K490</f>
        <v>0.42399999999999999</v>
      </c>
      <c r="F490" s="9">
        <f>'P,T'!J490</f>
        <v>0</v>
      </c>
      <c r="G490" s="8"/>
      <c r="H490" s="8">
        <f>'wind velocity'!J490-T490</f>
        <v>0</v>
      </c>
      <c r="I490" s="8"/>
      <c r="J490" s="8">
        <f>'wind velocity'!N490-X490</f>
        <v>0</v>
      </c>
      <c r="L490" s="12">
        <f>IF('RAOB Used for Calcs'!N490=1,(0.5)*F490*$K$12*D490*(H490*ABS(H490)),0)</f>
        <v>0</v>
      </c>
      <c r="N490" s="12">
        <f>IF('RAOB Used for Calcs'!N490=1,(0.5)*F490*$K$12*D490*(J490*ABS(J490)),0)</f>
        <v>0</v>
      </c>
      <c r="P490" s="9">
        <f>IF('RAOB Used for Calcs'!N490=1,L490/$O$9,0)</f>
        <v>0</v>
      </c>
      <c r="Q490" s="8"/>
      <c r="R490" s="9">
        <f>IF('RAOB Used for Calcs'!N490=1,N490/$O$9,0)</f>
        <v>0</v>
      </c>
      <c r="S490" s="25"/>
      <c r="T490" s="25">
        <f>IF('RAOB Used for Calcs'!L490=1,'particle parameters'!$B$31,T491+(P491*'vertical grid'!H491))</f>
        <v>0</v>
      </c>
      <c r="V490" s="25">
        <f>(IF('RAOB Used for Calcs'!L490=1, AVERAGE(T489:T490), AVERAGE(T489:T491))*'RAOB Used for Calcs'!N490)</f>
        <v>0</v>
      </c>
      <c r="W490" s="25"/>
      <c r="X490" s="25">
        <f>IF('RAOB Used for Calcs'!L490=1,'particle parameters'!$B$32,X491+(R491*'vertical grid'!H491))</f>
        <v>0</v>
      </c>
      <c r="Z490" s="25">
        <f>(IF('RAOB Used for Calcs'!L490=1,AVERAGE(X489:X490),AVERAGE(X489:X491)))*'RAOB Used for Calcs'!N490</f>
        <v>0</v>
      </c>
      <c r="AB490" s="8">
        <f>(V490*'vertical grid'!H490)+((0.5*P490)*('vertical grid'!H490*'vertical grid'!H490))</f>
        <v>0</v>
      </c>
      <c r="AD490" s="8">
        <f>(Z490*'vertical grid'!H490)+((0.5*R490)*('vertical grid'!H490*'vertical grid'!H490))</f>
        <v>0</v>
      </c>
      <c r="AF490" s="8" t="e">
        <f>IF(AB490=0, AB490/0, SUM(AB490:$AB$600))</f>
        <v>#DIV/0!</v>
      </c>
      <c r="AH490" s="8" t="e">
        <f>IF(AD490=0, AD490/0, SUM(AD490:$AD$600))</f>
        <v>#DIV/0!</v>
      </c>
      <c r="AJ490" s="9" t="e">
        <f>IF('RAOB Used for Calcs'!N491=1,AB490/(B490-B489),B490/0)</f>
        <v>#DIV/0!</v>
      </c>
      <c r="AL490" s="9" t="e">
        <f>IF('RAOB Used for Calcs'!N491=1, AD490/(B490-B489), B490/0)</f>
        <v>#DIV/0!</v>
      </c>
    </row>
    <row r="491" spans="2:38" x14ac:dyDescent="0.15">
      <c r="B491" s="15">
        <f>IF('RAOB Used for Calcs'!N491=1,'RAOB Used for Calcs'!C491,0)</f>
        <v>0</v>
      </c>
      <c r="D491" s="8">
        <f>Vz!K491</f>
        <v>0.42399999999999999</v>
      </c>
      <c r="F491" s="9">
        <f>'P,T'!J491</f>
        <v>0</v>
      </c>
      <c r="G491" s="8"/>
      <c r="H491" s="8">
        <f>'wind velocity'!J491-T491</f>
        <v>0</v>
      </c>
      <c r="I491" s="8"/>
      <c r="J491" s="8">
        <f>'wind velocity'!N491-X491</f>
        <v>0</v>
      </c>
      <c r="L491" s="12">
        <f>IF('RAOB Used for Calcs'!N491=1,(0.5)*F491*$K$12*D491*(H491*ABS(H491)),0)</f>
        <v>0</v>
      </c>
      <c r="N491" s="12">
        <f>IF('RAOB Used for Calcs'!N491=1,(0.5)*F491*$K$12*D491*(J491*ABS(J491)),0)</f>
        <v>0</v>
      </c>
      <c r="P491" s="9">
        <f>IF('RAOB Used for Calcs'!N491=1,L491/$O$9,0)</f>
        <v>0</v>
      </c>
      <c r="Q491" s="8"/>
      <c r="R491" s="9">
        <f>IF('RAOB Used for Calcs'!N491=1,N491/$O$9,0)</f>
        <v>0</v>
      </c>
      <c r="S491" s="25"/>
      <c r="T491" s="25">
        <f>IF('RAOB Used for Calcs'!L491=1,'particle parameters'!$B$31,T492+(P492*'vertical grid'!H492))</f>
        <v>0</v>
      </c>
      <c r="V491" s="25">
        <f>(IF('RAOB Used for Calcs'!L491=1, AVERAGE(T490:T491), AVERAGE(T490:T492))*'RAOB Used for Calcs'!N491)</f>
        <v>0</v>
      </c>
      <c r="W491" s="25"/>
      <c r="X491" s="25">
        <f>IF('RAOB Used for Calcs'!L491=1,'particle parameters'!$B$32,X492+(R492*'vertical grid'!H492))</f>
        <v>0</v>
      </c>
      <c r="Z491" s="25">
        <f>(IF('RAOB Used for Calcs'!L491=1,AVERAGE(X490:X491),AVERAGE(X490:X492)))*'RAOB Used for Calcs'!N491</f>
        <v>0</v>
      </c>
      <c r="AB491" s="8">
        <f>(V491*'vertical grid'!H491)+((0.5*P491)*('vertical grid'!H491*'vertical grid'!H491))</f>
        <v>0</v>
      </c>
      <c r="AD491" s="8">
        <f>(Z491*'vertical grid'!H491)+((0.5*R491)*('vertical grid'!H491*'vertical grid'!H491))</f>
        <v>0</v>
      </c>
      <c r="AF491" s="8" t="e">
        <f>IF(AB491=0, AB491/0, SUM(AB491:$AB$600))</f>
        <v>#DIV/0!</v>
      </c>
      <c r="AH491" s="8" t="e">
        <f>IF(AD491=0, AD491/0, SUM(AD491:$AD$600))</f>
        <v>#DIV/0!</v>
      </c>
      <c r="AJ491" s="9" t="e">
        <f>IF('RAOB Used for Calcs'!N492=1,AB491/(B491-B490),B491/0)</f>
        <v>#DIV/0!</v>
      </c>
      <c r="AL491" s="9" t="e">
        <f>IF('RAOB Used for Calcs'!N492=1, AD491/(B491-B490), B491/0)</f>
        <v>#DIV/0!</v>
      </c>
    </row>
    <row r="492" spans="2:38" x14ac:dyDescent="0.15">
      <c r="B492" s="15">
        <f>IF('RAOB Used for Calcs'!N492=1,'RAOB Used for Calcs'!C492,0)</f>
        <v>0</v>
      </c>
      <c r="D492" s="8">
        <f>Vz!K492</f>
        <v>0.42399999999999999</v>
      </c>
      <c r="F492" s="9">
        <f>'P,T'!J492</f>
        <v>0</v>
      </c>
      <c r="G492" s="8"/>
      <c r="H492" s="8">
        <f>'wind velocity'!J492-T492</f>
        <v>0</v>
      </c>
      <c r="I492" s="8"/>
      <c r="J492" s="8">
        <f>'wind velocity'!N492-X492</f>
        <v>0</v>
      </c>
      <c r="L492" s="12">
        <f>IF('RAOB Used for Calcs'!N492=1,(0.5)*F492*$K$12*D492*(H492*ABS(H492)),0)</f>
        <v>0</v>
      </c>
      <c r="N492" s="12">
        <f>IF('RAOB Used for Calcs'!N492=1,(0.5)*F492*$K$12*D492*(J492*ABS(J492)),0)</f>
        <v>0</v>
      </c>
      <c r="P492" s="9">
        <f>IF('RAOB Used for Calcs'!N492=1,L492/$O$9,0)</f>
        <v>0</v>
      </c>
      <c r="Q492" s="8"/>
      <c r="R492" s="9">
        <f>IF('RAOB Used for Calcs'!N492=1,N492/$O$9,0)</f>
        <v>0</v>
      </c>
      <c r="S492" s="25"/>
      <c r="T492" s="25">
        <f>IF('RAOB Used for Calcs'!L492=1,'particle parameters'!$B$31,T493+(P493*'vertical grid'!H493))</f>
        <v>0</v>
      </c>
      <c r="V492" s="25">
        <f>(IF('RAOB Used for Calcs'!L492=1, AVERAGE(T491:T492), AVERAGE(T491:T493))*'RAOB Used for Calcs'!N492)</f>
        <v>0</v>
      </c>
      <c r="W492" s="25"/>
      <c r="X492" s="25">
        <f>IF('RAOB Used for Calcs'!L492=1,'particle parameters'!$B$32,X493+(R493*'vertical grid'!H493))</f>
        <v>0</v>
      </c>
      <c r="Z492" s="25">
        <f>(IF('RAOB Used for Calcs'!L492=1,AVERAGE(X491:X492),AVERAGE(X491:X493)))*'RAOB Used for Calcs'!N492</f>
        <v>0</v>
      </c>
      <c r="AB492" s="8">
        <f>(V492*'vertical grid'!H492)+((0.5*P492)*('vertical grid'!H492*'vertical grid'!H492))</f>
        <v>0</v>
      </c>
      <c r="AD492" s="8">
        <f>(Z492*'vertical grid'!H492)+((0.5*R492)*('vertical grid'!H492*'vertical grid'!H492))</f>
        <v>0</v>
      </c>
      <c r="AF492" s="8" t="e">
        <f>IF(AB492=0, AB492/0, SUM(AB492:$AB$600))</f>
        <v>#DIV/0!</v>
      </c>
      <c r="AH492" s="8" t="e">
        <f>IF(AD492=0, AD492/0, SUM(AD492:$AD$600))</f>
        <v>#DIV/0!</v>
      </c>
      <c r="AJ492" s="9" t="e">
        <f>IF('RAOB Used for Calcs'!N493=1,AB492/(B492-B491),B492/0)</f>
        <v>#DIV/0!</v>
      </c>
      <c r="AL492" s="9" t="e">
        <f>IF('RAOB Used for Calcs'!N493=1, AD492/(B492-B491), B492/0)</f>
        <v>#DIV/0!</v>
      </c>
    </row>
    <row r="493" spans="2:38" x14ac:dyDescent="0.15">
      <c r="B493" s="15">
        <f>IF('RAOB Used for Calcs'!N493=1,'RAOB Used for Calcs'!C493,0)</f>
        <v>0</v>
      </c>
      <c r="D493" s="8">
        <f>Vz!K493</f>
        <v>0.42399999999999999</v>
      </c>
      <c r="F493" s="9">
        <f>'P,T'!J493</f>
        <v>0</v>
      </c>
      <c r="G493" s="8"/>
      <c r="H493" s="8">
        <f>'wind velocity'!J493-T493</f>
        <v>0</v>
      </c>
      <c r="I493" s="8"/>
      <c r="J493" s="8">
        <f>'wind velocity'!N493-X493</f>
        <v>0</v>
      </c>
      <c r="L493" s="12">
        <f>IF('RAOB Used for Calcs'!N493=1,(0.5)*F493*$K$12*D493*(H493*ABS(H493)),0)</f>
        <v>0</v>
      </c>
      <c r="N493" s="12">
        <f>IF('RAOB Used for Calcs'!N493=1,(0.5)*F493*$K$12*D493*(J493*ABS(J493)),0)</f>
        <v>0</v>
      </c>
      <c r="P493" s="9">
        <f>IF('RAOB Used for Calcs'!N493=1,L493/$O$9,0)</f>
        <v>0</v>
      </c>
      <c r="Q493" s="8"/>
      <c r="R493" s="9">
        <f>IF('RAOB Used for Calcs'!N493=1,N493/$O$9,0)</f>
        <v>0</v>
      </c>
      <c r="S493" s="25"/>
      <c r="T493" s="25">
        <f>IF('RAOB Used for Calcs'!L493=1,'particle parameters'!$B$31,T494+(P494*'vertical grid'!H494))</f>
        <v>0</v>
      </c>
      <c r="V493" s="25">
        <f>(IF('RAOB Used for Calcs'!L493=1, AVERAGE(T492:T493), AVERAGE(T492:T494))*'RAOB Used for Calcs'!N493)</f>
        <v>0</v>
      </c>
      <c r="W493" s="25"/>
      <c r="X493" s="25">
        <f>IF('RAOB Used for Calcs'!L493=1,'particle parameters'!$B$32,X494+(R494*'vertical grid'!H494))</f>
        <v>0</v>
      </c>
      <c r="Z493" s="25">
        <f>(IF('RAOB Used for Calcs'!L493=1,AVERAGE(X492:X493),AVERAGE(X492:X494)))*'RAOB Used for Calcs'!N493</f>
        <v>0</v>
      </c>
      <c r="AB493" s="8">
        <f>(V493*'vertical grid'!H493)+((0.5*P493)*('vertical grid'!H493*'vertical grid'!H493))</f>
        <v>0</v>
      </c>
      <c r="AD493" s="8">
        <f>(Z493*'vertical grid'!H493)+((0.5*R493)*('vertical grid'!H493*'vertical grid'!H493))</f>
        <v>0</v>
      </c>
      <c r="AF493" s="8" t="e">
        <f>IF(AB493=0, AB493/0, SUM(AB493:$AB$600))</f>
        <v>#DIV/0!</v>
      </c>
      <c r="AH493" s="8" t="e">
        <f>IF(AD493=0, AD493/0, SUM(AD493:$AD$600))</f>
        <v>#DIV/0!</v>
      </c>
      <c r="AJ493" s="9" t="e">
        <f>IF('RAOB Used for Calcs'!N494=1,AB493/(B493-B492),B493/0)</f>
        <v>#DIV/0!</v>
      </c>
      <c r="AL493" s="9" t="e">
        <f>IF('RAOB Used for Calcs'!N494=1, AD493/(B493-B492), B493/0)</f>
        <v>#DIV/0!</v>
      </c>
    </row>
    <row r="494" spans="2:38" x14ac:dyDescent="0.15">
      <c r="B494" s="15">
        <f>IF('RAOB Used for Calcs'!N494=1,'RAOB Used for Calcs'!C494,0)</f>
        <v>0</v>
      </c>
      <c r="D494" s="8">
        <f>Vz!K494</f>
        <v>0.42399999999999999</v>
      </c>
      <c r="F494" s="9">
        <f>'P,T'!J494</f>
        <v>0</v>
      </c>
      <c r="G494" s="8"/>
      <c r="H494" s="8">
        <f>'wind velocity'!J494-T494</f>
        <v>0</v>
      </c>
      <c r="I494" s="8"/>
      <c r="J494" s="8">
        <f>'wind velocity'!N494-X494</f>
        <v>0</v>
      </c>
      <c r="L494" s="12">
        <f>IF('RAOB Used for Calcs'!N494=1,(0.5)*F494*$K$12*D494*(H494*ABS(H494)),0)</f>
        <v>0</v>
      </c>
      <c r="N494" s="12">
        <f>IF('RAOB Used for Calcs'!N494=1,(0.5)*F494*$K$12*D494*(J494*ABS(J494)),0)</f>
        <v>0</v>
      </c>
      <c r="P494" s="9">
        <f>IF('RAOB Used for Calcs'!N494=1,L494/$O$9,0)</f>
        <v>0</v>
      </c>
      <c r="Q494" s="8"/>
      <c r="R494" s="9">
        <f>IF('RAOB Used for Calcs'!N494=1,N494/$O$9,0)</f>
        <v>0</v>
      </c>
      <c r="S494" s="25"/>
      <c r="T494" s="25">
        <f>IF('RAOB Used for Calcs'!L494=1,'particle parameters'!$B$31,T495+(P495*'vertical grid'!H495))</f>
        <v>0</v>
      </c>
      <c r="V494" s="25">
        <f>(IF('RAOB Used for Calcs'!L494=1, AVERAGE(T493:T494), AVERAGE(T493:T495))*'RAOB Used for Calcs'!N494)</f>
        <v>0</v>
      </c>
      <c r="W494" s="25"/>
      <c r="X494" s="25">
        <f>IF('RAOB Used for Calcs'!L494=1,'particle parameters'!$B$32,X495+(R495*'vertical grid'!H495))</f>
        <v>0</v>
      </c>
      <c r="Z494" s="25">
        <f>(IF('RAOB Used for Calcs'!L494=1,AVERAGE(X493:X494),AVERAGE(X493:X495)))*'RAOB Used for Calcs'!N494</f>
        <v>0</v>
      </c>
      <c r="AB494" s="8">
        <f>(V494*'vertical grid'!H494)+((0.5*P494)*('vertical grid'!H494*'vertical grid'!H494))</f>
        <v>0</v>
      </c>
      <c r="AD494" s="8">
        <f>(Z494*'vertical grid'!H494)+((0.5*R494)*('vertical grid'!H494*'vertical grid'!H494))</f>
        <v>0</v>
      </c>
      <c r="AF494" s="8" t="e">
        <f>IF(AB494=0, AB494/0, SUM(AB494:$AB$600))</f>
        <v>#DIV/0!</v>
      </c>
      <c r="AH494" s="8" t="e">
        <f>IF(AD494=0, AD494/0, SUM(AD494:$AD$600))</f>
        <v>#DIV/0!</v>
      </c>
      <c r="AJ494" s="9" t="e">
        <f>IF('RAOB Used for Calcs'!N495=1,AB494/(B494-B493),B494/0)</f>
        <v>#DIV/0!</v>
      </c>
      <c r="AL494" s="9" t="e">
        <f>IF('RAOB Used for Calcs'!N495=1, AD494/(B494-B493), B494/0)</f>
        <v>#DIV/0!</v>
      </c>
    </row>
    <row r="495" spans="2:38" x14ac:dyDescent="0.15">
      <c r="B495" s="15">
        <f>IF('RAOB Used for Calcs'!N495=1,'RAOB Used for Calcs'!C495,0)</f>
        <v>0</v>
      </c>
      <c r="D495" s="8">
        <f>Vz!K495</f>
        <v>0.42399999999999999</v>
      </c>
      <c r="F495" s="9">
        <f>'P,T'!J495</f>
        <v>0</v>
      </c>
      <c r="G495" s="8"/>
      <c r="H495" s="8">
        <f>'wind velocity'!J495-T495</f>
        <v>0</v>
      </c>
      <c r="I495" s="8"/>
      <c r="J495" s="8">
        <f>'wind velocity'!N495-X495</f>
        <v>0</v>
      </c>
      <c r="L495" s="12">
        <f>IF('RAOB Used for Calcs'!N495=1,(0.5)*F495*$K$12*D495*(H495*ABS(H495)),0)</f>
        <v>0</v>
      </c>
      <c r="N495" s="12">
        <f>IF('RAOB Used for Calcs'!N495=1,(0.5)*F495*$K$12*D495*(J495*ABS(J495)),0)</f>
        <v>0</v>
      </c>
      <c r="P495" s="9">
        <f>IF('RAOB Used for Calcs'!N495=1,L495/$O$9,0)</f>
        <v>0</v>
      </c>
      <c r="Q495" s="8"/>
      <c r="R495" s="9">
        <f>IF('RAOB Used for Calcs'!N495=1,N495/$O$9,0)</f>
        <v>0</v>
      </c>
      <c r="S495" s="25"/>
      <c r="T495" s="25">
        <f>IF('RAOB Used for Calcs'!L495=1,'particle parameters'!$B$31,T496+(P496*'vertical grid'!H496))</f>
        <v>0</v>
      </c>
      <c r="V495" s="25">
        <f>(IF('RAOB Used for Calcs'!L495=1, AVERAGE(T494:T495), AVERAGE(T494:T496))*'RAOB Used for Calcs'!N495)</f>
        <v>0</v>
      </c>
      <c r="W495" s="25"/>
      <c r="X495" s="25">
        <f>IF('RAOB Used for Calcs'!L495=1,'particle parameters'!$B$32,X496+(R496*'vertical grid'!H496))</f>
        <v>0</v>
      </c>
      <c r="Z495" s="25">
        <f>(IF('RAOB Used for Calcs'!L495=1,AVERAGE(X494:X495),AVERAGE(X494:X496)))*'RAOB Used for Calcs'!N495</f>
        <v>0</v>
      </c>
      <c r="AB495" s="8">
        <f>(V495*'vertical grid'!H495)+((0.5*P495)*('vertical grid'!H495*'vertical grid'!H495))</f>
        <v>0</v>
      </c>
      <c r="AD495" s="8">
        <f>(Z495*'vertical grid'!H495)+((0.5*R495)*('vertical grid'!H495*'vertical grid'!H495))</f>
        <v>0</v>
      </c>
      <c r="AF495" s="8" t="e">
        <f>IF(AB495=0, AB495/0, SUM(AB495:$AB$600))</f>
        <v>#DIV/0!</v>
      </c>
      <c r="AH495" s="8" t="e">
        <f>IF(AD495=0, AD495/0, SUM(AD495:$AD$600))</f>
        <v>#DIV/0!</v>
      </c>
      <c r="AJ495" s="9" t="e">
        <f>IF('RAOB Used for Calcs'!N496=1,AB495/(B495-B494),B495/0)</f>
        <v>#DIV/0!</v>
      </c>
      <c r="AL495" s="9" t="e">
        <f>IF('RAOB Used for Calcs'!N496=1, AD495/(B495-B494), B495/0)</f>
        <v>#DIV/0!</v>
      </c>
    </row>
    <row r="496" spans="2:38" x14ac:dyDescent="0.15">
      <c r="B496" s="15">
        <f>IF('RAOB Used for Calcs'!N496=1,'RAOB Used for Calcs'!C496,0)</f>
        <v>0</v>
      </c>
      <c r="D496" s="8">
        <f>Vz!K496</f>
        <v>0.42399999999999999</v>
      </c>
      <c r="F496" s="9">
        <f>'P,T'!J496</f>
        <v>0</v>
      </c>
      <c r="G496" s="8"/>
      <c r="H496" s="8">
        <f>'wind velocity'!J496-T496</f>
        <v>0</v>
      </c>
      <c r="I496" s="8"/>
      <c r="J496" s="8">
        <f>'wind velocity'!N496-X496</f>
        <v>0</v>
      </c>
      <c r="L496" s="12">
        <f>IF('RAOB Used for Calcs'!N496=1,(0.5)*F496*$K$12*D496*(H496*ABS(H496)),0)</f>
        <v>0</v>
      </c>
      <c r="N496" s="12">
        <f>IF('RAOB Used for Calcs'!N496=1,(0.5)*F496*$K$12*D496*(J496*ABS(J496)),0)</f>
        <v>0</v>
      </c>
      <c r="P496" s="9">
        <f>IF('RAOB Used for Calcs'!N496=1,L496/$O$9,0)</f>
        <v>0</v>
      </c>
      <c r="Q496" s="8"/>
      <c r="R496" s="9">
        <f>IF('RAOB Used for Calcs'!N496=1,N496/$O$9,0)</f>
        <v>0</v>
      </c>
      <c r="S496" s="25"/>
      <c r="T496" s="25">
        <f>IF('RAOB Used for Calcs'!L496=1,'particle parameters'!$B$31,T497+(P497*'vertical grid'!H497))</f>
        <v>0</v>
      </c>
      <c r="V496" s="25">
        <f>(IF('RAOB Used for Calcs'!L496=1, AVERAGE(T495:T496), AVERAGE(T495:T497))*'RAOB Used for Calcs'!N496)</f>
        <v>0</v>
      </c>
      <c r="W496" s="25"/>
      <c r="X496" s="25">
        <f>IF('RAOB Used for Calcs'!L496=1,'particle parameters'!$B$32,X497+(R497*'vertical grid'!H497))</f>
        <v>0</v>
      </c>
      <c r="Z496" s="25">
        <f>(IF('RAOB Used for Calcs'!L496=1,AVERAGE(X495:X496),AVERAGE(X495:X497)))*'RAOB Used for Calcs'!N496</f>
        <v>0</v>
      </c>
      <c r="AB496" s="8">
        <f>(V496*'vertical grid'!H496)+((0.5*P496)*('vertical grid'!H496*'vertical grid'!H496))</f>
        <v>0</v>
      </c>
      <c r="AD496" s="8">
        <f>(Z496*'vertical grid'!H496)+((0.5*R496)*('vertical grid'!H496*'vertical grid'!H496))</f>
        <v>0</v>
      </c>
      <c r="AF496" s="8" t="e">
        <f>IF(AB496=0, AB496/0, SUM(AB496:$AB$600))</f>
        <v>#DIV/0!</v>
      </c>
      <c r="AH496" s="8" t="e">
        <f>IF(AD496=0, AD496/0, SUM(AD496:$AD$600))</f>
        <v>#DIV/0!</v>
      </c>
      <c r="AJ496" s="9" t="e">
        <f>IF('RAOB Used for Calcs'!N497=1,AB496/(B496-B495),B496/0)</f>
        <v>#DIV/0!</v>
      </c>
      <c r="AL496" s="9" t="e">
        <f>IF('RAOB Used for Calcs'!N497=1, AD496/(B496-B495), B496/0)</f>
        <v>#DIV/0!</v>
      </c>
    </row>
    <row r="497" spans="2:38" x14ac:dyDescent="0.15">
      <c r="B497" s="15">
        <f>IF('RAOB Used for Calcs'!N497=1,'RAOB Used for Calcs'!C497,0)</f>
        <v>0</v>
      </c>
      <c r="D497" s="8">
        <f>Vz!K497</f>
        <v>0.42399999999999999</v>
      </c>
      <c r="F497" s="9">
        <f>'P,T'!J497</f>
        <v>0</v>
      </c>
      <c r="G497" s="8"/>
      <c r="H497" s="8">
        <f>'wind velocity'!J497-T497</f>
        <v>0</v>
      </c>
      <c r="I497" s="8"/>
      <c r="J497" s="8">
        <f>'wind velocity'!N497-X497</f>
        <v>0</v>
      </c>
      <c r="L497" s="12">
        <f>IF('RAOB Used for Calcs'!N497=1,(0.5)*F497*$K$12*D497*(H497*ABS(H497)),0)</f>
        <v>0</v>
      </c>
      <c r="N497" s="12">
        <f>IF('RAOB Used for Calcs'!N497=1,(0.5)*F497*$K$12*D497*(J497*ABS(J497)),0)</f>
        <v>0</v>
      </c>
      <c r="P497" s="9">
        <f>IF('RAOB Used for Calcs'!N497=1,L497/$O$9,0)</f>
        <v>0</v>
      </c>
      <c r="Q497" s="8"/>
      <c r="R497" s="9">
        <f>IF('RAOB Used for Calcs'!N497=1,N497/$O$9,0)</f>
        <v>0</v>
      </c>
      <c r="S497" s="25"/>
      <c r="T497" s="25">
        <f>IF('RAOB Used for Calcs'!L497=1,'particle parameters'!$B$31,T498+(P498*'vertical grid'!H498))</f>
        <v>0</v>
      </c>
      <c r="V497" s="25">
        <f>(IF('RAOB Used for Calcs'!L497=1, AVERAGE(T496:T497), AVERAGE(T496:T498))*'RAOB Used for Calcs'!N497)</f>
        <v>0</v>
      </c>
      <c r="W497" s="25"/>
      <c r="X497" s="25">
        <f>IF('RAOB Used for Calcs'!L497=1,'particle parameters'!$B$32,X498+(R498*'vertical grid'!H498))</f>
        <v>0</v>
      </c>
      <c r="Z497" s="25">
        <f>(IF('RAOB Used for Calcs'!L497=1,AVERAGE(X496:X497),AVERAGE(X496:X498)))*'RAOB Used for Calcs'!N497</f>
        <v>0</v>
      </c>
      <c r="AB497" s="8">
        <f>(V497*'vertical grid'!H497)+((0.5*P497)*('vertical grid'!H497*'vertical grid'!H497))</f>
        <v>0</v>
      </c>
      <c r="AD497" s="8">
        <f>(Z497*'vertical grid'!H497)+((0.5*R497)*('vertical grid'!H497*'vertical grid'!H497))</f>
        <v>0</v>
      </c>
      <c r="AF497" s="8" t="e">
        <f>IF(AB497=0, AB497/0, SUM(AB497:$AB$600))</f>
        <v>#DIV/0!</v>
      </c>
      <c r="AH497" s="8" t="e">
        <f>IF(AD497=0, AD497/0, SUM(AD497:$AD$600))</f>
        <v>#DIV/0!</v>
      </c>
      <c r="AJ497" s="9" t="e">
        <f>IF('RAOB Used for Calcs'!N498=1,AB497/(B497-B496),B497/0)</f>
        <v>#DIV/0!</v>
      </c>
      <c r="AL497" s="9" t="e">
        <f>IF('RAOB Used for Calcs'!N498=1, AD497/(B497-B496), B497/0)</f>
        <v>#DIV/0!</v>
      </c>
    </row>
    <row r="498" spans="2:38" x14ac:dyDescent="0.15">
      <c r="B498" s="15">
        <f>IF('RAOB Used for Calcs'!N498=1,'RAOB Used for Calcs'!C498,0)</f>
        <v>0</v>
      </c>
      <c r="D498" s="8">
        <f>Vz!K498</f>
        <v>0.42399999999999999</v>
      </c>
      <c r="F498" s="9">
        <f>'P,T'!J498</f>
        <v>0</v>
      </c>
      <c r="G498" s="8"/>
      <c r="H498" s="8">
        <f>'wind velocity'!J498-T498</f>
        <v>0</v>
      </c>
      <c r="I498" s="8"/>
      <c r="J498" s="8">
        <f>'wind velocity'!N498-X498</f>
        <v>0</v>
      </c>
      <c r="L498" s="12">
        <f>IF('RAOB Used for Calcs'!N498=1,(0.5)*F498*$K$12*D498*(H498*ABS(H498)),0)</f>
        <v>0</v>
      </c>
      <c r="N498" s="12">
        <f>IF('RAOB Used for Calcs'!N498=1,(0.5)*F498*$K$12*D498*(J498*ABS(J498)),0)</f>
        <v>0</v>
      </c>
      <c r="P498" s="9">
        <f>IF('RAOB Used for Calcs'!N498=1,L498/$O$9,0)</f>
        <v>0</v>
      </c>
      <c r="Q498" s="8"/>
      <c r="R498" s="9">
        <f>IF('RAOB Used for Calcs'!N498=1,N498/$O$9,0)</f>
        <v>0</v>
      </c>
      <c r="S498" s="25"/>
      <c r="T498" s="25">
        <f>IF('RAOB Used for Calcs'!L498=1,'particle parameters'!$B$31,T499+(P499*'vertical grid'!H499))</f>
        <v>0</v>
      </c>
      <c r="V498" s="25">
        <f>(IF('RAOB Used for Calcs'!L498=1, AVERAGE(T497:T498), AVERAGE(T497:T499))*'RAOB Used for Calcs'!N498)</f>
        <v>0</v>
      </c>
      <c r="W498" s="25"/>
      <c r="X498" s="25">
        <f>IF('RAOB Used for Calcs'!L498=1,'particle parameters'!$B$32,X499+(R499*'vertical grid'!H499))</f>
        <v>0</v>
      </c>
      <c r="Z498" s="25">
        <f>(IF('RAOB Used for Calcs'!L498=1,AVERAGE(X497:X498),AVERAGE(X497:X499)))*'RAOB Used for Calcs'!N498</f>
        <v>0</v>
      </c>
      <c r="AB498" s="8">
        <f>(V498*'vertical grid'!H498)+((0.5*P498)*('vertical grid'!H498*'vertical grid'!H498))</f>
        <v>0</v>
      </c>
      <c r="AD498" s="8">
        <f>(Z498*'vertical grid'!H498)+((0.5*R498)*('vertical grid'!H498*'vertical grid'!H498))</f>
        <v>0</v>
      </c>
      <c r="AF498" s="8" t="e">
        <f>IF(AB498=0, AB498/0, SUM(AB498:$AB$600))</f>
        <v>#DIV/0!</v>
      </c>
      <c r="AH498" s="8" t="e">
        <f>IF(AD498=0, AD498/0, SUM(AD498:$AD$600))</f>
        <v>#DIV/0!</v>
      </c>
      <c r="AJ498" s="9" t="e">
        <f>IF('RAOB Used for Calcs'!N499=1,AB498/(B498-B497),B498/0)</f>
        <v>#DIV/0!</v>
      </c>
      <c r="AL498" s="9" t="e">
        <f>IF('RAOB Used for Calcs'!N499=1, AD498/(B498-B497), B498/0)</f>
        <v>#DIV/0!</v>
      </c>
    </row>
    <row r="499" spans="2:38" x14ac:dyDescent="0.15">
      <c r="B499" s="15">
        <f>IF('RAOB Used for Calcs'!N499=1,'RAOB Used for Calcs'!C499,0)</f>
        <v>0</v>
      </c>
      <c r="D499" s="8">
        <f>Vz!K499</f>
        <v>0.42399999999999999</v>
      </c>
      <c r="F499" s="9">
        <f>'P,T'!J499</f>
        <v>0</v>
      </c>
      <c r="G499" s="8"/>
      <c r="H499" s="8">
        <f>'wind velocity'!J499-T499</f>
        <v>0</v>
      </c>
      <c r="I499" s="8"/>
      <c r="J499" s="8">
        <f>'wind velocity'!N499-X499</f>
        <v>0</v>
      </c>
      <c r="L499" s="12">
        <f>IF('RAOB Used for Calcs'!N499=1,(0.5)*F499*$K$12*D499*(H499*ABS(H499)),0)</f>
        <v>0</v>
      </c>
      <c r="N499" s="12">
        <f>IF('RAOB Used for Calcs'!N499=1,(0.5)*F499*$K$12*D499*(J499*ABS(J499)),0)</f>
        <v>0</v>
      </c>
      <c r="P499" s="9">
        <f>IF('RAOB Used for Calcs'!N499=1,L499/$O$9,0)</f>
        <v>0</v>
      </c>
      <c r="Q499" s="8"/>
      <c r="R499" s="9">
        <f>IF('RAOB Used for Calcs'!N499=1,N499/$O$9,0)</f>
        <v>0</v>
      </c>
      <c r="S499" s="25"/>
      <c r="T499" s="25">
        <f>IF('RAOB Used for Calcs'!L499=1,'particle parameters'!$B$31,T500+(P500*'vertical grid'!H500))</f>
        <v>0</v>
      </c>
      <c r="V499" s="25">
        <f>(IF('RAOB Used for Calcs'!L499=1, AVERAGE(T498:T499), AVERAGE(T498:T500))*'RAOB Used for Calcs'!N499)</f>
        <v>0</v>
      </c>
      <c r="W499" s="25"/>
      <c r="X499" s="25">
        <f>IF('RAOB Used for Calcs'!L499=1,'particle parameters'!$B$32,X500+(R500*'vertical grid'!H500))</f>
        <v>0</v>
      </c>
      <c r="Z499" s="25">
        <f>(IF('RAOB Used for Calcs'!L499=1,AVERAGE(X498:X499),AVERAGE(X498:X500)))*'RAOB Used for Calcs'!N499</f>
        <v>0</v>
      </c>
      <c r="AB499" s="8">
        <f>(V499*'vertical grid'!H499)+((0.5*P499)*('vertical grid'!H499*'vertical grid'!H499))</f>
        <v>0</v>
      </c>
      <c r="AD499" s="8">
        <f>(Z499*'vertical grid'!H499)+((0.5*R499)*('vertical grid'!H499*'vertical grid'!H499))</f>
        <v>0</v>
      </c>
      <c r="AF499" s="8" t="e">
        <f>IF(AB499=0, AB499/0, SUM(AB499:$AB$600))</f>
        <v>#DIV/0!</v>
      </c>
      <c r="AH499" s="8" t="e">
        <f>IF(AD499=0, AD499/0, SUM(AD499:$AD$600))</f>
        <v>#DIV/0!</v>
      </c>
      <c r="AJ499" s="9" t="e">
        <f>IF('RAOB Used for Calcs'!N500=1,AB499/(B499-B498),B499/0)</f>
        <v>#DIV/0!</v>
      </c>
      <c r="AL499" s="9" t="e">
        <f>IF('RAOB Used for Calcs'!N500=1, AD499/(B499-B498), B499/0)</f>
        <v>#DIV/0!</v>
      </c>
    </row>
    <row r="500" spans="2:38" x14ac:dyDescent="0.15">
      <c r="B500" s="15">
        <f>IF('RAOB Used for Calcs'!N500=1,'RAOB Used for Calcs'!C500,0)</f>
        <v>0</v>
      </c>
      <c r="D500" s="8">
        <f>Vz!K500</f>
        <v>0.42399999999999999</v>
      </c>
      <c r="F500" s="9">
        <f>'P,T'!J500</f>
        <v>0</v>
      </c>
      <c r="G500" s="8"/>
      <c r="H500" s="8">
        <f>'wind velocity'!J500-T500</f>
        <v>0</v>
      </c>
      <c r="I500" s="8"/>
      <c r="J500" s="8">
        <f>'wind velocity'!N500-X500</f>
        <v>0</v>
      </c>
      <c r="L500" s="12">
        <f>IF('RAOB Used for Calcs'!N500=1,(0.5)*F500*$K$12*D500*(H500*ABS(H500)),0)</f>
        <v>0</v>
      </c>
      <c r="N500" s="12">
        <f>IF('RAOB Used for Calcs'!N500=1,(0.5)*F500*$K$12*D500*(J500*ABS(J500)),0)</f>
        <v>0</v>
      </c>
      <c r="P500" s="9">
        <f>IF('RAOB Used for Calcs'!N500=1,L500/$O$9,0)</f>
        <v>0</v>
      </c>
      <c r="Q500" s="8"/>
      <c r="R500" s="9">
        <f>IF('RAOB Used for Calcs'!N500=1,N500/$O$9,0)</f>
        <v>0</v>
      </c>
      <c r="S500" s="25"/>
      <c r="T500" s="25">
        <f>IF('RAOB Used for Calcs'!L500=1,'particle parameters'!$B$31,T501+(P501*'vertical grid'!H501))</f>
        <v>0</v>
      </c>
      <c r="V500" s="25">
        <f>(IF('RAOB Used for Calcs'!L500=1, AVERAGE(T499:T500), AVERAGE(T499:T501))*'RAOB Used for Calcs'!N500)</f>
        <v>0</v>
      </c>
      <c r="W500" s="25"/>
      <c r="X500" s="25">
        <f>IF('RAOB Used for Calcs'!L500=1,'particle parameters'!$B$32,X501+(R501*'vertical grid'!H501))</f>
        <v>0</v>
      </c>
      <c r="Z500" s="25">
        <f>(IF('RAOB Used for Calcs'!L500=1,AVERAGE(X499:X500),AVERAGE(X499:X501)))*'RAOB Used for Calcs'!N500</f>
        <v>0</v>
      </c>
      <c r="AB500" s="8">
        <f>(V500*'vertical grid'!H500)+((0.5*P500)*('vertical grid'!H500*'vertical grid'!H500))</f>
        <v>0</v>
      </c>
      <c r="AD500" s="8">
        <f>(Z500*'vertical grid'!H500)+((0.5*R500)*('vertical grid'!H500*'vertical grid'!H500))</f>
        <v>0</v>
      </c>
      <c r="AF500" s="8" t="e">
        <f>IF(AB500=0, AB500/0, SUM(AB500:$AB$600))</f>
        <v>#DIV/0!</v>
      </c>
      <c r="AH500" s="8" t="e">
        <f>IF(AD500=0, AD500/0, SUM(AD500:$AD$600))</f>
        <v>#DIV/0!</v>
      </c>
      <c r="AJ500" s="9" t="e">
        <f>IF('RAOB Used for Calcs'!N501=1,AB500/(B500-B499),B500/0)</f>
        <v>#DIV/0!</v>
      </c>
      <c r="AL500" s="9" t="e">
        <f>IF('RAOB Used for Calcs'!N501=1, AD500/(B500-B499), B500/0)</f>
        <v>#DIV/0!</v>
      </c>
    </row>
    <row r="501" spans="2:38" x14ac:dyDescent="0.15">
      <c r="B501" s="15">
        <f>IF('RAOB Used for Calcs'!N501=1,'RAOB Used for Calcs'!C501,0)</f>
        <v>0</v>
      </c>
      <c r="D501" s="8">
        <f>Vz!K501</f>
        <v>0.42399999999999999</v>
      </c>
      <c r="F501" s="9">
        <f>'P,T'!J501</f>
        <v>0</v>
      </c>
      <c r="G501" s="8"/>
      <c r="H501" s="8">
        <f>'wind velocity'!J501-T501</f>
        <v>0</v>
      </c>
      <c r="I501" s="8"/>
      <c r="J501" s="8">
        <f>'wind velocity'!N501-X501</f>
        <v>0</v>
      </c>
      <c r="L501" s="12">
        <f>IF('RAOB Used for Calcs'!N501=1,(0.5)*F501*$K$12*D501*(H501*ABS(H501)),0)</f>
        <v>0</v>
      </c>
      <c r="N501" s="12">
        <f>IF('RAOB Used for Calcs'!N501=1,(0.5)*F501*$K$12*D501*(J501*ABS(J501)),0)</f>
        <v>0</v>
      </c>
      <c r="P501" s="9">
        <f>IF('RAOB Used for Calcs'!N501=1,L501/$O$9,0)</f>
        <v>0</v>
      </c>
      <c r="Q501" s="8"/>
      <c r="R501" s="9">
        <f>IF('RAOB Used for Calcs'!N501=1,N501/$O$9,0)</f>
        <v>0</v>
      </c>
      <c r="S501" s="25"/>
      <c r="T501" s="25">
        <f>IF('RAOB Used for Calcs'!L501=1,'particle parameters'!$B$31,T502+(P502*'vertical grid'!H502))</f>
        <v>0</v>
      </c>
      <c r="V501" s="25">
        <f>(IF('RAOB Used for Calcs'!L501=1, AVERAGE(T500:T501), AVERAGE(T500:T502))*'RAOB Used for Calcs'!N501)</f>
        <v>0</v>
      </c>
      <c r="W501" s="25"/>
      <c r="X501" s="25">
        <f>IF('RAOB Used for Calcs'!L501=1,'particle parameters'!$B$32,X502+(R502*'vertical grid'!H502))</f>
        <v>0</v>
      </c>
      <c r="Z501" s="25">
        <f>(IF('RAOB Used for Calcs'!L501=1,AVERAGE(X500:X501),AVERAGE(X500:X502)))*'RAOB Used for Calcs'!N501</f>
        <v>0</v>
      </c>
      <c r="AB501" s="8">
        <f>(V501*'vertical grid'!H501)+((0.5*P501)*('vertical grid'!H501*'vertical grid'!H501))</f>
        <v>0</v>
      </c>
      <c r="AD501" s="8">
        <f>(Z501*'vertical grid'!H501)+((0.5*R501)*('vertical grid'!H501*'vertical grid'!H501))</f>
        <v>0</v>
      </c>
      <c r="AF501" s="8" t="e">
        <f>IF(AB501=0, AB501/0, SUM(AB501:$AB$600))</f>
        <v>#DIV/0!</v>
      </c>
      <c r="AH501" s="8" t="e">
        <f>IF(AD501=0, AD501/0, SUM(AD501:$AD$600))</f>
        <v>#DIV/0!</v>
      </c>
      <c r="AJ501" s="9" t="e">
        <f>IF('RAOB Used for Calcs'!N502=1,AB501/(B501-B500),B501/0)</f>
        <v>#DIV/0!</v>
      </c>
      <c r="AL501" s="9" t="e">
        <f>IF('RAOB Used for Calcs'!N502=1, AD501/(B501-B500), B501/0)</f>
        <v>#DIV/0!</v>
      </c>
    </row>
    <row r="502" spans="2:38" x14ac:dyDescent="0.15">
      <c r="B502" s="15">
        <f>IF('RAOB Used for Calcs'!N502=1,'RAOB Used for Calcs'!C502,0)</f>
        <v>0</v>
      </c>
      <c r="D502" s="8">
        <f>Vz!K502</f>
        <v>0.42399999999999999</v>
      </c>
      <c r="F502" s="9">
        <f>'P,T'!J502</f>
        <v>0</v>
      </c>
      <c r="G502" s="8"/>
      <c r="H502" s="8">
        <f>'wind velocity'!J502-T502</f>
        <v>0</v>
      </c>
      <c r="I502" s="8"/>
      <c r="J502" s="8">
        <f>'wind velocity'!N502-X502</f>
        <v>0</v>
      </c>
      <c r="L502" s="12">
        <f>IF('RAOB Used for Calcs'!N502=1,(0.5)*F502*$K$12*D502*(H502*ABS(H502)),0)</f>
        <v>0</v>
      </c>
      <c r="N502" s="12">
        <f>IF('RAOB Used for Calcs'!N502=1,(0.5)*F502*$K$12*D502*(J502*ABS(J502)),0)</f>
        <v>0</v>
      </c>
      <c r="P502" s="9">
        <f>IF('RAOB Used for Calcs'!N502=1,L502/$O$9,0)</f>
        <v>0</v>
      </c>
      <c r="Q502" s="8"/>
      <c r="R502" s="9">
        <f>IF('RAOB Used for Calcs'!N502=1,N502/$O$9,0)</f>
        <v>0</v>
      </c>
      <c r="S502" s="25"/>
      <c r="T502" s="25">
        <f>IF('RAOB Used for Calcs'!L502=1,'particle parameters'!$B$31,T503+(P503*'vertical grid'!H503))</f>
        <v>0</v>
      </c>
      <c r="V502" s="25">
        <f>(IF('RAOB Used for Calcs'!L502=1, AVERAGE(T501:T502), AVERAGE(T501:T503))*'RAOB Used for Calcs'!N502)</f>
        <v>0</v>
      </c>
      <c r="W502" s="25"/>
      <c r="X502" s="25">
        <f>IF('RAOB Used for Calcs'!L502=1,'particle parameters'!$B$32,X503+(R503*'vertical grid'!H503))</f>
        <v>0</v>
      </c>
      <c r="Z502" s="25">
        <f>(IF('RAOB Used for Calcs'!L502=1,AVERAGE(X501:X502),AVERAGE(X501:X503)))*'RAOB Used for Calcs'!N502</f>
        <v>0</v>
      </c>
      <c r="AB502" s="8">
        <f>(V502*'vertical grid'!H502)+((0.5*P502)*('vertical grid'!H502*'vertical grid'!H502))</f>
        <v>0</v>
      </c>
      <c r="AD502" s="8">
        <f>(Z502*'vertical grid'!H502)+((0.5*R502)*('vertical grid'!H502*'vertical grid'!H502))</f>
        <v>0</v>
      </c>
      <c r="AF502" s="8" t="e">
        <f>IF(AB502=0, AB502/0, SUM(AB502:$AB$600))</f>
        <v>#DIV/0!</v>
      </c>
      <c r="AH502" s="8" t="e">
        <f>IF(AD502=0, AD502/0, SUM(AD502:$AD$600))</f>
        <v>#DIV/0!</v>
      </c>
      <c r="AJ502" s="9" t="e">
        <f>IF('RAOB Used for Calcs'!N503=1,AB502/(B502-B501),B502/0)</f>
        <v>#DIV/0!</v>
      </c>
      <c r="AL502" s="9" t="e">
        <f>IF('RAOB Used for Calcs'!N503=1, AD502/(B502-B501), B502/0)</f>
        <v>#DIV/0!</v>
      </c>
    </row>
    <row r="503" spans="2:38" x14ac:dyDescent="0.15">
      <c r="B503" s="15">
        <f>IF('RAOB Used for Calcs'!N503=1,'RAOB Used for Calcs'!C503,0)</f>
        <v>0</v>
      </c>
      <c r="D503" s="8">
        <f>Vz!K503</f>
        <v>0.42399999999999999</v>
      </c>
      <c r="F503" s="9">
        <f>'P,T'!J503</f>
        <v>0</v>
      </c>
      <c r="G503" s="8"/>
      <c r="H503" s="8">
        <f>'wind velocity'!J503-T503</f>
        <v>0</v>
      </c>
      <c r="I503" s="8"/>
      <c r="J503" s="8">
        <f>'wind velocity'!N503-X503</f>
        <v>0</v>
      </c>
      <c r="L503" s="12">
        <f>IF('RAOB Used for Calcs'!N503=1,(0.5)*F503*$K$12*D503*(H503*ABS(H503)),0)</f>
        <v>0</v>
      </c>
      <c r="N503" s="12">
        <f>IF('RAOB Used for Calcs'!N503=1,(0.5)*F503*$K$12*D503*(J503*ABS(J503)),0)</f>
        <v>0</v>
      </c>
      <c r="P503" s="9">
        <f>IF('RAOB Used for Calcs'!N503=1,L503/$O$9,0)</f>
        <v>0</v>
      </c>
      <c r="Q503" s="8"/>
      <c r="R503" s="9">
        <f>IF('RAOB Used for Calcs'!N503=1,N503/$O$9,0)</f>
        <v>0</v>
      </c>
      <c r="S503" s="25"/>
      <c r="T503" s="25">
        <f>IF('RAOB Used for Calcs'!L503=1,'particle parameters'!$B$31,T504+(P504*'vertical grid'!H504))</f>
        <v>0</v>
      </c>
      <c r="V503" s="25">
        <f>(IF('RAOB Used for Calcs'!L503=1, AVERAGE(T502:T503), AVERAGE(T502:T504))*'RAOB Used for Calcs'!N503)</f>
        <v>0</v>
      </c>
      <c r="W503" s="25"/>
      <c r="X503" s="25">
        <f>IF('RAOB Used for Calcs'!L503=1,'particle parameters'!$B$32,X504+(R504*'vertical grid'!H504))</f>
        <v>0</v>
      </c>
      <c r="Z503" s="25">
        <f>(IF('RAOB Used for Calcs'!L503=1,AVERAGE(X502:X503),AVERAGE(X502:X504)))*'RAOB Used for Calcs'!N503</f>
        <v>0</v>
      </c>
      <c r="AB503" s="8">
        <f>(V503*'vertical grid'!H503)+((0.5*P503)*('vertical grid'!H503*'vertical grid'!H503))</f>
        <v>0</v>
      </c>
      <c r="AD503" s="8">
        <f>(Z503*'vertical grid'!H503)+((0.5*R503)*('vertical grid'!H503*'vertical grid'!H503))</f>
        <v>0</v>
      </c>
      <c r="AF503" s="8" t="e">
        <f>IF(AB503=0, AB503/0, SUM(AB503:$AB$600))</f>
        <v>#DIV/0!</v>
      </c>
      <c r="AH503" s="8" t="e">
        <f>IF(AD503=0, AD503/0, SUM(AD503:$AD$600))</f>
        <v>#DIV/0!</v>
      </c>
      <c r="AJ503" s="9" t="e">
        <f>IF('RAOB Used for Calcs'!N504=1,AB503/(B503-B502),B503/0)</f>
        <v>#DIV/0!</v>
      </c>
      <c r="AL503" s="9" t="e">
        <f>IF('RAOB Used for Calcs'!N504=1, AD503/(B503-B502), B503/0)</f>
        <v>#DIV/0!</v>
      </c>
    </row>
    <row r="504" spans="2:38" x14ac:dyDescent="0.15">
      <c r="B504" s="15">
        <f>IF('RAOB Used for Calcs'!N504=1,'RAOB Used for Calcs'!C504,0)</f>
        <v>0</v>
      </c>
      <c r="D504" s="8">
        <f>Vz!K504</f>
        <v>0.42399999999999999</v>
      </c>
      <c r="F504" s="9">
        <f>'P,T'!J504</f>
        <v>0</v>
      </c>
      <c r="G504" s="8"/>
      <c r="H504" s="8">
        <f>'wind velocity'!J504-T504</f>
        <v>0</v>
      </c>
      <c r="I504" s="8"/>
      <c r="J504" s="8">
        <f>'wind velocity'!N504-X504</f>
        <v>0</v>
      </c>
      <c r="L504" s="12">
        <f>IF('RAOB Used for Calcs'!N504=1,(0.5)*F504*$K$12*D504*(H504*ABS(H504)),0)</f>
        <v>0</v>
      </c>
      <c r="N504" s="12">
        <f>IF('RAOB Used for Calcs'!N504=1,(0.5)*F504*$K$12*D504*(J504*ABS(J504)),0)</f>
        <v>0</v>
      </c>
      <c r="P504" s="9">
        <f>IF('RAOB Used for Calcs'!N504=1,L504/$O$9,0)</f>
        <v>0</v>
      </c>
      <c r="Q504" s="8"/>
      <c r="R504" s="9">
        <f>IF('RAOB Used for Calcs'!N504=1,N504/$O$9,0)</f>
        <v>0</v>
      </c>
      <c r="S504" s="25"/>
      <c r="T504" s="25">
        <f>IF('RAOB Used for Calcs'!L504=1,'particle parameters'!$B$31,T505+(P505*'vertical grid'!H505))</f>
        <v>0</v>
      </c>
      <c r="V504" s="25">
        <f>(IF('RAOB Used for Calcs'!L504=1, AVERAGE(T503:T504), AVERAGE(T503:T505))*'RAOB Used for Calcs'!N504)</f>
        <v>0</v>
      </c>
      <c r="W504" s="25"/>
      <c r="X504" s="25">
        <f>IF('RAOB Used for Calcs'!L504=1,'particle parameters'!$B$32,X505+(R505*'vertical grid'!H505))</f>
        <v>0</v>
      </c>
      <c r="Z504" s="25">
        <f>(IF('RAOB Used for Calcs'!L504=1,AVERAGE(X503:X504),AVERAGE(X503:X505)))*'RAOB Used for Calcs'!N504</f>
        <v>0</v>
      </c>
      <c r="AB504" s="8">
        <f>(V504*'vertical grid'!H504)+((0.5*P504)*('vertical grid'!H504*'vertical grid'!H504))</f>
        <v>0</v>
      </c>
      <c r="AD504" s="8">
        <f>(Z504*'vertical grid'!H504)+((0.5*R504)*('vertical grid'!H504*'vertical grid'!H504))</f>
        <v>0</v>
      </c>
      <c r="AF504" s="8" t="e">
        <f>IF(AB504=0, AB504/0, SUM(AB504:$AB$600))</f>
        <v>#DIV/0!</v>
      </c>
      <c r="AH504" s="8" t="e">
        <f>IF(AD504=0, AD504/0, SUM(AD504:$AD$600))</f>
        <v>#DIV/0!</v>
      </c>
      <c r="AJ504" s="9" t="e">
        <f>IF('RAOB Used for Calcs'!N505=1,AB504/(B504-B503),B504/0)</f>
        <v>#DIV/0!</v>
      </c>
      <c r="AL504" s="9" t="e">
        <f>IF('RAOB Used for Calcs'!N505=1, AD504/(B504-B503), B504/0)</f>
        <v>#DIV/0!</v>
      </c>
    </row>
    <row r="505" spans="2:38" x14ac:dyDescent="0.15">
      <c r="B505" s="15">
        <f>IF('RAOB Used for Calcs'!N505=1,'RAOB Used for Calcs'!C505,0)</f>
        <v>0</v>
      </c>
      <c r="D505" s="8">
        <f>Vz!K505</f>
        <v>0.42399999999999999</v>
      </c>
      <c r="F505" s="9">
        <f>'P,T'!J505</f>
        <v>0</v>
      </c>
      <c r="G505" s="8"/>
      <c r="H505" s="8">
        <f>'wind velocity'!J505-T505</f>
        <v>0</v>
      </c>
      <c r="I505" s="8"/>
      <c r="J505" s="8">
        <f>'wind velocity'!N505-X505</f>
        <v>0</v>
      </c>
      <c r="L505" s="12">
        <f>IF('RAOB Used for Calcs'!N505=1,(0.5)*F505*$K$12*D505*(H505*ABS(H505)),0)</f>
        <v>0</v>
      </c>
      <c r="N505" s="12">
        <f>IF('RAOB Used for Calcs'!N505=1,(0.5)*F505*$K$12*D505*(J505*ABS(J505)),0)</f>
        <v>0</v>
      </c>
      <c r="P505" s="9">
        <f>IF('RAOB Used for Calcs'!N505=1,L505/$O$9,0)</f>
        <v>0</v>
      </c>
      <c r="Q505" s="8"/>
      <c r="R505" s="9">
        <f>IF('RAOB Used for Calcs'!N505=1,N505/$O$9,0)</f>
        <v>0</v>
      </c>
      <c r="S505" s="25"/>
      <c r="T505" s="25">
        <f>IF('RAOB Used for Calcs'!L505=1,'particle parameters'!$B$31,T506+(P506*'vertical grid'!H506))</f>
        <v>0</v>
      </c>
      <c r="V505" s="25">
        <f>(IF('RAOB Used for Calcs'!L505=1, AVERAGE(T504:T505), AVERAGE(T504:T506))*'RAOB Used for Calcs'!N505)</f>
        <v>0</v>
      </c>
      <c r="W505" s="25"/>
      <c r="X505" s="25">
        <f>IF('RAOB Used for Calcs'!L505=1,'particle parameters'!$B$32,X506+(R506*'vertical grid'!H506))</f>
        <v>0</v>
      </c>
      <c r="Z505" s="25">
        <f>(IF('RAOB Used for Calcs'!L505=1,AVERAGE(X504:X505),AVERAGE(X504:X506)))*'RAOB Used for Calcs'!N505</f>
        <v>0</v>
      </c>
      <c r="AB505" s="8">
        <f>(V505*'vertical grid'!H505)+((0.5*P505)*('vertical grid'!H505*'vertical grid'!H505))</f>
        <v>0</v>
      </c>
      <c r="AD505" s="8">
        <f>(Z505*'vertical grid'!H505)+((0.5*R505)*('vertical grid'!H505*'vertical grid'!H505))</f>
        <v>0</v>
      </c>
      <c r="AF505" s="8" t="e">
        <f>IF(AB505=0, AB505/0, SUM(AB505:$AB$600))</f>
        <v>#DIV/0!</v>
      </c>
      <c r="AH505" s="8" t="e">
        <f>IF(AD505=0, AD505/0, SUM(AD505:$AD$600))</f>
        <v>#DIV/0!</v>
      </c>
      <c r="AJ505" s="9" t="e">
        <f>IF('RAOB Used for Calcs'!N506=1,AB505/(B505-B504),B505/0)</f>
        <v>#DIV/0!</v>
      </c>
      <c r="AL505" s="9" t="e">
        <f>IF('RAOB Used for Calcs'!N506=1, AD505/(B505-B504), B505/0)</f>
        <v>#DIV/0!</v>
      </c>
    </row>
    <row r="506" spans="2:38" x14ac:dyDescent="0.15">
      <c r="B506" s="15">
        <f>IF('RAOB Used for Calcs'!N506=1,'RAOB Used for Calcs'!C506,0)</f>
        <v>0</v>
      </c>
      <c r="D506" s="8">
        <f>Vz!K506</f>
        <v>0.42399999999999999</v>
      </c>
      <c r="F506" s="9">
        <f>'P,T'!J506</f>
        <v>0</v>
      </c>
      <c r="G506" s="8"/>
      <c r="H506" s="8">
        <f>'wind velocity'!J506-T506</f>
        <v>0</v>
      </c>
      <c r="I506" s="8"/>
      <c r="J506" s="8">
        <f>'wind velocity'!N506-X506</f>
        <v>0</v>
      </c>
      <c r="L506" s="12">
        <f>IF('RAOB Used for Calcs'!N506=1,(0.5)*F506*$K$12*D506*(H506*ABS(H506)),0)</f>
        <v>0</v>
      </c>
      <c r="N506" s="12">
        <f>IF('RAOB Used for Calcs'!N506=1,(0.5)*F506*$K$12*D506*(J506*ABS(J506)),0)</f>
        <v>0</v>
      </c>
      <c r="P506" s="9">
        <f>IF('RAOB Used for Calcs'!N506=1,L506/$O$9,0)</f>
        <v>0</v>
      </c>
      <c r="Q506" s="8"/>
      <c r="R506" s="9">
        <f>IF('RAOB Used for Calcs'!N506=1,N506/$O$9,0)</f>
        <v>0</v>
      </c>
      <c r="S506" s="25"/>
      <c r="T506" s="25">
        <f>IF('RAOB Used for Calcs'!L506=1,'particle parameters'!$B$31,T507+(P507*'vertical grid'!H507))</f>
        <v>0</v>
      </c>
      <c r="V506" s="25">
        <f>(IF('RAOB Used for Calcs'!L506=1, AVERAGE(T505:T506), AVERAGE(T505:T507))*'RAOB Used for Calcs'!N506)</f>
        <v>0</v>
      </c>
      <c r="W506" s="25"/>
      <c r="X506" s="25">
        <f>IF('RAOB Used for Calcs'!L506=1,'particle parameters'!$B$32,X507+(R507*'vertical grid'!H507))</f>
        <v>0</v>
      </c>
      <c r="Z506" s="25">
        <f>(IF('RAOB Used for Calcs'!L506=1,AVERAGE(X505:X506),AVERAGE(X505:X507)))*'RAOB Used for Calcs'!N506</f>
        <v>0</v>
      </c>
      <c r="AB506" s="8">
        <f>(V506*'vertical grid'!H506)+((0.5*P506)*('vertical grid'!H506*'vertical grid'!H506))</f>
        <v>0</v>
      </c>
      <c r="AD506" s="8">
        <f>(Z506*'vertical grid'!H506)+((0.5*R506)*('vertical grid'!H506*'vertical grid'!H506))</f>
        <v>0</v>
      </c>
      <c r="AF506" s="8" t="e">
        <f>IF(AB506=0, AB506/0, SUM(AB506:$AB$600))</f>
        <v>#DIV/0!</v>
      </c>
      <c r="AH506" s="8" t="e">
        <f>IF(AD506=0, AD506/0, SUM(AD506:$AD$600))</f>
        <v>#DIV/0!</v>
      </c>
      <c r="AJ506" s="9" t="e">
        <f>IF('RAOB Used for Calcs'!N507=1,AB506/(B506-B505),B506/0)</f>
        <v>#DIV/0!</v>
      </c>
      <c r="AL506" s="9" t="e">
        <f>IF('RAOB Used for Calcs'!N507=1, AD506/(B506-B505), B506/0)</f>
        <v>#DIV/0!</v>
      </c>
    </row>
    <row r="507" spans="2:38" x14ac:dyDescent="0.15">
      <c r="B507" s="15">
        <f>IF('RAOB Used for Calcs'!N507=1,'RAOB Used for Calcs'!C507,0)</f>
        <v>0</v>
      </c>
      <c r="D507" s="8">
        <f>Vz!K507</f>
        <v>0.42399999999999999</v>
      </c>
      <c r="F507" s="9">
        <f>'P,T'!J507</f>
        <v>0</v>
      </c>
      <c r="G507" s="8"/>
      <c r="H507" s="8">
        <f>'wind velocity'!J507-T507</f>
        <v>0</v>
      </c>
      <c r="I507" s="8"/>
      <c r="J507" s="8">
        <f>'wind velocity'!N507-X507</f>
        <v>0</v>
      </c>
      <c r="L507" s="12">
        <f>IF('RAOB Used for Calcs'!N507=1,(0.5)*F507*$K$12*D507*(H507*ABS(H507)),0)</f>
        <v>0</v>
      </c>
      <c r="N507" s="12">
        <f>IF('RAOB Used for Calcs'!N507=1,(0.5)*F507*$K$12*D507*(J507*ABS(J507)),0)</f>
        <v>0</v>
      </c>
      <c r="P507" s="9">
        <f>IF('RAOB Used for Calcs'!N507=1,L507/$O$9,0)</f>
        <v>0</v>
      </c>
      <c r="Q507" s="8"/>
      <c r="R507" s="9">
        <f>IF('RAOB Used for Calcs'!N507=1,N507/$O$9,0)</f>
        <v>0</v>
      </c>
      <c r="S507" s="25"/>
      <c r="T507" s="25">
        <f>IF('RAOB Used for Calcs'!L507=1,'particle parameters'!$B$31,T508+(P508*'vertical grid'!H508))</f>
        <v>0</v>
      </c>
      <c r="V507" s="25">
        <f>(IF('RAOB Used for Calcs'!L507=1, AVERAGE(T506:T507), AVERAGE(T506:T508))*'RAOB Used for Calcs'!N507)</f>
        <v>0</v>
      </c>
      <c r="W507" s="25"/>
      <c r="X507" s="25">
        <f>IF('RAOB Used for Calcs'!L507=1,'particle parameters'!$B$32,X508+(R508*'vertical grid'!H508))</f>
        <v>0</v>
      </c>
      <c r="Z507" s="25">
        <f>(IF('RAOB Used for Calcs'!L507=1,AVERAGE(X506:X507),AVERAGE(X506:X508)))*'RAOB Used for Calcs'!N507</f>
        <v>0</v>
      </c>
      <c r="AB507" s="8">
        <f>(V507*'vertical grid'!H507)+((0.5*P507)*('vertical grid'!H507*'vertical grid'!H507))</f>
        <v>0</v>
      </c>
      <c r="AD507" s="8">
        <f>(Z507*'vertical grid'!H507)+((0.5*R507)*('vertical grid'!H507*'vertical grid'!H507))</f>
        <v>0</v>
      </c>
      <c r="AF507" s="8" t="e">
        <f>IF(AB507=0, AB507/0, SUM(AB507:$AB$600))</f>
        <v>#DIV/0!</v>
      </c>
      <c r="AH507" s="8" t="e">
        <f>IF(AD507=0, AD507/0, SUM(AD507:$AD$600))</f>
        <v>#DIV/0!</v>
      </c>
      <c r="AJ507" s="9" t="e">
        <f>IF('RAOB Used for Calcs'!N508=1,AB507/(B507-B506),B507/0)</f>
        <v>#DIV/0!</v>
      </c>
      <c r="AL507" s="9" t="e">
        <f>IF('RAOB Used for Calcs'!N508=1, AD507/(B507-B506), B507/0)</f>
        <v>#DIV/0!</v>
      </c>
    </row>
    <row r="508" spans="2:38" x14ac:dyDescent="0.15">
      <c r="B508" s="15">
        <f>IF('RAOB Used for Calcs'!N508=1,'RAOB Used for Calcs'!C508,0)</f>
        <v>0</v>
      </c>
      <c r="D508" s="8">
        <f>Vz!K508</f>
        <v>0.42399999999999999</v>
      </c>
      <c r="F508" s="9">
        <f>'P,T'!J508</f>
        <v>0</v>
      </c>
      <c r="G508" s="8"/>
      <c r="H508" s="8">
        <f>'wind velocity'!J508-T508</f>
        <v>0</v>
      </c>
      <c r="I508" s="8"/>
      <c r="J508" s="8">
        <f>'wind velocity'!N508-X508</f>
        <v>0</v>
      </c>
      <c r="L508" s="12">
        <f>IF('RAOB Used for Calcs'!N508=1,(0.5)*F508*$K$12*D508*(H508*ABS(H508)),0)</f>
        <v>0</v>
      </c>
      <c r="N508" s="12">
        <f>IF('RAOB Used for Calcs'!N508=1,(0.5)*F508*$K$12*D508*(J508*ABS(J508)),0)</f>
        <v>0</v>
      </c>
      <c r="P508" s="9">
        <f>IF('RAOB Used for Calcs'!N508=1,L508/$O$9,0)</f>
        <v>0</v>
      </c>
      <c r="Q508" s="8"/>
      <c r="R508" s="9">
        <f>IF('RAOB Used for Calcs'!N508=1,N508/$O$9,0)</f>
        <v>0</v>
      </c>
      <c r="S508" s="25"/>
      <c r="T508" s="25">
        <f>IF('RAOB Used for Calcs'!L508=1,'particle parameters'!$B$31,T509+(P509*'vertical grid'!H509))</f>
        <v>0</v>
      </c>
      <c r="V508" s="25">
        <f>(IF('RAOB Used for Calcs'!L508=1, AVERAGE(T507:T508), AVERAGE(T507:T509))*'RAOB Used for Calcs'!N508)</f>
        <v>0</v>
      </c>
      <c r="W508" s="25"/>
      <c r="X508" s="25">
        <f>IF('RAOB Used for Calcs'!L508=1,'particle parameters'!$B$32,X509+(R509*'vertical grid'!H509))</f>
        <v>0</v>
      </c>
      <c r="Z508" s="25">
        <f>(IF('RAOB Used for Calcs'!L508=1,AVERAGE(X507:X508),AVERAGE(X507:X509)))*'RAOB Used for Calcs'!N508</f>
        <v>0</v>
      </c>
      <c r="AB508" s="8">
        <f>(V508*'vertical grid'!H508)+((0.5*P508)*('vertical grid'!H508*'vertical grid'!H508))</f>
        <v>0</v>
      </c>
      <c r="AD508" s="8">
        <f>(Z508*'vertical grid'!H508)+((0.5*R508)*('vertical grid'!H508*'vertical grid'!H508))</f>
        <v>0</v>
      </c>
      <c r="AF508" s="8" t="e">
        <f>IF(AB508=0, AB508/0, SUM(AB508:$AB$600))</f>
        <v>#DIV/0!</v>
      </c>
      <c r="AH508" s="8" t="e">
        <f>IF(AD508=0, AD508/0, SUM(AD508:$AD$600))</f>
        <v>#DIV/0!</v>
      </c>
      <c r="AJ508" s="9" t="e">
        <f>IF('RAOB Used for Calcs'!N509=1,AB508/(B508-B507),B508/0)</f>
        <v>#DIV/0!</v>
      </c>
      <c r="AL508" s="9" t="e">
        <f>IF('RAOB Used for Calcs'!N509=1, AD508/(B508-B507), B508/0)</f>
        <v>#DIV/0!</v>
      </c>
    </row>
    <row r="509" spans="2:38" x14ac:dyDescent="0.15">
      <c r="B509" s="15">
        <f>IF('RAOB Used for Calcs'!N509=1,'RAOB Used for Calcs'!C509,0)</f>
        <v>0</v>
      </c>
      <c r="D509" s="8">
        <f>Vz!K509</f>
        <v>0.42399999999999999</v>
      </c>
      <c r="F509" s="9">
        <f>'P,T'!J509</f>
        <v>0</v>
      </c>
      <c r="G509" s="8"/>
      <c r="H509" s="8">
        <f>'wind velocity'!J509-T509</f>
        <v>0</v>
      </c>
      <c r="I509" s="8"/>
      <c r="J509" s="8">
        <f>'wind velocity'!N509-X509</f>
        <v>0</v>
      </c>
      <c r="L509" s="12">
        <f>IF('RAOB Used for Calcs'!N509=1,(0.5)*F509*$K$12*D509*(H509*ABS(H509)),0)</f>
        <v>0</v>
      </c>
      <c r="N509" s="12">
        <f>IF('RAOB Used for Calcs'!N509=1,(0.5)*F509*$K$12*D509*(J509*ABS(J509)),0)</f>
        <v>0</v>
      </c>
      <c r="P509" s="9">
        <f>IF('RAOB Used for Calcs'!N509=1,L509/$O$9,0)</f>
        <v>0</v>
      </c>
      <c r="Q509" s="8"/>
      <c r="R509" s="9">
        <f>IF('RAOB Used for Calcs'!N509=1,N509/$O$9,0)</f>
        <v>0</v>
      </c>
      <c r="S509" s="25"/>
      <c r="T509" s="25">
        <f>IF('RAOB Used for Calcs'!L509=1,'particle parameters'!$B$31,T510+(P510*'vertical grid'!H510))</f>
        <v>0</v>
      </c>
      <c r="V509" s="25">
        <f>(IF('RAOB Used for Calcs'!L509=1, AVERAGE(T508:T509), AVERAGE(T508:T510))*'RAOB Used for Calcs'!N509)</f>
        <v>0</v>
      </c>
      <c r="W509" s="25"/>
      <c r="X509" s="25">
        <f>IF('RAOB Used for Calcs'!L509=1,'particle parameters'!$B$32,X510+(R510*'vertical grid'!H510))</f>
        <v>0</v>
      </c>
      <c r="Z509" s="25">
        <f>(IF('RAOB Used for Calcs'!L509=1,AVERAGE(X508:X509),AVERAGE(X508:X510)))*'RAOB Used for Calcs'!N509</f>
        <v>0</v>
      </c>
      <c r="AB509" s="8">
        <f>(V509*'vertical grid'!H509)+((0.5*P509)*('vertical grid'!H509*'vertical grid'!H509))</f>
        <v>0</v>
      </c>
      <c r="AD509" s="8">
        <f>(Z509*'vertical grid'!H509)+((0.5*R509)*('vertical grid'!H509*'vertical grid'!H509))</f>
        <v>0</v>
      </c>
      <c r="AF509" s="8" t="e">
        <f>IF(AB509=0, AB509/0, SUM(AB509:$AB$600))</f>
        <v>#DIV/0!</v>
      </c>
      <c r="AH509" s="8" t="e">
        <f>IF(AD509=0, AD509/0, SUM(AD509:$AD$600))</f>
        <v>#DIV/0!</v>
      </c>
      <c r="AJ509" s="9" t="e">
        <f>IF('RAOB Used for Calcs'!N510=1,AB509/(B509-B508),B509/0)</f>
        <v>#DIV/0!</v>
      </c>
      <c r="AL509" s="9" t="e">
        <f>IF('RAOB Used for Calcs'!N510=1, AD509/(B509-B508), B509/0)</f>
        <v>#DIV/0!</v>
      </c>
    </row>
    <row r="510" spans="2:38" x14ac:dyDescent="0.15">
      <c r="B510" s="15">
        <f>IF('RAOB Used for Calcs'!N510=1,'RAOB Used for Calcs'!C510,0)</f>
        <v>0</v>
      </c>
      <c r="D510" s="8">
        <f>Vz!K510</f>
        <v>0.42399999999999999</v>
      </c>
      <c r="F510" s="9">
        <f>'P,T'!J510</f>
        <v>0</v>
      </c>
      <c r="G510" s="8"/>
      <c r="H510" s="8">
        <f>'wind velocity'!J510-T510</f>
        <v>0</v>
      </c>
      <c r="I510" s="8"/>
      <c r="J510" s="8">
        <f>'wind velocity'!N510-X510</f>
        <v>0</v>
      </c>
      <c r="L510" s="12">
        <f>IF('RAOB Used for Calcs'!N510=1,(0.5)*F510*$K$12*D510*(H510*ABS(H510)),0)</f>
        <v>0</v>
      </c>
      <c r="N510" s="12">
        <f>IF('RAOB Used for Calcs'!N510=1,(0.5)*F510*$K$12*D510*(J510*ABS(J510)),0)</f>
        <v>0</v>
      </c>
      <c r="P510" s="9">
        <f>IF('RAOB Used for Calcs'!N510=1,L510/$O$9,0)</f>
        <v>0</v>
      </c>
      <c r="Q510" s="8"/>
      <c r="R510" s="9">
        <f>IF('RAOB Used for Calcs'!N510=1,N510/$O$9,0)</f>
        <v>0</v>
      </c>
      <c r="S510" s="25"/>
      <c r="T510" s="25">
        <f>IF('RAOB Used for Calcs'!L510=1,'particle parameters'!$B$31,T511+(P511*'vertical grid'!H511))</f>
        <v>0</v>
      </c>
      <c r="V510" s="25">
        <f>(IF('RAOB Used for Calcs'!L510=1, AVERAGE(T509:T510), AVERAGE(T509:T511))*'RAOB Used for Calcs'!N510)</f>
        <v>0</v>
      </c>
      <c r="W510" s="25"/>
      <c r="X510" s="25">
        <f>IF('RAOB Used for Calcs'!L510=1,'particle parameters'!$B$32,X511+(R511*'vertical grid'!H511))</f>
        <v>0</v>
      </c>
      <c r="Z510" s="25">
        <f>(IF('RAOB Used for Calcs'!L510=1,AVERAGE(X509:X510),AVERAGE(X509:X511)))*'RAOB Used for Calcs'!N510</f>
        <v>0</v>
      </c>
      <c r="AB510" s="8">
        <f>(V510*'vertical grid'!H510)+((0.5*P510)*('vertical grid'!H510*'vertical grid'!H510))</f>
        <v>0</v>
      </c>
      <c r="AD510" s="8">
        <f>(Z510*'vertical grid'!H510)+((0.5*R510)*('vertical grid'!H510*'vertical grid'!H510))</f>
        <v>0</v>
      </c>
      <c r="AF510" s="8" t="e">
        <f>IF(AB510=0, AB510/0, SUM(AB510:$AB$600))</f>
        <v>#DIV/0!</v>
      </c>
      <c r="AH510" s="8" t="e">
        <f>IF(AD510=0, AD510/0, SUM(AD510:$AD$600))</f>
        <v>#DIV/0!</v>
      </c>
      <c r="AJ510" s="9" t="e">
        <f>IF('RAOB Used for Calcs'!N511=1,AB510/(B510-B509),B510/0)</f>
        <v>#DIV/0!</v>
      </c>
      <c r="AL510" s="9" t="e">
        <f>IF('RAOB Used for Calcs'!N511=1, AD510/(B510-B509), B510/0)</f>
        <v>#DIV/0!</v>
      </c>
    </row>
    <row r="511" spans="2:38" x14ac:dyDescent="0.15">
      <c r="B511" s="15">
        <f>IF('RAOB Used for Calcs'!N511=1,'RAOB Used for Calcs'!C511,0)</f>
        <v>0</v>
      </c>
      <c r="D511" s="8">
        <f>Vz!K511</f>
        <v>0.42399999999999999</v>
      </c>
      <c r="F511" s="9">
        <f>'P,T'!J511</f>
        <v>0</v>
      </c>
      <c r="G511" s="8"/>
      <c r="H511" s="8">
        <f>'wind velocity'!J511-T511</f>
        <v>0</v>
      </c>
      <c r="I511" s="8"/>
      <c r="J511" s="8">
        <f>'wind velocity'!N511-X511</f>
        <v>0</v>
      </c>
      <c r="L511" s="12">
        <f>IF('RAOB Used for Calcs'!N511=1,(0.5)*F511*$K$12*D511*(H511*ABS(H511)),0)</f>
        <v>0</v>
      </c>
      <c r="N511" s="12">
        <f>IF('RAOB Used for Calcs'!N511=1,(0.5)*F511*$K$12*D511*(J511*ABS(J511)),0)</f>
        <v>0</v>
      </c>
      <c r="P511" s="9">
        <f>IF('RAOB Used for Calcs'!N511=1,L511/$O$9,0)</f>
        <v>0</v>
      </c>
      <c r="Q511" s="8"/>
      <c r="R511" s="9">
        <f>IF('RAOB Used for Calcs'!N511=1,N511/$O$9,0)</f>
        <v>0</v>
      </c>
      <c r="S511" s="25"/>
      <c r="T511" s="25">
        <f>IF('RAOB Used for Calcs'!L511=1,'particle parameters'!$B$31,T512+(P512*'vertical grid'!H512))</f>
        <v>0</v>
      </c>
      <c r="V511" s="25">
        <f>(IF('RAOB Used for Calcs'!L511=1, AVERAGE(T510:T511), AVERAGE(T510:T512))*'RAOB Used for Calcs'!N511)</f>
        <v>0</v>
      </c>
      <c r="W511" s="25"/>
      <c r="X511" s="25">
        <f>IF('RAOB Used for Calcs'!L511=1,'particle parameters'!$B$32,X512+(R512*'vertical grid'!H512))</f>
        <v>0</v>
      </c>
      <c r="Z511" s="25">
        <f>(IF('RAOB Used for Calcs'!L511=1,AVERAGE(X510:X511),AVERAGE(X510:X512)))*'RAOB Used for Calcs'!N511</f>
        <v>0</v>
      </c>
      <c r="AB511" s="8">
        <f>(V511*'vertical grid'!H511)+((0.5*P511)*('vertical grid'!H511*'vertical grid'!H511))</f>
        <v>0</v>
      </c>
      <c r="AD511" s="8">
        <f>(Z511*'vertical grid'!H511)+((0.5*R511)*('vertical grid'!H511*'vertical grid'!H511))</f>
        <v>0</v>
      </c>
      <c r="AF511" s="8" t="e">
        <f>IF(AB511=0, AB511/0, SUM(AB511:$AB$600))</f>
        <v>#DIV/0!</v>
      </c>
      <c r="AH511" s="8" t="e">
        <f>IF(AD511=0, AD511/0, SUM(AD511:$AD$600))</f>
        <v>#DIV/0!</v>
      </c>
      <c r="AJ511" s="9" t="e">
        <f>IF('RAOB Used for Calcs'!N512=1,AB511/(B511-B510),B511/0)</f>
        <v>#DIV/0!</v>
      </c>
      <c r="AL511" s="9" t="e">
        <f>IF('RAOB Used for Calcs'!N512=1, AD511/(B511-B510), B511/0)</f>
        <v>#DIV/0!</v>
      </c>
    </row>
    <row r="512" spans="2:38" x14ac:dyDescent="0.15">
      <c r="B512" s="15">
        <f>IF('RAOB Used for Calcs'!N512=1,'RAOB Used for Calcs'!C512,0)</f>
        <v>0</v>
      </c>
      <c r="D512" s="8">
        <f>Vz!K512</f>
        <v>0.42399999999999999</v>
      </c>
      <c r="F512" s="9">
        <f>'P,T'!J512</f>
        <v>0</v>
      </c>
      <c r="G512" s="8"/>
      <c r="H512" s="8">
        <f>'wind velocity'!J512-T512</f>
        <v>0</v>
      </c>
      <c r="I512" s="8"/>
      <c r="J512" s="8">
        <f>'wind velocity'!N512-X512</f>
        <v>0</v>
      </c>
      <c r="L512" s="12">
        <f>IF('RAOB Used for Calcs'!N512=1,(0.5)*F512*$K$12*D512*(H512*ABS(H512)),0)</f>
        <v>0</v>
      </c>
      <c r="N512" s="12">
        <f>IF('RAOB Used for Calcs'!N512=1,(0.5)*F512*$K$12*D512*(J512*ABS(J512)),0)</f>
        <v>0</v>
      </c>
      <c r="P512" s="9">
        <f>IF('RAOB Used for Calcs'!N512=1,L512/$O$9,0)</f>
        <v>0</v>
      </c>
      <c r="Q512" s="8"/>
      <c r="R512" s="9">
        <f>IF('RAOB Used for Calcs'!N512=1,N512/$O$9,0)</f>
        <v>0</v>
      </c>
      <c r="S512" s="25"/>
      <c r="T512" s="25">
        <f>IF('RAOB Used for Calcs'!L512=1,'particle parameters'!$B$31,T513+(P513*'vertical grid'!H513))</f>
        <v>0</v>
      </c>
      <c r="V512" s="25">
        <f>(IF('RAOB Used for Calcs'!L512=1, AVERAGE(T511:T512), AVERAGE(T511:T513))*'RAOB Used for Calcs'!N512)</f>
        <v>0</v>
      </c>
      <c r="W512" s="25"/>
      <c r="X512" s="25">
        <f>IF('RAOB Used for Calcs'!L512=1,'particle parameters'!$B$32,X513+(R513*'vertical grid'!H513))</f>
        <v>0</v>
      </c>
      <c r="Z512" s="25">
        <f>(IF('RAOB Used for Calcs'!L512=1,AVERAGE(X511:X512),AVERAGE(X511:X513)))*'RAOB Used for Calcs'!N512</f>
        <v>0</v>
      </c>
      <c r="AB512" s="8">
        <f>(V512*'vertical grid'!H512)+((0.5*P512)*('vertical grid'!H512*'vertical grid'!H512))</f>
        <v>0</v>
      </c>
      <c r="AD512" s="8">
        <f>(Z512*'vertical grid'!H512)+((0.5*R512)*('vertical grid'!H512*'vertical grid'!H512))</f>
        <v>0</v>
      </c>
      <c r="AF512" s="8" t="e">
        <f>IF(AB512=0, AB512/0, SUM(AB512:$AB$600))</f>
        <v>#DIV/0!</v>
      </c>
      <c r="AH512" s="8" t="e">
        <f>IF(AD512=0, AD512/0, SUM(AD512:$AD$600))</f>
        <v>#DIV/0!</v>
      </c>
      <c r="AJ512" s="9" t="e">
        <f>IF('RAOB Used for Calcs'!N513=1,AB512/(B512-B511),B512/0)</f>
        <v>#DIV/0!</v>
      </c>
      <c r="AL512" s="9" t="e">
        <f>IF('RAOB Used for Calcs'!N513=1, AD512/(B512-B511), B512/0)</f>
        <v>#DIV/0!</v>
      </c>
    </row>
    <row r="513" spans="2:38" x14ac:dyDescent="0.15">
      <c r="B513" s="15">
        <f>IF('RAOB Used for Calcs'!N513=1,'RAOB Used for Calcs'!C513,0)</f>
        <v>0</v>
      </c>
      <c r="D513" s="8">
        <f>Vz!K513</f>
        <v>0.42399999999999999</v>
      </c>
      <c r="F513" s="9">
        <f>'P,T'!J513</f>
        <v>0</v>
      </c>
      <c r="G513" s="8"/>
      <c r="H513" s="8">
        <f>'wind velocity'!J513-T513</f>
        <v>0</v>
      </c>
      <c r="I513" s="8"/>
      <c r="J513" s="8">
        <f>'wind velocity'!N513-X513</f>
        <v>0</v>
      </c>
      <c r="L513" s="12">
        <f>IF('RAOB Used for Calcs'!N513=1,(0.5)*F513*$K$12*D513*(H513*ABS(H513)),0)</f>
        <v>0</v>
      </c>
      <c r="N513" s="12">
        <f>IF('RAOB Used for Calcs'!N513=1,(0.5)*F513*$K$12*D513*(J513*ABS(J513)),0)</f>
        <v>0</v>
      </c>
      <c r="P513" s="9">
        <f>IF('RAOB Used for Calcs'!N513=1,L513/$O$9,0)</f>
        <v>0</v>
      </c>
      <c r="Q513" s="8"/>
      <c r="R513" s="9">
        <f>IF('RAOB Used for Calcs'!N513=1,N513/$O$9,0)</f>
        <v>0</v>
      </c>
      <c r="S513" s="25"/>
      <c r="T513" s="25">
        <f>IF('RAOB Used for Calcs'!L513=1,'particle parameters'!$B$31,T514+(P514*'vertical grid'!H514))</f>
        <v>0</v>
      </c>
      <c r="V513" s="25">
        <f>(IF('RAOB Used for Calcs'!L513=1, AVERAGE(T512:T513), AVERAGE(T512:T514))*'RAOB Used for Calcs'!N513)</f>
        <v>0</v>
      </c>
      <c r="W513" s="25"/>
      <c r="X513" s="25">
        <f>IF('RAOB Used for Calcs'!L513=1,'particle parameters'!$B$32,X514+(R514*'vertical grid'!H514))</f>
        <v>0</v>
      </c>
      <c r="Z513" s="25">
        <f>(IF('RAOB Used for Calcs'!L513=1,AVERAGE(X512:X513),AVERAGE(X512:X514)))*'RAOB Used for Calcs'!N513</f>
        <v>0</v>
      </c>
      <c r="AB513" s="8">
        <f>(V513*'vertical grid'!H513)+((0.5*P513)*('vertical grid'!H513*'vertical grid'!H513))</f>
        <v>0</v>
      </c>
      <c r="AD513" s="8">
        <f>(Z513*'vertical grid'!H513)+((0.5*R513)*('vertical grid'!H513*'vertical grid'!H513))</f>
        <v>0</v>
      </c>
      <c r="AF513" s="8" t="e">
        <f>IF(AB513=0, AB513/0, SUM(AB513:$AB$600))</f>
        <v>#DIV/0!</v>
      </c>
      <c r="AH513" s="8" t="e">
        <f>IF(AD513=0, AD513/0, SUM(AD513:$AD$600))</f>
        <v>#DIV/0!</v>
      </c>
      <c r="AJ513" s="9" t="e">
        <f>IF('RAOB Used for Calcs'!N514=1,AB513/(B513-B512),B513/0)</f>
        <v>#DIV/0!</v>
      </c>
      <c r="AL513" s="9" t="e">
        <f>IF('RAOB Used for Calcs'!N514=1, AD513/(B513-B512), B513/0)</f>
        <v>#DIV/0!</v>
      </c>
    </row>
    <row r="514" spans="2:38" x14ac:dyDescent="0.15">
      <c r="B514" s="15">
        <f>IF('RAOB Used for Calcs'!N514=1,'RAOB Used for Calcs'!C514,0)</f>
        <v>0</v>
      </c>
      <c r="D514" s="8">
        <f>Vz!K514</f>
        <v>0.42399999999999999</v>
      </c>
      <c r="F514" s="9">
        <f>'P,T'!J514</f>
        <v>0</v>
      </c>
      <c r="G514" s="8"/>
      <c r="H514" s="8">
        <f>'wind velocity'!J514-T514</f>
        <v>0</v>
      </c>
      <c r="I514" s="8"/>
      <c r="J514" s="8">
        <f>'wind velocity'!N514-X514</f>
        <v>0</v>
      </c>
      <c r="L514" s="12">
        <f>IF('RAOB Used for Calcs'!N514=1,(0.5)*F514*$K$12*D514*(H514*ABS(H514)),0)</f>
        <v>0</v>
      </c>
      <c r="N514" s="12">
        <f>IF('RAOB Used for Calcs'!N514=1,(0.5)*F514*$K$12*D514*(J514*ABS(J514)),0)</f>
        <v>0</v>
      </c>
      <c r="P514" s="9">
        <f>IF('RAOB Used for Calcs'!N514=1,L514/$O$9,0)</f>
        <v>0</v>
      </c>
      <c r="Q514" s="8"/>
      <c r="R514" s="9">
        <f>IF('RAOB Used for Calcs'!N514=1,N514/$O$9,0)</f>
        <v>0</v>
      </c>
      <c r="S514" s="25"/>
      <c r="T514" s="25">
        <f>IF('RAOB Used for Calcs'!L514=1,'particle parameters'!$B$31,T515+(P515*'vertical grid'!H515))</f>
        <v>0</v>
      </c>
      <c r="V514" s="25">
        <f>(IF('RAOB Used for Calcs'!L514=1, AVERAGE(T513:T514), AVERAGE(T513:T515))*'RAOB Used for Calcs'!N514)</f>
        <v>0</v>
      </c>
      <c r="W514" s="25"/>
      <c r="X514" s="25">
        <f>IF('RAOB Used for Calcs'!L514=1,'particle parameters'!$B$32,X515+(R515*'vertical grid'!H515))</f>
        <v>0</v>
      </c>
      <c r="Z514" s="25">
        <f>(IF('RAOB Used for Calcs'!L514=1,AVERAGE(X513:X514),AVERAGE(X513:X515)))*'RAOB Used for Calcs'!N514</f>
        <v>0</v>
      </c>
      <c r="AB514" s="8">
        <f>(V514*'vertical grid'!H514)+((0.5*P514)*('vertical grid'!H514*'vertical grid'!H514))</f>
        <v>0</v>
      </c>
      <c r="AD514" s="8">
        <f>(Z514*'vertical grid'!H514)+((0.5*R514)*('vertical grid'!H514*'vertical grid'!H514))</f>
        <v>0</v>
      </c>
      <c r="AF514" s="8" t="e">
        <f>IF(AB514=0, AB514/0, SUM(AB514:$AB$600))</f>
        <v>#DIV/0!</v>
      </c>
      <c r="AH514" s="8" t="e">
        <f>IF(AD514=0, AD514/0, SUM(AD514:$AD$600))</f>
        <v>#DIV/0!</v>
      </c>
      <c r="AJ514" s="9" t="e">
        <f>IF('RAOB Used for Calcs'!N515=1,AB514/(B514-B513),B514/0)</f>
        <v>#DIV/0!</v>
      </c>
      <c r="AL514" s="9" t="e">
        <f>IF('RAOB Used for Calcs'!N515=1, AD514/(B514-B513), B514/0)</f>
        <v>#DIV/0!</v>
      </c>
    </row>
    <row r="515" spans="2:38" x14ac:dyDescent="0.15">
      <c r="B515" s="15">
        <f>IF('RAOB Used for Calcs'!N515=1,'RAOB Used for Calcs'!C515,0)</f>
        <v>0</v>
      </c>
      <c r="D515" s="8">
        <f>Vz!K515</f>
        <v>0.42399999999999999</v>
      </c>
      <c r="F515" s="9">
        <f>'P,T'!J515</f>
        <v>0</v>
      </c>
      <c r="G515" s="8"/>
      <c r="H515" s="8">
        <f>'wind velocity'!J515-T515</f>
        <v>0</v>
      </c>
      <c r="I515" s="8"/>
      <c r="J515" s="8">
        <f>'wind velocity'!N515-X515</f>
        <v>0</v>
      </c>
      <c r="L515" s="12">
        <f>IF('RAOB Used for Calcs'!N515=1,(0.5)*F515*$K$12*D515*(H515*ABS(H515)),0)</f>
        <v>0</v>
      </c>
      <c r="N515" s="12">
        <f>IF('RAOB Used for Calcs'!N515=1,(0.5)*F515*$K$12*D515*(J515*ABS(J515)),0)</f>
        <v>0</v>
      </c>
      <c r="P515" s="9">
        <f>IF('RAOB Used for Calcs'!N515=1,L515/$O$9,0)</f>
        <v>0</v>
      </c>
      <c r="Q515" s="8"/>
      <c r="R515" s="9">
        <f>IF('RAOB Used for Calcs'!N515=1,N515/$O$9,0)</f>
        <v>0</v>
      </c>
      <c r="S515" s="25"/>
      <c r="T515" s="25">
        <f>IF('RAOB Used for Calcs'!L515=1,'particle parameters'!$B$31,T516+(P516*'vertical grid'!H516))</f>
        <v>0</v>
      </c>
      <c r="V515" s="25">
        <f>(IF('RAOB Used for Calcs'!L515=1, AVERAGE(T514:T515), AVERAGE(T514:T516))*'RAOB Used for Calcs'!N515)</f>
        <v>0</v>
      </c>
      <c r="W515" s="25"/>
      <c r="X515" s="25">
        <f>IF('RAOB Used for Calcs'!L515=1,'particle parameters'!$B$32,X516+(R516*'vertical grid'!H516))</f>
        <v>0</v>
      </c>
      <c r="Z515" s="25">
        <f>(IF('RAOB Used for Calcs'!L515=1,AVERAGE(X514:X515),AVERAGE(X514:X516)))*'RAOB Used for Calcs'!N515</f>
        <v>0</v>
      </c>
      <c r="AB515" s="8">
        <f>(V515*'vertical grid'!H515)+((0.5*P515)*('vertical grid'!H515*'vertical grid'!H515))</f>
        <v>0</v>
      </c>
      <c r="AD515" s="8">
        <f>(Z515*'vertical grid'!H515)+((0.5*R515)*('vertical grid'!H515*'vertical grid'!H515))</f>
        <v>0</v>
      </c>
      <c r="AF515" s="8" t="e">
        <f>IF(AB515=0, AB515/0, SUM(AB515:$AB$600))</f>
        <v>#DIV/0!</v>
      </c>
      <c r="AH515" s="8" t="e">
        <f>IF(AD515=0, AD515/0, SUM(AD515:$AD$600))</f>
        <v>#DIV/0!</v>
      </c>
      <c r="AJ515" s="9" t="e">
        <f>IF('RAOB Used for Calcs'!N516=1,AB515/(B515-B514),B515/0)</f>
        <v>#DIV/0!</v>
      </c>
      <c r="AL515" s="9" t="e">
        <f>IF('RAOB Used for Calcs'!N516=1, AD515/(B515-B514), B515/0)</f>
        <v>#DIV/0!</v>
      </c>
    </row>
    <row r="516" spans="2:38" x14ac:dyDescent="0.15">
      <c r="B516" s="15">
        <f>IF('RAOB Used for Calcs'!N516=1,'RAOB Used for Calcs'!C516,0)</f>
        <v>0</v>
      </c>
      <c r="D516" s="8">
        <f>Vz!K516</f>
        <v>0.42399999999999999</v>
      </c>
      <c r="F516" s="9">
        <f>'P,T'!J516</f>
        <v>0</v>
      </c>
      <c r="G516" s="8"/>
      <c r="H516" s="8">
        <f>'wind velocity'!J516-T516</f>
        <v>0</v>
      </c>
      <c r="I516" s="8"/>
      <c r="J516" s="8">
        <f>'wind velocity'!N516-X516</f>
        <v>0</v>
      </c>
      <c r="L516" s="12">
        <f>IF('RAOB Used for Calcs'!N516=1,(0.5)*F516*$K$12*D516*(H516*ABS(H516)),0)</f>
        <v>0</v>
      </c>
      <c r="N516" s="12">
        <f>IF('RAOB Used for Calcs'!N516=1,(0.5)*F516*$K$12*D516*(J516*ABS(J516)),0)</f>
        <v>0</v>
      </c>
      <c r="P516" s="9">
        <f>IF('RAOB Used for Calcs'!N516=1,L516/$O$9,0)</f>
        <v>0</v>
      </c>
      <c r="Q516" s="8"/>
      <c r="R516" s="9">
        <f>IF('RAOB Used for Calcs'!N516=1,N516/$O$9,0)</f>
        <v>0</v>
      </c>
      <c r="S516" s="25"/>
      <c r="T516" s="25">
        <f>IF('RAOB Used for Calcs'!L516=1,'particle parameters'!$B$31,T517+(P517*'vertical grid'!H517))</f>
        <v>0</v>
      </c>
      <c r="V516" s="25">
        <f>(IF('RAOB Used for Calcs'!L516=1, AVERAGE(T515:T516), AVERAGE(T515:T517))*'RAOB Used for Calcs'!N516)</f>
        <v>0</v>
      </c>
      <c r="W516" s="25"/>
      <c r="X516" s="25">
        <f>IF('RAOB Used for Calcs'!L516=1,'particle parameters'!$B$32,X517+(R517*'vertical grid'!H517))</f>
        <v>0</v>
      </c>
      <c r="Z516" s="25">
        <f>(IF('RAOB Used for Calcs'!L516=1,AVERAGE(X515:X516),AVERAGE(X515:X517)))*'RAOB Used for Calcs'!N516</f>
        <v>0</v>
      </c>
      <c r="AB516" s="8">
        <f>(V516*'vertical grid'!H516)+((0.5*P516)*('vertical grid'!H516*'vertical grid'!H516))</f>
        <v>0</v>
      </c>
      <c r="AD516" s="8">
        <f>(Z516*'vertical grid'!H516)+((0.5*R516)*('vertical grid'!H516*'vertical grid'!H516))</f>
        <v>0</v>
      </c>
      <c r="AF516" s="8" t="e">
        <f>IF(AB516=0, AB516/0, SUM(AB516:$AB$600))</f>
        <v>#DIV/0!</v>
      </c>
      <c r="AH516" s="8" t="e">
        <f>IF(AD516=0, AD516/0, SUM(AD516:$AD$600))</f>
        <v>#DIV/0!</v>
      </c>
      <c r="AJ516" s="9" t="e">
        <f>IF('RAOB Used for Calcs'!N517=1,AB516/(B516-B515),B516/0)</f>
        <v>#DIV/0!</v>
      </c>
      <c r="AL516" s="9" t="e">
        <f>IF('RAOB Used for Calcs'!N517=1, AD516/(B516-B515), B516/0)</f>
        <v>#DIV/0!</v>
      </c>
    </row>
    <row r="517" spans="2:38" x14ac:dyDescent="0.15">
      <c r="B517" s="15">
        <f>IF('RAOB Used for Calcs'!N517=1,'RAOB Used for Calcs'!C517,0)</f>
        <v>0</v>
      </c>
      <c r="D517" s="8">
        <f>Vz!K517</f>
        <v>0.42399999999999999</v>
      </c>
      <c r="F517" s="9">
        <f>'P,T'!J517</f>
        <v>0</v>
      </c>
      <c r="G517" s="8"/>
      <c r="H517" s="8">
        <f>'wind velocity'!J517-T517</f>
        <v>0</v>
      </c>
      <c r="I517" s="8"/>
      <c r="J517" s="8">
        <f>'wind velocity'!N517-X517</f>
        <v>0</v>
      </c>
      <c r="L517" s="12">
        <f>IF('RAOB Used for Calcs'!N517=1,(0.5)*F517*$K$12*D517*(H517*ABS(H517)),0)</f>
        <v>0</v>
      </c>
      <c r="N517" s="12">
        <f>IF('RAOB Used for Calcs'!N517=1,(0.5)*F517*$K$12*D517*(J517*ABS(J517)),0)</f>
        <v>0</v>
      </c>
      <c r="P517" s="9">
        <f>IF('RAOB Used for Calcs'!N517=1,L517/$O$9,0)</f>
        <v>0</v>
      </c>
      <c r="Q517" s="8"/>
      <c r="R517" s="9">
        <f>IF('RAOB Used for Calcs'!N517=1,N517/$O$9,0)</f>
        <v>0</v>
      </c>
      <c r="S517" s="25"/>
      <c r="T517" s="25">
        <f>IF('RAOB Used for Calcs'!L517=1,'particle parameters'!$B$31,T518+(P518*'vertical grid'!H518))</f>
        <v>0</v>
      </c>
      <c r="V517" s="25">
        <f>(IF('RAOB Used for Calcs'!L517=1, AVERAGE(T516:T517), AVERAGE(T516:T518))*'RAOB Used for Calcs'!N517)</f>
        <v>0</v>
      </c>
      <c r="W517" s="25"/>
      <c r="X517" s="25">
        <f>IF('RAOB Used for Calcs'!L517=1,'particle parameters'!$B$32,X518+(R518*'vertical grid'!H518))</f>
        <v>0</v>
      </c>
      <c r="Z517" s="25">
        <f>(IF('RAOB Used for Calcs'!L517=1,AVERAGE(X516:X517),AVERAGE(X516:X518)))*'RAOB Used for Calcs'!N517</f>
        <v>0</v>
      </c>
      <c r="AB517" s="8">
        <f>(V517*'vertical grid'!H517)+((0.5*P517)*('vertical grid'!H517*'vertical grid'!H517))</f>
        <v>0</v>
      </c>
      <c r="AD517" s="8">
        <f>(Z517*'vertical grid'!H517)+((0.5*R517)*('vertical grid'!H517*'vertical grid'!H517))</f>
        <v>0</v>
      </c>
      <c r="AF517" s="8" t="e">
        <f>IF(AB517=0, AB517/0, SUM(AB517:$AB$600))</f>
        <v>#DIV/0!</v>
      </c>
      <c r="AH517" s="8" t="e">
        <f>IF(AD517=0, AD517/0, SUM(AD517:$AD$600))</f>
        <v>#DIV/0!</v>
      </c>
      <c r="AJ517" s="9" t="e">
        <f>IF('RAOB Used for Calcs'!N518=1,AB517/(B517-B516),B517/0)</f>
        <v>#DIV/0!</v>
      </c>
      <c r="AL517" s="9" t="e">
        <f>IF('RAOB Used for Calcs'!N518=1, AD517/(B517-B516), B517/0)</f>
        <v>#DIV/0!</v>
      </c>
    </row>
    <row r="518" spans="2:38" x14ac:dyDescent="0.15">
      <c r="B518" s="15">
        <f>IF('RAOB Used for Calcs'!N518=1,'RAOB Used for Calcs'!C518,0)</f>
        <v>0</v>
      </c>
      <c r="D518" s="8">
        <f>Vz!K518</f>
        <v>0.42399999999999999</v>
      </c>
      <c r="F518" s="9">
        <f>'P,T'!J518</f>
        <v>0</v>
      </c>
      <c r="G518" s="8"/>
      <c r="H518" s="8">
        <f>'wind velocity'!J518-T518</f>
        <v>0</v>
      </c>
      <c r="I518" s="8"/>
      <c r="J518" s="8">
        <f>'wind velocity'!N518-X518</f>
        <v>0</v>
      </c>
      <c r="L518" s="12">
        <f>IF('RAOB Used for Calcs'!N518=1,(0.5)*F518*$K$12*D518*(H518*ABS(H518)),0)</f>
        <v>0</v>
      </c>
      <c r="N518" s="12">
        <f>IF('RAOB Used for Calcs'!N518=1,(0.5)*F518*$K$12*D518*(J518*ABS(J518)),0)</f>
        <v>0</v>
      </c>
      <c r="P518" s="9">
        <f>IF('RAOB Used for Calcs'!N518=1,L518/$O$9,0)</f>
        <v>0</v>
      </c>
      <c r="Q518" s="8"/>
      <c r="R518" s="9">
        <f>IF('RAOB Used for Calcs'!N518=1,N518/$O$9,0)</f>
        <v>0</v>
      </c>
      <c r="S518" s="25"/>
      <c r="T518" s="25">
        <f>IF('RAOB Used for Calcs'!L518=1,'particle parameters'!$B$31,T519+(P519*'vertical grid'!H519))</f>
        <v>0</v>
      </c>
      <c r="V518" s="25">
        <f>(IF('RAOB Used for Calcs'!L518=1, AVERAGE(T517:T518), AVERAGE(T517:T519))*'RAOB Used for Calcs'!N518)</f>
        <v>0</v>
      </c>
      <c r="W518" s="25"/>
      <c r="X518" s="25">
        <f>IF('RAOB Used for Calcs'!L518=1,'particle parameters'!$B$32,X519+(R519*'vertical grid'!H519))</f>
        <v>0</v>
      </c>
      <c r="Z518" s="25">
        <f>(IF('RAOB Used for Calcs'!L518=1,AVERAGE(X517:X518),AVERAGE(X517:X519)))*'RAOB Used for Calcs'!N518</f>
        <v>0</v>
      </c>
      <c r="AB518" s="8">
        <f>(V518*'vertical grid'!H518)+((0.5*P518)*('vertical grid'!H518*'vertical grid'!H518))</f>
        <v>0</v>
      </c>
      <c r="AD518" s="8">
        <f>(Z518*'vertical grid'!H518)+((0.5*R518)*('vertical grid'!H518*'vertical grid'!H518))</f>
        <v>0</v>
      </c>
      <c r="AF518" s="8" t="e">
        <f>IF(AB518=0, AB518/0, SUM(AB518:$AB$600))</f>
        <v>#DIV/0!</v>
      </c>
      <c r="AH518" s="8" t="e">
        <f>IF(AD518=0, AD518/0, SUM(AD518:$AD$600))</f>
        <v>#DIV/0!</v>
      </c>
      <c r="AJ518" s="9" t="e">
        <f>IF('RAOB Used for Calcs'!N519=1,AB518/(B518-B517),B518/0)</f>
        <v>#DIV/0!</v>
      </c>
      <c r="AL518" s="9" t="e">
        <f>IF('RAOB Used for Calcs'!N519=1, AD518/(B518-B517), B518/0)</f>
        <v>#DIV/0!</v>
      </c>
    </row>
    <row r="519" spans="2:38" x14ac:dyDescent="0.15">
      <c r="B519" s="15">
        <f>IF('RAOB Used for Calcs'!N519=1,'RAOB Used for Calcs'!C519,0)</f>
        <v>0</v>
      </c>
      <c r="D519" s="8">
        <f>Vz!K519</f>
        <v>0.42399999999999999</v>
      </c>
      <c r="F519" s="9">
        <f>'P,T'!J519</f>
        <v>0</v>
      </c>
      <c r="G519" s="8"/>
      <c r="H519" s="8">
        <f>'wind velocity'!J519-T519</f>
        <v>0</v>
      </c>
      <c r="I519" s="8"/>
      <c r="J519" s="8">
        <f>'wind velocity'!N519-X519</f>
        <v>0</v>
      </c>
      <c r="L519" s="12">
        <f>IF('RAOB Used for Calcs'!N519=1,(0.5)*F519*$K$12*D519*(H519*ABS(H519)),0)</f>
        <v>0</v>
      </c>
      <c r="N519" s="12">
        <f>IF('RAOB Used for Calcs'!N519=1,(0.5)*F519*$K$12*D519*(J519*ABS(J519)),0)</f>
        <v>0</v>
      </c>
      <c r="P519" s="9">
        <f>IF('RAOB Used for Calcs'!N519=1,L519/$O$9,0)</f>
        <v>0</v>
      </c>
      <c r="Q519" s="8"/>
      <c r="R519" s="9">
        <f>IF('RAOB Used for Calcs'!N519=1,N519/$O$9,0)</f>
        <v>0</v>
      </c>
      <c r="S519" s="25"/>
      <c r="T519" s="25">
        <f>IF('RAOB Used for Calcs'!L519=1,'particle parameters'!$B$31,T520+(P520*'vertical grid'!H520))</f>
        <v>0</v>
      </c>
      <c r="V519" s="25">
        <f>(IF('RAOB Used for Calcs'!L519=1, AVERAGE(T518:T519), AVERAGE(T518:T520))*'RAOB Used for Calcs'!N519)</f>
        <v>0</v>
      </c>
      <c r="W519" s="25"/>
      <c r="X519" s="25">
        <f>IF('RAOB Used for Calcs'!L519=1,'particle parameters'!$B$32,X520+(R520*'vertical grid'!H520))</f>
        <v>0</v>
      </c>
      <c r="Z519" s="25">
        <f>(IF('RAOB Used for Calcs'!L519=1,AVERAGE(X518:X519),AVERAGE(X518:X520)))*'RAOB Used for Calcs'!N519</f>
        <v>0</v>
      </c>
      <c r="AB519" s="8">
        <f>(V519*'vertical grid'!H519)+((0.5*P519)*('vertical grid'!H519*'vertical grid'!H519))</f>
        <v>0</v>
      </c>
      <c r="AD519" s="8">
        <f>(Z519*'vertical grid'!H519)+((0.5*R519)*('vertical grid'!H519*'vertical grid'!H519))</f>
        <v>0</v>
      </c>
      <c r="AF519" s="8" t="e">
        <f>IF(AB519=0, AB519/0, SUM(AB519:$AB$600))</f>
        <v>#DIV/0!</v>
      </c>
      <c r="AH519" s="8" t="e">
        <f>IF(AD519=0, AD519/0, SUM(AD519:$AD$600))</f>
        <v>#DIV/0!</v>
      </c>
      <c r="AJ519" s="9" t="e">
        <f>IF('RAOB Used for Calcs'!N520=1,AB519/(B519-B518),B519/0)</f>
        <v>#DIV/0!</v>
      </c>
      <c r="AL519" s="9" t="e">
        <f>IF('RAOB Used for Calcs'!N520=1, AD519/(B519-B518), B519/0)</f>
        <v>#DIV/0!</v>
      </c>
    </row>
    <row r="520" spans="2:38" x14ac:dyDescent="0.15">
      <c r="B520" s="15">
        <f>IF('RAOB Used for Calcs'!N520=1,'RAOB Used for Calcs'!C520,0)</f>
        <v>0</v>
      </c>
      <c r="D520" s="8">
        <f>Vz!K520</f>
        <v>0.42399999999999999</v>
      </c>
      <c r="F520" s="9">
        <f>'P,T'!J520</f>
        <v>0</v>
      </c>
      <c r="G520" s="8"/>
      <c r="H520" s="8">
        <f>'wind velocity'!J520-T520</f>
        <v>0</v>
      </c>
      <c r="I520" s="8"/>
      <c r="J520" s="8">
        <f>'wind velocity'!N520-X520</f>
        <v>0</v>
      </c>
      <c r="L520" s="12">
        <f>IF('RAOB Used for Calcs'!N520=1,(0.5)*F520*$K$12*D520*(H520*ABS(H520)),0)</f>
        <v>0</v>
      </c>
      <c r="N520" s="12">
        <f>IF('RAOB Used for Calcs'!N520=1,(0.5)*F520*$K$12*D520*(J520*ABS(J520)),0)</f>
        <v>0</v>
      </c>
      <c r="P520" s="9">
        <f>IF('RAOB Used for Calcs'!N520=1,L520/$O$9,0)</f>
        <v>0</v>
      </c>
      <c r="Q520" s="8"/>
      <c r="R520" s="9">
        <f>IF('RAOB Used for Calcs'!N520=1,N520/$O$9,0)</f>
        <v>0</v>
      </c>
      <c r="S520" s="25"/>
      <c r="T520" s="25">
        <f>IF('RAOB Used for Calcs'!L520=1,'particle parameters'!$B$31,T521+(P521*'vertical grid'!H521))</f>
        <v>0</v>
      </c>
      <c r="V520" s="25">
        <f>(IF('RAOB Used for Calcs'!L520=1, AVERAGE(T519:T520), AVERAGE(T519:T521))*'RAOB Used for Calcs'!N520)</f>
        <v>0</v>
      </c>
      <c r="W520" s="25"/>
      <c r="X520" s="25">
        <f>IF('RAOB Used for Calcs'!L520=1,'particle parameters'!$B$32,X521+(R521*'vertical grid'!H521))</f>
        <v>0</v>
      </c>
      <c r="Z520" s="25">
        <f>(IF('RAOB Used for Calcs'!L520=1,AVERAGE(X519:X520),AVERAGE(X519:X521)))*'RAOB Used for Calcs'!N520</f>
        <v>0</v>
      </c>
      <c r="AB520" s="8">
        <f>(V520*'vertical grid'!H520)+((0.5*P520)*('vertical grid'!H520*'vertical grid'!H520))</f>
        <v>0</v>
      </c>
      <c r="AD520" s="8">
        <f>(Z520*'vertical grid'!H520)+((0.5*R520)*('vertical grid'!H520*'vertical grid'!H520))</f>
        <v>0</v>
      </c>
      <c r="AF520" s="8" t="e">
        <f>IF(AB520=0, AB520/0, SUM(AB520:$AB$600))</f>
        <v>#DIV/0!</v>
      </c>
      <c r="AH520" s="8" t="e">
        <f>IF(AD520=0, AD520/0, SUM(AD520:$AD$600))</f>
        <v>#DIV/0!</v>
      </c>
      <c r="AJ520" s="9" t="e">
        <f>IF('RAOB Used for Calcs'!N521=1,AB520/(B520-B519),B520/0)</f>
        <v>#DIV/0!</v>
      </c>
      <c r="AL520" s="9" t="e">
        <f>IF('RAOB Used for Calcs'!N521=1, AD520/(B520-B519), B520/0)</f>
        <v>#DIV/0!</v>
      </c>
    </row>
    <row r="521" spans="2:38" x14ac:dyDescent="0.15">
      <c r="B521" s="15">
        <f>IF('RAOB Used for Calcs'!N521=1,'RAOB Used for Calcs'!C521,0)</f>
        <v>0</v>
      </c>
      <c r="D521" s="8">
        <f>Vz!K521</f>
        <v>0.42399999999999999</v>
      </c>
      <c r="F521" s="9">
        <f>'P,T'!J521</f>
        <v>0</v>
      </c>
      <c r="G521" s="8"/>
      <c r="H521" s="8">
        <f>'wind velocity'!J521-T521</f>
        <v>0</v>
      </c>
      <c r="I521" s="8"/>
      <c r="J521" s="8">
        <f>'wind velocity'!N521-X521</f>
        <v>0</v>
      </c>
      <c r="L521" s="12">
        <f>IF('RAOB Used for Calcs'!N521=1,(0.5)*F521*$K$12*D521*(H521*ABS(H521)),0)</f>
        <v>0</v>
      </c>
      <c r="N521" s="12">
        <f>IF('RAOB Used for Calcs'!N521=1,(0.5)*F521*$K$12*D521*(J521*ABS(J521)),0)</f>
        <v>0</v>
      </c>
      <c r="P521" s="9">
        <f>IF('RAOB Used for Calcs'!N521=1,L521/$O$9,0)</f>
        <v>0</v>
      </c>
      <c r="Q521" s="8"/>
      <c r="R521" s="9">
        <f>IF('RAOB Used for Calcs'!N521=1,N521/$O$9,0)</f>
        <v>0</v>
      </c>
      <c r="S521" s="25"/>
      <c r="T521" s="25">
        <f>IF('RAOB Used for Calcs'!L521=1,'particle parameters'!$B$31,T522+(P522*'vertical grid'!H522))</f>
        <v>0</v>
      </c>
      <c r="V521" s="25">
        <f>(IF('RAOB Used for Calcs'!L521=1, AVERAGE(T520:T521), AVERAGE(T520:T522))*'RAOB Used for Calcs'!N521)</f>
        <v>0</v>
      </c>
      <c r="W521" s="25"/>
      <c r="X521" s="25">
        <f>IF('RAOB Used for Calcs'!L521=1,'particle parameters'!$B$32,X522+(R522*'vertical grid'!H522))</f>
        <v>0</v>
      </c>
      <c r="Z521" s="25">
        <f>(IF('RAOB Used for Calcs'!L521=1,AVERAGE(X520:X521),AVERAGE(X520:X522)))*'RAOB Used for Calcs'!N521</f>
        <v>0</v>
      </c>
      <c r="AB521" s="8">
        <f>(V521*'vertical grid'!H521)+((0.5*P521)*('vertical grid'!H521*'vertical grid'!H521))</f>
        <v>0</v>
      </c>
      <c r="AD521" s="8">
        <f>(Z521*'vertical grid'!H521)+((0.5*R521)*('vertical grid'!H521*'vertical grid'!H521))</f>
        <v>0</v>
      </c>
      <c r="AF521" s="8" t="e">
        <f>IF(AB521=0, AB521/0, SUM(AB521:$AB$600))</f>
        <v>#DIV/0!</v>
      </c>
      <c r="AH521" s="8" t="e">
        <f>IF(AD521=0, AD521/0, SUM(AD521:$AD$600))</f>
        <v>#DIV/0!</v>
      </c>
      <c r="AJ521" s="9" t="e">
        <f>IF('RAOB Used for Calcs'!N522=1,AB521/(B521-B520),B521/0)</f>
        <v>#DIV/0!</v>
      </c>
      <c r="AL521" s="9" t="e">
        <f>IF('RAOB Used for Calcs'!N522=1, AD521/(B521-B520), B521/0)</f>
        <v>#DIV/0!</v>
      </c>
    </row>
    <row r="522" spans="2:38" x14ac:dyDescent="0.15">
      <c r="B522" s="15">
        <f>IF('RAOB Used for Calcs'!N522=1,'RAOB Used for Calcs'!C522,0)</f>
        <v>0</v>
      </c>
      <c r="D522" s="8">
        <f>Vz!K522</f>
        <v>0.42399999999999999</v>
      </c>
      <c r="F522" s="9">
        <f>'P,T'!J522</f>
        <v>0</v>
      </c>
      <c r="G522" s="8"/>
      <c r="H522" s="8">
        <f>'wind velocity'!J522-T522</f>
        <v>0</v>
      </c>
      <c r="I522" s="8"/>
      <c r="J522" s="8">
        <f>'wind velocity'!N522-X522</f>
        <v>0</v>
      </c>
      <c r="L522" s="12">
        <f>IF('RAOB Used for Calcs'!N522=1,(0.5)*F522*$K$12*D522*(H522*ABS(H522)),0)</f>
        <v>0</v>
      </c>
      <c r="N522" s="12">
        <f>IF('RAOB Used for Calcs'!N522=1,(0.5)*F522*$K$12*D522*(J522*ABS(J522)),0)</f>
        <v>0</v>
      </c>
      <c r="P522" s="9">
        <f>IF('RAOB Used for Calcs'!N522=1,L522/$O$9,0)</f>
        <v>0</v>
      </c>
      <c r="Q522" s="8"/>
      <c r="R522" s="9">
        <f>IF('RAOB Used for Calcs'!N522=1,N522/$O$9,0)</f>
        <v>0</v>
      </c>
      <c r="S522" s="25"/>
      <c r="T522" s="25">
        <f>IF('RAOB Used for Calcs'!L522=1,'particle parameters'!$B$31,T523+(P523*'vertical grid'!H523))</f>
        <v>0</v>
      </c>
      <c r="V522" s="25">
        <f>(IF('RAOB Used for Calcs'!L522=1, AVERAGE(T521:T522), AVERAGE(T521:T523))*'RAOB Used for Calcs'!N522)</f>
        <v>0</v>
      </c>
      <c r="W522" s="25"/>
      <c r="X522" s="25">
        <f>IF('RAOB Used for Calcs'!L522=1,'particle parameters'!$B$32,X523+(R523*'vertical grid'!H523))</f>
        <v>0</v>
      </c>
      <c r="Z522" s="25">
        <f>(IF('RAOB Used for Calcs'!L522=1,AVERAGE(X521:X522),AVERAGE(X521:X523)))*'RAOB Used for Calcs'!N522</f>
        <v>0</v>
      </c>
      <c r="AB522" s="8">
        <f>(V522*'vertical grid'!H522)+((0.5*P522)*('vertical grid'!H522*'vertical grid'!H522))</f>
        <v>0</v>
      </c>
      <c r="AD522" s="8">
        <f>(Z522*'vertical grid'!H522)+((0.5*R522)*('vertical grid'!H522*'vertical grid'!H522))</f>
        <v>0</v>
      </c>
      <c r="AF522" s="8" t="e">
        <f>IF(AB522=0, AB522/0, SUM(AB522:$AB$600))</f>
        <v>#DIV/0!</v>
      </c>
      <c r="AH522" s="8" t="e">
        <f>IF(AD522=0, AD522/0, SUM(AD522:$AD$600))</f>
        <v>#DIV/0!</v>
      </c>
      <c r="AJ522" s="9" t="e">
        <f>IF('RAOB Used for Calcs'!N523=1,AB522/(B522-B521),B522/0)</f>
        <v>#DIV/0!</v>
      </c>
      <c r="AL522" s="9" t="e">
        <f>IF('RAOB Used for Calcs'!N523=1, AD522/(B522-B521), B522/0)</f>
        <v>#DIV/0!</v>
      </c>
    </row>
    <row r="523" spans="2:38" x14ac:dyDescent="0.15">
      <c r="B523" s="15">
        <f>IF('RAOB Used for Calcs'!N523=1,'RAOB Used for Calcs'!C523,0)</f>
        <v>0</v>
      </c>
      <c r="D523" s="8">
        <f>Vz!K523</f>
        <v>0.42399999999999999</v>
      </c>
      <c r="F523" s="9">
        <f>'P,T'!J523</f>
        <v>0</v>
      </c>
      <c r="G523" s="8"/>
      <c r="H523" s="8">
        <f>'wind velocity'!J523-T523</f>
        <v>0</v>
      </c>
      <c r="I523" s="8"/>
      <c r="J523" s="8">
        <f>'wind velocity'!N523-X523</f>
        <v>0</v>
      </c>
      <c r="L523" s="12">
        <f>IF('RAOB Used for Calcs'!N523=1,(0.5)*F523*$K$12*D523*(H523*ABS(H523)),0)</f>
        <v>0</v>
      </c>
      <c r="N523" s="12">
        <f>IF('RAOB Used for Calcs'!N523=1,(0.5)*F523*$K$12*D523*(J523*ABS(J523)),0)</f>
        <v>0</v>
      </c>
      <c r="P523" s="9">
        <f>IF('RAOB Used for Calcs'!N523=1,L523/$O$9,0)</f>
        <v>0</v>
      </c>
      <c r="Q523" s="8"/>
      <c r="R523" s="9">
        <f>IF('RAOB Used for Calcs'!N523=1,N523/$O$9,0)</f>
        <v>0</v>
      </c>
      <c r="S523" s="25"/>
      <c r="T523" s="25">
        <f>IF('RAOB Used for Calcs'!L523=1,'particle parameters'!$B$31,T524+(P524*'vertical grid'!H524))</f>
        <v>0</v>
      </c>
      <c r="V523" s="25">
        <f>(IF('RAOB Used for Calcs'!L523=1, AVERAGE(T522:T523), AVERAGE(T522:T524))*'RAOB Used for Calcs'!N523)</f>
        <v>0</v>
      </c>
      <c r="W523" s="25"/>
      <c r="X523" s="25">
        <f>IF('RAOB Used for Calcs'!L523=1,'particle parameters'!$B$32,X524+(R524*'vertical grid'!H524))</f>
        <v>0</v>
      </c>
      <c r="Z523" s="25">
        <f>(IF('RAOB Used for Calcs'!L523=1,AVERAGE(X522:X523),AVERAGE(X522:X524)))*'RAOB Used for Calcs'!N523</f>
        <v>0</v>
      </c>
      <c r="AB523" s="8">
        <f>(V523*'vertical grid'!H523)+((0.5*P523)*('vertical grid'!H523*'vertical grid'!H523))</f>
        <v>0</v>
      </c>
      <c r="AD523" s="8">
        <f>(Z523*'vertical grid'!H523)+((0.5*R523)*('vertical grid'!H523*'vertical grid'!H523))</f>
        <v>0</v>
      </c>
      <c r="AF523" s="8" t="e">
        <f>IF(AB523=0, AB523/0, SUM(AB523:$AB$600))</f>
        <v>#DIV/0!</v>
      </c>
      <c r="AH523" s="8" t="e">
        <f>IF(AD523=0, AD523/0, SUM(AD523:$AD$600))</f>
        <v>#DIV/0!</v>
      </c>
      <c r="AJ523" s="9" t="e">
        <f>IF('RAOB Used for Calcs'!N524=1,AB523/(B523-B522),B523/0)</f>
        <v>#DIV/0!</v>
      </c>
      <c r="AL523" s="9" t="e">
        <f>IF('RAOB Used for Calcs'!N524=1, AD523/(B523-B522), B523/0)</f>
        <v>#DIV/0!</v>
      </c>
    </row>
    <row r="524" spans="2:38" x14ac:dyDescent="0.15">
      <c r="B524" s="15">
        <f>IF('RAOB Used for Calcs'!N524=1,'RAOB Used for Calcs'!C524,0)</f>
        <v>0</v>
      </c>
      <c r="D524" s="8">
        <f>Vz!K524</f>
        <v>0.42399999999999999</v>
      </c>
      <c r="F524" s="9">
        <f>'P,T'!J524</f>
        <v>0</v>
      </c>
      <c r="G524" s="8"/>
      <c r="H524" s="8">
        <f>'wind velocity'!J524-T524</f>
        <v>0</v>
      </c>
      <c r="I524" s="8"/>
      <c r="J524" s="8">
        <f>'wind velocity'!N524-X524</f>
        <v>0</v>
      </c>
      <c r="L524" s="12">
        <f>IF('RAOB Used for Calcs'!N524=1,(0.5)*F524*$K$12*D524*(H524*ABS(H524)),0)</f>
        <v>0</v>
      </c>
      <c r="N524" s="12">
        <f>IF('RAOB Used for Calcs'!N524=1,(0.5)*F524*$K$12*D524*(J524*ABS(J524)),0)</f>
        <v>0</v>
      </c>
      <c r="P524" s="9">
        <f>IF('RAOB Used for Calcs'!N524=1,L524/$O$9,0)</f>
        <v>0</v>
      </c>
      <c r="Q524" s="8"/>
      <c r="R524" s="9">
        <f>IF('RAOB Used for Calcs'!N524=1,N524/$O$9,0)</f>
        <v>0</v>
      </c>
      <c r="S524" s="25"/>
      <c r="T524" s="25">
        <f>IF('RAOB Used for Calcs'!L524=1,'particle parameters'!$B$31,T525+(P525*'vertical grid'!H525))</f>
        <v>0</v>
      </c>
      <c r="V524" s="25">
        <f>(IF('RAOB Used for Calcs'!L524=1, AVERAGE(T523:T524), AVERAGE(T523:T525))*'RAOB Used for Calcs'!N524)</f>
        <v>0</v>
      </c>
      <c r="W524" s="25"/>
      <c r="X524" s="25">
        <f>IF('RAOB Used for Calcs'!L524=1,'particle parameters'!$B$32,X525+(R525*'vertical grid'!H525))</f>
        <v>0</v>
      </c>
      <c r="Z524" s="25">
        <f>(IF('RAOB Used for Calcs'!L524=1,AVERAGE(X523:X524),AVERAGE(X523:X525)))*'RAOB Used for Calcs'!N524</f>
        <v>0</v>
      </c>
      <c r="AB524" s="8">
        <f>(V524*'vertical grid'!H524)+((0.5*P524)*('vertical grid'!H524*'vertical grid'!H524))</f>
        <v>0</v>
      </c>
      <c r="AD524" s="8">
        <f>(Z524*'vertical grid'!H524)+((0.5*R524)*('vertical grid'!H524*'vertical grid'!H524))</f>
        <v>0</v>
      </c>
      <c r="AF524" s="8" t="e">
        <f>IF(AB524=0, AB524/0, SUM(AB524:$AB$600))</f>
        <v>#DIV/0!</v>
      </c>
      <c r="AH524" s="8" t="e">
        <f>IF(AD524=0, AD524/0, SUM(AD524:$AD$600))</f>
        <v>#DIV/0!</v>
      </c>
      <c r="AJ524" s="9" t="e">
        <f>IF('RAOB Used for Calcs'!N525=1,AB524/(B524-B523),B524/0)</f>
        <v>#DIV/0!</v>
      </c>
      <c r="AL524" s="9" t="e">
        <f>IF('RAOB Used for Calcs'!N525=1, AD524/(B524-B523), B524/0)</f>
        <v>#DIV/0!</v>
      </c>
    </row>
    <row r="525" spans="2:38" x14ac:dyDescent="0.15">
      <c r="B525" s="15">
        <f>IF('RAOB Used for Calcs'!N525=1,'RAOB Used for Calcs'!C525,0)</f>
        <v>0</v>
      </c>
      <c r="D525" s="8">
        <f>Vz!K525</f>
        <v>0.42399999999999999</v>
      </c>
      <c r="F525" s="9">
        <f>'P,T'!J525</f>
        <v>0</v>
      </c>
      <c r="G525" s="8"/>
      <c r="H525" s="8">
        <f>'wind velocity'!J525-T525</f>
        <v>0</v>
      </c>
      <c r="I525" s="8"/>
      <c r="J525" s="8">
        <f>'wind velocity'!N525-X525</f>
        <v>0</v>
      </c>
      <c r="L525" s="12">
        <f>IF('RAOB Used for Calcs'!N525=1,(0.5)*F525*$K$12*D525*(H525*ABS(H525)),0)</f>
        <v>0</v>
      </c>
      <c r="N525" s="12">
        <f>IF('RAOB Used for Calcs'!N525=1,(0.5)*F525*$K$12*D525*(J525*ABS(J525)),0)</f>
        <v>0</v>
      </c>
      <c r="P525" s="9">
        <f>IF('RAOB Used for Calcs'!N525=1,L525/$O$9,0)</f>
        <v>0</v>
      </c>
      <c r="Q525" s="8"/>
      <c r="R525" s="9">
        <f>IF('RAOB Used for Calcs'!N525=1,N525/$O$9,0)</f>
        <v>0</v>
      </c>
      <c r="S525" s="25"/>
      <c r="T525" s="25">
        <f>IF('RAOB Used for Calcs'!L525=1,'particle parameters'!$B$31,T526+(P526*'vertical grid'!H526))</f>
        <v>0</v>
      </c>
      <c r="V525" s="25">
        <f>(IF('RAOB Used for Calcs'!L525=1, AVERAGE(T524:T525), AVERAGE(T524:T526))*'RAOB Used for Calcs'!N525)</f>
        <v>0</v>
      </c>
      <c r="W525" s="25"/>
      <c r="X525" s="25">
        <f>IF('RAOB Used for Calcs'!L525=1,'particle parameters'!$B$32,X526+(R526*'vertical grid'!H526))</f>
        <v>0</v>
      </c>
      <c r="Z525" s="25">
        <f>(IF('RAOB Used for Calcs'!L525=1,AVERAGE(X524:X525),AVERAGE(X524:X526)))*'RAOB Used for Calcs'!N525</f>
        <v>0</v>
      </c>
      <c r="AB525" s="8">
        <f>(V525*'vertical grid'!H525)+((0.5*P525)*('vertical grid'!H525*'vertical grid'!H525))</f>
        <v>0</v>
      </c>
      <c r="AD525" s="8">
        <f>(Z525*'vertical grid'!H525)+((0.5*R525)*('vertical grid'!H525*'vertical grid'!H525))</f>
        <v>0</v>
      </c>
      <c r="AF525" s="8" t="e">
        <f>IF(AB525=0, AB525/0, SUM(AB525:$AB$600))</f>
        <v>#DIV/0!</v>
      </c>
      <c r="AH525" s="8" t="e">
        <f>IF(AD525=0, AD525/0, SUM(AD525:$AD$600))</f>
        <v>#DIV/0!</v>
      </c>
      <c r="AJ525" s="9" t="e">
        <f>IF('RAOB Used for Calcs'!N526=1,AB525/(B525-B524),B525/0)</f>
        <v>#DIV/0!</v>
      </c>
      <c r="AL525" s="9" t="e">
        <f>IF('RAOB Used for Calcs'!N526=1, AD525/(B525-B524), B525/0)</f>
        <v>#DIV/0!</v>
      </c>
    </row>
    <row r="526" spans="2:38" x14ac:dyDescent="0.15">
      <c r="B526" s="15">
        <f>IF('RAOB Used for Calcs'!N526=1,'RAOB Used for Calcs'!C526,0)</f>
        <v>0</v>
      </c>
      <c r="D526" s="8">
        <f>Vz!K526</f>
        <v>0.42399999999999999</v>
      </c>
      <c r="F526" s="9">
        <f>'P,T'!J526</f>
        <v>0</v>
      </c>
      <c r="G526" s="8"/>
      <c r="H526" s="8">
        <f>'wind velocity'!J526-T526</f>
        <v>0</v>
      </c>
      <c r="I526" s="8"/>
      <c r="J526" s="8">
        <f>'wind velocity'!N526-X526</f>
        <v>0</v>
      </c>
      <c r="L526" s="12">
        <f>IF('RAOB Used for Calcs'!N526=1,(0.5)*F526*$K$12*D526*(H526*ABS(H526)),0)</f>
        <v>0</v>
      </c>
      <c r="N526" s="12">
        <f>IF('RAOB Used for Calcs'!N526=1,(0.5)*F526*$K$12*D526*(J526*ABS(J526)),0)</f>
        <v>0</v>
      </c>
      <c r="P526" s="9">
        <f>IF('RAOB Used for Calcs'!N526=1,L526/$O$9,0)</f>
        <v>0</v>
      </c>
      <c r="Q526" s="8"/>
      <c r="R526" s="9">
        <f>IF('RAOB Used for Calcs'!N526=1,N526/$O$9,0)</f>
        <v>0</v>
      </c>
      <c r="S526" s="25"/>
      <c r="T526" s="25">
        <f>IF('RAOB Used for Calcs'!L526=1,'particle parameters'!$B$31,T527+(P527*'vertical grid'!H527))</f>
        <v>0</v>
      </c>
      <c r="V526" s="25">
        <f>(IF('RAOB Used for Calcs'!L526=1, AVERAGE(T525:T526), AVERAGE(T525:T527))*'RAOB Used for Calcs'!N526)</f>
        <v>0</v>
      </c>
      <c r="W526" s="25"/>
      <c r="X526" s="25">
        <f>IF('RAOB Used for Calcs'!L526=1,'particle parameters'!$B$32,X527+(R527*'vertical grid'!H527))</f>
        <v>0</v>
      </c>
      <c r="Z526" s="25">
        <f>(IF('RAOB Used for Calcs'!L526=1,AVERAGE(X525:X526),AVERAGE(X525:X527)))*'RAOB Used for Calcs'!N526</f>
        <v>0</v>
      </c>
      <c r="AB526" s="8">
        <f>(V526*'vertical grid'!H526)+((0.5*P526)*('vertical grid'!H526*'vertical grid'!H526))</f>
        <v>0</v>
      </c>
      <c r="AD526" s="8">
        <f>(Z526*'vertical grid'!H526)+((0.5*R526)*('vertical grid'!H526*'vertical grid'!H526))</f>
        <v>0</v>
      </c>
      <c r="AF526" s="8" t="e">
        <f>IF(AB526=0, AB526/0, SUM(AB526:$AB$600))</f>
        <v>#DIV/0!</v>
      </c>
      <c r="AH526" s="8" t="e">
        <f>IF(AD526=0, AD526/0, SUM(AD526:$AD$600))</f>
        <v>#DIV/0!</v>
      </c>
      <c r="AJ526" s="9" t="e">
        <f>IF('RAOB Used for Calcs'!N527=1,AB526/(B526-B525),B526/0)</f>
        <v>#DIV/0!</v>
      </c>
      <c r="AL526" s="9" t="e">
        <f>IF('RAOB Used for Calcs'!N527=1, AD526/(B526-B525), B526/0)</f>
        <v>#DIV/0!</v>
      </c>
    </row>
    <row r="527" spans="2:38" x14ac:dyDescent="0.15">
      <c r="B527" s="15">
        <f>IF('RAOB Used for Calcs'!N527=1,'RAOB Used for Calcs'!C527,0)</f>
        <v>0</v>
      </c>
      <c r="D527" s="8">
        <f>Vz!K527</f>
        <v>0.42399999999999999</v>
      </c>
      <c r="F527" s="9">
        <f>'P,T'!J527</f>
        <v>0</v>
      </c>
      <c r="G527" s="8"/>
      <c r="H527" s="8">
        <f>'wind velocity'!J527-T527</f>
        <v>0</v>
      </c>
      <c r="I527" s="8"/>
      <c r="J527" s="8">
        <f>'wind velocity'!N527-X527</f>
        <v>0</v>
      </c>
      <c r="L527" s="12">
        <f>IF('RAOB Used for Calcs'!N527=1,(0.5)*F527*$K$12*D527*(H527*ABS(H527)),0)</f>
        <v>0</v>
      </c>
      <c r="N527" s="12">
        <f>IF('RAOB Used for Calcs'!N527=1,(0.5)*F527*$K$12*D527*(J527*ABS(J527)),0)</f>
        <v>0</v>
      </c>
      <c r="P527" s="9">
        <f>IF('RAOB Used for Calcs'!N527=1,L527/$O$9,0)</f>
        <v>0</v>
      </c>
      <c r="Q527" s="8"/>
      <c r="R527" s="9">
        <f>IF('RAOB Used for Calcs'!N527=1,N527/$O$9,0)</f>
        <v>0</v>
      </c>
      <c r="S527" s="25"/>
      <c r="T527" s="25">
        <f>IF('RAOB Used for Calcs'!L527=1,'particle parameters'!$B$31,T528+(P528*'vertical grid'!H528))</f>
        <v>0</v>
      </c>
      <c r="V527" s="25">
        <f>(IF('RAOB Used for Calcs'!L527=1, AVERAGE(T526:T527), AVERAGE(T526:T528))*'RAOB Used for Calcs'!N527)</f>
        <v>0</v>
      </c>
      <c r="W527" s="25"/>
      <c r="X527" s="25">
        <f>IF('RAOB Used for Calcs'!L527=1,'particle parameters'!$B$32,X528+(R528*'vertical grid'!H528))</f>
        <v>0</v>
      </c>
      <c r="Z527" s="25">
        <f>(IF('RAOB Used for Calcs'!L527=1,AVERAGE(X526:X527),AVERAGE(X526:X528)))*'RAOB Used for Calcs'!N527</f>
        <v>0</v>
      </c>
      <c r="AB527" s="8">
        <f>(V527*'vertical grid'!H527)+((0.5*P527)*('vertical grid'!H527*'vertical grid'!H527))</f>
        <v>0</v>
      </c>
      <c r="AD527" s="8">
        <f>(Z527*'vertical grid'!H527)+((0.5*R527)*('vertical grid'!H527*'vertical grid'!H527))</f>
        <v>0</v>
      </c>
      <c r="AF527" s="8" t="e">
        <f>IF(AB527=0, AB527/0, SUM(AB527:$AB$600))</f>
        <v>#DIV/0!</v>
      </c>
      <c r="AH527" s="8" t="e">
        <f>IF(AD527=0, AD527/0, SUM(AD527:$AD$600))</f>
        <v>#DIV/0!</v>
      </c>
      <c r="AJ527" s="9" t="e">
        <f>IF('RAOB Used for Calcs'!N528=1,AB527/(B527-B526),B527/0)</f>
        <v>#DIV/0!</v>
      </c>
      <c r="AL527" s="9" t="e">
        <f>IF('RAOB Used for Calcs'!N528=1, AD527/(B527-B526), B527/0)</f>
        <v>#DIV/0!</v>
      </c>
    </row>
    <row r="528" spans="2:38" x14ac:dyDescent="0.15">
      <c r="B528" s="15">
        <f>IF('RAOB Used for Calcs'!N528=1,'RAOB Used for Calcs'!C528,0)</f>
        <v>0</v>
      </c>
      <c r="D528" s="8">
        <f>Vz!K528</f>
        <v>0.42399999999999999</v>
      </c>
      <c r="F528" s="9">
        <f>'P,T'!J528</f>
        <v>0</v>
      </c>
      <c r="G528" s="8"/>
      <c r="H528" s="8">
        <f>'wind velocity'!J528-T528</f>
        <v>0</v>
      </c>
      <c r="I528" s="8"/>
      <c r="J528" s="8">
        <f>'wind velocity'!N528-X528</f>
        <v>0</v>
      </c>
      <c r="L528" s="12">
        <f>IF('RAOB Used for Calcs'!N528=1,(0.5)*F528*$K$12*D528*(H528*ABS(H528)),0)</f>
        <v>0</v>
      </c>
      <c r="N528" s="12">
        <f>IF('RAOB Used for Calcs'!N528=1,(0.5)*F528*$K$12*D528*(J528*ABS(J528)),0)</f>
        <v>0</v>
      </c>
      <c r="P528" s="9">
        <f>IF('RAOB Used for Calcs'!N528=1,L528/$O$9,0)</f>
        <v>0</v>
      </c>
      <c r="Q528" s="8"/>
      <c r="R528" s="9">
        <f>IF('RAOB Used for Calcs'!N528=1,N528/$O$9,0)</f>
        <v>0</v>
      </c>
      <c r="S528" s="25"/>
      <c r="T528" s="25">
        <f>IF('RAOB Used for Calcs'!L528=1,'particle parameters'!$B$31,T529+(P529*'vertical grid'!H529))</f>
        <v>0</v>
      </c>
      <c r="V528" s="25">
        <f>(IF('RAOB Used for Calcs'!L528=1, AVERAGE(T527:T528), AVERAGE(T527:T529))*'RAOB Used for Calcs'!N528)</f>
        <v>0</v>
      </c>
      <c r="W528" s="25"/>
      <c r="X528" s="25">
        <f>IF('RAOB Used for Calcs'!L528=1,'particle parameters'!$B$32,X529+(R529*'vertical grid'!H529))</f>
        <v>0</v>
      </c>
      <c r="Z528" s="25">
        <f>(IF('RAOB Used for Calcs'!L528=1,AVERAGE(X527:X528),AVERAGE(X527:X529)))*'RAOB Used for Calcs'!N528</f>
        <v>0</v>
      </c>
      <c r="AB528" s="8">
        <f>(V528*'vertical grid'!H528)+((0.5*P528)*('vertical grid'!H528*'vertical grid'!H528))</f>
        <v>0</v>
      </c>
      <c r="AD528" s="8">
        <f>(Z528*'vertical grid'!H528)+((0.5*R528)*('vertical grid'!H528*'vertical grid'!H528))</f>
        <v>0</v>
      </c>
      <c r="AF528" s="8" t="e">
        <f>IF(AB528=0, AB528/0, SUM(AB528:$AB$600))</f>
        <v>#DIV/0!</v>
      </c>
      <c r="AH528" s="8" t="e">
        <f>IF(AD528=0, AD528/0, SUM(AD528:$AD$600))</f>
        <v>#DIV/0!</v>
      </c>
      <c r="AJ528" s="9" t="e">
        <f>IF('RAOB Used for Calcs'!N529=1,AB528/(B528-B527),B528/0)</f>
        <v>#DIV/0!</v>
      </c>
      <c r="AL528" s="9" t="e">
        <f>IF('RAOB Used for Calcs'!N529=1, AD528/(B528-B527), B528/0)</f>
        <v>#DIV/0!</v>
      </c>
    </row>
    <row r="529" spans="2:38" x14ac:dyDescent="0.15">
      <c r="B529" s="15">
        <f>IF('RAOB Used for Calcs'!N529=1,'RAOB Used for Calcs'!C529,0)</f>
        <v>0</v>
      </c>
      <c r="D529" s="8">
        <f>Vz!K529</f>
        <v>0.42399999999999999</v>
      </c>
      <c r="F529" s="9">
        <f>'P,T'!J529</f>
        <v>0</v>
      </c>
      <c r="G529" s="8"/>
      <c r="H529" s="8">
        <f>'wind velocity'!J529-T529</f>
        <v>0</v>
      </c>
      <c r="I529" s="8"/>
      <c r="J529" s="8">
        <f>'wind velocity'!N529-X529</f>
        <v>0</v>
      </c>
      <c r="L529" s="12">
        <f>IF('RAOB Used for Calcs'!N529=1,(0.5)*F529*$K$12*D529*(H529*ABS(H529)),0)</f>
        <v>0</v>
      </c>
      <c r="N529" s="12">
        <f>IF('RAOB Used for Calcs'!N529=1,(0.5)*F529*$K$12*D529*(J529*ABS(J529)),0)</f>
        <v>0</v>
      </c>
      <c r="P529" s="9">
        <f>IF('RAOB Used for Calcs'!N529=1,L529/$O$9,0)</f>
        <v>0</v>
      </c>
      <c r="Q529" s="8"/>
      <c r="R529" s="9">
        <f>IF('RAOB Used for Calcs'!N529=1,N529/$O$9,0)</f>
        <v>0</v>
      </c>
      <c r="S529" s="25"/>
      <c r="T529" s="25">
        <f>IF('RAOB Used for Calcs'!L529=1,'particle parameters'!$B$31,T530+(P530*'vertical grid'!H530))</f>
        <v>0</v>
      </c>
      <c r="V529" s="25">
        <f>(IF('RAOB Used for Calcs'!L529=1, AVERAGE(T528:T529), AVERAGE(T528:T530))*'RAOB Used for Calcs'!N529)</f>
        <v>0</v>
      </c>
      <c r="W529" s="25"/>
      <c r="X529" s="25">
        <f>IF('RAOB Used for Calcs'!L529=1,'particle parameters'!$B$32,X530+(R530*'vertical grid'!H530))</f>
        <v>0</v>
      </c>
      <c r="Z529" s="25">
        <f>(IF('RAOB Used for Calcs'!L529=1,AVERAGE(X528:X529),AVERAGE(X528:X530)))*'RAOB Used for Calcs'!N529</f>
        <v>0</v>
      </c>
      <c r="AB529" s="8">
        <f>(V529*'vertical grid'!H529)+((0.5*P529)*('vertical grid'!H529*'vertical grid'!H529))</f>
        <v>0</v>
      </c>
      <c r="AD529" s="8">
        <f>(Z529*'vertical grid'!H529)+((0.5*R529)*('vertical grid'!H529*'vertical grid'!H529))</f>
        <v>0</v>
      </c>
      <c r="AF529" s="8" t="e">
        <f>IF(AB529=0, AB529/0, SUM(AB529:$AB$600))</f>
        <v>#DIV/0!</v>
      </c>
      <c r="AH529" s="8" t="e">
        <f>IF(AD529=0, AD529/0, SUM(AD529:$AD$600))</f>
        <v>#DIV/0!</v>
      </c>
      <c r="AJ529" s="9" t="e">
        <f>IF('RAOB Used for Calcs'!N530=1,AB529/(B529-B528),B529/0)</f>
        <v>#DIV/0!</v>
      </c>
      <c r="AL529" s="9" t="e">
        <f>IF('RAOB Used for Calcs'!N530=1, AD529/(B529-B528), B529/0)</f>
        <v>#DIV/0!</v>
      </c>
    </row>
    <row r="530" spans="2:38" x14ac:dyDescent="0.15">
      <c r="B530" s="15">
        <f>IF('RAOB Used for Calcs'!N530=1,'RAOB Used for Calcs'!C530,0)</f>
        <v>0</v>
      </c>
      <c r="D530" s="8">
        <f>Vz!K530</f>
        <v>0.42399999999999999</v>
      </c>
      <c r="F530" s="9">
        <f>'P,T'!J530</f>
        <v>0</v>
      </c>
      <c r="G530" s="8"/>
      <c r="H530" s="8">
        <f>'wind velocity'!J530-T530</f>
        <v>0</v>
      </c>
      <c r="I530" s="8"/>
      <c r="J530" s="8">
        <f>'wind velocity'!N530-X530</f>
        <v>0</v>
      </c>
      <c r="L530" s="12">
        <f>IF('RAOB Used for Calcs'!N530=1,(0.5)*F530*$K$12*D530*(H530*ABS(H530)),0)</f>
        <v>0</v>
      </c>
      <c r="N530" s="12">
        <f>IF('RAOB Used for Calcs'!N530=1,(0.5)*F530*$K$12*D530*(J530*ABS(J530)),0)</f>
        <v>0</v>
      </c>
      <c r="P530" s="9">
        <f>IF('RAOB Used for Calcs'!N530=1,L530/$O$9,0)</f>
        <v>0</v>
      </c>
      <c r="Q530" s="8"/>
      <c r="R530" s="9">
        <f>IF('RAOB Used for Calcs'!N530=1,N530/$O$9,0)</f>
        <v>0</v>
      </c>
      <c r="S530" s="25"/>
      <c r="T530" s="25">
        <f>IF('RAOB Used for Calcs'!L530=1,'particle parameters'!$B$31,T531+(P531*'vertical grid'!H531))</f>
        <v>0</v>
      </c>
      <c r="V530" s="25">
        <f>(IF('RAOB Used for Calcs'!L530=1, AVERAGE(T529:T530), AVERAGE(T529:T531))*'RAOB Used for Calcs'!N530)</f>
        <v>0</v>
      </c>
      <c r="W530" s="25"/>
      <c r="X530" s="25">
        <f>IF('RAOB Used for Calcs'!L530=1,'particle parameters'!$B$32,X531+(R531*'vertical grid'!H531))</f>
        <v>0</v>
      </c>
      <c r="Z530" s="25">
        <f>(IF('RAOB Used for Calcs'!L530=1,AVERAGE(X529:X530),AVERAGE(X529:X531)))*'RAOB Used for Calcs'!N530</f>
        <v>0</v>
      </c>
      <c r="AB530" s="8">
        <f>(V530*'vertical grid'!H530)+((0.5*P530)*('vertical grid'!H530*'vertical grid'!H530))</f>
        <v>0</v>
      </c>
      <c r="AD530" s="8">
        <f>(Z530*'vertical grid'!H530)+((0.5*R530)*('vertical grid'!H530*'vertical grid'!H530))</f>
        <v>0</v>
      </c>
      <c r="AF530" s="8" t="e">
        <f>IF(AB530=0, AB530/0, SUM(AB530:$AB$600))</f>
        <v>#DIV/0!</v>
      </c>
      <c r="AH530" s="8" t="e">
        <f>IF(AD530=0, AD530/0, SUM(AD530:$AD$600))</f>
        <v>#DIV/0!</v>
      </c>
      <c r="AJ530" s="9" t="e">
        <f>IF('RAOB Used for Calcs'!N531=1,AB530/(B530-B529),B530/0)</f>
        <v>#DIV/0!</v>
      </c>
      <c r="AL530" s="9" t="e">
        <f>IF('RAOB Used for Calcs'!N531=1, AD530/(B530-B529), B530/0)</f>
        <v>#DIV/0!</v>
      </c>
    </row>
    <row r="531" spans="2:38" x14ac:dyDescent="0.15">
      <c r="B531" s="15">
        <f>IF('RAOB Used for Calcs'!N531=1,'RAOB Used for Calcs'!C531,0)</f>
        <v>0</v>
      </c>
      <c r="D531" s="8">
        <f>Vz!K531</f>
        <v>0.42399999999999999</v>
      </c>
      <c r="F531" s="9">
        <f>'P,T'!J531</f>
        <v>0</v>
      </c>
      <c r="G531" s="8"/>
      <c r="H531" s="8">
        <f>'wind velocity'!J531-T531</f>
        <v>0</v>
      </c>
      <c r="I531" s="8"/>
      <c r="J531" s="8">
        <f>'wind velocity'!N531-X531</f>
        <v>0</v>
      </c>
      <c r="L531" s="12">
        <f>IF('RAOB Used for Calcs'!N531=1,(0.5)*F531*$K$12*D531*(H531*ABS(H531)),0)</f>
        <v>0</v>
      </c>
      <c r="N531" s="12">
        <f>IF('RAOB Used for Calcs'!N531=1,(0.5)*F531*$K$12*D531*(J531*ABS(J531)),0)</f>
        <v>0</v>
      </c>
      <c r="P531" s="9">
        <f>IF('RAOB Used for Calcs'!N531=1,L531/$O$9,0)</f>
        <v>0</v>
      </c>
      <c r="Q531" s="8"/>
      <c r="R531" s="9">
        <f>IF('RAOB Used for Calcs'!N531=1,N531/$O$9,0)</f>
        <v>0</v>
      </c>
      <c r="S531" s="25"/>
      <c r="T531" s="25">
        <f>IF('RAOB Used for Calcs'!L531=1,'particle parameters'!$B$31,T532+(P532*'vertical grid'!H532))</f>
        <v>0</v>
      </c>
      <c r="V531" s="25">
        <f>(IF('RAOB Used for Calcs'!L531=1, AVERAGE(T530:T531), AVERAGE(T530:T532))*'RAOB Used for Calcs'!N531)</f>
        <v>0</v>
      </c>
      <c r="W531" s="25"/>
      <c r="X531" s="25">
        <f>IF('RAOB Used for Calcs'!L531=1,'particle parameters'!$B$32,X532+(R532*'vertical grid'!H532))</f>
        <v>0</v>
      </c>
      <c r="Z531" s="25">
        <f>(IF('RAOB Used for Calcs'!L531=1,AVERAGE(X530:X531),AVERAGE(X530:X532)))*'RAOB Used for Calcs'!N531</f>
        <v>0</v>
      </c>
      <c r="AB531" s="8">
        <f>(V531*'vertical grid'!H531)+((0.5*P531)*('vertical grid'!H531*'vertical grid'!H531))</f>
        <v>0</v>
      </c>
      <c r="AD531" s="8">
        <f>(Z531*'vertical grid'!H531)+((0.5*R531)*('vertical grid'!H531*'vertical grid'!H531))</f>
        <v>0</v>
      </c>
      <c r="AF531" s="8" t="e">
        <f>IF(AB531=0, AB531/0, SUM(AB531:$AB$600))</f>
        <v>#DIV/0!</v>
      </c>
      <c r="AH531" s="8" t="e">
        <f>IF(AD531=0, AD531/0, SUM(AD531:$AD$600))</f>
        <v>#DIV/0!</v>
      </c>
      <c r="AJ531" s="9" t="e">
        <f>IF('RAOB Used for Calcs'!N532=1,AB531/(B531-B530),B531/0)</f>
        <v>#DIV/0!</v>
      </c>
      <c r="AL531" s="9" t="e">
        <f>IF('RAOB Used for Calcs'!N532=1, AD531/(B531-B530), B531/0)</f>
        <v>#DIV/0!</v>
      </c>
    </row>
    <row r="532" spans="2:38" x14ac:dyDescent="0.15">
      <c r="B532" s="15">
        <f>IF('RAOB Used for Calcs'!N532=1,'RAOB Used for Calcs'!C532,0)</f>
        <v>0</v>
      </c>
      <c r="D532" s="8">
        <f>Vz!K532</f>
        <v>0.42399999999999999</v>
      </c>
      <c r="F532" s="9">
        <f>'P,T'!J532</f>
        <v>0</v>
      </c>
      <c r="G532" s="8"/>
      <c r="H532" s="8">
        <f>'wind velocity'!J532-T532</f>
        <v>0</v>
      </c>
      <c r="I532" s="8"/>
      <c r="J532" s="8">
        <f>'wind velocity'!N532-X532</f>
        <v>0</v>
      </c>
      <c r="L532" s="12">
        <f>IF('RAOB Used for Calcs'!N532=1,(0.5)*F532*$K$12*D532*(H532*ABS(H532)),0)</f>
        <v>0</v>
      </c>
      <c r="N532" s="12">
        <f>IF('RAOB Used for Calcs'!N532=1,(0.5)*F532*$K$12*D532*(J532*ABS(J532)),0)</f>
        <v>0</v>
      </c>
      <c r="P532" s="9">
        <f>IF('RAOB Used for Calcs'!N532=1,L532/$O$9,0)</f>
        <v>0</v>
      </c>
      <c r="Q532" s="8"/>
      <c r="R532" s="9">
        <f>IF('RAOB Used for Calcs'!N532=1,N532/$O$9,0)</f>
        <v>0</v>
      </c>
      <c r="S532" s="25"/>
      <c r="T532" s="25">
        <f>IF('RAOB Used for Calcs'!L532=1,'particle parameters'!$B$31,T533+(P533*'vertical grid'!H533))</f>
        <v>0</v>
      </c>
      <c r="V532" s="25">
        <f>(IF('RAOB Used for Calcs'!L532=1, AVERAGE(T531:T532), AVERAGE(T531:T533))*'RAOB Used for Calcs'!N532)</f>
        <v>0</v>
      </c>
      <c r="W532" s="25"/>
      <c r="X532" s="25">
        <f>IF('RAOB Used for Calcs'!L532=1,'particle parameters'!$B$32,X533+(R533*'vertical grid'!H533))</f>
        <v>0</v>
      </c>
      <c r="Z532" s="25">
        <f>(IF('RAOB Used for Calcs'!L532=1,AVERAGE(X531:X532),AVERAGE(X531:X533)))*'RAOB Used for Calcs'!N532</f>
        <v>0</v>
      </c>
      <c r="AB532" s="8">
        <f>(V532*'vertical grid'!H532)+((0.5*P532)*('vertical grid'!H532*'vertical grid'!H532))</f>
        <v>0</v>
      </c>
      <c r="AD532" s="8">
        <f>(Z532*'vertical grid'!H532)+((0.5*R532)*('vertical grid'!H532*'vertical grid'!H532))</f>
        <v>0</v>
      </c>
      <c r="AF532" s="8" t="e">
        <f>IF(AB532=0, AB532/0, SUM(AB532:$AB$600))</f>
        <v>#DIV/0!</v>
      </c>
      <c r="AH532" s="8" t="e">
        <f>IF(AD532=0, AD532/0, SUM(AD532:$AD$600))</f>
        <v>#DIV/0!</v>
      </c>
      <c r="AJ532" s="9" t="e">
        <f>IF('RAOB Used for Calcs'!N533=1,AB532/(B532-B531),B532/0)</f>
        <v>#DIV/0!</v>
      </c>
      <c r="AL532" s="9" t="e">
        <f>IF('RAOB Used for Calcs'!N533=1, AD532/(B532-B531), B532/0)</f>
        <v>#DIV/0!</v>
      </c>
    </row>
    <row r="533" spans="2:38" x14ac:dyDescent="0.15">
      <c r="B533" s="15">
        <f>IF('RAOB Used for Calcs'!N533=1,'RAOB Used for Calcs'!C533,0)</f>
        <v>0</v>
      </c>
      <c r="D533" s="8">
        <f>Vz!K533</f>
        <v>0.42399999999999999</v>
      </c>
      <c r="F533" s="9">
        <f>'P,T'!J533</f>
        <v>0</v>
      </c>
      <c r="G533" s="8"/>
      <c r="H533" s="8">
        <f>'wind velocity'!J533-T533</f>
        <v>0</v>
      </c>
      <c r="I533" s="8"/>
      <c r="J533" s="8">
        <f>'wind velocity'!N533-X533</f>
        <v>0</v>
      </c>
      <c r="L533" s="12">
        <f>IF('RAOB Used for Calcs'!N533=1,(0.5)*F533*$K$12*D533*(H533*ABS(H533)),0)</f>
        <v>0</v>
      </c>
      <c r="N533" s="12">
        <f>IF('RAOB Used for Calcs'!N533=1,(0.5)*F533*$K$12*D533*(J533*ABS(J533)),0)</f>
        <v>0</v>
      </c>
      <c r="P533" s="9">
        <f>IF('RAOB Used for Calcs'!N533=1,L533/$O$9,0)</f>
        <v>0</v>
      </c>
      <c r="Q533" s="8"/>
      <c r="R533" s="9">
        <f>IF('RAOB Used for Calcs'!N533=1,N533/$O$9,0)</f>
        <v>0</v>
      </c>
      <c r="S533" s="25"/>
      <c r="T533" s="25">
        <f>IF('RAOB Used for Calcs'!L533=1,'particle parameters'!$B$31,T534+(P534*'vertical grid'!H534))</f>
        <v>0</v>
      </c>
      <c r="V533" s="25">
        <f>(IF('RAOB Used for Calcs'!L533=1, AVERAGE(T532:T533), AVERAGE(T532:T534))*'RAOB Used for Calcs'!N533)</f>
        <v>0</v>
      </c>
      <c r="W533" s="25"/>
      <c r="X533" s="25">
        <f>IF('RAOB Used for Calcs'!L533=1,'particle parameters'!$B$32,X534+(R534*'vertical grid'!H534))</f>
        <v>0</v>
      </c>
      <c r="Z533" s="25">
        <f>(IF('RAOB Used for Calcs'!L533=1,AVERAGE(X532:X533),AVERAGE(X532:X534)))*'RAOB Used for Calcs'!N533</f>
        <v>0</v>
      </c>
      <c r="AB533" s="8">
        <f>(V533*'vertical grid'!H533)+((0.5*P533)*('vertical grid'!H533*'vertical grid'!H533))</f>
        <v>0</v>
      </c>
      <c r="AD533" s="8">
        <f>(Z533*'vertical grid'!H533)+((0.5*R533)*('vertical grid'!H533*'vertical grid'!H533))</f>
        <v>0</v>
      </c>
      <c r="AF533" s="8" t="e">
        <f>IF(AB533=0, AB533/0, SUM(AB533:$AB$600))</f>
        <v>#DIV/0!</v>
      </c>
      <c r="AH533" s="8" t="e">
        <f>IF(AD533=0, AD533/0, SUM(AD533:$AD$600))</f>
        <v>#DIV/0!</v>
      </c>
      <c r="AJ533" s="9" t="e">
        <f>IF('RAOB Used for Calcs'!N534=1,AB533/(B533-B532),B533/0)</f>
        <v>#DIV/0!</v>
      </c>
      <c r="AL533" s="9" t="e">
        <f>IF('RAOB Used for Calcs'!N534=1, AD533/(B533-B532), B533/0)</f>
        <v>#DIV/0!</v>
      </c>
    </row>
    <row r="534" spans="2:38" x14ac:dyDescent="0.15">
      <c r="B534" s="15">
        <f>IF('RAOB Used for Calcs'!N534=1,'RAOB Used for Calcs'!C534,0)</f>
        <v>0</v>
      </c>
      <c r="D534" s="8">
        <f>Vz!K534</f>
        <v>0.42399999999999999</v>
      </c>
      <c r="F534" s="9">
        <f>'P,T'!J534</f>
        <v>0</v>
      </c>
      <c r="G534" s="8"/>
      <c r="H534" s="8">
        <f>'wind velocity'!J534-T534</f>
        <v>0</v>
      </c>
      <c r="I534" s="8"/>
      <c r="J534" s="8">
        <f>'wind velocity'!N534-X534</f>
        <v>0</v>
      </c>
      <c r="L534" s="12">
        <f>IF('RAOB Used for Calcs'!N534=1,(0.5)*F534*$K$12*D534*(H534*ABS(H534)),0)</f>
        <v>0</v>
      </c>
      <c r="N534" s="12">
        <f>IF('RAOB Used for Calcs'!N534=1,(0.5)*F534*$K$12*D534*(J534*ABS(J534)),0)</f>
        <v>0</v>
      </c>
      <c r="P534" s="9">
        <f>IF('RAOB Used for Calcs'!N534=1,L534/$O$9,0)</f>
        <v>0</v>
      </c>
      <c r="Q534" s="8"/>
      <c r="R534" s="9">
        <f>IF('RAOB Used for Calcs'!N534=1,N534/$O$9,0)</f>
        <v>0</v>
      </c>
      <c r="S534" s="25"/>
      <c r="T534" s="25">
        <f>IF('RAOB Used for Calcs'!L534=1,'particle parameters'!$B$31,T535+(P535*'vertical grid'!H535))</f>
        <v>0</v>
      </c>
      <c r="V534" s="25">
        <f>(IF('RAOB Used for Calcs'!L534=1, AVERAGE(T533:T534), AVERAGE(T533:T535))*'RAOB Used for Calcs'!N534)</f>
        <v>0</v>
      </c>
      <c r="W534" s="25"/>
      <c r="X534" s="25">
        <f>IF('RAOB Used for Calcs'!L534=1,'particle parameters'!$B$32,X535+(R535*'vertical grid'!H535))</f>
        <v>0</v>
      </c>
      <c r="Z534" s="25">
        <f>(IF('RAOB Used for Calcs'!L534=1,AVERAGE(X533:X534),AVERAGE(X533:X535)))*'RAOB Used for Calcs'!N534</f>
        <v>0</v>
      </c>
      <c r="AB534" s="8">
        <f>(V534*'vertical grid'!H534)+((0.5*P534)*('vertical grid'!H534*'vertical grid'!H534))</f>
        <v>0</v>
      </c>
      <c r="AD534" s="8">
        <f>(Z534*'vertical grid'!H534)+((0.5*R534)*('vertical grid'!H534*'vertical grid'!H534))</f>
        <v>0</v>
      </c>
      <c r="AF534" s="8" t="e">
        <f>IF(AB534=0, AB534/0, SUM(AB534:$AB$600))</f>
        <v>#DIV/0!</v>
      </c>
      <c r="AH534" s="8" t="e">
        <f>IF(AD534=0, AD534/0, SUM(AD534:$AD$600))</f>
        <v>#DIV/0!</v>
      </c>
      <c r="AJ534" s="9" t="e">
        <f>IF('RAOB Used for Calcs'!N535=1,AB534/(B534-B533),B534/0)</f>
        <v>#DIV/0!</v>
      </c>
      <c r="AL534" s="9" t="e">
        <f>IF('RAOB Used for Calcs'!N535=1, AD534/(B534-B533), B534/0)</f>
        <v>#DIV/0!</v>
      </c>
    </row>
    <row r="535" spans="2:38" x14ac:dyDescent="0.15">
      <c r="B535" s="15">
        <f>IF('RAOB Used for Calcs'!N535=1,'RAOB Used for Calcs'!C535,0)</f>
        <v>0</v>
      </c>
      <c r="D535" s="8">
        <f>Vz!K535</f>
        <v>0.42399999999999999</v>
      </c>
      <c r="F535" s="9">
        <f>'P,T'!J535</f>
        <v>0</v>
      </c>
      <c r="G535" s="8"/>
      <c r="H535" s="8">
        <f>'wind velocity'!J535-T535</f>
        <v>0</v>
      </c>
      <c r="I535" s="8"/>
      <c r="J535" s="8">
        <f>'wind velocity'!N535-X535</f>
        <v>0</v>
      </c>
      <c r="L535" s="12">
        <f>IF('RAOB Used for Calcs'!N535=1,(0.5)*F535*$K$12*D535*(H535*ABS(H535)),0)</f>
        <v>0</v>
      </c>
      <c r="N535" s="12">
        <f>IF('RAOB Used for Calcs'!N535=1,(0.5)*F535*$K$12*D535*(J535*ABS(J535)),0)</f>
        <v>0</v>
      </c>
      <c r="P535" s="9">
        <f>IF('RAOB Used for Calcs'!N535=1,L535/$O$9,0)</f>
        <v>0</v>
      </c>
      <c r="Q535" s="8"/>
      <c r="R535" s="9">
        <f>IF('RAOB Used for Calcs'!N535=1,N535/$O$9,0)</f>
        <v>0</v>
      </c>
      <c r="S535" s="25"/>
      <c r="T535" s="25">
        <f>IF('RAOB Used for Calcs'!L535=1,'particle parameters'!$B$31,T536+(P536*'vertical grid'!H536))</f>
        <v>0</v>
      </c>
      <c r="V535" s="25">
        <f>(IF('RAOB Used for Calcs'!L535=1, AVERAGE(T534:T535), AVERAGE(T534:T536))*'RAOB Used for Calcs'!N535)</f>
        <v>0</v>
      </c>
      <c r="W535" s="25"/>
      <c r="X535" s="25">
        <f>IF('RAOB Used for Calcs'!L535=1,'particle parameters'!$B$32,X536+(R536*'vertical grid'!H536))</f>
        <v>0</v>
      </c>
      <c r="Z535" s="25">
        <f>(IF('RAOB Used for Calcs'!L535=1,AVERAGE(X534:X535),AVERAGE(X534:X536)))*'RAOB Used for Calcs'!N535</f>
        <v>0</v>
      </c>
      <c r="AB535" s="8">
        <f>(V535*'vertical grid'!H535)+((0.5*P535)*('vertical grid'!H535*'vertical grid'!H535))</f>
        <v>0</v>
      </c>
      <c r="AD535" s="8">
        <f>(Z535*'vertical grid'!H535)+((0.5*R535)*('vertical grid'!H535*'vertical grid'!H535))</f>
        <v>0</v>
      </c>
      <c r="AF535" s="8" t="e">
        <f>IF(AB535=0, AB535/0, SUM(AB535:$AB$600))</f>
        <v>#DIV/0!</v>
      </c>
      <c r="AH535" s="8" t="e">
        <f>IF(AD535=0, AD535/0, SUM(AD535:$AD$600))</f>
        <v>#DIV/0!</v>
      </c>
      <c r="AJ535" s="9" t="e">
        <f>IF('RAOB Used for Calcs'!N536=1,AB535/(B535-B534),B535/0)</f>
        <v>#DIV/0!</v>
      </c>
      <c r="AL535" s="9" t="e">
        <f>IF('RAOB Used for Calcs'!N536=1, AD535/(B535-B534), B535/0)</f>
        <v>#DIV/0!</v>
      </c>
    </row>
    <row r="536" spans="2:38" x14ac:dyDescent="0.15">
      <c r="B536" s="15">
        <f>IF('RAOB Used for Calcs'!N536=1,'RAOB Used for Calcs'!C536,0)</f>
        <v>0</v>
      </c>
      <c r="D536" s="8">
        <f>Vz!K536</f>
        <v>0.42399999999999999</v>
      </c>
      <c r="F536" s="9">
        <f>'P,T'!J536</f>
        <v>0</v>
      </c>
      <c r="G536" s="8"/>
      <c r="H536" s="8">
        <f>'wind velocity'!J536-T536</f>
        <v>0</v>
      </c>
      <c r="I536" s="8"/>
      <c r="J536" s="8">
        <f>'wind velocity'!N536-X536</f>
        <v>0</v>
      </c>
      <c r="L536" s="12">
        <f>IF('RAOB Used for Calcs'!N536=1,(0.5)*F536*$K$12*D536*(H536*ABS(H536)),0)</f>
        <v>0</v>
      </c>
      <c r="N536" s="12">
        <f>IF('RAOB Used for Calcs'!N536=1,(0.5)*F536*$K$12*D536*(J536*ABS(J536)),0)</f>
        <v>0</v>
      </c>
      <c r="P536" s="9">
        <f>IF('RAOB Used for Calcs'!N536=1,L536/$O$9,0)</f>
        <v>0</v>
      </c>
      <c r="Q536" s="8"/>
      <c r="R536" s="9">
        <f>IF('RAOB Used for Calcs'!N536=1,N536/$O$9,0)</f>
        <v>0</v>
      </c>
      <c r="S536" s="25"/>
      <c r="T536" s="25">
        <f>IF('RAOB Used for Calcs'!L536=1,'particle parameters'!$B$31,T537+(P537*'vertical grid'!H537))</f>
        <v>0</v>
      </c>
      <c r="V536" s="25">
        <f>(IF('RAOB Used for Calcs'!L536=1, AVERAGE(T535:T536), AVERAGE(T535:T537))*'RAOB Used for Calcs'!N536)</f>
        <v>0</v>
      </c>
      <c r="W536" s="25"/>
      <c r="X536" s="25">
        <f>IF('RAOB Used for Calcs'!L536=1,'particle parameters'!$B$32,X537+(R537*'vertical grid'!H537))</f>
        <v>0</v>
      </c>
      <c r="Z536" s="25">
        <f>(IF('RAOB Used for Calcs'!L536=1,AVERAGE(X535:X536),AVERAGE(X535:X537)))*'RAOB Used for Calcs'!N536</f>
        <v>0</v>
      </c>
      <c r="AB536" s="8">
        <f>(V536*'vertical grid'!H536)+((0.5*P536)*('vertical grid'!H536*'vertical grid'!H536))</f>
        <v>0</v>
      </c>
      <c r="AD536" s="8">
        <f>(Z536*'vertical grid'!H536)+((0.5*R536)*('vertical grid'!H536*'vertical grid'!H536))</f>
        <v>0</v>
      </c>
      <c r="AF536" s="8" t="e">
        <f>IF(AB536=0, AB536/0, SUM(AB536:$AB$600))</f>
        <v>#DIV/0!</v>
      </c>
      <c r="AH536" s="8" t="e">
        <f>IF(AD536=0, AD536/0, SUM(AD536:$AD$600))</f>
        <v>#DIV/0!</v>
      </c>
      <c r="AJ536" s="9" t="e">
        <f>IF('RAOB Used for Calcs'!N537=1,AB536/(B536-B535),B536/0)</f>
        <v>#DIV/0!</v>
      </c>
      <c r="AL536" s="9" t="e">
        <f>IF('RAOB Used for Calcs'!N537=1, AD536/(B536-B535), B536/0)</f>
        <v>#DIV/0!</v>
      </c>
    </row>
    <row r="537" spans="2:38" x14ac:dyDescent="0.15">
      <c r="B537" s="15">
        <f>IF('RAOB Used for Calcs'!N537=1,'RAOB Used for Calcs'!C537,0)</f>
        <v>0</v>
      </c>
      <c r="D537" s="8">
        <f>Vz!K537</f>
        <v>0.42399999999999999</v>
      </c>
      <c r="F537" s="9">
        <f>'P,T'!J537</f>
        <v>0</v>
      </c>
      <c r="G537" s="8"/>
      <c r="H537" s="8">
        <f>'wind velocity'!J537-T537</f>
        <v>0</v>
      </c>
      <c r="I537" s="8"/>
      <c r="J537" s="8">
        <f>'wind velocity'!N537-X537</f>
        <v>0</v>
      </c>
      <c r="L537" s="12">
        <f>IF('RAOB Used for Calcs'!N537=1,(0.5)*F537*$K$12*D537*(H537*ABS(H537)),0)</f>
        <v>0</v>
      </c>
      <c r="N537" s="12">
        <f>IF('RAOB Used for Calcs'!N537=1,(0.5)*F537*$K$12*D537*(J537*ABS(J537)),0)</f>
        <v>0</v>
      </c>
      <c r="P537" s="9">
        <f>IF('RAOB Used for Calcs'!N537=1,L537/$O$9,0)</f>
        <v>0</v>
      </c>
      <c r="Q537" s="8"/>
      <c r="R537" s="9">
        <f>IF('RAOB Used for Calcs'!N537=1,N537/$O$9,0)</f>
        <v>0</v>
      </c>
      <c r="S537" s="25"/>
      <c r="T537" s="25">
        <f>IF('RAOB Used for Calcs'!L537=1,'particle parameters'!$B$31,T538+(P538*'vertical grid'!H538))</f>
        <v>0</v>
      </c>
      <c r="V537" s="25">
        <f>(IF('RAOB Used for Calcs'!L537=1, AVERAGE(T536:T537), AVERAGE(T536:T538))*'RAOB Used for Calcs'!N537)</f>
        <v>0</v>
      </c>
      <c r="W537" s="25"/>
      <c r="X537" s="25">
        <f>IF('RAOB Used for Calcs'!L537=1,'particle parameters'!$B$32,X538+(R538*'vertical grid'!H538))</f>
        <v>0</v>
      </c>
      <c r="Z537" s="25">
        <f>(IF('RAOB Used for Calcs'!L537=1,AVERAGE(X536:X537),AVERAGE(X536:X538)))*'RAOB Used for Calcs'!N537</f>
        <v>0</v>
      </c>
      <c r="AB537" s="8">
        <f>(V537*'vertical grid'!H537)+((0.5*P537)*('vertical grid'!H537*'vertical grid'!H537))</f>
        <v>0</v>
      </c>
      <c r="AD537" s="8">
        <f>(Z537*'vertical grid'!H537)+((0.5*R537)*('vertical grid'!H537*'vertical grid'!H537))</f>
        <v>0</v>
      </c>
      <c r="AF537" s="8" t="e">
        <f>IF(AB537=0, AB537/0, SUM(AB537:$AB$600))</f>
        <v>#DIV/0!</v>
      </c>
      <c r="AH537" s="8" t="e">
        <f>IF(AD537=0, AD537/0, SUM(AD537:$AD$600))</f>
        <v>#DIV/0!</v>
      </c>
      <c r="AJ537" s="9" t="e">
        <f>IF('RAOB Used for Calcs'!N538=1,AB537/(B537-B536),B537/0)</f>
        <v>#DIV/0!</v>
      </c>
      <c r="AL537" s="9" t="e">
        <f>IF('RAOB Used for Calcs'!N538=1, AD537/(B537-B536), B537/0)</f>
        <v>#DIV/0!</v>
      </c>
    </row>
    <row r="538" spans="2:38" x14ac:dyDescent="0.15">
      <c r="B538" s="15">
        <f>IF('RAOB Used for Calcs'!N538=1,'RAOB Used for Calcs'!C538,0)</f>
        <v>0</v>
      </c>
      <c r="D538" s="8">
        <f>Vz!K538</f>
        <v>0.42399999999999999</v>
      </c>
      <c r="F538" s="9">
        <f>'P,T'!J538</f>
        <v>0</v>
      </c>
      <c r="G538" s="8"/>
      <c r="H538" s="8">
        <f>'wind velocity'!J538-T538</f>
        <v>0</v>
      </c>
      <c r="I538" s="8"/>
      <c r="J538" s="8">
        <f>'wind velocity'!N538-X538</f>
        <v>0</v>
      </c>
      <c r="L538" s="12">
        <f>IF('RAOB Used for Calcs'!N538=1,(0.5)*F538*$K$12*D538*(H538*ABS(H538)),0)</f>
        <v>0</v>
      </c>
      <c r="N538" s="12">
        <f>IF('RAOB Used for Calcs'!N538=1,(0.5)*F538*$K$12*D538*(J538*ABS(J538)),0)</f>
        <v>0</v>
      </c>
      <c r="P538" s="9">
        <f>IF('RAOB Used for Calcs'!N538=1,L538/$O$9,0)</f>
        <v>0</v>
      </c>
      <c r="Q538" s="8"/>
      <c r="R538" s="9">
        <f>IF('RAOB Used for Calcs'!N538=1,N538/$O$9,0)</f>
        <v>0</v>
      </c>
      <c r="S538" s="25"/>
      <c r="T538" s="25">
        <f>IF('RAOB Used for Calcs'!L538=1,'particle parameters'!$B$31,T539+(P539*'vertical grid'!H539))</f>
        <v>0</v>
      </c>
      <c r="V538" s="25">
        <f>(IF('RAOB Used for Calcs'!L538=1, AVERAGE(T537:T538), AVERAGE(T537:T539))*'RAOB Used for Calcs'!N538)</f>
        <v>0</v>
      </c>
      <c r="W538" s="25"/>
      <c r="X538" s="25">
        <f>IF('RAOB Used for Calcs'!L538=1,'particle parameters'!$B$32,X539+(R539*'vertical grid'!H539))</f>
        <v>0</v>
      </c>
      <c r="Z538" s="25">
        <f>(IF('RAOB Used for Calcs'!L538=1,AVERAGE(X537:X538),AVERAGE(X537:X539)))*'RAOB Used for Calcs'!N538</f>
        <v>0</v>
      </c>
      <c r="AB538" s="8">
        <f>(V538*'vertical grid'!H538)+((0.5*P538)*('vertical grid'!H538*'vertical grid'!H538))</f>
        <v>0</v>
      </c>
      <c r="AD538" s="8">
        <f>(Z538*'vertical grid'!H538)+((0.5*R538)*('vertical grid'!H538*'vertical grid'!H538))</f>
        <v>0</v>
      </c>
      <c r="AF538" s="8" t="e">
        <f>IF(AB538=0, AB538/0, SUM(AB538:$AB$600))</f>
        <v>#DIV/0!</v>
      </c>
      <c r="AH538" s="8" t="e">
        <f>IF(AD538=0, AD538/0, SUM(AD538:$AD$600))</f>
        <v>#DIV/0!</v>
      </c>
      <c r="AJ538" s="9" t="e">
        <f>IF('RAOB Used for Calcs'!N539=1,AB538/(B538-B537),B538/0)</f>
        <v>#DIV/0!</v>
      </c>
      <c r="AL538" s="9" t="e">
        <f>IF('RAOB Used for Calcs'!N539=1, AD538/(B538-B537), B538/0)</f>
        <v>#DIV/0!</v>
      </c>
    </row>
    <row r="539" spans="2:38" x14ac:dyDescent="0.15">
      <c r="B539" s="15">
        <f>IF('RAOB Used for Calcs'!N539=1,'RAOB Used for Calcs'!C539,0)</f>
        <v>0</v>
      </c>
      <c r="D539" s="8">
        <f>Vz!K539</f>
        <v>0.42399999999999999</v>
      </c>
      <c r="F539" s="9">
        <f>'P,T'!J539</f>
        <v>0</v>
      </c>
      <c r="G539" s="8"/>
      <c r="H539" s="8">
        <f>'wind velocity'!J539-T539</f>
        <v>0</v>
      </c>
      <c r="I539" s="8"/>
      <c r="J539" s="8">
        <f>'wind velocity'!N539-X539</f>
        <v>0</v>
      </c>
      <c r="L539" s="12">
        <f>IF('RAOB Used for Calcs'!N539=1,(0.5)*F539*$K$12*D539*(H539*ABS(H539)),0)</f>
        <v>0</v>
      </c>
      <c r="N539" s="12">
        <f>IF('RAOB Used for Calcs'!N539=1,(0.5)*F539*$K$12*D539*(J539*ABS(J539)),0)</f>
        <v>0</v>
      </c>
      <c r="P539" s="9">
        <f>IF('RAOB Used for Calcs'!N539=1,L539/$O$9,0)</f>
        <v>0</v>
      </c>
      <c r="Q539" s="8"/>
      <c r="R539" s="9">
        <f>IF('RAOB Used for Calcs'!N539=1,N539/$O$9,0)</f>
        <v>0</v>
      </c>
      <c r="S539" s="25"/>
      <c r="T539" s="25">
        <f>IF('RAOB Used for Calcs'!L539=1,'particle parameters'!$B$31,T540+(P540*'vertical grid'!H540))</f>
        <v>0</v>
      </c>
      <c r="V539" s="25">
        <f>(IF('RAOB Used for Calcs'!L539=1, AVERAGE(T538:T539), AVERAGE(T538:T540))*'RAOB Used for Calcs'!N539)</f>
        <v>0</v>
      </c>
      <c r="W539" s="25"/>
      <c r="X539" s="25">
        <f>IF('RAOB Used for Calcs'!L539=1,'particle parameters'!$B$32,X540+(R540*'vertical grid'!H540))</f>
        <v>0</v>
      </c>
      <c r="Z539" s="25">
        <f>(IF('RAOB Used for Calcs'!L539=1,AVERAGE(X538:X539),AVERAGE(X538:X540)))*'RAOB Used for Calcs'!N539</f>
        <v>0</v>
      </c>
      <c r="AB539" s="8">
        <f>(V539*'vertical grid'!H539)+((0.5*P539)*('vertical grid'!H539*'vertical grid'!H539))</f>
        <v>0</v>
      </c>
      <c r="AD539" s="8">
        <f>(Z539*'vertical grid'!H539)+((0.5*R539)*('vertical grid'!H539*'vertical grid'!H539))</f>
        <v>0</v>
      </c>
      <c r="AF539" s="8" t="e">
        <f>IF(AB539=0, AB539/0, SUM(AB539:$AB$600))</f>
        <v>#DIV/0!</v>
      </c>
      <c r="AH539" s="8" t="e">
        <f>IF(AD539=0, AD539/0, SUM(AD539:$AD$600))</f>
        <v>#DIV/0!</v>
      </c>
      <c r="AJ539" s="9" t="e">
        <f>IF('RAOB Used for Calcs'!N540=1,AB539/(B539-B538),B539/0)</f>
        <v>#DIV/0!</v>
      </c>
      <c r="AL539" s="9" t="e">
        <f>IF('RAOB Used for Calcs'!N540=1, AD539/(B539-B538), B539/0)</f>
        <v>#DIV/0!</v>
      </c>
    </row>
    <row r="540" spans="2:38" x14ac:dyDescent="0.15">
      <c r="B540" s="15">
        <f>IF('RAOB Used for Calcs'!N540=1,'RAOB Used for Calcs'!C540,0)</f>
        <v>0</v>
      </c>
      <c r="D540" s="8">
        <f>Vz!K540</f>
        <v>0.42399999999999999</v>
      </c>
      <c r="F540" s="9">
        <f>'P,T'!J540</f>
        <v>0</v>
      </c>
      <c r="G540" s="8"/>
      <c r="H540" s="8">
        <f>'wind velocity'!J540-T540</f>
        <v>0</v>
      </c>
      <c r="I540" s="8"/>
      <c r="J540" s="8">
        <f>'wind velocity'!N540-X540</f>
        <v>0</v>
      </c>
      <c r="L540" s="12">
        <f>IF('RAOB Used for Calcs'!N540=1,(0.5)*F540*$K$12*D540*(H540*ABS(H540)),0)</f>
        <v>0</v>
      </c>
      <c r="N540" s="12">
        <f>IF('RAOB Used for Calcs'!N540=1,(0.5)*F540*$K$12*D540*(J540*ABS(J540)),0)</f>
        <v>0</v>
      </c>
      <c r="P540" s="9">
        <f>IF('RAOB Used for Calcs'!N540=1,L540/$O$9,0)</f>
        <v>0</v>
      </c>
      <c r="Q540" s="8"/>
      <c r="R540" s="9">
        <f>IF('RAOB Used for Calcs'!N540=1,N540/$O$9,0)</f>
        <v>0</v>
      </c>
      <c r="S540" s="25"/>
      <c r="T540" s="25">
        <f>IF('RAOB Used for Calcs'!L540=1,'particle parameters'!$B$31,T541+(P541*'vertical grid'!H541))</f>
        <v>0</v>
      </c>
      <c r="V540" s="25">
        <f>(IF('RAOB Used for Calcs'!L540=1, AVERAGE(T539:T540), AVERAGE(T539:T541))*'RAOB Used for Calcs'!N540)</f>
        <v>0</v>
      </c>
      <c r="W540" s="25"/>
      <c r="X540" s="25">
        <f>IF('RAOB Used for Calcs'!L540=1,'particle parameters'!$B$32,X541+(R541*'vertical grid'!H541))</f>
        <v>0</v>
      </c>
      <c r="Z540" s="25">
        <f>(IF('RAOB Used for Calcs'!L540=1,AVERAGE(X539:X540),AVERAGE(X539:X541)))*'RAOB Used for Calcs'!N540</f>
        <v>0</v>
      </c>
      <c r="AB540" s="8">
        <f>(V540*'vertical grid'!H540)+((0.5*P540)*('vertical grid'!H540*'vertical grid'!H540))</f>
        <v>0</v>
      </c>
      <c r="AD540" s="8">
        <f>(Z540*'vertical grid'!H540)+((0.5*R540)*('vertical grid'!H540*'vertical grid'!H540))</f>
        <v>0</v>
      </c>
      <c r="AF540" s="8" t="e">
        <f>IF(AB540=0, AB540/0, SUM(AB540:$AB$600))</f>
        <v>#DIV/0!</v>
      </c>
      <c r="AH540" s="8" t="e">
        <f>IF(AD540=0, AD540/0, SUM(AD540:$AD$600))</f>
        <v>#DIV/0!</v>
      </c>
      <c r="AJ540" s="9" t="e">
        <f>IF('RAOB Used for Calcs'!N541=1,AB540/(B540-B539),B540/0)</f>
        <v>#DIV/0!</v>
      </c>
      <c r="AL540" s="9" t="e">
        <f>IF('RAOB Used for Calcs'!N541=1, AD540/(B540-B539), B540/0)</f>
        <v>#DIV/0!</v>
      </c>
    </row>
    <row r="541" spans="2:38" x14ac:dyDescent="0.15">
      <c r="B541" s="15">
        <f>IF('RAOB Used for Calcs'!N541=1,'RAOB Used for Calcs'!C541,0)</f>
        <v>0</v>
      </c>
      <c r="D541" s="8">
        <f>Vz!K541</f>
        <v>0.42399999999999999</v>
      </c>
      <c r="F541" s="9">
        <f>'P,T'!J541</f>
        <v>0</v>
      </c>
      <c r="G541" s="8"/>
      <c r="H541" s="8">
        <f>'wind velocity'!J541-T541</f>
        <v>0</v>
      </c>
      <c r="I541" s="8"/>
      <c r="J541" s="8">
        <f>'wind velocity'!N541-X541</f>
        <v>0</v>
      </c>
      <c r="L541" s="12">
        <f>IF('RAOB Used for Calcs'!N541=1,(0.5)*F541*$K$12*D541*(H541*ABS(H541)),0)</f>
        <v>0</v>
      </c>
      <c r="N541" s="12">
        <f>IF('RAOB Used for Calcs'!N541=1,(0.5)*F541*$K$12*D541*(J541*ABS(J541)),0)</f>
        <v>0</v>
      </c>
      <c r="P541" s="9">
        <f>IF('RAOB Used for Calcs'!N541=1,L541/$O$9,0)</f>
        <v>0</v>
      </c>
      <c r="Q541" s="8"/>
      <c r="R541" s="9">
        <f>IF('RAOB Used for Calcs'!N541=1,N541/$O$9,0)</f>
        <v>0</v>
      </c>
      <c r="S541" s="25"/>
      <c r="T541" s="25">
        <f>IF('RAOB Used for Calcs'!L541=1,'particle parameters'!$B$31,T542+(P542*'vertical grid'!H542))</f>
        <v>0</v>
      </c>
      <c r="V541" s="25">
        <f>(IF('RAOB Used for Calcs'!L541=1, AVERAGE(T540:T541), AVERAGE(T540:T542))*'RAOB Used for Calcs'!N541)</f>
        <v>0</v>
      </c>
      <c r="W541" s="25"/>
      <c r="X541" s="25">
        <f>IF('RAOB Used for Calcs'!L541=1,'particle parameters'!$B$32,X542+(R542*'vertical grid'!H542))</f>
        <v>0</v>
      </c>
      <c r="Z541" s="25">
        <f>(IF('RAOB Used for Calcs'!L541=1,AVERAGE(X540:X541),AVERAGE(X540:X542)))*'RAOB Used for Calcs'!N541</f>
        <v>0</v>
      </c>
      <c r="AB541" s="8">
        <f>(V541*'vertical grid'!H541)+((0.5*P541)*('vertical grid'!H541*'vertical grid'!H541))</f>
        <v>0</v>
      </c>
      <c r="AD541" s="8">
        <f>(Z541*'vertical grid'!H541)+((0.5*R541)*('vertical grid'!H541*'vertical grid'!H541))</f>
        <v>0</v>
      </c>
      <c r="AF541" s="8" t="e">
        <f>IF(AB541=0, AB541/0, SUM(AB541:$AB$600))</f>
        <v>#DIV/0!</v>
      </c>
      <c r="AH541" s="8" t="e">
        <f>IF(AD541=0, AD541/0, SUM(AD541:$AD$600))</f>
        <v>#DIV/0!</v>
      </c>
      <c r="AJ541" s="9" t="e">
        <f>IF('RAOB Used for Calcs'!N542=1,AB541/(B541-B540),B541/0)</f>
        <v>#DIV/0!</v>
      </c>
      <c r="AL541" s="9" t="e">
        <f>IF('RAOB Used for Calcs'!N542=1, AD541/(B541-B540), B541/0)</f>
        <v>#DIV/0!</v>
      </c>
    </row>
    <row r="542" spans="2:38" x14ac:dyDescent="0.15">
      <c r="B542" s="15">
        <f>IF('RAOB Used for Calcs'!N542=1,'RAOB Used for Calcs'!C542,0)</f>
        <v>0</v>
      </c>
      <c r="D542" s="8">
        <f>Vz!K542</f>
        <v>0.42399999999999999</v>
      </c>
      <c r="F542" s="9">
        <f>'P,T'!J542</f>
        <v>0</v>
      </c>
      <c r="G542" s="8"/>
      <c r="H542" s="8">
        <f>'wind velocity'!J542-T542</f>
        <v>0</v>
      </c>
      <c r="I542" s="8"/>
      <c r="J542" s="8">
        <f>'wind velocity'!N542-X542</f>
        <v>0</v>
      </c>
      <c r="L542" s="12">
        <f>IF('RAOB Used for Calcs'!N542=1,(0.5)*F542*$K$12*D542*(H542*ABS(H542)),0)</f>
        <v>0</v>
      </c>
      <c r="N542" s="12">
        <f>IF('RAOB Used for Calcs'!N542=1,(0.5)*F542*$K$12*D542*(J542*ABS(J542)),0)</f>
        <v>0</v>
      </c>
      <c r="P542" s="9">
        <f>IF('RAOB Used for Calcs'!N542=1,L542/$O$9,0)</f>
        <v>0</v>
      </c>
      <c r="Q542" s="8"/>
      <c r="R542" s="9">
        <f>IF('RAOB Used for Calcs'!N542=1,N542/$O$9,0)</f>
        <v>0</v>
      </c>
      <c r="S542" s="25"/>
      <c r="T542" s="25">
        <f>IF('RAOB Used for Calcs'!L542=1,'particle parameters'!$B$31,T543+(P543*'vertical grid'!H543))</f>
        <v>0</v>
      </c>
      <c r="V542" s="25">
        <f>(IF('RAOB Used for Calcs'!L542=1, AVERAGE(T541:T542), AVERAGE(T541:T543))*'RAOB Used for Calcs'!N542)</f>
        <v>0</v>
      </c>
      <c r="W542" s="25"/>
      <c r="X542" s="25">
        <f>IF('RAOB Used for Calcs'!L542=1,'particle parameters'!$B$32,X543+(R543*'vertical grid'!H543))</f>
        <v>0</v>
      </c>
      <c r="Z542" s="25">
        <f>(IF('RAOB Used for Calcs'!L542=1,AVERAGE(X541:X542),AVERAGE(X541:X543)))*'RAOB Used for Calcs'!N542</f>
        <v>0</v>
      </c>
      <c r="AB542" s="8">
        <f>(V542*'vertical grid'!H542)+((0.5*P542)*('vertical grid'!H542*'vertical grid'!H542))</f>
        <v>0</v>
      </c>
      <c r="AD542" s="8">
        <f>(Z542*'vertical grid'!H542)+((0.5*R542)*('vertical grid'!H542*'vertical grid'!H542))</f>
        <v>0</v>
      </c>
      <c r="AF542" s="8" t="e">
        <f>IF(AB542=0, AB542/0, SUM(AB542:$AB$600))</f>
        <v>#DIV/0!</v>
      </c>
      <c r="AH542" s="8" t="e">
        <f>IF(AD542=0, AD542/0, SUM(AD542:$AD$600))</f>
        <v>#DIV/0!</v>
      </c>
      <c r="AJ542" s="9" t="e">
        <f>IF('RAOB Used for Calcs'!N543=1,AB542/(B542-B541),B542/0)</f>
        <v>#DIV/0!</v>
      </c>
      <c r="AL542" s="9" t="e">
        <f>IF('RAOB Used for Calcs'!N543=1, AD542/(B542-B541), B542/0)</f>
        <v>#DIV/0!</v>
      </c>
    </row>
    <row r="543" spans="2:38" x14ac:dyDescent="0.15">
      <c r="B543" s="15">
        <f>IF('RAOB Used for Calcs'!N543=1,'RAOB Used for Calcs'!C543,0)</f>
        <v>0</v>
      </c>
      <c r="D543" s="8">
        <f>Vz!K543</f>
        <v>0.42399999999999999</v>
      </c>
      <c r="F543" s="9">
        <f>'P,T'!J543</f>
        <v>0</v>
      </c>
      <c r="G543" s="8"/>
      <c r="H543" s="8">
        <f>'wind velocity'!J543-T543</f>
        <v>0</v>
      </c>
      <c r="I543" s="8"/>
      <c r="J543" s="8">
        <f>'wind velocity'!N543-X543</f>
        <v>0</v>
      </c>
      <c r="L543" s="12">
        <f>IF('RAOB Used for Calcs'!N543=1,(0.5)*F543*$K$12*D543*(H543*ABS(H543)),0)</f>
        <v>0</v>
      </c>
      <c r="N543" s="12">
        <f>IF('RAOB Used for Calcs'!N543=1,(0.5)*F543*$K$12*D543*(J543*ABS(J543)),0)</f>
        <v>0</v>
      </c>
      <c r="P543" s="9">
        <f>IF('RAOB Used for Calcs'!N543=1,L543/$O$9,0)</f>
        <v>0</v>
      </c>
      <c r="Q543" s="8"/>
      <c r="R543" s="9">
        <f>IF('RAOB Used for Calcs'!N543=1,N543/$O$9,0)</f>
        <v>0</v>
      </c>
      <c r="S543" s="25"/>
      <c r="T543" s="25">
        <f>IF('RAOB Used for Calcs'!L543=1,'particle parameters'!$B$31,T544+(P544*'vertical grid'!H544))</f>
        <v>0</v>
      </c>
      <c r="V543" s="25">
        <f>(IF('RAOB Used for Calcs'!L543=1, AVERAGE(T542:T543), AVERAGE(T542:T544))*'RAOB Used for Calcs'!N543)</f>
        <v>0</v>
      </c>
      <c r="W543" s="25"/>
      <c r="X543" s="25">
        <f>IF('RAOB Used for Calcs'!L543=1,'particle parameters'!$B$32,X544+(R544*'vertical grid'!H544))</f>
        <v>0</v>
      </c>
      <c r="Z543" s="25">
        <f>(IF('RAOB Used for Calcs'!L543=1,AVERAGE(X542:X543),AVERAGE(X542:X544)))*'RAOB Used for Calcs'!N543</f>
        <v>0</v>
      </c>
      <c r="AB543" s="8">
        <f>(V543*'vertical grid'!H543)+((0.5*P543)*('vertical grid'!H543*'vertical grid'!H543))</f>
        <v>0</v>
      </c>
      <c r="AD543" s="8">
        <f>(Z543*'vertical grid'!H543)+((0.5*R543)*('vertical grid'!H543*'vertical grid'!H543))</f>
        <v>0</v>
      </c>
      <c r="AF543" s="8" t="e">
        <f>IF(AB543=0, AB543/0, SUM(AB543:$AB$600))</f>
        <v>#DIV/0!</v>
      </c>
      <c r="AH543" s="8" t="e">
        <f>IF(AD543=0, AD543/0, SUM(AD543:$AD$600))</f>
        <v>#DIV/0!</v>
      </c>
      <c r="AJ543" s="9" t="e">
        <f>IF('RAOB Used for Calcs'!N544=1,AB543/(B543-B542),B543/0)</f>
        <v>#DIV/0!</v>
      </c>
      <c r="AL543" s="9" t="e">
        <f>IF('RAOB Used for Calcs'!N544=1, AD543/(B543-B542), B543/0)</f>
        <v>#DIV/0!</v>
      </c>
    </row>
    <row r="544" spans="2:38" x14ac:dyDescent="0.15">
      <c r="B544" s="15">
        <f>IF('RAOB Used for Calcs'!N544=1,'RAOB Used for Calcs'!C544,0)</f>
        <v>0</v>
      </c>
      <c r="D544" s="8">
        <f>Vz!K544</f>
        <v>0.42399999999999999</v>
      </c>
      <c r="F544" s="9">
        <f>'P,T'!J544</f>
        <v>0</v>
      </c>
      <c r="G544" s="8"/>
      <c r="H544" s="8">
        <f>'wind velocity'!J544-T544</f>
        <v>0</v>
      </c>
      <c r="I544" s="8"/>
      <c r="J544" s="8">
        <f>'wind velocity'!N544-X544</f>
        <v>0</v>
      </c>
      <c r="L544" s="12">
        <f>IF('RAOB Used for Calcs'!N544=1,(0.5)*F544*$K$12*D544*(H544*ABS(H544)),0)</f>
        <v>0</v>
      </c>
      <c r="N544" s="12">
        <f>IF('RAOB Used for Calcs'!N544=1,(0.5)*F544*$K$12*D544*(J544*ABS(J544)),0)</f>
        <v>0</v>
      </c>
      <c r="P544" s="9">
        <f>IF('RAOB Used for Calcs'!N544=1,L544/$O$9,0)</f>
        <v>0</v>
      </c>
      <c r="Q544" s="8"/>
      <c r="R544" s="9">
        <f>IF('RAOB Used for Calcs'!N544=1,N544/$O$9,0)</f>
        <v>0</v>
      </c>
      <c r="S544" s="25"/>
      <c r="T544" s="25">
        <f>IF('RAOB Used for Calcs'!L544=1,'particle parameters'!$B$31,T545+(P545*'vertical grid'!H545))</f>
        <v>0</v>
      </c>
      <c r="V544" s="25">
        <f>(IF('RAOB Used for Calcs'!L544=1, AVERAGE(T543:T544), AVERAGE(T543:T545))*'RAOB Used for Calcs'!N544)</f>
        <v>0</v>
      </c>
      <c r="W544" s="25"/>
      <c r="X544" s="25">
        <f>IF('RAOB Used for Calcs'!L544=1,'particle parameters'!$B$32,X545+(R545*'vertical grid'!H545))</f>
        <v>0</v>
      </c>
      <c r="Z544" s="25">
        <f>(IF('RAOB Used for Calcs'!L544=1,AVERAGE(X543:X544),AVERAGE(X543:X545)))*'RAOB Used for Calcs'!N544</f>
        <v>0</v>
      </c>
      <c r="AB544" s="8">
        <f>(V544*'vertical grid'!H544)+((0.5*P544)*('vertical grid'!H544*'vertical grid'!H544))</f>
        <v>0</v>
      </c>
      <c r="AD544" s="8">
        <f>(Z544*'vertical grid'!H544)+((0.5*R544)*('vertical grid'!H544*'vertical grid'!H544))</f>
        <v>0</v>
      </c>
      <c r="AF544" s="8" t="e">
        <f>IF(AB544=0, AB544/0, SUM(AB544:$AB$600))</f>
        <v>#DIV/0!</v>
      </c>
      <c r="AH544" s="8" t="e">
        <f>IF(AD544=0, AD544/0, SUM(AD544:$AD$600))</f>
        <v>#DIV/0!</v>
      </c>
      <c r="AJ544" s="9" t="e">
        <f>IF('RAOB Used for Calcs'!N545=1,AB544/(B544-B543),B544/0)</f>
        <v>#DIV/0!</v>
      </c>
      <c r="AL544" s="9" t="e">
        <f>IF('RAOB Used for Calcs'!N545=1, AD544/(B544-B543), B544/0)</f>
        <v>#DIV/0!</v>
      </c>
    </row>
    <row r="545" spans="2:38" x14ac:dyDescent="0.15">
      <c r="B545" s="15">
        <f>IF('RAOB Used for Calcs'!N545=1,'RAOB Used for Calcs'!C545,0)</f>
        <v>0</v>
      </c>
      <c r="D545" s="8">
        <f>Vz!K545</f>
        <v>0.42399999999999999</v>
      </c>
      <c r="F545" s="9">
        <f>'P,T'!J545</f>
        <v>0</v>
      </c>
      <c r="G545" s="8"/>
      <c r="H545" s="8">
        <f>'wind velocity'!J545-T545</f>
        <v>0</v>
      </c>
      <c r="I545" s="8"/>
      <c r="J545" s="8">
        <f>'wind velocity'!N545-X545</f>
        <v>0</v>
      </c>
      <c r="L545" s="12">
        <f>IF('RAOB Used for Calcs'!N545=1,(0.5)*F545*$K$12*D545*(H545*ABS(H545)),0)</f>
        <v>0</v>
      </c>
      <c r="N545" s="12">
        <f>IF('RAOB Used for Calcs'!N545=1,(0.5)*F545*$K$12*D545*(J545*ABS(J545)),0)</f>
        <v>0</v>
      </c>
      <c r="P545" s="9">
        <f>IF('RAOB Used for Calcs'!N545=1,L545/$O$9,0)</f>
        <v>0</v>
      </c>
      <c r="Q545" s="8"/>
      <c r="R545" s="9">
        <f>IF('RAOB Used for Calcs'!N545=1,N545/$O$9,0)</f>
        <v>0</v>
      </c>
      <c r="S545" s="25"/>
      <c r="T545" s="25">
        <f>IF('RAOB Used for Calcs'!L545=1,'particle parameters'!$B$31,T546+(P546*'vertical grid'!H546))</f>
        <v>0</v>
      </c>
      <c r="V545" s="25">
        <f>(IF('RAOB Used for Calcs'!L545=1, AVERAGE(T544:T545), AVERAGE(T544:T546))*'RAOB Used for Calcs'!N545)</f>
        <v>0</v>
      </c>
      <c r="W545" s="25"/>
      <c r="X545" s="25">
        <f>IF('RAOB Used for Calcs'!L545=1,'particle parameters'!$B$32,X546+(R546*'vertical grid'!H546))</f>
        <v>0</v>
      </c>
      <c r="Z545" s="25">
        <f>(IF('RAOB Used for Calcs'!L545=1,AVERAGE(X544:X545),AVERAGE(X544:X546)))*'RAOB Used for Calcs'!N545</f>
        <v>0</v>
      </c>
      <c r="AB545" s="8">
        <f>(V545*'vertical grid'!H545)+((0.5*P545)*('vertical grid'!H545*'vertical grid'!H545))</f>
        <v>0</v>
      </c>
      <c r="AD545" s="8">
        <f>(Z545*'vertical grid'!H545)+((0.5*R545)*('vertical grid'!H545*'vertical grid'!H545))</f>
        <v>0</v>
      </c>
      <c r="AF545" s="8" t="e">
        <f>IF(AB545=0, AB545/0, SUM(AB545:$AB$600))</f>
        <v>#DIV/0!</v>
      </c>
      <c r="AH545" s="8" t="e">
        <f>IF(AD545=0, AD545/0, SUM(AD545:$AD$600))</f>
        <v>#DIV/0!</v>
      </c>
      <c r="AJ545" s="9" t="e">
        <f>IF('RAOB Used for Calcs'!N546=1,AB545/(B545-B544),B545/0)</f>
        <v>#DIV/0!</v>
      </c>
      <c r="AL545" s="9" t="e">
        <f>IF('RAOB Used for Calcs'!N546=1, AD545/(B545-B544), B545/0)</f>
        <v>#DIV/0!</v>
      </c>
    </row>
    <row r="546" spans="2:38" x14ac:dyDescent="0.15">
      <c r="B546" s="15">
        <f>IF('RAOB Used for Calcs'!N546=1,'RAOB Used for Calcs'!C546,0)</f>
        <v>0</v>
      </c>
      <c r="D546" s="8">
        <f>Vz!K546</f>
        <v>0.42399999999999999</v>
      </c>
      <c r="F546" s="9">
        <f>'P,T'!J546</f>
        <v>0</v>
      </c>
      <c r="G546" s="8"/>
      <c r="H546" s="8">
        <f>'wind velocity'!J546-T546</f>
        <v>0</v>
      </c>
      <c r="I546" s="8"/>
      <c r="J546" s="8">
        <f>'wind velocity'!N546-X546</f>
        <v>0</v>
      </c>
      <c r="L546" s="12">
        <f>IF('RAOB Used for Calcs'!N546=1,(0.5)*F546*$K$12*D546*(H546*ABS(H546)),0)</f>
        <v>0</v>
      </c>
      <c r="N546" s="12">
        <f>IF('RAOB Used for Calcs'!N546=1,(0.5)*F546*$K$12*D546*(J546*ABS(J546)),0)</f>
        <v>0</v>
      </c>
      <c r="P546" s="9">
        <f>IF('RAOB Used for Calcs'!N546=1,L546/$O$9,0)</f>
        <v>0</v>
      </c>
      <c r="Q546" s="8"/>
      <c r="R546" s="9">
        <f>IF('RAOB Used for Calcs'!N546=1,N546/$O$9,0)</f>
        <v>0</v>
      </c>
      <c r="S546" s="25"/>
      <c r="T546" s="25">
        <f>IF('RAOB Used for Calcs'!L546=1,'particle parameters'!$B$31,T547+(P547*'vertical grid'!H547))</f>
        <v>0</v>
      </c>
      <c r="V546" s="25">
        <f>(IF('RAOB Used for Calcs'!L546=1, AVERAGE(T545:T546), AVERAGE(T545:T547))*'RAOB Used for Calcs'!N546)</f>
        <v>0</v>
      </c>
      <c r="W546" s="25"/>
      <c r="X546" s="25">
        <f>IF('RAOB Used for Calcs'!L546=1,'particle parameters'!$B$32,X547+(R547*'vertical grid'!H547))</f>
        <v>0</v>
      </c>
      <c r="Z546" s="25">
        <f>(IF('RAOB Used for Calcs'!L546=1,AVERAGE(X545:X546),AVERAGE(X545:X547)))*'RAOB Used for Calcs'!N546</f>
        <v>0</v>
      </c>
      <c r="AB546" s="8">
        <f>(V546*'vertical grid'!H546)+((0.5*P546)*('vertical grid'!H546*'vertical grid'!H546))</f>
        <v>0</v>
      </c>
      <c r="AD546" s="8">
        <f>(Z546*'vertical grid'!H546)+((0.5*R546)*('vertical grid'!H546*'vertical grid'!H546))</f>
        <v>0</v>
      </c>
      <c r="AF546" s="8" t="e">
        <f>IF(AB546=0, AB546/0, SUM(AB546:$AB$600))</f>
        <v>#DIV/0!</v>
      </c>
      <c r="AH546" s="8" t="e">
        <f>IF(AD546=0, AD546/0, SUM(AD546:$AD$600))</f>
        <v>#DIV/0!</v>
      </c>
      <c r="AJ546" s="9" t="e">
        <f>IF('RAOB Used for Calcs'!N547=1,AB546/(B546-B545),B546/0)</f>
        <v>#DIV/0!</v>
      </c>
      <c r="AL546" s="9" t="e">
        <f>IF('RAOB Used for Calcs'!N547=1, AD546/(B546-B545), B546/0)</f>
        <v>#DIV/0!</v>
      </c>
    </row>
    <row r="547" spans="2:38" x14ac:dyDescent="0.15">
      <c r="B547" s="15">
        <f>IF('RAOB Used for Calcs'!N547=1,'RAOB Used for Calcs'!C547,0)</f>
        <v>0</v>
      </c>
      <c r="D547" s="8">
        <f>Vz!K547</f>
        <v>0.42399999999999999</v>
      </c>
      <c r="F547" s="9">
        <f>'P,T'!J547</f>
        <v>0</v>
      </c>
      <c r="G547" s="8"/>
      <c r="H547" s="8">
        <f>'wind velocity'!J547-T547</f>
        <v>0</v>
      </c>
      <c r="I547" s="8"/>
      <c r="J547" s="8">
        <f>'wind velocity'!N547-X547</f>
        <v>0</v>
      </c>
      <c r="L547" s="12">
        <f>IF('RAOB Used for Calcs'!N547=1,(0.5)*F547*$K$12*D547*(H547*ABS(H547)),0)</f>
        <v>0</v>
      </c>
      <c r="N547" s="12">
        <f>IF('RAOB Used for Calcs'!N547=1,(0.5)*F547*$K$12*D547*(J547*ABS(J547)),0)</f>
        <v>0</v>
      </c>
      <c r="P547" s="9">
        <f>IF('RAOB Used for Calcs'!N547=1,L547/$O$9,0)</f>
        <v>0</v>
      </c>
      <c r="Q547" s="8"/>
      <c r="R547" s="9">
        <f>IF('RAOB Used for Calcs'!N547=1,N547/$O$9,0)</f>
        <v>0</v>
      </c>
      <c r="S547" s="25"/>
      <c r="T547" s="25">
        <f>IF('RAOB Used for Calcs'!L547=1,'particle parameters'!$B$31,T548+(P548*'vertical grid'!H548))</f>
        <v>0</v>
      </c>
      <c r="V547" s="25">
        <f>(IF('RAOB Used for Calcs'!L547=1, AVERAGE(T546:T547), AVERAGE(T546:T548))*'RAOB Used for Calcs'!N547)</f>
        <v>0</v>
      </c>
      <c r="W547" s="25"/>
      <c r="X547" s="25">
        <f>IF('RAOB Used for Calcs'!L547=1,'particle parameters'!$B$32,X548+(R548*'vertical grid'!H548))</f>
        <v>0</v>
      </c>
      <c r="Z547" s="25">
        <f>(IF('RAOB Used for Calcs'!L547=1,AVERAGE(X546:X547),AVERAGE(X546:X548)))*'RAOB Used for Calcs'!N547</f>
        <v>0</v>
      </c>
      <c r="AB547" s="8">
        <f>(V547*'vertical grid'!H547)+((0.5*P547)*('vertical grid'!H547*'vertical grid'!H547))</f>
        <v>0</v>
      </c>
      <c r="AD547" s="8">
        <f>(Z547*'vertical grid'!H547)+((0.5*R547)*('vertical grid'!H547*'vertical grid'!H547))</f>
        <v>0</v>
      </c>
      <c r="AF547" s="8" t="e">
        <f>IF(AB547=0, AB547/0, SUM(AB547:$AB$600))</f>
        <v>#DIV/0!</v>
      </c>
      <c r="AH547" s="8" t="e">
        <f>IF(AD547=0, AD547/0, SUM(AD547:$AD$600))</f>
        <v>#DIV/0!</v>
      </c>
      <c r="AJ547" s="9" t="e">
        <f>IF('RAOB Used for Calcs'!N548=1,AB547/(B547-B546),B547/0)</f>
        <v>#DIV/0!</v>
      </c>
      <c r="AL547" s="9" t="e">
        <f>IF('RAOB Used for Calcs'!N548=1, AD547/(B547-B546), B547/0)</f>
        <v>#DIV/0!</v>
      </c>
    </row>
    <row r="548" spans="2:38" x14ac:dyDescent="0.15">
      <c r="B548" s="15">
        <f>IF('RAOB Used for Calcs'!N548=1,'RAOB Used for Calcs'!C548,0)</f>
        <v>0</v>
      </c>
      <c r="D548" s="8">
        <f>Vz!K548</f>
        <v>0.42399999999999999</v>
      </c>
      <c r="F548" s="9">
        <f>'P,T'!J548</f>
        <v>0</v>
      </c>
      <c r="G548" s="8"/>
      <c r="H548" s="8">
        <f>'wind velocity'!J548-T548</f>
        <v>0</v>
      </c>
      <c r="I548" s="8"/>
      <c r="J548" s="8">
        <f>'wind velocity'!N548-X548</f>
        <v>0</v>
      </c>
      <c r="L548" s="12">
        <f>IF('RAOB Used for Calcs'!N548=1,(0.5)*F548*$K$12*D548*(H548*ABS(H548)),0)</f>
        <v>0</v>
      </c>
      <c r="N548" s="12">
        <f>IF('RAOB Used for Calcs'!N548=1,(0.5)*F548*$K$12*D548*(J548*ABS(J548)),0)</f>
        <v>0</v>
      </c>
      <c r="P548" s="9">
        <f>IF('RAOB Used for Calcs'!N548=1,L548/$O$9,0)</f>
        <v>0</v>
      </c>
      <c r="Q548" s="8"/>
      <c r="R548" s="9">
        <f>IF('RAOB Used for Calcs'!N548=1,N548/$O$9,0)</f>
        <v>0</v>
      </c>
      <c r="S548" s="25"/>
      <c r="T548" s="25">
        <f>IF('RAOB Used for Calcs'!L548=1,'particle parameters'!$B$31,T549+(P549*'vertical grid'!H549))</f>
        <v>0</v>
      </c>
      <c r="V548" s="25">
        <f>(IF('RAOB Used for Calcs'!L548=1, AVERAGE(T547:T548), AVERAGE(T547:T549))*'RAOB Used for Calcs'!N548)</f>
        <v>0</v>
      </c>
      <c r="W548" s="25"/>
      <c r="X548" s="25">
        <f>IF('RAOB Used for Calcs'!L548=1,'particle parameters'!$B$32,X549+(R549*'vertical grid'!H549))</f>
        <v>0</v>
      </c>
      <c r="Z548" s="25">
        <f>(IF('RAOB Used for Calcs'!L548=1,AVERAGE(X547:X548),AVERAGE(X547:X549)))*'RAOB Used for Calcs'!N548</f>
        <v>0</v>
      </c>
      <c r="AB548" s="8">
        <f>(V548*'vertical grid'!H548)+((0.5*P548)*('vertical grid'!H548*'vertical grid'!H548))</f>
        <v>0</v>
      </c>
      <c r="AD548" s="8">
        <f>(Z548*'vertical grid'!H548)+((0.5*R548)*('vertical grid'!H548*'vertical grid'!H548))</f>
        <v>0</v>
      </c>
      <c r="AF548" s="8" t="e">
        <f>IF(AB548=0, AB548/0, SUM(AB548:$AB$600))</f>
        <v>#DIV/0!</v>
      </c>
      <c r="AH548" s="8" t="e">
        <f>IF(AD548=0, AD548/0, SUM(AD548:$AD$600))</f>
        <v>#DIV/0!</v>
      </c>
      <c r="AJ548" s="9" t="e">
        <f>IF('RAOB Used for Calcs'!N549=1,AB548/(B548-B547),B548/0)</f>
        <v>#DIV/0!</v>
      </c>
      <c r="AL548" s="9" t="e">
        <f>IF('RAOB Used for Calcs'!N549=1, AD548/(B548-B547), B548/0)</f>
        <v>#DIV/0!</v>
      </c>
    </row>
    <row r="549" spans="2:38" x14ac:dyDescent="0.15">
      <c r="B549" s="15">
        <f>IF('RAOB Used for Calcs'!N549=1,'RAOB Used for Calcs'!C549,0)</f>
        <v>0</v>
      </c>
      <c r="D549" s="8">
        <f>Vz!K549</f>
        <v>0.42399999999999999</v>
      </c>
      <c r="F549" s="9">
        <f>'P,T'!J549</f>
        <v>0</v>
      </c>
      <c r="G549" s="8"/>
      <c r="H549" s="8">
        <f>'wind velocity'!J549-T549</f>
        <v>0</v>
      </c>
      <c r="I549" s="8"/>
      <c r="J549" s="8">
        <f>'wind velocity'!N549-X549</f>
        <v>0</v>
      </c>
      <c r="L549" s="12">
        <f>IF('RAOB Used for Calcs'!N549=1,(0.5)*F549*$K$12*D549*(H549*ABS(H549)),0)</f>
        <v>0</v>
      </c>
      <c r="N549" s="12">
        <f>IF('RAOB Used for Calcs'!N549=1,(0.5)*F549*$K$12*D549*(J549*ABS(J549)),0)</f>
        <v>0</v>
      </c>
      <c r="P549" s="9">
        <f>IF('RAOB Used for Calcs'!N549=1,L549/$O$9,0)</f>
        <v>0</v>
      </c>
      <c r="Q549" s="8"/>
      <c r="R549" s="9">
        <f>IF('RAOB Used for Calcs'!N549=1,N549/$O$9,0)</f>
        <v>0</v>
      </c>
      <c r="S549" s="25"/>
      <c r="T549" s="25">
        <f>IF('RAOB Used for Calcs'!L549=1,'particle parameters'!$B$31,T550+(P550*'vertical grid'!H550))</f>
        <v>0</v>
      </c>
      <c r="V549" s="25">
        <f>(IF('RAOB Used for Calcs'!L549=1, AVERAGE(T548:T549), AVERAGE(T548:T550))*'RAOB Used for Calcs'!N549)</f>
        <v>0</v>
      </c>
      <c r="W549" s="25"/>
      <c r="X549" s="25">
        <f>IF('RAOB Used for Calcs'!L549=1,'particle parameters'!$B$32,X550+(R550*'vertical grid'!H550))</f>
        <v>0</v>
      </c>
      <c r="Z549" s="25">
        <f>(IF('RAOB Used for Calcs'!L549=1,AVERAGE(X548:X549),AVERAGE(X548:X550)))*'RAOB Used for Calcs'!N549</f>
        <v>0</v>
      </c>
      <c r="AB549" s="8">
        <f>(V549*'vertical grid'!H549)+((0.5*P549)*('vertical grid'!H549*'vertical grid'!H549))</f>
        <v>0</v>
      </c>
      <c r="AD549" s="8">
        <f>(Z549*'vertical grid'!H549)+((0.5*R549)*('vertical grid'!H549*'vertical grid'!H549))</f>
        <v>0</v>
      </c>
      <c r="AF549" s="8" t="e">
        <f>IF(AB549=0, AB549/0, SUM(AB549:$AB$600))</f>
        <v>#DIV/0!</v>
      </c>
      <c r="AH549" s="8" t="e">
        <f>IF(AD549=0, AD549/0, SUM(AD549:$AD$600))</f>
        <v>#DIV/0!</v>
      </c>
      <c r="AJ549" s="9" t="e">
        <f>IF('RAOB Used for Calcs'!N550=1,AB549/(B549-B548),B549/0)</f>
        <v>#DIV/0!</v>
      </c>
      <c r="AL549" s="9" t="e">
        <f>IF('RAOB Used for Calcs'!N550=1, AD549/(B549-B548), B549/0)</f>
        <v>#DIV/0!</v>
      </c>
    </row>
    <row r="550" spans="2:38" x14ac:dyDescent="0.15">
      <c r="B550" s="15">
        <f>IF('RAOB Used for Calcs'!N550=1,'RAOB Used for Calcs'!C550,0)</f>
        <v>0</v>
      </c>
      <c r="D550" s="8">
        <f>Vz!K550</f>
        <v>0.42399999999999999</v>
      </c>
      <c r="F550" s="9">
        <f>'P,T'!J550</f>
        <v>0</v>
      </c>
      <c r="G550" s="8"/>
      <c r="H550" s="8">
        <f>'wind velocity'!J550-T550</f>
        <v>0</v>
      </c>
      <c r="I550" s="8"/>
      <c r="J550" s="8">
        <f>'wind velocity'!N550-X550</f>
        <v>0</v>
      </c>
      <c r="L550" s="12">
        <f>IF('RAOB Used for Calcs'!N550=1,(0.5)*F550*$K$12*D550*(H550*ABS(H550)),0)</f>
        <v>0</v>
      </c>
      <c r="N550" s="12">
        <f>IF('RAOB Used for Calcs'!N550=1,(0.5)*F550*$K$12*D550*(J550*ABS(J550)),0)</f>
        <v>0</v>
      </c>
      <c r="P550" s="9">
        <f>IF('RAOB Used for Calcs'!N550=1,L550/$O$9,0)</f>
        <v>0</v>
      </c>
      <c r="Q550" s="8"/>
      <c r="R550" s="9">
        <f>IF('RAOB Used for Calcs'!N550=1,N550/$O$9,0)</f>
        <v>0</v>
      </c>
      <c r="S550" s="25"/>
      <c r="T550" s="25">
        <f>IF('RAOB Used for Calcs'!L550=1,'particle parameters'!$B$31,T551+(P551*'vertical grid'!H551))</f>
        <v>0</v>
      </c>
      <c r="V550" s="25">
        <f>(IF('RAOB Used for Calcs'!L550=1, AVERAGE(T549:T550), AVERAGE(T549:T551))*'RAOB Used for Calcs'!N550)</f>
        <v>0</v>
      </c>
      <c r="W550" s="25"/>
      <c r="X550" s="25">
        <f>IF('RAOB Used for Calcs'!L550=1,'particle parameters'!$B$32,X551+(R551*'vertical grid'!H551))</f>
        <v>0</v>
      </c>
      <c r="Z550" s="25">
        <f>(IF('RAOB Used for Calcs'!L550=1,AVERAGE(X549:X550),AVERAGE(X549:X551)))*'RAOB Used for Calcs'!N550</f>
        <v>0</v>
      </c>
      <c r="AB550" s="8">
        <f>(V550*'vertical grid'!H550)+((0.5*P550)*('vertical grid'!H550*'vertical grid'!H550))</f>
        <v>0</v>
      </c>
      <c r="AD550" s="8">
        <f>(Z550*'vertical grid'!H550)+((0.5*R550)*('vertical grid'!H550*'vertical grid'!H550))</f>
        <v>0</v>
      </c>
      <c r="AF550" s="8" t="e">
        <f>IF(AB550=0, AB550/0, SUM(AB550:$AB$600))</f>
        <v>#DIV/0!</v>
      </c>
      <c r="AH550" s="8" t="e">
        <f>IF(AD550=0, AD550/0, SUM(AD550:$AD$600))</f>
        <v>#DIV/0!</v>
      </c>
      <c r="AJ550" s="9" t="e">
        <f>IF('RAOB Used for Calcs'!N551=1,AB550/(B550-B549),B550/0)</f>
        <v>#DIV/0!</v>
      </c>
      <c r="AL550" s="9" t="e">
        <f>IF('RAOB Used for Calcs'!N551=1, AD550/(B550-B549), B550/0)</f>
        <v>#DIV/0!</v>
      </c>
    </row>
    <row r="551" spans="2:38" x14ac:dyDescent="0.15">
      <c r="B551" s="15">
        <f>IF('RAOB Used for Calcs'!N551=1,'RAOB Used for Calcs'!C551,0)</f>
        <v>0</v>
      </c>
      <c r="D551" s="8">
        <f>Vz!K551</f>
        <v>0.42399999999999999</v>
      </c>
      <c r="F551" s="9">
        <f>'P,T'!J551</f>
        <v>0</v>
      </c>
      <c r="G551" s="8"/>
      <c r="H551" s="8">
        <f>'wind velocity'!J551-T551</f>
        <v>0</v>
      </c>
      <c r="I551" s="8"/>
      <c r="J551" s="8">
        <f>'wind velocity'!N551-X551</f>
        <v>0</v>
      </c>
      <c r="L551" s="12">
        <f>IF('RAOB Used for Calcs'!N551=1,(0.5)*F551*$K$12*D551*(H551*ABS(H551)),0)</f>
        <v>0</v>
      </c>
      <c r="N551" s="12">
        <f>IF('RAOB Used for Calcs'!N551=1,(0.5)*F551*$K$12*D551*(J551*ABS(J551)),0)</f>
        <v>0</v>
      </c>
      <c r="P551" s="9">
        <f>IF('RAOB Used for Calcs'!N551=1,L551/$O$9,0)</f>
        <v>0</v>
      </c>
      <c r="Q551" s="8"/>
      <c r="R551" s="9">
        <f>IF('RAOB Used for Calcs'!N551=1,N551/$O$9,0)</f>
        <v>0</v>
      </c>
      <c r="S551" s="25"/>
      <c r="T551" s="25">
        <f>IF('RAOB Used for Calcs'!L551=1,'particle parameters'!$B$31,T552+(P552*'vertical grid'!H552))</f>
        <v>0</v>
      </c>
      <c r="V551" s="25">
        <f>(IF('RAOB Used for Calcs'!L551=1, AVERAGE(T550:T551), AVERAGE(T550:T552))*'RAOB Used for Calcs'!N551)</f>
        <v>0</v>
      </c>
      <c r="W551" s="25"/>
      <c r="X551" s="25">
        <f>IF('RAOB Used for Calcs'!L551=1,'particle parameters'!$B$32,X552+(R552*'vertical grid'!H552))</f>
        <v>0</v>
      </c>
      <c r="Z551" s="25">
        <f>(IF('RAOB Used for Calcs'!L551=1,AVERAGE(X550:X551),AVERAGE(X550:X552)))*'RAOB Used for Calcs'!N551</f>
        <v>0</v>
      </c>
      <c r="AB551" s="8">
        <f>(V551*'vertical grid'!H551)+((0.5*P551)*('vertical grid'!H551*'vertical grid'!H551))</f>
        <v>0</v>
      </c>
      <c r="AD551" s="8">
        <f>(Z551*'vertical grid'!H551)+((0.5*R551)*('vertical grid'!H551*'vertical grid'!H551))</f>
        <v>0</v>
      </c>
      <c r="AF551" s="8" t="e">
        <f>IF(AB551=0, AB551/0, SUM(AB551:$AB$600))</f>
        <v>#DIV/0!</v>
      </c>
      <c r="AH551" s="8" t="e">
        <f>IF(AD551=0, AD551/0, SUM(AD551:$AD$600))</f>
        <v>#DIV/0!</v>
      </c>
      <c r="AJ551" s="9" t="e">
        <f>IF('RAOB Used for Calcs'!N552=1,AB551/(B551-B550),B551/0)</f>
        <v>#DIV/0!</v>
      </c>
      <c r="AL551" s="9" t="e">
        <f>IF('RAOB Used for Calcs'!N552=1, AD551/(B551-B550), B551/0)</f>
        <v>#DIV/0!</v>
      </c>
    </row>
    <row r="552" spans="2:38" x14ac:dyDescent="0.15">
      <c r="B552" s="15">
        <f>IF('RAOB Used for Calcs'!N552=1,'RAOB Used for Calcs'!C552,0)</f>
        <v>0</v>
      </c>
      <c r="D552" s="8">
        <f>Vz!K552</f>
        <v>0.42399999999999999</v>
      </c>
      <c r="F552" s="9">
        <f>'P,T'!J552</f>
        <v>0</v>
      </c>
      <c r="G552" s="8"/>
      <c r="H552" s="8">
        <f>'wind velocity'!J552-T552</f>
        <v>0</v>
      </c>
      <c r="I552" s="8"/>
      <c r="J552" s="8">
        <f>'wind velocity'!N552-X552</f>
        <v>0</v>
      </c>
      <c r="L552" s="12">
        <f>IF('RAOB Used for Calcs'!N552=1,(0.5)*F552*$K$12*D552*(H552*ABS(H552)),0)</f>
        <v>0</v>
      </c>
      <c r="N552" s="12">
        <f>IF('RAOB Used for Calcs'!N552=1,(0.5)*F552*$K$12*D552*(J552*ABS(J552)),0)</f>
        <v>0</v>
      </c>
      <c r="P552" s="9">
        <f>IF('RAOB Used for Calcs'!N552=1,L552/$O$9,0)</f>
        <v>0</v>
      </c>
      <c r="Q552" s="8"/>
      <c r="R552" s="9">
        <f>IF('RAOB Used for Calcs'!N552=1,N552/$O$9,0)</f>
        <v>0</v>
      </c>
      <c r="S552" s="25"/>
      <c r="T552" s="25">
        <f>IF('RAOB Used for Calcs'!L552=1,'particle parameters'!$B$31,T553+(P553*'vertical grid'!H553))</f>
        <v>0</v>
      </c>
      <c r="V552" s="25">
        <f>(IF('RAOB Used for Calcs'!L552=1, AVERAGE(T551:T552), AVERAGE(T551:T553))*'RAOB Used for Calcs'!N552)</f>
        <v>0</v>
      </c>
      <c r="W552" s="25"/>
      <c r="X552" s="25">
        <f>IF('RAOB Used for Calcs'!L552=1,'particle parameters'!$B$32,X553+(R553*'vertical grid'!H553))</f>
        <v>0</v>
      </c>
      <c r="Z552" s="25">
        <f>(IF('RAOB Used for Calcs'!L552=1,AVERAGE(X551:X552),AVERAGE(X551:X553)))*'RAOB Used for Calcs'!N552</f>
        <v>0</v>
      </c>
      <c r="AB552" s="8">
        <f>(V552*'vertical grid'!H552)+((0.5*P552)*('vertical grid'!H552*'vertical grid'!H552))</f>
        <v>0</v>
      </c>
      <c r="AD552" s="8">
        <f>(Z552*'vertical grid'!H552)+((0.5*R552)*('vertical grid'!H552*'vertical grid'!H552))</f>
        <v>0</v>
      </c>
      <c r="AF552" s="8" t="e">
        <f>IF(AB552=0, AB552/0, SUM(AB552:$AB$600))</f>
        <v>#DIV/0!</v>
      </c>
      <c r="AH552" s="8" t="e">
        <f>IF(AD552=0, AD552/0, SUM(AD552:$AD$600))</f>
        <v>#DIV/0!</v>
      </c>
      <c r="AJ552" s="9" t="e">
        <f>IF('RAOB Used for Calcs'!N553=1,AB552/(B552-B551),B552/0)</f>
        <v>#DIV/0!</v>
      </c>
      <c r="AL552" s="9" t="e">
        <f>IF('RAOB Used for Calcs'!N553=1, AD552/(B552-B551), B552/0)</f>
        <v>#DIV/0!</v>
      </c>
    </row>
    <row r="553" spans="2:38" x14ac:dyDescent="0.15">
      <c r="B553" s="15">
        <f>IF('RAOB Used for Calcs'!N553=1,'RAOB Used for Calcs'!C553,0)</f>
        <v>0</v>
      </c>
      <c r="D553" s="8">
        <f>Vz!K553</f>
        <v>0.42399999999999999</v>
      </c>
      <c r="F553" s="9">
        <f>'P,T'!J553</f>
        <v>0</v>
      </c>
      <c r="G553" s="8"/>
      <c r="H553" s="8">
        <f>'wind velocity'!J553-T553</f>
        <v>0</v>
      </c>
      <c r="I553" s="8"/>
      <c r="J553" s="8">
        <f>'wind velocity'!N553-X553</f>
        <v>0</v>
      </c>
      <c r="L553" s="12">
        <f>IF('RAOB Used for Calcs'!N553=1,(0.5)*F553*$K$12*D553*(H553*ABS(H553)),0)</f>
        <v>0</v>
      </c>
      <c r="N553" s="12">
        <f>IF('RAOB Used for Calcs'!N553=1,(0.5)*F553*$K$12*D553*(J553*ABS(J553)),0)</f>
        <v>0</v>
      </c>
      <c r="P553" s="9">
        <f>IF('RAOB Used for Calcs'!N553=1,L553/$O$9,0)</f>
        <v>0</v>
      </c>
      <c r="Q553" s="8"/>
      <c r="R553" s="9">
        <f>IF('RAOB Used for Calcs'!N553=1,N553/$O$9,0)</f>
        <v>0</v>
      </c>
      <c r="S553" s="25"/>
      <c r="T553" s="25">
        <f>IF('RAOB Used for Calcs'!L553=1,'particle parameters'!$B$31,T554+(P554*'vertical grid'!H554))</f>
        <v>0</v>
      </c>
      <c r="V553" s="25">
        <f>(IF('RAOB Used for Calcs'!L553=1, AVERAGE(T552:T553), AVERAGE(T552:T554))*'RAOB Used for Calcs'!N553)</f>
        <v>0</v>
      </c>
      <c r="W553" s="25"/>
      <c r="X553" s="25">
        <f>IF('RAOB Used for Calcs'!L553=1,'particle parameters'!$B$32,X554+(R554*'vertical grid'!H554))</f>
        <v>0</v>
      </c>
      <c r="Z553" s="25">
        <f>(IF('RAOB Used for Calcs'!L553=1,AVERAGE(X552:X553),AVERAGE(X552:X554)))*'RAOB Used for Calcs'!N553</f>
        <v>0</v>
      </c>
      <c r="AB553" s="8">
        <f>(V553*'vertical grid'!H553)+((0.5*P553)*('vertical grid'!H553*'vertical grid'!H553))</f>
        <v>0</v>
      </c>
      <c r="AD553" s="8">
        <f>(Z553*'vertical grid'!H553)+((0.5*R553)*('vertical grid'!H553*'vertical grid'!H553))</f>
        <v>0</v>
      </c>
      <c r="AF553" s="8" t="e">
        <f>IF(AB553=0, AB553/0, SUM(AB553:$AB$600))</f>
        <v>#DIV/0!</v>
      </c>
      <c r="AH553" s="8" t="e">
        <f>IF(AD553=0, AD553/0, SUM(AD553:$AD$600))</f>
        <v>#DIV/0!</v>
      </c>
      <c r="AJ553" s="9" t="e">
        <f>IF('RAOB Used for Calcs'!N554=1,AB553/(B553-B552),B553/0)</f>
        <v>#DIV/0!</v>
      </c>
      <c r="AL553" s="9" t="e">
        <f>IF('RAOB Used for Calcs'!N554=1, AD553/(B553-B552), B553/0)</f>
        <v>#DIV/0!</v>
      </c>
    </row>
    <row r="554" spans="2:38" x14ac:dyDescent="0.15">
      <c r="B554" s="15">
        <f>IF('RAOB Used for Calcs'!N554=1,'RAOB Used for Calcs'!C554,0)</f>
        <v>0</v>
      </c>
      <c r="D554" s="8">
        <f>Vz!K554</f>
        <v>0.42399999999999999</v>
      </c>
      <c r="F554" s="9">
        <f>'P,T'!J554</f>
        <v>0</v>
      </c>
      <c r="G554" s="8"/>
      <c r="H554" s="8">
        <f>'wind velocity'!J554-T554</f>
        <v>0</v>
      </c>
      <c r="I554" s="8"/>
      <c r="J554" s="8">
        <f>'wind velocity'!N554-X554</f>
        <v>0</v>
      </c>
      <c r="L554" s="12">
        <f>IF('RAOB Used for Calcs'!N554=1,(0.5)*F554*$K$12*D554*(H554*ABS(H554)),0)</f>
        <v>0</v>
      </c>
      <c r="N554" s="12">
        <f>IF('RAOB Used for Calcs'!N554=1,(0.5)*F554*$K$12*D554*(J554*ABS(J554)),0)</f>
        <v>0</v>
      </c>
      <c r="P554" s="9">
        <f>IF('RAOB Used for Calcs'!N554=1,L554/$O$9,0)</f>
        <v>0</v>
      </c>
      <c r="Q554" s="8"/>
      <c r="R554" s="9">
        <f>IF('RAOB Used for Calcs'!N554=1,N554/$O$9,0)</f>
        <v>0</v>
      </c>
      <c r="S554" s="25"/>
      <c r="T554" s="25">
        <f>IF('RAOB Used for Calcs'!L554=1,'particle parameters'!$B$31,T555+(P555*'vertical grid'!H555))</f>
        <v>0</v>
      </c>
      <c r="V554" s="25">
        <f>(IF('RAOB Used for Calcs'!L554=1, AVERAGE(T553:T554), AVERAGE(T553:T555))*'RAOB Used for Calcs'!N554)</f>
        <v>0</v>
      </c>
      <c r="W554" s="25"/>
      <c r="X554" s="25">
        <f>IF('RAOB Used for Calcs'!L554=1,'particle parameters'!$B$32,X555+(R555*'vertical grid'!H555))</f>
        <v>0</v>
      </c>
      <c r="Z554" s="25">
        <f>(IF('RAOB Used for Calcs'!L554=1,AVERAGE(X553:X554),AVERAGE(X553:X555)))*'RAOB Used for Calcs'!N554</f>
        <v>0</v>
      </c>
      <c r="AB554" s="8">
        <f>(V554*'vertical grid'!H554)+((0.5*P554)*('vertical grid'!H554*'vertical grid'!H554))</f>
        <v>0</v>
      </c>
      <c r="AD554" s="8">
        <f>(Z554*'vertical grid'!H554)+((0.5*R554)*('vertical grid'!H554*'vertical grid'!H554))</f>
        <v>0</v>
      </c>
      <c r="AF554" s="8" t="e">
        <f>IF(AB554=0, AB554/0, SUM(AB554:$AB$600))</f>
        <v>#DIV/0!</v>
      </c>
      <c r="AH554" s="8" t="e">
        <f>IF(AD554=0, AD554/0, SUM(AD554:$AD$600))</f>
        <v>#DIV/0!</v>
      </c>
      <c r="AJ554" s="9" t="e">
        <f>IF('RAOB Used for Calcs'!N555=1,AB554/(B554-B553),B554/0)</f>
        <v>#DIV/0!</v>
      </c>
      <c r="AL554" s="9" t="e">
        <f>IF('RAOB Used for Calcs'!N555=1, AD554/(B554-B553), B554/0)</f>
        <v>#DIV/0!</v>
      </c>
    </row>
    <row r="555" spans="2:38" x14ac:dyDescent="0.15">
      <c r="B555" s="15">
        <f>IF('RAOB Used for Calcs'!N555=1,'RAOB Used for Calcs'!C555,0)</f>
        <v>0</v>
      </c>
      <c r="D555" s="8">
        <f>Vz!K555</f>
        <v>0.42399999999999999</v>
      </c>
      <c r="F555" s="9">
        <f>'P,T'!J555</f>
        <v>0</v>
      </c>
      <c r="G555" s="8"/>
      <c r="H555" s="8">
        <f>'wind velocity'!J555-T555</f>
        <v>0</v>
      </c>
      <c r="I555" s="8"/>
      <c r="J555" s="8">
        <f>'wind velocity'!N555-X555</f>
        <v>0</v>
      </c>
      <c r="L555" s="12">
        <f>IF('RAOB Used for Calcs'!N555=1,(0.5)*F555*$K$12*D555*(H555*ABS(H555)),0)</f>
        <v>0</v>
      </c>
      <c r="N555" s="12">
        <f>IF('RAOB Used for Calcs'!N555=1,(0.5)*F555*$K$12*D555*(J555*ABS(J555)),0)</f>
        <v>0</v>
      </c>
      <c r="P555" s="9">
        <f>IF('RAOB Used for Calcs'!N555=1,L555/$O$9,0)</f>
        <v>0</v>
      </c>
      <c r="Q555" s="8"/>
      <c r="R555" s="9">
        <f>IF('RAOB Used for Calcs'!N555=1,N555/$O$9,0)</f>
        <v>0</v>
      </c>
      <c r="S555" s="25"/>
      <c r="T555" s="25">
        <f>IF('RAOB Used for Calcs'!L555=1,'particle parameters'!$B$31,T556+(P556*'vertical grid'!H556))</f>
        <v>0</v>
      </c>
      <c r="V555" s="25">
        <f>(IF('RAOB Used for Calcs'!L555=1, AVERAGE(T554:T555), AVERAGE(T554:T556))*'RAOB Used for Calcs'!N555)</f>
        <v>0</v>
      </c>
      <c r="W555" s="25"/>
      <c r="X555" s="25">
        <f>IF('RAOB Used for Calcs'!L555=1,'particle parameters'!$B$32,X556+(R556*'vertical grid'!H556))</f>
        <v>0</v>
      </c>
      <c r="Z555" s="25">
        <f>(IF('RAOB Used for Calcs'!L555=1,AVERAGE(X554:X555),AVERAGE(X554:X556)))*'RAOB Used for Calcs'!N555</f>
        <v>0</v>
      </c>
      <c r="AB555" s="8">
        <f>(V555*'vertical grid'!H555)+((0.5*P555)*('vertical grid'!H555*'vertical grid'!H555))</f>
        <v>0</v>
      </c>
      <c r="AD555" s="8">
        <f>(Z555*'vertical grid'!H555)+((0.5*R555)*('vertical grid'!H555*'vertical grid'!H555))</f>
        <v>0</v>
      </c>
      <c r="AF555" s="8" t="e">
        <f>IF(AB555=0, AB555/0, SUM(AB555:$AB$600))</f>
        <v>#DIV/0!</v>
      </c>
      <c r="AH555" s="8" t="e">
        <f>IF(AD555=0, AD555/0, SUM(AD555:$AD$600))</f>
        <v>#DIV/0!</v>
      </c>
      <c r="AJ555" s="9" t="e">
        <f>IF('RAOB Used for Calcs'!N556=1,AB555/(B555-B554),B555/0)</f>
        <v>#DIV/0!</v>
      </c>
      <c r="AL555" s="9" t="e">
        <f>IF('RAOB Used for Calcs'!N556=1, AD555/(B555-B554), B555/0)</f>
        <v>#DIV/0!</v>
      </c>
    </row>
    <row r="556" spans="2:38" x14ac:dyDescent="0.15">
      <c r="B556" s="15">
        <f>IF('RAOB Used for Calcs'!N556=1,'RAOB Used for Calcs'!C556,0)</f>
        <v>0</v>
      </c>
      <c r="D556" s="8">
        <f>Vz!K556</f>
        <v>0.42399999999999999</v>
      </c>
      <c r="F556" s="9">
        <f>'P,T'!J556</f>
        <v>0</v>
      </c>
      <c r="G556" s="8"/>
      <c r="H556" s="8">
        <f>'wind velocity'!J556-T556</f>
        <v>0</v>
      </c>
      <c r="I556" s="8"/>
      <c r="J556" s="8">
        <f>'wind velocity'!N556-X556</f>
        <v>0</v>
      </c>
      <c r="L556" s="12">
        <f>IF('RAOB Used for Calcs'!N556=1,(0.5)*F556*$K$12*D556*(H556*ABS(H556)),0)</f>
        <v>0</v>
      </c>
      <c r="N556" s="12">
        <f>IF('RAOB Used for Calcs'!N556=1,(0.5)*F556*$K$12*D556*(J556*ABS(J556)),0)</f>
        <v>0</v>
      </c>
      <c r="P556" s="9">
        <f>IF('RAOB Used for Calcs'!N556=1,L556/$O$9,0)</f>
        <v>0</v>
      </c>
      <c r="Q556" s="8"/>
      <c r="R556" s="9">
        <f>IF('RAOB Used for Calcs'!N556=1,N556/$O$9,0)</f>
        <v>0</v>
      </c>
      <c r="S556" s="25"/>
      <c r="T556" s="25">
        <f>IF('RAOB Used for Calcs'!L556=1,'particle parameters'!$B$31,T557+(P557*'vertical grid'!H557))</f>
        <v>0</v>
      </c>
      <c r="V556" s="25">
        <f>(IF('RAOB Used for Calcs'!L556=1, AVERAGE(T555:T556), AVERAGE(T555:T557))*'RAOB Used for Calcs'!N556)</f>
        <v>0</v>
      </c>
      <c r="W556" s="25"/>
      <c r="X556" s="25">
        <f>IF('RAOB Used for Calcs'!L556=1,'particle parameters'!$B$32,X557+(R557*'vertical grid'!H557))</f>
        <v>0</v>
      </c>
      <c r="Z556" s="25">
        <f>(IF('RAOB Used for Calcs'!L556=1,AVERAGE(X555:X556),AVERAGE(X555:X557)))*'RAOB Used for Calcs'!N556</f>
        <v>0</v>
      </c>
      <c r="AB556" s="8">
        <f>(V556*'vertical grid'!H556)+((0.5*P556)*('vertical grid'!H556*'vertical grid'!H556))</f>
        <v>0</v>
      </c>
      <c r="AD556" s="8">
        <f>(Z556*'vertical grid'!H556)+((0.5*R556)*('vertical grid'!H556*'vertical grid'!H556))</f>
        <v>0</v>
      </c>
      <c r="AF556" s="8" t="e">
        <f>IF(AB556=0, AB556/0, SUM(AB556:$AB$600))</f>
        <v>#DIV/0!</v>
      </c>
      <c r="AH556" s="8" t="e">
        <f>IF(AD556=0, AD556/0, SUM(AD556:$AD$600))</f>
        <v>#DIV/0!</v>
      </c>
      <c r="AJ556" s="9" t="e">
        <f>IF('RAOB Used for Calcs'!N557=1,AB556/(B556-B555),B556/0)</f>
        <v>#DIV/0!</v>
      </c>
      <c r="AL556" s="9" t="e">
        <f>IF('RAOB Used for Calcs'!N557=1, AD556/(B556-B555), B556/0)</f>
        <v>#DIV/0!</v>
      </c>
    </row>
    <row r="557" spans="2:38" x14ac:dyDescent="0.15">
      <c r="B557" s="15">
        <f>IF('RAOB Used for Calcs'!N557=1,'RAOB Used for Calcs'!C557,0)</f>
        <v>0</v>
      </c>
      <c r="D557" s="8">
        <f>Vz!K557</f>
        <v>0.42399999999999999</v>
      </c>
      <c r="F557" s="9">
        <f>'P,T'!J557</f>
        <v>0</v>
      </c>
      <c r="G557" s="8"/>
      <c r="H557" s="8">
        <f>'wind velocity'!J557-T557</f>
        <v>0</v>
      </c>
      <c r="I557" s="8"/>
      <c r="J557" s="8">
        <f>'wind velocity'!N557-X557</f>
        <v>0</v>
      </c>
      <c r="L557" s="12">
        <f>IF('RAOB Used for Calcs'!N557=1,(0.5)*F557*$K$12*D557*(H557*ABS(H557)),0)</f>
        <v>0</v>
      </c>
      <c r="N557" s="12">
        <f>IF('RAOB Used for Calcs'!N557=1,(0.5)*F557*$K$12*D557*(J557*ABS(J557)),0)</f>
        <v>0</v>
      </c>
      <c r="P557" s="9">
        <f>IF('RAOB Used for Calcs'!N557=1,L557/$O$9,0)</f>
        <v>0</v>
      </c>
      <c r="Q557" s="8"/>
      <c r="R557" s="9">
        <f>IF('RAOB Used for Calcs'!N557=1,N557/$O$9,0)</f>
        <v>0</v>
      </c>
      <c r="S557" s="25"/>
      <c r="T557" s="25">
        <f>IF('RAOB Used for Calcs'!L557=1,'particle parameters'!$B$31,T558+(P558*'vertical grid'!H558))</f>
        <v>0</v>
      </c>
      <c r="V557" s="25">
        <f>(IF('RAOB Used for Calcs'!L557=1, AVERAGE(T556:T557), AVERAGE(T556:T558))*'RAOB Used for Calcs'!N557)</f>
        <v>0</v>
      </c>
      <c r="W557" s="25"/>
      <c r="X557" s="25">
        <f>IF('RAOB Used for Calcs'!L557=1,'particle parameters'!$B$32,X558+(R558*'vertical grid'!H558))</f>
        <v>0</v>
      </c>
      <c r="Z557" s="25">
        <f>(IF('RAOB Used for Calcs'!L557=1,AVERAGE(X556:X557),AVERAGE(X556:X558)))*'RAOB Used for Calcs'!N557</f>
        <v>0</v>
      </c>
      <c r="AB557" s="8">
        <f>(V557*'vertical grid'!H557)+((0.5*P557)*('vertical grid'!H557*'vertical grid'!H557))</f>
        <v>0</v>
      </c>
      <c r="AD557" s="8">
        <f>(Z557*'vertical grid'!H557)+((0.5*R557)*('vertical grid'!H557*'vertical grid'!H557))</f>
        <v>0</v>
      </c>
      <c r="AF557" s="8" t="e">
        <f>IF(AB557=0, AB557/0, SUM(AB557:$AB$600))</f>
        <v>#DIV/0!</v>
      </c>
      <c r="AH557" s="8" t="e">
        <f>IF(AD557=0, AD557/0, SUM(AD557:$AD$600))</f>
        <v>#DIV/0!</v>
      </c>
      <c r="AJ557" s="9" t="e">
        <f>IF('RAOB Used for Calcs'!N558=1,AB557/(B557-B556),B557/0)</f>
        <v>#DIV/0!</v>
      </c>
      <c r="AL557" s="9" t="e">
        <f>IF('RAOB Used for Calcs'!N558=1, AD557/(B557-B556), B557/0)</f>
        <v>#DIV/0!</v>
      </c>
    </row>
    <row r="558" spans="2:38" x14ac:dyDescent="0.15">
      <c r="B558" s="15">
        <f>IF('RAOB Used for Calcs'!N558=1,'RAOB Used for Calcs'!C558,0)</f>
        <v>0</v>
      </c>
      <c r="D558" s="8">
        <f>Vz!K558</f>
        <v>0.42399999999999999</v>
      </c>
      <c r="F558" s="9">
        <f>'P,T'!J558</f>
        <v>0</v>
      </c>
      <c r="G558" s="8"/>
      <c r="H558" s="8">
        <f>'wind velocity'!J558-T558</f>
        <v>0</v>
      </c>
      <c r="I558" s="8"/>
      <c r="J558" s="8">
        <f>'wind velocity'!N558-X558</f>
        <v>0</v>
      </c>
      <c r="L558" s="12">
        <f>IF('RAOB Used for Calcs'!N558=1,(0.5)*F558*$K$12*D558*(H558*ABS(H558)),0)</f>
        <v>0</v>
      </c>
      <c r="N558" s="12">
        <f>IF('RAOB Used for Calcs'!N558=1,(0.5)*F558*$K$12*D558*(J558*ABS(J558)),0)</f>
        <v>0</v>
      </c>
      <c r="P558" s="9">
        <f>IF('RAOB Used for Calcs'!N558=1,L558/$O$9,0)</f>
        <v>0</v>
      </c>
      <c r="Q558" s="8"/>
      <c r="R558" s="9">
        <f>IF('RAOB Used for Calcs'!N558=1,N558/$O$9,0)</f>
        <v>0</v>
      </c>
      <c r="S558" s="25"/>
      <c r="T558" s="25">
        <f>IF('RAOB Used for Calcs'!L558=1,'particle parameters'!$B$31,T559+(P559*'vertical grid'!H559))</f>
        <v>0</v>
      </c>
      <c r="V558" s="25">
        <f>(IF('RAOB Used for Calcs'!L558=1, AVERAGE(T557:T558), AVERAGE(T557:T559))*'RAOB Used for Calcs'!N558)</f>
        <v>0</v>
      </c>
      <c r="W558" s="25"/>
      <c r="X558" s="25">
        <f>IF('RAOB Used for Calcs'!L558=1,'particle parameters'!$B$32,X559+(R559*'vertical grid'!H559))</f>
        <v>0</v>
      </c>
      <c r="Z558" s="25">
        <f>(IF('RAOB Used for Calcs'!L558=1,AVERAGE(X557:X558),AVERAGE(X557:X559)))*'RAOB Used for Calcs'!N558</f>
        <v>0</v>
      </c>
      <c r="AB558" s="8">
        <f>(V558*'vertical grid'!H558)+((0.5*P558)*('vertical grid'!H558*'vertical grid'!H558))</f>
        <v>0</v>
      </c>
      <c r="AD558" s="8">
        <f>(Z558*'vertical grid'!H558)+((0.5*R558)*('vertical grid'!H558*'vertical grid'!H558))</f>
        <v>0</v>
      </c>
      <c r="AF558" s="8" t="e">
        <f>IF(AB558=0, AB558/0, SUM(AB558:$AB$600))</f>
        <v>#DIV/0!</v>
      </c>
      <c r="AH558" s="8" t="e">
        <f>IF(AD558=0, AD558/0, SUM(AD558:$AD$600))</f>
        <v>#DIV/0!</v>
      </c>
      <c r="AJ558" s="9" t="e">
        <f>IF('RAOB Used for Calcs'!N559=1,AB558/(B558-B557),B558/0)</f>
        <v>#DIV/0!</v>
      </c>
      <c r="AL558" s="9" t="e">
        <f>IF('RAOB Used for Calcs'!N559=1, AD558/(B558-B557), B558/0)</f>
        <v>#DIV/0!</v>
      </c>
    </row>
    <row r="559" spans="2:38" x14ac:dyDescent="0.15">
      <c r="B559" s="15">
        <f>IF('RAOB Used for Calcs'!N559=1,'RAOB Used for Calcs'!C559,0)</f>
        <v>0</v>
      </c>
      <c r="D559" s="8">
        <f>Vz!K559</f>
        <v>0.42399999999999999</v>
      </c>
      <c r="F559" s="9">
        <f>'P,T'!J559</f>
        <v>0</v>
      </c>
      <c r="G559" s="8"/>
      <c r="H559" s="8">
        <f>'wind velocity'!J559-T559</f>
        <v>0</v>
      </c>
      <c r="I559" s="8"/>
      <c r="J559" s="8">
        <f>'wind velocity'!N559-X559</f>
        <v>0</v>
      </c>
      <c r="L559" s="12">
        <f>IF('RAOB Used for Calcs'!N559=1,(0.5)*F559*$K$12*D559*(H559*ABS(H559)),0)</f>
        <v>0</v>
      </c>
      <c r="N559" s="12">
        <f>IF('RAOB Used for Calcs'!N559=1,(0.5)*F559*$K$12*D559*(J559*ABS(J559)),0)</f>
        <v>0</v>
      </c>
      <c r="P559" s="9">
        <f>IF('RAOB Used for Calcs'!N559=1,L559/$O$9,0)</f>
        <v>0</v>
      </c>
      <c r="Q559" s="8"/>
      <c r="R559" s="9">
        <f>IF('RAOB Used for Calcs'!N559=1,N559/$O$9,0)</f>
        <v>0</v>
      </c>
      <c r="S559" s="25"/>
      <c r="T559" s="25">
        <f>IF('RAOB Used for Calcs'!L559=1,'particle parameters'!$B$31,T560+(P560*'vertical grid'!H560))</f>
        <v>0</v>
      </c>
      <c r="V559" s="25">
        <f>(IF('RAOB Used for Calcs'!L559=1, AVERAGE(T558:T559), AVERAGE(T558:T560))*'RAOB Used for Calcs'!N559)</f>
        <v>0</v>
      </c>
      <c r="W559" s="25"/>
      <c r="X559" s="25">
        <f>IF('RAOB Used for Calcs'!L559=1,'particle parameters'!$B$32,X560+(R560*'vertical grid'!H560))</f>
        <v>0</v>
      </c>
      <c r="Z559" s="25">
        <f>(IF('RAOB Used for Calcs'!L559=1,AVERAGE(X558:X559),AVERAGE(X558:X560)))*'RAOB Used for Calcs'!N559</f>
        <v>0</v>
      </c>
      <c r="AB559" s="8">
        <f>(V559*'vertical grid'!H559)+((0.5*P559)*('vertical grid'!H559*'vertical grid'!H559))</f>
        <v>0</v>
      </c>
      <c r="AD559" s="8">
        <f>(Z559*'vertical grid'!H559)+((0.5*R559)*('vertical grid'!H559*'vertical grid'!H559))</f>
        <v>0</v>
      </c>
      <c r="AF559" s="8" t="e">
        <f>IF(AB559=0, AB559/0, SUM(AB559:$AB$600))</f>
        <v>#DIV/0!</v>
      </c>
      <c r="AH559" s="8" t="e">
        <f>IF(AD559=0, AD559/0, SUM(AD559:$AD$600))</f>
        <v>#DIV/0!</v>
      </c>
      <c r="AJ559" s="9" t="e">
        <f>IF('RAOB Used for Calcs'!N560=1,AB559/(B559-B558),B559/0)</f>
        <v>#DIV/0!</v>
      </c>
      <c r="AL559" s="9" t="e">
        <f>IF('RAOB Used for Calcs'!N560=1, AD559/(B559-B558), B559/0)</f>
        <v>#DIV/0!</v>
      </c>
    </row>
    <row r="560" spans="2:38" x14ac:dyDescent="0.15">
      <c r="B560" s="15">
        <f>IF('RAOB Used for Calcs'!N560=1,'RAOB Used for Calcs'!C560,0)</f>
        <v>0</v>
      </c>
      <c r="D560" s="8">
        <f>Vz!K560</f>
        <v>0.42399999999999999</v>
      </c>
      <c r="F560" s="9">
        <f>'P,T'!J560</f>
        <v>0</v>
      </c>
      <c r="G560" s="8"/>
      <c r="H560" s="8">
        <f>'wind velocity'!J560-T560</f>
        <v>0</v>
      </c>
      <c r="I560" s="8"/>
      <c r="J560" s="8">
        <f>'wind velocity'!N560-X560</f>
        <v>0</v>
      </c>
      <c r="L560" s="12">
        <f>IF('RAOB Used for Calcs'!N560=1,(0.5)*F560*$K$12*D560*(H560*ABS(H560)),0)</f>
        <v>0</v>
      </c>
      <c r="N560" s="12">
        <f>IF('RAOB Used for Calcs'!N560=1,(0.5)*F560*$K$12*D560*(J560*ABS(J560)),0)</f>
        <v>0</v>
      </c>
      <c r="P560" s="9">
        <f>IF('RAOB Used for Calcs'!N560=1,L560/$O$9,0)</f>
        <v>0</v>
      </c>
      <c r="Q560" s="8"/>
      <c r="R560" s="9">
        <f>IF('RAOB Used for Calcs'!N560=1,N560/$O$9,0)</f>
        <v>0</v>
      </c>
      <c r="S560" s="25"/>
      <c r="T560" s="25">
        <f>IF('RAOB Used for Calcs'!L560=1,'particle parameters'!$B$31,T561+(P561*'vertical grid'!H561))</f>
        <v>0</v>
      </c>
      <c r="V560" s="25">
        <f>(IF('RAOB Used for Calcs'!L560=1, AVERAGE(T559:T560), AVERAGE(T559:T561))*'RAOB Used for Calcs'!N560)</f>
        <v>0</v>
      </c>
      <c r="W560" s="25"/>
      <c r="X560" s="25">
        <f>IF('RAOB Used for Calcs'!L560=1,'particle parameters'!$B$32,X561+(R561*'vertical grid'!H561))</f>
        <v>0</v>
      </c>
      <c r="Z560" s="25">
        <f>(IF('RAOB Used for Calcs'!L560=1,AVERAGE(X559:X560),AVERAGE(X559:X561)))*'RAOB Used for Calcs'!N560</f>
        <v>0</v>
      </c>
      <c r="AB560" s="8">
        <f>(V560*'vertical grid'!H560)+((0.5*P560)*('vertical grid'!H560*'vertical grid'!H560))</f>
        <v>0</v>
      </c>
      <c r="AD560" s="8">
        <f>(Z560*'vertical grid'!H560)+((0.5*R560)*('vertical grid'!H560*'vertical grid'!H560))</f>
        <v>0</v>
      </c>
      <c r="AF560" s="8" t="e">
        <f>IF(AB560=0, AB560/0, SUM(AB560:$AB$600))</f>
        <v>#DIV/0!</v>
      </c>
      <c r="AH560" s="8" t="e">
        <f>IF(AD560=0, AD560/0, SUM(AD560:$AD$600))</f>
        <v>#DIV/0!</v>
      </c>
      <c r="AJ560" s="9" t="e">
        <f>IF('RAOB Used for Calcs'!N561=1,AB560/(B560-B559),B560/0)</f>
        <v>#DIV/0!</v>
      </c>
      <c r="AL560" s="9" t="e">
        <f>IF('RAOB Used for Calcs'!N561=1, AD560/(B560-B559), B560/0)</f>
        <v>#DIV/0!</v>
      </c>
    </row>
    <row r="561" spans="2:38" x14ac:dyDescent="0.15">
      <c r="B561" s="15">
        <f>IF('RAOB Used for Calcs'!N561=1,'RAOB Used for Calcs'!C561,0)</f>
        <v>0</v>
      </c>
      <c r="D561" s="8">
        <f>Vz!K561</f>
        <v>0.42399999999999999</v>
      </c>
      <c r="F561" s="9">
        <f>'P,T'!J561</f>
        <v>0</v>
      </c>
      <c r="G561" s="8"/>
      <c r="H561" s="8">
        <f>'wind velocity'!J561-T561</f>
        <v>0</v>
      </c>
      <c r="I561" s="8"/>
      <c r="J561" s="8">
        <f>'wind velocity'!N561-X561</f>
        <v>0</v>
      </c>
      <c r="L561" s="12">
        <f>IF('RAOB Used for Calcs'!N561=1,(0.5)*F561*$K$12*D561*(H561*ABS(H561)),0)</f>
        <v>0</v>
      </c>
      <c r="N561" s="12">
        <f>IF('RAOB Used for Calcs'!N561=1,(0.5)*F561*$K$12*D561*(J561*ABS(J561)),0)</f>
        <v>0</v>
      </c>
      <c r="P561" s="9">
        <f>IF('RAOB Used for Calcs'!N561=1,L561/$O$9,0)</f>
        <v>0</v>
      </c>
      <c r="Q561" s="8"/>
      <c r="R561" s="9">
        <f>IF('RAOB Used for Calcs'!N561=1,N561/$O$9,0)</f>
        <v>0</v>
      </c>
      <c r="S561" s="25"/>
      <c r="T561" s="25">
        <f>IF('RAOB Used for Calcs'!L561=1,'particle parameters'!$B$31,T562+(P562*'vertical grid'!H562))</f>
        <v>0</v>
      </c>
      <c r="V561" s="25">
        <f>(IF('RAOB Used for Calcs'!L561=1, AVERAGE(T560:T561), AVERAGE(T560:T562))*'RAOB Used for Calcs'!N561)</f>
        <v>0</v>
      </c>
      <c r="W561" s="25"/>
      <c r="X561" s="25">
        <f>IF('RAOB Used for Calcs'!L561=1,'particle parameters'!$B$32,X562+(R562*'vertical grid'!H562))</f>
        <v>0</v>
      </c>
      <c r="Z561" s="25">
        <f>(IF('RAOB Used for Calcs'!L561=1,AVERAGE(X560:X561),AVERAGE(X560:X562)))*'RAOB Used for Calcs'!N561</f>
        <v>0</v>
      </c>
      <c r="AB561" s="8">
        <f>(V561*'vertical grid'!H561)+((0.5*P561)*('vertical grid'!H561*'vertical grid'!H561))</f>
        <v>0</v>
      </c>
      <c r="AD561" s="8">
        <f>(Z561*'vertical grid'!H561)+((0.5*R561)*('vertical grid'!H561*'vertical grid'!H561))</f>
        <v>0</v>
      </c>
      <c r="AF561" s="8" t="e">
        <f>IF(AB561=0, AB561/0, SUM(AB561:$AB$600))</f>
        <v>#DIV/0!</v>
      </c>
      <c r="AH561" s="8" t="e">
        <f>IF(AD561=0, AD561/0, SUM(AD561:$AD$600))</f>
        <v>#DIV/0!</v>
      </c>
      <c r="AJ561" s="9" t="e">
        <f>IF('RAOB Used for Calcs'!N562=1,AB561/(B561-B560),B561/0)</f>
        <v>#DIV/0!</v>
      </c>
      <c r="AL561" s="9" t="e">
        <f>IF('RAOB Used for Calcs'!N562=1, AD561/(B561-B560), B561/0)</f>
        <v>#DIV/0!</v>
      </c>
    </row>
    <row r="562" spans="2:38" x14ac:dyDescent="0.15">
      <c r="B562" s="15">
        <f>IF('RAOB Used for Calcs'!N562=1,'RAOB Used for Calcs'!C562,0)</f>
        <v>0</v>
      </c>
      <c r="D562" s="8">
        <f>Vz!K562</f>
        <v>0.42399999999999999</v>
      </c>
      <c r="F562" s="9">
        <f>'P,T'!J562</f>
        <v>0</v>
      </c>
      <c r="G562" s="8"/>
      <c r="H562" s="8">
        <f>'wind velocity'!J562-T562</f>
        <v>0</v>
      </c>
      <c r="I562" s="8"/>
      <c r="J562" s="8">
        <f>'wind velocity'!N562-X562</f>
        <v>0</v>
      </c>
      <c r="L562" s="12">
        <f>IF('RAOB Used for Calcs'!N562=1,(0.5)*F562*$K$12*D562*(H562*ABS(H562)),0)</f>
        <v>0</v>
      </c>
      <c r="N562" s="12">
        <f>IF('RAOB Used for Calcs'!N562=1,(0.5)*F562*$K$12*D562*(J562*ABS(J562)),0)</f>
        <v>0</v>
      </c>
      <c r="P562" s="9">
        <f>IF('RAOB Used for Calcs'!N562=1,L562/$O$9,0)</f>
        <v>0</v>
      </c>
      <c r="Q562" s="8"/>
      <c r="R562" s="9">
        <f>IF('RAOB Used for Calcs'!N562=1,N562/$O$9,0)</f>
        <v>0</v>
      </c>
      <c r="S562" s="25"/>
      <c r="T562" s="25">
        <f>IF('RAOB Used for Calcs'!L562=1,'particle parameters'!$B$31,T563+(P563*'vertical grid'!H563))</f>
        <v>0</v>
      </c>
      <c r="V562" s="25">
        <f>(IF('RAOB Used for Calcs'!L562=1, AVERAGE(T561:T562), AVERAGE(T561:T563))*'RAOB Used for Calcs'!N562)</f>
        <v>0</v>
      </c>
      <c r="W562" s="25"/>
      <c r="X562" s="25">
        <f>IF('RAOB Used for Calcs'!L562=1,'particle parameters'!$B$32,X563+(R563*'vertical grid'!H563))</f>
        <v>0</v>
      </c>
      <c r="Z562" s="25">
        <f>(IF('RAOB Used for Calcs'!L562=1,AVERAGE(X561:X562),AVERAGE(X561:X563)))*'RAOB Used for Calcs'!N562</f>
        <v>0</v>
      </c>
      <c r="AB562" s="8">
        <f>(V562*'vertical grid'!H562)+((0.5*P562)*('vertical grid'!H562*'vertical grid'!H562))</f>
        <v>0</v>
      </c>
      <c r="AD562" s="8">
        <f>(Z562*'vertical grid'!H562)+((0.5*R562)*('vertical grid'!H562*'vertical grid'!H562))</f>
        <v>0</v>
      </c>
      <c r="AF562" s="8" t="e">
        <f>IF(AB562=0, AB562/0, SUM(AB562:$AB$600))</f>
        <v>#DIV/0!</v>
      </c>
      <c r="AH562" s="8" t="e">
        <f>IF(AD562=0, AD562/0, SUM(AD562:$AD$600))</f>
        <v>#DIV/0!</v>
      </c>
      <c r="AJ562" s="9" t="e">
        <f>IF('RAOB Used for Calcs'!N563=1,AB562/(B562-B561),B562/0)</f>
        <v>#DIV/0!</v>
      </c>
      <c r="AL562" s="9" t="e">
        <f>IF('RAOB Used for Calcs'!N563=1, AD562/(B562-B561), B562/0)</f>
        <v>#DIV/0!</v>
      </c>
    </row>
    <row r="563" spans="2:38" x14ac:dyDescent="0.15">
      <c r="B563" s="15">
        <f>IF('RAOB Used for Calcs'!N563=1,'RAOB Used for Calcs'!C563,0)</f>
        <v>0</v>
      </c>
      <c r="D563" s="8">
        <f>Vz!K563</f>
        <v>0.42399999999999999</v>
      </c>
      <c r="F563" s="9">
        <f>'P,T'!J563</f>
        <v>0</v>
      </c>
      <c r="G563" s="8"/>
      <c r="H563" s="8">
        <f>'wind velocity'!J563-T563</f>
        <v>0</v>
      </c>
      <c r="I563" s="8"/>
      <c r="J563" s="8">
        <f>'wind velocity'!N563-X563</f>
        <v>0</v>
      </c>
      <c r="L563" s="12">
        <f>IF('RAOB Used for Calcs'!N563=1,(0.5)*F563*$K$12*D563*(H563*ABS(H563)),0)</f>
        <v>0</v>
      </c>
      <c r="N563" s="12">
        <f>IF('RAOB Used for Calcs'!N563=1,(0.5)*F563*$K$12*D563*(J563*ABS(J563)),0)</f>
        <v>0</v>
      </c>
      <c r="P563" s="9">
        <f>IF('RAOB Used for Calcs'!N563=1,L563/$O$9,0)</f>
        <v>0</v>
      </c>
      <c r="Q563" s="8"/>
      <c r="R563" s="9">
        <f>IF('RAOB Used for Calcs'!N563=1,N563/$O$9,0)</f>
        <v>0</v>
      </c>
      <c r="S563" s="25"/>
      <c r="T563" s="25">
        <f>IF('RAOB Used for Calcs'!L563=1,'particle parameters'!$B$31,T564+(P564*'vertical grid'!H564))</f>
        <v>0</v>
      </c>
      <c r="V563" s="25">
        <f>(IF('RAOB Used for Calcs'!L563=1, AVERAGE(T562:T563), AVERAGE(T562:T564))*'RAOB Used for Calcs'!N563)</f>
        <v>0</v>
      </c>
      <c r="W563" s="25"/>
      <c r="X563" s="25">
        <f>IF('RAOB Used for Calcs'!L563=1,'particle parameters'!$B$32,X564+(R564*'vertical grid'!H564))</f>
        <v>0</v>
      </c>
      <c r="Z563" s="25">
        <f>(IF('RAOB Used for Calcs'!L563=1,AVERAGE(X562:X563),AVERAGE(X562:X564)))*'RAOB Used for Calcs'!N563</f>
        <v>0</v>
      </c>
      <c r="AB563" s="8">
        <f>(V563*'vertical grid'!H563)+((0.5*P563)*('vertical grid'!H563*'vertical grid'!H563))</f>
        <v>0</v>
      </c>
      <c r="AD563" s="8">
        <f>(Z563*'vertical grid'!H563)+((0.5*R563)*('vertical grid'!H563*'vertical grid'!H563))</f>
        <v>0</v>
      </c>
      <c r="AF563" s="8" t="e">
        <f>IF(AB563=0, AB563/0, SUM(AB563:$AB$600))</f>
        <v>#DIV/0!</v>
      </c>
      <c r="AH563" s="8" t="e">
        <f>IF(AD563=0, AD563/0, SUM(AD563:$AD$600))</f>
        <v>#DIV/0!</v>
      </c>
      <c r="AJ563" s="9" t="e">
        <f>IF('RAOB Used for Calcs'!N564=1,AB563/(B563-B562),B563/0)</f>
        <v>#DIV/0!</v>
      </c>
      <c r="AL563" s="9" t="e">
        <f>IF('RAOB Used for Calcs'!N564=1, AD563/(B563-B562), B563/0)</f>
        <v>#DIV/0!</v>
      </c>
    </row>
    <row r="564" spans="2:38" x14ac:dyDescent="0.15">
      <c r="B564" s="15">
        <f>IF('RAOB Used for Calcs'!N564=1,'RAOB Used for Calcs'!C564,0)</f>
        <v>0</v>
      </c>
      <c r="D564" s="8">
        <f>Vz!K564</f>
        <v>0.42399999999999999</v>
      </c>
      <c r="F564" s="9">
        <f>'P,T'!J564</f>
        <v>0</v>
      </c>
      <c r="G564" s="8"/>
      <c r="H564" s="8">
        <f>'wind velocity'!J564-T564</f>
        <v>0</v>
      </c>
      <c r="I564" s="8"/>
      <c r="J564" s="8">
        <f>'wind velocity'!N564-X564</f>
        <v>0</v>
      </c>
      <c r="L564" s="12">
        <f>IF('RAOB Used for Calcs'!N564=1,(0.5)*F564*$K$12*D564*(H564*ABS(H564)),0)</f>
        <v>0</v>
      </c>
      <c r="N564" s="12">
        <f>IF('RAOB Used for Calcs'!N564=1,(0.5)*F564*$K$12*D564*(J564*ABS(J564)),0)</f>
        <v>0</v>
      </c>
      <c r="P564" s="9">
        <f>IF('RAOB Used for Calcs'!N564=1,L564/$O$9,0)</f>
        <v>0</v>
      </c>
      <c r="Q564" s="8"/>
      <c r="R564" s="9">
        <f>IF('RAOB Used for Calcs'!N564=1,N564/$O$9,0)</f>
        <v>0</v>
      </c>
      <c r="S564" s="25"/>
      <c r="T564" s="25">
        <f>IF('RAOB Used for Calcs'!L564=1,'particle parameters'!$B$31,T565+(P565*'vertical grid'!H565))</f>
        <v>0</v>
      </c>
      <c r="V564" s="25">
        <f>(IF('RAOB Used for Calcs'!L564=1, AVERAGE(T563:T564), AVERAGE(T563:T565))*'RAOB Used for Calcs'!N564)</f>
        <v>0</v>
      </c>
      <c r="W564" s="25"/>
      <c r="X564" s="25">
        <f>IF('RAOB Used for Calcs'!L564=1,'particle parameters'!$B$32,X565+(R565*'vertical grid'!H565))</f>
        <v>0</v>
      </c>
      <c r="Z564" s="25">
        <f>(IF('RAOB Used for Calcs'!L564=1,AVERAGE(X563:X564),AVERAGE(X563:X565)))*'RAOB Used for Calcs'!N564</f>
        <v>0</v>
      </c>
      <c r="AB564" s="8">
        <f>(V564*'vertical grid'!H564)+((0.5*P564)*('vertical grid'!H564*'vertical grid'!H564))</f>
        <v>0</v>
      </c>
      <c r="AD564" s="8">
        <f>(Z564*'vertical grid'!H564)+((0.5*R564)*('vertical grid'!H564*'vertical grid'!H564))</f>
        <v>0</v>
      </c>
      <c r="AF564" s="8" t="e">
        <f>IF(AB564=0, AB564/0, SUM(AB564:$AB$600))</f>
        <v>#DIV/0!</v>
      </c>
      <c r="AH564" s="8" t="e">
        <f>IF(AD564=0, AD564/0, SUM(AD564:$AD$600))</f>
        <v>#DIV/0!</v>
      </c>
      <c r="AJ564" s="9" t="e">
        <f>IF('RAOB Used for Calcs'!N565=1,AB564/(B564-B563),B564/0)</f>
        <v>#DIV/0!</v>
      </c>
      <c r="AL564" s="9" t="e">
        <f>IF('RAOB Used for Calcs'!N565=1, AD564/(B564-B563), B564/0)</f>
        <v>#DIV/0!</v>
      </c>
    </row>
    <row r="565" spans="2:38" x14ac:dyDescent="0.15">
      <c r="B565" s="15">
        <f>IF('RAOB Used for Calcs'!N565=1,'RAOB Used for Calcs'!C565,0)</f>
        <v>0</v>
      </c>
      <c r="D565" s="8">
        <f>Vz!K565</f>
        <v>0.42399999999999999</v>
      </c>
      <c r="F565" s="9">
        <f>'P,T'!J565</f>
        <v>0</v>
      </c>
      <c r="G565" s="8"/>
      <c r="H565" s="8">
        <f>'wind velocity'!J565-T565</f>
        <v>0</v>
      </c>
      <c r="I565" s="8"/>
      <c r="J565" s="8">
        <f>'wind velocity'!N565-X565</f>
        <v>0</v>
      </c>
      <c r="L565" s="12">
        <f>IF('RAOB Used for Calcs'!N565=1,(0.5)*F565*$K$12*D565*(H565*ABS(H565)),0)</f>
        <v>0</v>
      </c>
      <c r="N565" s="12">
        <f>IF('RAOB Used for Calcs'!N565=1,(0.5)*F565*$K$12*D565*(J565*ABS(J565)),0)</f>
        <v>0</v>
      </c>
      <c r="P565" s="9">
        <f>IF('RAOB Used for Calcs'!N565=1,L565/$O$9,0)</f>
        <v>0</v>
      </c>
      <c r="Q565" s="8"/>
      <c r="R565" s="9">
        <f>IF('RAOB Used for Calcs'!N565=1,N565/$O$9,0)</f>
        <v>0</v>
      </c>
      <c r="S565" s="25"/>
      <c r="T565" s="25">
        <f>IF('RAOB Used for Calcs'!L565=1,'particle parameters'!$B$31,T566+(P566*'vertical grid'!H566))</f>
        <v>0</v>
      </c>
      <c r="V565" s="25">
        <f>(IF('RAOB Used for Calcs'!L565=1, AVERAGE(T564:T565), AVERAGE(T564:T566))*'RAOB Used for Calcs'!N565)</f>
        <v>0</v>
      </c>
      <c r="W565" s="25"/>
      <c r="X565" s="25">
        <f>IF('RAOB Used for Calcs'!L565=1,'particle parameters'!$B$32,X566+(R566*'vertical grid'!H566))</f>
        <v>0</v>
      </c>
      <c r="Z565" s="25">
        <f>(IF('RAOB Used for Calcs'!L565=1,AVERAGE(X564:X565),AVERAGE(X564:X566)))*'RAOB Used for Calcs'!N565</f>
        <v>0</v>
      </c>
      <c r="AB565" s="8">
        <f>(V565*'vertical grid'!H565)+((0.5*P565)*('vertical grid'!H565*'vertical grid'!H565))</f>
        <v>0</v>
      </c>
      <c r="AD565" s="8">
        <f>(Z565*'vertical grid'!H565)+((0.5*R565)*('vertical grid'!H565*'vertical grid'!H565))</f>
        <v>0</v>
      </c>
      <c r="AF565" s="8" t="e">
        <f>IF(AB565=0, AB565/0, SUM(AB565:$AB$600))</f>
        <v>#DIV/0!</v>
      </c>
      <c r="AH565" s="8" t="e">
        <f>IF(AD565=0, AD565/0, SUM(AD565:$AD$600))</f>
        <v>#DIV/0!</v>
      </c>
      <c r="AJ565" s="9" t="e">
        <f>IF('RAOB Used for Calcs'!N566=1,AB565/(B565-B564),B565/0)</f>
        <v>#DIV/0!</v>
      </c>
      <c r="AL565" s="9" t="e">
        <f>IF('RAOB Used for Calcs'!N566=1, AD565/(B565-B564), B565/0)</f>
        <v>#DIV/0!</v>
      </c>
    </row>
    <row r="566" spans="2:38" x14ac:dyDescent="0.15">
      <c r="B566" s="15">
        <f>IF('RAOB Used for Calcs'!N566=1,'RAOB Used for Calcs'!C566,0)</f>
        <v>0</v>
      </c>
      <c r="D566" s="8">
        <f>Vz!K566</f>
        <v>0.42399999999999999</v>
      </c>
      <c r="F566" s="9">
        <f>'P,T'!J566</f>
        <v>0</v>
      </c>
      <c r="G566" s="8"/>
      <c r="H566" s="8">
        <f>'wind velocity'!J566-T566</f>
        <v>0</v>
      </c>
      <c r="I566" s="8"/>
      <c r="J566" s="8">
        <f>'wind velocity'!N566-X566</f>
        <v>0</v>
      </c>
      <c r="L566" s="12">
        <f>IF('RAOB Used for Calcs'!N566=1,(0.5)*F566*$K$12*D566*(H566*ABS(H566)),0)</f>
        <v>0</v>
      </c>
      <c r="N566" s="12">
        <f>IF('RAOB Used for Calcs'!N566=1,(0.5)*F566*$K$12*D566*(J566*ABS(J566)),0)</f>
        <v>0</v>
      </c>
      <c r="P566" s="9">
        <f>IF('RAOB Used for Calcs'!N566=1,L566/$O$9,0)</f>
        <v>0</v>
      </c>
      <c r="Q566" s="8"/>
      <c r="R566" s="9">
        <f>IF('RAOB Used for Calcs'!N566=1,N566/$O$9,0)</f>
        <v>0</v>
      </c>
      <c r="S566" s="25"/>
      <c r="T566" s="25">
        <f>IF('RAOB Used for Calcs'!L566=1,'particle parameters'!$B$31,T567+(P567*'vertical grid'!H567))</f>
        <v>0</v>
      </c>
      <c r="V566" s="25">
        <f>(IF('RAOB Used for Calcs'!L566=1, AVERAGE(T565:T566), AVERAGE(T565:T567))*'RAOB Used for Calcs'!N566)</f>
        <v>0</v>
      </c>
      <c r="W566" s="25"/>
      <c r="X566" s="25">
        <f>IF('RAOB Used for Calcs'!L566=1,'particle parameters'!$B$32,X567+(R567*'vertical grid'!H567))</f>
        <v>0</v>
      </c>
      <c r="Z566" s="25">
        <f>(IF('RAOB Used for Calcs'!L566=1,AVERAGE(X565:X566),AVERAGE(X565:X567)))*'RAOB Used for Calcs'!N566</f>
        <v>0</v>
      </c>
      <c r="AB566" s="8">
        <f>(V566*'vertical grid'!H566)+((0.5*P566)*('vertical grid'!H566*'vertical grid'!H566))</f>
        <v>0</v>
      </c>
      <c r="AD566" s="8">
        <f>(Z566*'vertical grid'!H566)+((0.5*R566)*('vertical grid'!H566*'vertical grid'!H566))</f>
        <v>0</v>
      </c>
      <c r="AF566" s="8" t="e">
        <f>IF(AB566=0, AB566/0, SUM(AB566:$AB$600))</f>
        <v>#DIV/0!</v>
      </c>
      <c r="AH566" s="8" t="e">
        <f>IF(AD566=0, AD566/0, SUM(AD566:$AD$600))</f>
        <v>#DIV/0!</v>
      </c>
      <c r="AJ566" s="9" t="e">
        <f>IF('RAOB Used for Calcs'!N567=1,AB566/(B566-B565),B566/0)</f>
        <v>#DIV/0!</v>
      </c>
      <c r="AL566" s="9" t="e">
        <f>IF('RAOB Used for Calcs'!N567=1, AD566/(B566-B565), B566/0)</f>
        <v>#DIV/0!</v>
      </c>
    </row>
    <row r="567" spans="2:38" x14ac:dyDescent="0.15">
      <c r="B567" s="15">
        <f>IF('RAOB Used for Calcs'!N567=1,'RAOB Used for Calcs'!C567,0)</f>
        <v>0</v>
      </c>
      <c r="D567" s="8">
        <f>Vz!K567</f>
        <v>0.42399999999999999</v>
      </c>
      <c r="F567" s="9">
        <f>'P,T'!J567</f>
        <v>0</v>
      </c>
      <c r="G567" s="8"/>
      <c r="H567" s="8">
        <f>'wind velocity'!J567-T567</f>
        <v>0</v>
      </c>
      <c r="I567" s="8"/>
      <c r="J567" s="8">
        <f>'wind velocity'!N567-X567</f>
        <v>0</v>
      </c>
      <c r="L567" s="12">
        <f>IF('RAOB Used for Calcs'!N567=1,(0.5)*F567*$K$12*D567*(H567*ABS(H567)),0)</f>
        <v>0</v>
      </c>
      <c r="N567" s="12">
        <f>IF('RAOB Used for Calcs'!N567=1,(0.5)*F567*$K$12*D567*(J567*ABS(J567)),0)</f>
        <v>0</v>
      </c>
      <c r="P567" s="9">
        <f>IF('RAOB Used for Calcs'!N567=1,L567/$O$9,0)</f>
        <v>0</v>
      </c>
      <c r="Q567" s="8"/>
      <c r="R567" s="9">
        <f>IF('RAOB Used for Calcs'!N567=1,N567/$O$9,0)</f>
        <v>0</v>
      </c>
      <c r="S567" s="25"/>
      <c r="T567" s="25">
        <f>IF('RAOB Used for Calcs'!L567=1,'particle parameters'!$B$31,T568+(P568*'vertical grid'!H568))</f>
        <v>0</v>
      </c>
      <c r="V567" s="25">
        <f>(IF('RAOB Used for Calcs'!L567=1, AVERAGE(T566:T567), AVERAGE(T566:T568))*'RAOB Used for Calcs'!N567)</f>
        <v>0</v>
      </c>
      <c r="W567" s="25"/>
      <c r="X567" s="25">
        <f>IF('RAOB Used for Calcs'!L567=1,'particle parameters'!$B$32,X568+(R568*'vertical grid'!H568))</f>
        <v>0</v>
      </c>
      <c r="Z567" s="25">
        <f>(IF('RAOB Used for Calcs'!L567=1,AVERAGE(X566:X567),AVERAGE(X566:X568)))*'RAOB Used for Calcs'!N567</f>
        <v>0</v>
      </c>
      <c r="AB567" s="8">
        <f>(V567*'vertical grid'!H567)+((0.5*P567)*('vertical grid'!H567*'vertical grid'!H567))</f>
        <v>0</v>
      </c>
      <c r="AD567" s="8">
        <f>(Z567*'vertical grid'!H567)+((0.5*R567)*('vertical grid'!H567*'vertical grid'!H567))</f>
        <v>0</v>
      </c>
      <c r="AF567" s="8" t="e">
        <f>IF(AB567=0, AB567/0, SUM(AB567:$AB$600))</f>
        <v>#DIV/0!</v>
      </c>
      <c r="AH567" s="8" t="e">
        <f>IF(AD567=0, AD567/0, SUM(AD567:$AD$600))</f>
        <v>#DIV/0!</v>
      </c>
      <c r="AJ567" s="9" t="e">
        <f>IF('RAOB Used for Calcs'!N568=1,AB567/(B567-B566),B567/0)</f>
        <v>#DIV/0!</v>
      </c>
      <c r="AL567" s="9" t="e">
        <f>IF('RAOB Used for Calcs'!N568=1, AD567/(B567-B566), B567/0)</f>
        <v>#DIV/0!</v>
      </c>
    </row>
    <row r="568" spans="2:38" x14ac:dyDescent="0.15">
      <c r="B568" s="15">
        <f>IF('RAOB Used for Calcs'!N568=1,'RAOB Used for Calcs'!C568,0)</f>
        <v>0</v>
      </c>
      <c r="D568" s="8">
        <f>Vz!K568</f>
        <v>0.42399999999999999</v>
      </c>
      <c r="F568" s="9">
        <f>'P,T'!J568</f>
        <v>0</v>
      </c>
      <c r="G568" s="8"/>
      <c r="H568" s="8">
        <f>'wind velocity'!J568-T568</f>
        <v>0</v>
      </c>
      <c r="I568" s="8"/>
      <c r="J568" s="8">
        <f>'wind velocity'!N568-X568</f>
        <v>0</v>
      </c>
      <c r="L568" s="12">
        <f>IF('RAOB Used for Calcs'!N568=1,(0.5)*F568*$K$12*D568*(H568*ABS(H568)),0)</f>
        <v>0</v>
      </c>
      <c r="N568" s="12">
        <f>IF('RAOB Used for Calcs'!N568=1,(0.5)*F568*$K$12*D568*(J568*ABS(J568)),0)</f>
        <v>0</v>
      </c>
      <c r="P568" s="9">
        <f>IF('RAOB Used for Calcs'!N568=1,L568/$O$9,0)</f>
        <v>0</v>
      </c>
      <c r="Q568" s="8"/>
      <c r="R568" s="9">
        <f>IF('RAOB Used for Calcs'!N568=1,N568/$O$9,0)</f>
        <v>0</v>
      </c>
      <c r="S568" s="25"/>
      <c r="T568" s="25">
        <f>IF('RAOB Used for Calcs'!L568=1,'particle parameters'!$B$31,T569+(P569*'vertical grid'!H569))</f>
        <v>0</v>
      </c>
      <c r="V568" s="25">
        <f>(IF('RAOB Used for Calcs'!L568=1, AVERAGE(T567:T568), AVERAGE(T567:T569))*'RAOB Used for Calcs'!N568)</f>
        <v>0</v>
      </c>
      <c r="W568" s="25"/>
      <c r="X568" s="25">
        <f>IF('RAOB Used for Calcs'!L568=1,'particle parameters'!$B$32,X569+(R569*'vertical grid'!H569))</f>
        <v>0</v>
      </c>
      <c r="Z568" s="25">
        <f>(IF('RAOB Used for Calcs'!L568=1,AVERAGE(X567:X568),AVERAGE(X567:X569)))*'RAOB Used for Calcs'!N568</f>
        <v>0</v>
      </c>
      <c r="AB568" s="8">
        <f>(V568*'vertical grid'!H568)+((0.5*P568)*('vertical grid'!H568*'vertical grid'!H568))</f>
        <v>0</v>
      </c>
      <c r="AD568" s="8">
        <f>(Z568*'vertical grid'!H568)+((0.5*R568)*('vertical grid'!H568*'vertical grid'!H568))</f>
        <v>0</v>
      </c>
      <c r="AF568" s="8" t="e">
        <f>IF(AB568=0, AB568/0, SUM(AB568:$AB$600))</f>
        <v>#DIV/0!</v>
      </c>
      <c r="AH568" s="8" t="e">
        <f>IF(AD568=0, AD568/0, SUM(AD568:$AD$600))</f>
        <v>#DIV/0!</v>
      </c>
      <c r="AJ568" s="9" t="e">
        <f>IF('RAOB Used for Calcs'!N569=1,AB568/(B568-B567),B568/0)</f>
        <v>#DIV/0!</v>
      </c>
      <c r="AL568" s="9" t="e">
        <f>IF('RAOB Used for Calcs'!N569=1, AD568/(B568-B567), B568/0)</f>
        <v>#DIV/0!</v>
      </c>
    </row>
    <row r="569" spans="2:38" x14ac:dyDescent="0.15">
      <c r="B569" s="15">
        <f>IF('RAOB Used for Calcs'!N569=1,'RAOB Used for Calcs'!C569,0)</f>
        <v>0</v>
      </c>
      <c r="D569" s="8">
        <f>Vz!K569</f>
        <v>0.42399999999999999</v>
      </c>
      <c r="F569" s="9">
        <f>'P,T'!J569</f>
        <v>0</v>
      </c>
      <c r="G569" s="8"/>
      <c r="H569" s="8">
        <f>'wind velocity'!J569-T569</f>
        <v>0</v>
      </c>
      <c r="I569" s="8"/>
      <c r="J569" s="8">
        <f>'wind velocity'!N569-X569</f>
        <v>0</v>
      </c>
      <c r="L569" s="12">
        <f>IF('RAOB Used for Calcs'!N569=1,(0.5)*F569*$K$12*D569*(H569*ABS(H569)),0)</f>
        <v>0</v>
      </c>
      <c r="N569" s="12">
        <f>IF('RAOB Used for Calcs'!N569=1,(0.5)*F569*$K$12*D569*(J569*ABS(J569)),0)</f>
        <v>0</v>
      </c>
      <c r="P569" s="9">
        <f>IF('RAOB Used for Calcs'!N569=1,L569/$O$9,0)</f>
        <v>0</v>
      </c>
      <c r="Q569" s="8"/>
      <c r="R569" s="9">
        <f>IF('RAOB Used for Calcs'!N569=1,N569/$O$9,0)</f>
        <v>0</v>
      </c>
      <c r="S569" s="25"/>
      <c r="T569" s="25">
        <f>IF('RAOB Used for Calcs'!L569=1,'particle parameters'!$B$31,T570+(P570*'vertical grid'!H570))</f>
        <v>0</v>
      </c>
      <c r="V569" s="25">
        <f>(IF('RAOB Used for Calcs'!L569=1, AVERAGE(T568:T569), AVERAGE(T568:T570))*'RAOB Used for Calcs'!N569)</f>
        <v>0</v>
      </c>
      <c r="W569" s="25"/>
      <c r="X569" s="25">
        <f>IF('RAOB Used for Calcs'!L569=1,'particle parameters'!$B$32,X570+(R570*'vertical grid'!H570))</f>
        <v>0</v>
      </c>
      <c r="Z569" s="25">
        <f>(IF('RAOB Used for Calcs'!L569=1,AVERAGE(X568:X569),AVERAGE(X568:X570)))*'RAOB Used for Calcs'!N569</f>
        <v>0</v>
      </c>
      <c r="AB569" s="8">
        <f>(V569*'vertical grid'!H569)+((0.5*P569)*('vertical grid'!H569*'vertical grid'!H569))</f>
        <v>0</v>
      </c>
      <c r="AD569" s="8">
        <f>(Z569*'vertical grid'!H569)+((0.5*R569)*('vertical grid'!H569*'vertical grid'!H569))</f>
        <v>0</v>
      </c>
      <c r="AF569" s="8" t="e">
        <f>IF(AB569=0, AB569/0, SUM(AB569:$AB$600))</f>
        <v>#DIV/0!</v>
      </c>
      <c r="AH569" s="8" t="e">
        <f>IF(AD569=0, AD569/0, SUM(AD569:$AD$600))</f>
        <v>#DIV/0!</v>
      </c>
      <c r="AJ569" s="9" t="e">
        <f>IF('RAOB Used for Calcs'!N570=1,AB569/(B569-B568),B569/0)</f>
        <v>#DIV/0!</v>
      </c>
      <c r="AL569" s="9" t="e">
        <f>IF('RAOB Used for Calcs'!N570=1, AD569/(B569-B568), B569/0)</f>
        <v>#DIV/0!</v>
      </c>
    </row>
    <row r="570" spans="2:38" x14ac:dyDescent="0.15">
      <c r="B570" s="15">
        <f>IF('RAOB Used for Calcs'!N570=1,'RAOB Used for Calcs'!C570,0)</f>
        <v>0</v>
      </c>
      <c r="D570" s="8">
        <f>Vz!K570</f>
        <v>0.42399999999999999</v>
      </c>
      <c r="F570" s="9">
        <f>'P,T'!J570</f>
        <v>0</v>
      </c>
      <c r="G570" s="8"/>
      <c r="H570" s="8">
        <f>'wind velocity'!J570-T570</f>
        <v>0</v>
      </c>
      <c r="I570" s="8"/>
      <c r="J570" s="8">
        <f>'wind velocity'!N570-X570</f>
        <v>0</v>
      </c>
      <c r="L570" s="12">
        <f>IF('RAOB Used for Calcs'!N570=1,(0.5)*F570*$K$12*D570*(H570*ABS(H570)),0)</f>
        <v>0</v>
      </c>
      <c r="N570" s="12">
        <f>IF('RAOB Used for Calcs'!N570=1,(0.5)*F570*$K$12*D570*(J570*ABS(J570)),0)</f>
        <v>0</v>
      </c>
      <c r="P570" s="9">
        <f>IF('RAOB Used for Calcs'!N570=1,L570/$O$9,0)</f>
        <v>0</v>
      </c>
      <c r="Q570" s="8"/>
      <c r="R570" s="9">
        <f>IF('RAOB Used for Calcs'!N570=1,N570/$O$9,0)</f>
        <v>0</v>
      </c>
      <c r="S570" s="25"/>
      <c r="T570" s="25">
        <f>IF('RAOB Used for Calcs'!L570=1,'particle parameters'!$B$31,T571+(P571*'vertical grid'!H571))</f>
        <v>0</v>
      </c>
      <c r="V570" s="25">
        <f>(IF('RAOB Used for Calcs'!L570=1, AVERAGE(T569:T570), AVERAGE(T569:T571))*'RAOB Used for Calcs'!N570)</f>
        <v>0</v>
      </c>
      <c r="W570" s="25"/>
      <c r="X570" s="25">
        <f>IF('RAOB Used for Calcs'!L570=1,'particle parameters'!$B$32,X571+(R571*'vertical grid'!H571))</f>
        <v>0</v>
      </c>
      <c r="Z570" s="25">
        <f>(IF('RAOB Used for Calcs'!L570=1,AVERAGE(X569:X570),AVERAGE(X569:X571)))*'RAOB Used for Calcs'!N570</f>
        <v>0</v>
      </c>
      <c r="AB570" s="8">
        <f>(V570*'vertical grid'!H570)+((0.5*P570)*('vertical grid'!H570*'vertical grid'!H570))</f>
        <v>0</v>
      </c>
      <c r="AD570" s="8">
        <f>(Z570*'vertical grid'!H570)+((0.5*R570)*('vertical grid'!H570*'vertical grid'!H570))</f>
        <v>0</v>
      </c>
      <c r="AF570" s="8" t="e">
        <f>IF(AB570=0, AB570/0, SUM(AB570:$AB$600))</f>
        <v>#DIV/0!</v>
      </c>
      <c r="AH570" s="8" t="e">
        <f>IF(AD570=0, AD570/0, SUM(AD570:$AD$600))</f>
        <v>#DIV/0!</v>
      </c>
      <c r="AJ570" s="9" t="e">
        <f>IF('RAOB Used for Calcs'!N571=1,AB570/(B570-B569),B570/0)</f>
        <v>#DIV/0!</v>
      </c>
      <c r="AL570" s="9" t="e">
        <f>IF('RAOB Used for Calcs'!N571=1, AD570/(B570-B569), B570/0)</f>
        <v>#DIV/0!</v>
      </c>
    </row>
    <row r="571" spans="2:38" x14ac:dyDescent="0.15">
      <c r="B571" s="15">
        <f>IF('RAOB Used for Calcs'!N571=1,'RAOB Used for Calcs'!C571,0)</f>
        <v>0</v>
      </c>
      <c r="D571" s="8">
        <f>Vz!K571</f>
        <v>0.42399999999999999</v>
      </c>
      <c r="F571" s="9">
        <f>'P,T'!J571</f>
        <v>0</v>
      </c>
      <c r="G571" s="8"/>
      <c r="H571" s="8">
        <f>'wind velocity'!J571-T571</f>
        <v>0</v>
      </c>
      <c r="I571" s="8"/>
      <c r="J571" s="8">
        <f>'wind velocity'!N571-X571</f>
        <v>0</v>
      </c>
      <c r="L571" s="12">
        <f>IF('RAOB Used for Calcs'!N571=1,(0.5)*F571*$K$12*D571*(H571*ABS(H571)),0)</f>
        <v>0</v>
      </c>
      <c r="N571" s="12">
        <f>IF('RAOB Used for Calcs'!N571=1,(0.5)*F571*$K$12*D571*(J571*ABS(J571)),0)</f>
        <v>0</v>
      </c>
      <c r="P571" s="9">
        <f>IF('RAOB Used for Calcs'!N571=1,L571/$O$9,0)</f>
        <v>0</v>
      </c>
      <c r="Q571" s="8"/>
      <c r="R571" s="9">
        <f>IF('RAOB Used for Calcs'!N571=1,N571/$O$9,0)</f>
        <v>0</v>
      </c>
      <c r="S571" s="25"/>
      <c r="T571" s="25">
        <f>IF('RAOB Used for Calcs'!L571=1,'particle parameters'!$B$31,T572+(P572*'vertical grid'!H572))</f>
        <v>0</v>
      </c>
      <c r="V571" s="25">
        <f>(IF('RAOB Used for Calcs'!L571=1, AVERAGE(T570:T571), AVERAGE(T570:T572))*'RAOB Used for Calcs'!N571)</f>
        <v>0</v>
      </c>
      <c r="W571" s="25"/>
      <c r="X571" s="25">
        <f>IF('RAOB Used for Calcs'!L571=1,'particle parameters'!$B$32,X572+(R572*'vertical grid'!H572))</f>
        <v>0</v>
      </c>
      <c r="Z571" s="25">
        <f>(IF('RAOB Used for Calcs'!L571=1,AVERAGE(X570:X571),AVERAGE(X570:X572)))*'RAOB Used for Calcs'!N571</f>
        <v>0</v>
      </c>
      <c r="AB571" s="8">
        <f>(V571*'vertical grid'!H571)+((0.5*P571)*('vertical grid'!H571*'vertical grid'!H571))</f>
        <v>0</v>
      </c>
      <c r="AD571" s="8">
        <f>(Z571*'vertical grid'!H571)+((0.5*R571)*('vertical grid'!H571*'vertical grid'!H571))</f>
        <v>0</v>
      </c>
      <c r="AF571" s="8" t="e">
        <f>IF(AB571=0, AB571/0, SUM(AB571:$AB$600))</f>
        <v>#DIV/0!</v>
      </c>
      <c r="AH571" s="8" t="e">
        <f>IF(AD571=0, AD571/0, SUM(AD571:$AD$600))</f>
        <v>#DIV/0!</v>
      </c>
      <c r="AJ571" s="9" t="e">
        <f>IF('RAOB Used for Calcs'!N572=1,AB571/(B571-B570),B571/0)</f>
        <v>#DIV/0!</v>
      </c>
      <c r="AL571" s="9" t="e">
        <f>IF('RAOB Used for Calcs'!N572=1, AD571/(B571-B570), B571/0)</f>
        <v>#DIV/0!</v>
      </c>
    </row>
    <row r="572" spans="2:38" x14ac:dyDescent="0.15">
      <c r="B572" s="15">
        <f>IF('RAOB Used for Calcs'!N572=1,'RAOB Used for Calcs'!C572,0)</f>
        <v>0</v>
      </c>
      <c r="D572" s="8">
        <f>Vz!K572</f>
        <v>0.42399999999999999</v>
      </c>
      <c r="F572" s="9">
        <f>'P,T'!J572</f>
        <v>0</v>
      </c>
      <c r="G572" s="8"/>
      <c r="H572" s="8">
        <f>'wind velocity'!J572-T572</f>
        <v>0</v>
      </c>
      <c r="I572" s="8"/>
      <c r="J572" s="8">
        <f>'wind velocity'!N572-X572</f>
        <v>0</v>
      </c>
      <c r="L572" s="12">
        <f>IF('RAOB Used for Calcs'!N572=1,(0.5)*F572*$K$12*D572*(H572*ABS(H572)),0)</f>
        <v>0</v>
      </c>
      <c r="N572" s="12">
        <f>IF('RAOB Used for Calcs'!N572=1,(0.5)*F572*$K$12*D572*(J572*ABS(J572)),0)</f>
        <v>0</v>
      </c>
      <c r="P572" s="9">
        <f>IF('RAOB Used for Calcs'!N572=1,L572/$O$9,0)</f>
        <v>0</v>
      </c>
      <c r="Q572" s="8"/>
      <c r="R572" s="9">
        <f>IF('RAOB Used for Calcs'!N572=1,N572/$O$9,0)</f>
        <v>0</v>
      </c>
      <c r="S572" s="25"/>
      <c r="T572" s="25">
        <f>IF('RAOB Used for Calcs'!L572=1,'particle parameters'!$B$31,T573+(P573*'vertical grid'!H573))</f>
        <v>0</v>
      </c>
      <c r="V572" s="25">
        <f>(IF('RAOB Used for Calcs'!L572=1, AVERAGE(T571:T572), AVERAGE(T571:T573))*'RAOB Used for Calcs'!N572)</f>
        <v>0</v>
      </c>
      <c r="W572" s="25"/>
      <c r="X572" s="25">
        <f>IF('RAOB Used for Calcs'!L572=1,'particle parameters'!$B$32,X573+(R573*'vertical grid'!H573))</f>
        <v>0</v>
      </c>
      <c r="Z572" s="25">
        <f>(IF('RAOB Used for Calcs'!L572=1,AVERAGE(X571:X572),AVERAGE(X571:X573)))*'RAOB Used for Calcs'!N572</f>
        <v>0</v>
      </c>
      <c r="AB572" s="8">
        <f>(V572*'vertical grid'!H572)+((0.5*P572)*('vertical grid'!H572*'vertical grid'!H572))</f>
        <v>0</v>
      </c>
      <c r="AD572" s="8">
        <f>(Z572*'vertical grid'!H572)+((0.5*R572)*('vertical grid'!H572*'vertical grid'!H572))</f>
        <v>0</v>
      </c>
      <c r="AF572" s="8" t="e">
        <f>IF(AB572=0, AB572/0, SUM(AB572:$AB$600))</f>
        <v>#DIV/0!</v>
      </c>
      <c r="AH572" s="8" t="e">
        <f>IF(AD572=0, AD572/0, SUM(AD572:$AD$600))</f>
        <v>#DIV/0!</v>
      </c>
      <c r="AJ572" s="9" t="e">
        <f>IF('RAOB Used for Calcs'!N573=1,AB572/(B572-B571),B572/0)</f>
        <v>#DIV/0!</v>
      </c>
      <c r="AL572" s="9" t="e">
        <f>IF('RAOB Used for Calcs'!N573=1, AD572/(B572-B571), B572/0)</f>
        <v>#DIV/0!</v>
      </c>
    </row>
    <row r="573" spans="2:38" x14ac:dyDescent="0.15">
      <c r="B573" s="15">
        <f>IF('RAOB Used for Calcs'!N573=1,'RAOB Used for Calcs'!C573,0)</f>
        <v>0</v>
      </c>
      <c r="D573" s="8">
        <f>Vz!K573</f>
        <v>0.42399999999999999</v>
      </c>
      <c r="F573" s="9">
        <f>'P,T'!J573</f>
        <v>0</v>
      </c>
      <c r="G573" s="8"/>
      <c r="H573" s="8">
        <f>'wind velocity'!J573-T573</f>
        <v>0</v>
      </c>
      <c r="I573" s="8"/>
      <c r="J573" s="8">
        <f>'wind velocity'!N573-X573</f>
        <v>0</v>
      </c>
      <c r="L573" s="12">
        <f>IF('RAOB Used for Calcs'!N573=1,(0.5)*F573*$K$12*D573*(H573*ABS(H573)),0)</f>
        <v>0</v>
      </c>
      <c r="N573" s="12">
        <f>IF('RAOB Used for Calcs'!N573=1,(0.5)*F573*$K$12*D573*(J573*ABS(J573)),0)</f>
        <v>0</v>
      </c>
      <c r="P573" s="9">
        <f>IF('RAOB Used for Calcs'!N573=1,L573/$O$9,0)</f>
        <v>0</v>
      </c>
      <c r="Q573" s="8"/>
      <c r="R573" s="9">
        <f>IF('RAOB Used for Calcs'!N573=1,N573/$O$9,0)</f>
        <v>0</v>
      </c>
      <c r="S573" s="25"/>
      <c r="T573" s="25">
        <f>IF('RAOB Used for Calcs'!L573=1,'particle parameters'!$B$31,T574+(P574*'vertical grid'!H574))</f>
        <v>0</v>
      </c>
      <c r="V573" s="25">
        <f>(IF('RAOB Used for Calcs'!L573=1, AVERAGE(T572:T573), AVERAGE(T572:T574))*'RAOB Used for Calcs'!N573)</f>
        <v>0</v>
      </c>
      <c r="W573" s="25"/>
      <c r="X573" s="25">
        <f>IF('RAOB Used for Calcs'!L573=1,'particle parameters'!$B$32,X574+(R574*'vertical grid'!H574))</f>
        <v>0</v>
      </c>
      <c r="Z573" s="25">
        <f>(IF('RAOB Used for Calcs'!L573=1,AVERAGE(X572:X573),AVERAGE(X572:X574)))*'RAOB Used for Calcs'!N573</f>
        <v>0</v>
      </c>
      <c r="AB573" s="8">
        <f>(V573*'vertical grid'!H573)+((0.5*P573)*('vertical grid'!H573*'vertical grid'!H573))</f>
        <v>0</v>
      </c>
      <c r="AD573" s="8">
        <f>(Z573*'vertical grid'!H573)+((0.5*R573)*('vertical grid'!H573*'vertical grid'!H573))</f>
        <v>0</v>
      </c>
      <c r="AF573" s="8" t="e">
        <f>IF(AB573=0, AB573/0, SUM(AB573:$AB$600))</f>
        <v>#DIV/0!</v>
      </c>
      <c r="AH573" s="8" t="e">
        <f>IF(AD573=0, AD573/0, SUM(AD573:$AD$600))</f>
        <v>#DIV/0!</v>
      </c>
      <c r="AJ573" s="9" t="e">
        <f>IF('RAOB Used for Calcs'!N574=1,AB573/(B573-B572),B573/0)</f>
        <v>#DIV/0!</v>
      </c>
      <c r="AL573" s="9" t="e">
        <f>IF('RAOB Used for Calcs'!N574=1, AD573/(B573-B572), B573/0)</f>
        <v>#DIV/0!</v>
      </c>
    </row>
    <row r="574" spans="2:38" x14ac:dyDescent="0.15">
      <c r="B574" s="15">
        <f>IF('RAOB Used for Calcs'!N574=1,'RAOB Used for Calcs'!C574,0)</f>
        <v>0</v>
      </c>
      <c r="D574" s="8">
        <f>Vz!K574</f>
        <v>0.42399999999999999</v>
      </c>
      <c r="F574" s="9">
        <f>'P,T'!J574</f>
        <v>0</v>
      </c>
      <c r="G574" s="8"/>
      <c r="H574" s="8">
        <f>'wind velocity'!J574-T574</f>
        <v>0</v>
      </c>
      <c r="I574" s="8"/>
      <c r="J574" s="8">
        <f>'wind velocity'!N574-X574</f>
        <v>0</v>
      </c>
      <c r="L574" s="12">
        <f>IF('RAOB Used for Calcs'!N574=1,(0.5)*F574*$K$12*D574*(H574*ABS(H574)),0)</f>
        <v>0</v>
      </c>
      <c r="N574" s="12">
        <f>IF('RAOB Used for Calcs'!N574=1,(0.5)*F574*$K$12*D574*(J574*ABS(J574)),0)</f>
        <v>0</v>
      </c>
      <c r="P574" s="9">
        <f>IF('RAOB Used for Calcs'!N574=1,L574/$O$9,0)</f>
        <v>0</v>
      </c>
      <c r="Q574" s="8"/>
      <c r="R574" s="9">
        <f>IF('RAOB Used for Calcs'!N574=1,N574/$O$9,0)</f>
        <v>0</v>
      </c>
      <c r="S574" s="25"/>
      <c r="T574" s="25">
        <f>IF('RAOB Used for Calcs'!L574=1,'particle parameters'!$B$31,T575+(P575*'vertical grid'!H575))</f>
        <v>0</v>
      </c>
      <c r="V574" s="25">
        <f>(IF('RAOB Used for Calcs'!L574=1, AVERAGE(T573:T574), AVERAGE(T573:T575))*'RAOB Used for Calcs'!N574)</f>
        <v>0</v>
      </c>
      <c r="W574" s="25"/>
      <c r="X574" s="25">
        <f>IF('RAOB Used for Calcs'!L574=1,'particle parameters'!$B$32,X575+(R575*'vertical grid'!H575))</f>
        <v>0</v>
      </c>
      <c r="Z574" s="25">
        <f>(IF('RAOB Used for Calcs'!L574=1,AVERAGE(X573:X574),AVERAGE(X573:X575)))*'RAOB Used for Calcs'!N574</f>
        <v>0</v>
      </c>
      <c r="AB574" s="8">
        <f>(V574*'vertical grid'!H574)+((0.5*P574)*('vertical grid'!H574*'vertical grid'!H574))</f>
        <v>0</v>
      </c>
      <c r="AD574" s="8">
        <f>(Z574*'vertical grid'!H574)+((0.5*R574)*('vertical grid'!H574*'vertical grid'!H574))</f>
        <v>0</v>
      </c>
      <c r="AF574" s="8" t="e">
        <f>IF(AB574=0, AB574/0, SUM(AB574:$AB$600))</f>
        <v>#DIV/0!</v>
      </c>
      <c r="AH574" s="8" t="e">
        <f>IF(AD574=0, AD574/0, SUM(AD574:$AD$600))</f>
        <v>#DIV/0!</v>
      </c>
      <c r="AJ574" s="9" t="e">
        <f>IF('RAOB Used for Calcs'!N575=1,AB574/(B574-B573),B574/0)</f>
        <v>#DIV/0!</v>
      </c>
      <c r="AL574" s="9" t="e">
        <f>IF('RAOB Used for Calcs'!N575=1, AD574/(B574-B573), B574/0)</f>
        <v>#DIV/0!</v>
      </c>
    </row>
    <row r="575" spans="2:38" x14ac:dyDescent="0.15">
      <c r="B575" s="15">
        <f>IF('RAOB Used for Calcs'!N575=1,'RAOB Used for Calcs'!C575,0)</f>
        <v>0</v>
      </c>
      <c r="D575" s="8">
        <f>Vz!K575</f>
        <v>0.42399999999999999</v>
      </c>
      <c r="F575" s="9">
        <f>'P,T'!J575</f>
        <v>0</v>
      </c>
      <c r="G575" s="8"/>
      <c r="H575" s="8">
        <f>'wind velocity'!J575-T575</f>
        <v>0</v>
      </c>
      <c r="I575" s="8"/>
      <c r="J575" s="8">
        <f>'wind velocity'!N575-X575</f>
        <v>0</v>
      </c>
      <c r="L575" s="12">
        <f>IF('RAOB Used for Calcs'!N575=1,(0.5)*F575*$K$12*D575*(H575*ABS(H575)),0)</f>
        <v>0</v>
      </c>
      <c r="N575" s="12">
        <f>IF('RAOB Used for Calcs'!N575=1,(0.5)*F575*$K$12*D575*(J575*ABS(J575)),0)</f>
        <v>0</v>
      </c>
      <c r="P575" s="9">
        <f>IF('RAOB Used for Calcs'!N575=1,L575/$O$9,0)</f>
        <v>0</v>
      </c>
      <c r="Q575" s="8"/>
      <c r="R575" s="9">
        <f>IF('RAOB Used for Calcs'!N575=1,N575/$O$9,0)</f>
        <v>0</v>
      </c>
      <c r="S575" s="25"/>
      <c r="T575" s="25">
        <f>IF('RAOB Used for Calcs'!L575=1,'particle parameters'!$B$31,T576+(P576*'vertical grid'!H576))</f>
        <v>0</v>
      </c>
      <c r="V575" s="25">
        <f>(IF('RAOB Used for Calcs'!L575=1, AVERAGE(T574:T575), AVERAGE(T574:T576))*'RAOB Used for Calcs'!N575)</f>
        <v>0</v>
      </c>
      <c r="W575" s="25"/>
      <c r="X575" s="25">
        <f>IF('RAOB Used for Calcs'!L575=1,'particle parameters'!$B$32,X576+(R576*'vertical grid'!H576))</f>
        <v>0</v>
      </c>
      <c r="Z575" s="25">
        <f>(IF('RAOB Used for Calcs'!L575=1,AVERAGE(X574:X575),AVERAGE(X574:X576)))*'RAOB Used for Calcs'!N575</f>
        <v>0</v>
      </c>
      <c r="AB575" s="8">
        <f>(V575*'vertical grid'!H575)+((0.5*P575)*('vertical grid'!H575*'vertical grid'!H575))</f>
        <v>0</v>
      </c>
      <c r="AD575" s="8">
        <f>(Z575*'vertical grid'!H575)+((0.5*R575)*('vertical grid'!H575*'vertical grid'!H575))</f>
        <v>0</v>
      </c>
      <c r="AF575" s="8" t="e">
        <f>IF(AB575=0, AB575/0, SUM(AB575:$AB$600))</f>
        <v>#DIV/0!</v>
      </c>
      <c r="AH575" s="8" t="e">
        <f>IF(AD575=0, AD575/0, SUM(AD575:$AD$600))</f>
        <v>#DIV/0!</v>
      </c>
      <c r="AJ575" s="9" t="e">
        <f>IF('RAOB Used for Calcs'!N576=1,AB575/(B575-B574),B575/0)</f>
        <v>#DIV/0!</v>
      </c>
      <c r="AL575" s="9" t="e">
        <f>IF('RAOB Used for Calcs'!N576=1, AD575/(B575-B574), B575/0)</f>
        <v>#DIV/0!</v>
      </c>
    </row>
    <row r="576" spans="2:38" x14ac:dyDescent="0.15">
      <c r="B576" s="15">
        <f>IF('RAOB Used for Calcs'!N576=1,'RAOB Used for Calcs'!C576,0)</f>
        <v>0</v>
      </c>
      <c r="D576" s="8">
        <f>Vz!K576</f>
        <v>0.42399999999999999</v>
      </c>
      <c r="F576" s="9">
        <f>'P,T'!J576</f>
        <v>0</v>
      </c>
      <c r="G576" s="8"/>
      <c r="H576" s="8">
        <f>'wind velocity'!J576-T576</f>
        <v>0</v>
      </c>
      <c r="I576" s="8"/>
      <c r="J576" s="8">
        <f>'wind velocity'!N576-X576</f>
        <v>0</v>
      </c>
      <c r="L576" s="12">
        <f>IF('RAOB Used for Calcs'!N576=1,(0.5)*F576*$K$12*D576*(H576*ABS(H576)),0)</f>
        <v>0</v>
      </c>
      <c r="N576" s="12">
        <f>IF('RAOB Used for Calcs'!N576=1,(0.5)*F576*$K$12*D576*(J576*ABS(J576)),0)</f>
        <v>0</v>
      </c>
      <c r="P576" s="9">
        <f>IF('RAOB Used for Calcs'!N576=1,L576/$O$9,0)</f>
        <v>0</v>
      </c>
      <c r="Q576" s="8"/>
      <c r="R576" s="9">
        <f>IF('RAOB Used for Calcs'!N576=1,N576/$O$9,0)</f>
        <v>0</v>
      </c>
      <c r="S576" s="25"/>
      <c r="T576" s="25">
        <f>IF('RAOB Used for Calcs'!L576=1,'particle parameters'!$B$31,T577+(P577*'vertical grid'!H577))</f>
        <v>0</v>
      </c>
      <c r="V576" s="25">
        <f>(IF('RAOB Used for Calcs'!L576=1, AVERAGE(T575:T576), AVERAGE(T575:T577))*'RAOB Used for Calcs'!N576)</f>
        <v>0</v>
      </c>
      <c r="W576" s="25"/>
      <c r="X576" s="25">
        <f>IF('RAOB Used for Calcs'!L576=1,'particle parameters'!$B$32,X577+(R577*'vertical grid'!H577))</f>
        <v>0</v>
      </c>
      <c r="Z576" s="25">
        <f>(IF('RAOB Used for Calcs'!L576=1,AVERAGE(X575:X576),AVERAGE(X575:X577)))*'RAOB Used for Calcs'!N576</f>
        <v>0</v>
      </c>
      <c r="AB576" s="8">
        <f>(V576*'vertical grid'!H576)+((0.5*P576)*('vertical grid'!H576*'vertical grid'!H576))</f>
        <v>0</v>
      </c>
      <c r="AD576" s="8">
        <f>(Z576*'vertical grid'!H576)+((0.5*R576)*('vertical grid'!H576*'vertical grid'!H576))</f>
        <v>0</v>
      </c>
      <c r="AF576" s="8" t="e">
        <f>IF(AB576=0, AB576/0, SUM(AB576:$AB$600))</f>
        <v>#DIV/0!</v>
      </c>
      <c r="AH576" s="8" t="e">
        <f>IF(AD576=0, AD576/0, SUM(AD576:$AD$600))</f>
        <v>#DIV/0!</v>
      </c>
      <c r="AJ576" s="9" t="e">
        <f>IF('RAOB Used for Calcs'!N577=1,AB576/(B576-B575),B576/0)</f>
        <v>#DIV/0!</v>
      </c>
      <c r="AL576" s="9" t="e">
        <f>IF('RAOB Used for Calcs'!N577=1, AD576/(B576-B575), B576/0)</f>
        <v>#DIV/0!</v>
      </c>
    </row>
    <row r="577" spans="2:38" x14ac:dyDescent="0.15">
      <c r="B577" s="15">
        <f>IF('RAOB Used for Calcs'!N577=1,'RAOB Used for Calcs'!C577,0)</f>
        <v>0</v>
      </c>
      <c r="D577" s="8">
        <f>Vz!K577</f>
        <v>0.42399999999999999</v>
      </c>
      <c r="F577" s="9">
        <f>'P,T'!J577</f>
        <v>0</v>
      </c>
      <c r="G577" s="8"/>
      <c r="H577" s="8">
        <f>'wind velocity'!J577-T577</f>
        <v>0</v>
      </c>
      <c r="I577" s="8"/>
      <c r="J577" s="8">
        <f>'wind velocity'!N577-X577</f>
        <v>0</v>
      </c>
      <c r="L577" s="12">
        <f>IF('RAOB Used for Calcs'!N577=1,(0.5)*F577*$K$12*D577*(H577*ABS(H577)),0)</f>
        <v>0</v>
      </c>
      <c r="N577" s="12">
        <f>IF('RAOB Used for Calcs'!N577=1,(0.5)*F577*$K$12*D577*(J577*ABS(J577)),0)</f>
        <v>0</v>
      </c>
      <c r="P577" s="9">
        <f>IF('RAOB Used for Calcs'!N577=1,L577/$O$9,0)</f>
        <v>0</v>
      </c>
      <c r="Q577" s="8"/>
      <c r="R577" s="9">
        <f>IF('RAOB Used for Calcs'!N577=1,N577/$O$9,0)</f>
        <v>0</v>
      </c>
      <c r="S577" s="25"/>
      <c r="T577" s="25">
        <f>IF('RAOB Used for Calcs'!L577=1,'particle parameters'!$B$31,T578+(P578*'vertical grid'!H578))</f>
        <v>0</v>
      </c>
      <c r="V577" s="25">
        <f>(IF('RAOB Used for Calcs'!L577=1, AVERAGE(T576:T577), AVERAGE(T576:T578))*'RAOB Used for Calcs'!N577)</f>
        <v>0</v>
      </c>
      <c r="W577" s="25"/>
      <c r="X577" s="25">
        <f>IF('RAOB Used for Calcs'!L577=1,'particle parameters'!$B$32,X578+(R578*'vertical grid'!H578))</f>
        <v>0</v>
      </c>
      <c r="Z577" s="25">
        <f>(IF('RAOB Used for Calcs'!L577=1,AVERAGE(X576:X577),AVERAGE(X576:X578)))*'RAOB Used for Calcs'!N577</f>
        <v>0</v>
      </c>
      <c r="AB577" s="8">
        <f>(V577*'vertical grid'!H577)+((0.5*P577)*('vertical grid'!H577*'vertical grid'!H577))</f>
        <v>0</v>
      </c>
      <c r="AD577" s="8">
        <f>(Z577*'vertical grid'!H577)+((0.5*R577)*('vertical grid'!H577*'vertical grid'!H577))</f>
        <v>0</v>
      </c>
      <c r="AF577" s="8" t="e">
        <f>IF(AB577=0, AB577/0, SUM(AB577:$AB$600))</f>
        <v>#DIV/0!</v>
      </c>
      <c r="AH577" s="8" t="e">
        <f>IF(AD577=0, AD577/0, SUM(AD577:$AD$600))</f>
        <v>#DIV/0!</v>
      </c>
      <c r="AJ577" s="9" t="e">
        <f>IF('RAOB Used for Calcs'!N578=1,AB577/(B577-B576),B577/0)</f>
        <v>#DIV/0!</v>
      </c>
      <c r="AL577" s="9" t="e">
        <f>IF('RAOB Used for Calcs'!N578=1, AD577/(B577-B576), B577/0)</f>
        <v>#DIV/0!</v>
      </c>
    </row>
    <row r="578" spans="2:38" x14ac:dyDescent="0.15">
      <c r="B578" s="15">
        <f>IF('RAOB Used for Calcs'!N578=1,'RAOB Used for Calcs'!C578,0)</f>
        <v>0</v>
      </c>
      <c r="D578" s="8">
        <f>Vz!K578</f>
        <v>0.42399999999999999</v>
      </c>
      <c r="F578" s="9">
        <f>'P,T'!J578</f>
        <v>0</v>
      </c>
      <c r="G578" s="8"/>
      <c r="H578" s="8">
        <f>'wind velocity'!J578-T578</f>
        <v>0</v>
      </c>
      <c r="I578" s="8"/>
      <c r="J578" s="8">
        <f>'wind velocity'!N578-X578</f>
        <v>0</v>
      </c>
      <c r="L578" s="12">
        <f>IF('RAOB Used for Calcs'!N578=1,(0.5)*F578*$K$12*D578*(H578*ABS(H578)),0)</f>
        <v>0</v>
      </c>
      <c r="N578" s="12">
        <f>IF('RAOB Used for Calcs'!N578=1,(0.5)*F578*$K$12*D578*(J578*ABS(J578)),0)</f>
        <v>0</v>
      </c>
      <c r="P578" s="9">
        <f>IF('RAOB Used for Calcs'!N578=1,L578/$O$9,0)</f>
        <v>0</v>
      </c>
      <c r="Q578" s="8"/>
      <c r="R578" s="9">
        <f>IF('RAOB Used for Calcs'!N578=1,N578/$O$9,0)</f>
        <v>0</v>
      </c>
      <c r="S578" s="25"/>
      <c r="T578" s="25">
        <f>IF('RAOB Used for Calcs'!L578=1,'particle parameters'!$B$31,T579+(P579*'vertical grid'!H579))</f>
        <v>0</v>
      </c>
      <c r="V578" s="25">
        <f>(IF('RAOB Used for Calcs'!L578=1, AVERAGE(T577:T578), AVERAGE(T577:T579))*'RAOB Used for Calcs'!N578)</f>
        <v>0</v>
      </c>
      <c r="W578" s="25"/>
      <c r="X578" s="25">
        <f>IF('RAOB Used for Calcs'!L578=1,'particle parameters'!$B$32,X579+(R579*'vertical grid'!H579))</f>
        <v>0</v>
      </c>
      <c r="Z578" s="25">
        <f>(IF('RAOB Used for Calcs'!L578=1,AVERAGE(X577:X578),AVERAGE(X577:X579)))*'RAOB Used for Calcs'!N578</f>
        <v>0</v>
      </c>
      <c r="AB578" s="8">
        <f>(V578*'vertical grid'!H578)+((0.5*P578)*('vertical grid'!H578*'vertical grid'!H578))</f>
        <v>0</v>
      </c>
      <c r="AD578" s="8">
        <f>(Z578*'vertical grid'!H578)+((0.5*R578)*('vertical grid'!H578*'vertical grid'!H578))</f>
        <v>0</v>
      </c>
      <c r="AF578" s="8" t="e">
        <f>IF(AB578=0, AB578/0, SUM(AB578:$AB$600))</f>
        <v>#DIV/0!</v>
      </c>
      <c r="AH578" s="8" t="e">
        <f>IF(AD578=0, AD578/0, SUM(AD578:$AD$600))</f>
        <v>#DIV/0!</v>
      </c>
      <c r="AJ578" s="9" t="e">
        <f>IF('RAOB Used for Calcs'!N579=1,AB578/(B578-B577),B578/0)</f>
        <v>#DIV/0!</v>
      </c>
      <c r="AL578" s="9" t="e">
        <f>IF('RAOB Used for Calcs'!N579=1, AD578/(B578-B577), B578/0)</f>
        <v>#DIV/0!</v>
      </c>
    </row>
    <row r="579" spans="2:38" x14ac:dyDescent="0.15">
      <c r="B579" s="15">
        <f>IF('RAOB Used for Calcs'!N579=1,'RAOB Used for Calcs'!C579,0)</f>
        <v>0</v>
      </c>
      <c r="D579" s="8">
        <f>Vz!K579</f>
        <v>0.42399999999999999</v>
      </c>
      <c r="F579" s="9">
        <f>'P,T'!J579</f>
        <v>0</v>
      </c>
      <c r="G579" s="8"/>
      <c r="H579" s="8">
        <f>'wind velocity'!J579-T579</f>
        <v>0</v>
      </c>
      <c r="I579" s="8"/>
      <c r="J579" s="8">
        <f>'wind velocity'!N579-X579</f>
        <v>0</v>
      </c>
      <c r="L579" s="12">
        <f>IF('RAOB Used for Calcs'!N579=1,(0.5)*F579*$K$12*D579*(H579*ABS(H579)),0)</f>
        <v>0</v>
      </c>
      <c r="N579" s="12">
        <f>IF('RAOB Used for Calcs'!N579=1,(0.5)*F579*$K$12*D579*(J579*ABS(J579)),0)</f>
        <v>0</v>
      </c>
      <c r="P579" s="9">
        <f>IF('RAOB Used for Calcs'!N579=1,L579/$O$9,0)</f>
        <v>0</v>
      </c>
      <c r="Q579" s="8"/>
      <c r="R579" s="9">
        <f>IF('RAOB Used for Calcs'!N579=1,N579/$O$9,0)</f>
        <v>0</v>
      </c>
      <c r="S579" s="25"/>
      <c r="T579" s="25">
        <f>IF('RAOB Used for Calcs'!L579=1,'particle parameters'!$B$31,T580+(P580*'vertical grid'!H580))</f>
        <v>0</v>
      </c>
      <c r="V579" s="25">
        <f>(IF('RAOB Used for Calcs'!L579=1, AVERAGE(T578:T579), AVERAGE(T578:T580))*'RAOB Used for Calcs'!N579)</f>
        <v>0</v>
      </c>
      <c r="W579" s="25"/>
      <c r="X579" s="25">
        <f>IF('RAOB Used for Calcs'!L579=1,'particle parameters'!$B$32,X580+(R580*'vertical grid'!H580))</f>
        <v>0</v>
      </c>
      <c r="Z579" s="25">
        <f>(IF('RAOB Used for Calcs'!L579=1,AVERAGE(X578:X579),AVERAGE(X578:X580)))*'RAOB Used for Calcs'!N579</f>
        <v>0</v>
      </c>
      <c r="AB579" s="8">
        <f>(V579*'vertical grid'!H579)+((0.5*P579)*('vertical grid'!H579*'vertical grid'!H579))</f>
        <v>0</v>
      </c>
      <c r="AD579" s="8">
        <f>(Z579*'vertical grid'!H579)+((0.5*R579)*('vertical grid'!H579*'vertical grid'!H579))</f>
        <v>0</v>
      </c>
      <c r="AF579" s="8" t="e">
        <f>IF(AB579=0, AB579/0, SUM(AB579:$AB$600))</f>
        <v>#DIV/0!</v>
      </c>
      <c r="AH579" s="8" t="e">
        <f>IF(AD579=0, AD579/0, SUM(AD579:$AD$600))</f>
        <v>#DIV/0!</v>
      </c>
      <c r="AJ579" s="9" t="e">
        <f>IF('RAOB Used for Calcs'!N580=1,AB579/(B579-B578),B579/0)</f>
        <v>#DIV/0!</v>
      </c>
      <c r="AL579" s="9" t="e">
        <f>IF('RAOB Used for Calcs'!N580=1, AD579/(B579-B578), B579/0)</f>
        <v>#DIV/0!</v>
      </c>
    </row>
    <row r="580" spans="2:38" x14ac:dyDescent="0.15">
      <c r="B580" s="15">
        <f>IF('RAOB Used for Calcs'!N580=1,'RAOB Used for Calcs'!C580,0)</f>
        <v>0</v>
      </c>
      <c r="D580" s="8">
        <f>Vz!K580</f>
        <v>0.42399999999999999</v>
      </c>
      <c r="F580" s="9">
        <f>'P,T'!J580</f>
        <v>0</v>
      </c>
      <c r="G580" s="8"/>
      <c r="H580" s="8">
        <f>'wind velocity'!J580-T580</f>
        <v>0</v>
      </c>
      <c r="I580" s="8"/>
      <c r="J580" s="8">
        <f>'wind velocity'!N580-X580</f>
        <v>0</v>
      </c>
      <c r="L580" s="12">
        <f>IF('RAOB Used for Calcs'!N580=1,(0.5)*F580*$K$12*D580*(H580*ABS(H580)),0)</f>
        <v>0</v>
      </c>
      <c r="N580" s="12">
        <f>IF('RAOB Used for Calcs'!N580=1,(0.5)*F580*$K$12*D580*(J580*ABS(J580)),0)</f>
        <v>0</v>
      </c>
      <c r="P580" s="9">
        <f>IF('RAOB Used for Calcs'!N580=1,L580/$O$9,0)</f>
        <v>0</v>
      </c>
      <c r="Q580" s="8"/>
      <c r="R580" s="9">
        <f>IF('RAOB Used for Calcs'!N580=1,N580/$O$9,0)</f>
        <v>0</v>
      </c>
      <c r="S580" s="25"/>
      <c r="T580" s="25">
        <f>IF('RAOB Used for Calcs'!L580=1,'particle parameters'!$B$31,T581+(P581*'vertical grid'!H581))</f>
        <v>0</v>
      </c>
      <c r="V580" s="25">
        <f>(IF('RAOB Used for Calcs'!L580=1, AVERAGE(T579:T580), AVERAGE(T579:T581))*'RAOB Used for Calcs'!N580)</f>
        <v>0</v>
      </c>
      <c r="W580" s="25"/>
      <c r="X580" s="25">
        <f>IF('RAOB Used for Calcs'!L580=1,'particle parameters'!$B$32,X581+(R581*'vertical grid'!H581))</f>
        <v>0</v>
      </c>
      <c r="Z580" s="25">
        <f>(IF('RAOB Used for Calcs'!L580=1,AVERAGE(X579:X580),AVERAGE(X579:X581)))*'RAOB Used for Calcs'!N580</f>
        <v>0</v>
      </c>
      <c r="AB580" s="8">
        <f>(V580*'vertical grid'!H580)+((0.5*P580)*('vertical grid'!H580*'vertical grid'!H580))</f>
        <v>0</v>
      </c>
      <c r="AD580" s="8">
        <f>(Z580*'vertical grid'!H580)+((0.5*R580)*('vertical grid'!H580*'vertical grid'!H580))</f>
        <v>0</v>
      </c>
      <c r="AF580" s="8" t="e">
        <f>IF(AB580=0, AB580/0, SUM(AB580:$AB$600))</f>
        <v>#DIV/0!</v>
      </c>
      <c r="AH580" s="8" t="e">
        <f>IF(AD580=0, AD580/0, SUM(AD580:$AD$600))</f>
        <v>#DIV/0!</v>
      </c>
      <c r="AJ580" s="9" t="e">
        <f>IF('RAOB Used for Calcs'!N581=1,AB580/(B580-B579),B580/0)</f>
        <v>#DIV/0!</v>
      </c>
      <c r="AL580" s="9" t="e">
        <f>IF('RAOB Used for Calcs'!N581=1, AD580/(B580-B579), B580/0)</f>
        <v>#DIV/0!</v>
      </c>
    </row>
    <row r="581" spans="2:38" x14ac:dyDescent="0.15">
      <c r="B581" s="15">
        <f>IF('RAOB Used for Calcs'!N581=1,'RAOB Used for Calcs'!C581,0)</f>
        <v>0</v>
      </c>
      <c r="D581" s="8">
        <f>Vz!K581</f>
        <v>0.42399999999999999</v>
      </c>
      <c r="F581" s="9">
        <f>'P,T'!J581</f>
        <v>0</v>
      </c>
      <c r="G581" s="8"/>
      <c r="H581" s="8">
        <f>'wind velocity'!J581-T581</f>
        <v>0</v>
      </c>
      <c r="I581" s="8"/>
      <c r="J581" s="8">
        <f>'wind velocity'!N581-X581</f>
        <v>0</v>
      </c>
      <c r="L581" s="12">
        <f>IF('RAOB Used for Calcs'!N581=1,(0.5)*F581*$K$12*D581*(H581*ABS(H581)),0)</f>
        <v>0</v>
      </c>
      <c r="N581" s="12">
        <f>IF('RAOB Used for Calcs'!N581=1,(0.5)*F581*$K$12*D581*(J581*ABS(J581)),0)</f>
        <v>0</v>
      </c>
      <c r="P581" s="9">
        <f>IF('RAOB Used for Calcs'!N581=1,L581/$O$9,0)</f>
        <v>0</v>
      </c>
      <c r="Q581" s="8"/>
      <c r="R581" s="9">
        <f>IF('RAOB Used for Calcs'!N581=1,N581/$O$9,0)</f>
        <v>0</v>
      </c>
      <c r="S581" s="25"/>
      <c r="T581" s="25">
        <f>IF('RAOB Used for Calcs'!L581=1,'particle parameters'!$B$31,T582+(P582*'vertical grid'!H582))</f>
        <v>0</v>
      </c>
      <c r="V581" s="25">
        <f>(IF('RAOB Used for Calcs'!L581=1, AVERAGE(T580:T581), AVERAGE(T580:T582))*'RAOB Used for Calcs'!N581)</f>
        <v>0</v>
      </c>
      <c r="W581" s="25"/>
      <c r="X581" s="25">
        <f>IF('RAOB Used for Calcs'!L581=1,'particle parameters'!$B$32,X582+(R582*'vertical grid'!H582))</f>
        <v>0</v>
      </c>
      <c r="Z581" s="25">
        <f>(IF('RAOB Used for Calcs'!L581=1,AVERAGE(X580:X581),AVERAGE(X580:X582)))*'RAOB Used for Calcs'!N581</f>
        <v>0</v>
      </c>
      <c r="AB581" s="8">
        <f>(V581*'vertical grid'!H581)+((0.5*P581)*('vertical grid'!H581*'vertical grid'!H581))</f>
        <v>0</v>
      </c>
      <c r="AD581" s="8">
        <f>(Z581*'vertical grid'!H581)+((0.5*R581)*('vertical grid'!H581*'vertical grid'!H581))</f>
        <v>0</v>
      </c>
      <c r="AF581" s="8" t="e">
        <f>IF(AB581=0, AB581/0, SUM(AB581:$AB$600))</f>
        <v>#DIV/0!</v>
      </c>
      <c r="AH581" s="8" t="e">
        <f>IF(AD581=0, AD581/0, SUM(AD581:$AD$600))</f>
        <v>#DIV/0!</v>
      </c>
      <c r="AJ581" s="9" t="e">
        <f>IF('RAOB Used for Calcs'!N582=1,AB581/(B581-B580),B581/0)</f>
        <v>#DIV/0!</v>
      </c>
      <c r="AL581" s="9" t="e">
        <f>IF('RAOB Used for Calcs'!N582=1, AD581/(B581-B580), B581/0)</f>
        <v>#DIV/0!</v>
      </c>
    </row>
    <row r="582" spans="2:38" x14ac:dyDescent="0.15">
      <c r="B582" s="15">
        <f>IF('RAOB Used for Calcs'!N582=1,'RAOB Used for Calcs'!C582,0)</f>
        <v>0</v>
      </c>
      <c r="D582" s="8">
        <f>Vz!K582</f>
        <v>0.42399999999999999</v>
      </c>
      <c r="F582" s="9">
        <f>'P,T'!J582</f>
        <v>0</v>
      </c>
      <c r="G582" s="8"/>
      <c r="H582" s="8">
        <f>'wind velocity'!J582-T582</f>
        <v>0</v>
      </c>
      <c r="I582" s="8"/>
      <c r="J582" s="8">
        <f>'wind velocity'!N582-X582</f>
        <v>0</v>
      </c>
      <c r="L582" s="12">
        <f>IF('RAOB Used for Calcs'!N582=1,(0.5)*F582*$K$12*D582*(H582*ABS(H582)),0)</f>
        <v>0</v>
      </c>
      <c r="N582" s="12">
        <f>IF('RAOB Used for Calcs'!N582=1,(0.5)*F582*$K$12*D582*(J582*ABS(J582)),0)</f>
        <v>0</v>
      </c>
      <c r="P582" s="9">
        <f>IF('RAOB Used for Calcs'!N582=1,L582/$O$9,0)</f>
        <v>0</v>
      </c>
      <c r="Q582" s="8"/>
      <c r="R582" s="9">
        <f>IF('RAOB Used for Calcs'!N582=1,N582/$O$9,0)</f>
        <v>0</v>
      </c>
      <c r="S582" s="25"/>
      <c r="T582" s="25">
        <f>IF('RAOB Used for Calcs'!L582=1,'particle parameters'!$B$31,T583+(P583*'vertical grid'!H583))</f>
        <v>0</v>
      </c>
      <c r="V582" s="25">
        <f>(IF('RAOB Used for Calcs'!L582=1, AVERAGE(T581:T582), AVERAGE(T581:T583))*'RAOB Used for Calcs'!N582)</f>
        <v>0</v>
      </c>
      <c r="W582" s="25"/>
      <c r="X582" s="25">
        <f>IF('RAOB Used for Calcs'!L582=1,'particle parameters'!$B$32,X583+(R583*'vertical grid'!H583))</f>
        <v>0</v>
      </c>
      <c r="Z582" s="25">
        <f>(IF('RAOB Used for Calcs'!L582=1,AVERAGE(X581:X582),AVERAGE(X581:X583)))*'RAOB Used for Calcs'!N582</f>
        <v>0</v>
      </c>
      <c r="AB582" s="8">
        <f>(V582*'vertical grid'!H582)+((0.5*P582)*('vertical grid'!H582*'vertical grid'!H582))</f>
        <v>0</v>
      </c>
      <c r="AD582" s="8">
        <f>(Z582*'vertical grid'!H582)+((0.5*R582)*('vertical grid'!H582*'vertical grid'!H582))</f>
        <v>0</v>
      </c>
      <c r="AF582" s="8" t="e">
        <f>IF(AB582=0, AB582/0, SUM(AB582:$AB$600))</f>
        <v>#DIV/0!</v>
      </c>
      <c r="AH582" s="8" t="e">
        <f>IF(AD582=0, AD582/0, SUM(AD582:$AD$600))</f>
        <v>#DIV/0!</v>
      </c>
      <c r="AJ582" s="9" t="e">
        <f>IF('RAOB Used for Calcs'!N583=1,AB582/(B582-B581),B582/0)</f>
        <v>#DIV/0!</v>
      </c>
      <c r="AL582" s="9" t="e">
        <f>IF('RAOB Used for Calcs'!N583=1, AD582/(B582-B581), B582/0)</f>
        <v>#DIV/0!</v>
      </c>
    </row>
    <row r="583" spans="2:38" x14ac:dyDescent="0.15">
      <c r="B583" s="15">
        <f>IF('RAOB Used for Calcs'!N583=1,'RAOB Used for Calcs'!C583,0)</f>
        <v>0</v>
      </c>
      <c r="D583" s="8">
        <f>Vz!K583</f>
        <v>0.42399999999999999</v>
      </c>
      <c r="F583" s="9">
        <f>'P,T'!J583</f>
        <v>0</v>
      </c>
      <c r="G583" s="8"/>
      <c r="H583" s="8">
        <f>'wind velocity'!J583-T583</f>
        <v>0</v>
      </c>
      <c r="I583" s="8"/>
      <c r="J583" s="8">
        <f>'wind velocity'!N583-X583</f>
        <v>0</v>
      </c>
      <c r="L583" s="12">
        <f>IF('RAOB Used for Calcs'!N583=1,(0.5)*F583*$K$12*D583*(H583*ABS(H583)),0)</f>
        <v>0</v>
      </c>
      <c r="N583" s="12">
        <f>IF('RAOB Used for Calcs'!N583=1,(0.5)*F583*$K$12*D583*(J583*ABS(J583)),0)</f>
        <v>0</v>
      </c>
      <c r="P583" s="9">
        <f>IF('RAOB Used for Calcs'!N583=1,L583/$O$9,0)</f>
        <v>0</v>
      </c>
      <c r="Q583" s="8"/>
      <c r="R583" s="9">
        <f>IF('RAOB Used for Calcs'!N583=1,N583/$O$9,0)</f>
        <v>0</v>
      </c>
      <c r="S583" s="25"/>
      <c r="T583" s="25">
        <f>IF('RAOB Used for Calcs'!L583=1,'particle parameters'!$B$31,T584+(P584*'vertical grid'!H584))</f>
        <v>0</v>
      </c>
      <c r="V583" s="25">
        <f>(IF('RAOB Used for Calcs'!L583=1, AVERAGE(T582:T583), AVERAGE(T582:T584))*'RAOB Used for Calcs'!N583)</f>
        <v>0</v>
      </c>
      <c r="W583" s="25"/>
      <c r="X583" s="25">
        <f>IF('RAOB Used for Calcs'!L583=1,'particle parameters'!$B$32,X584+(R584*'vertical grid'!H584))</f>
        <v>0</v>
      </c>
      <c r="Z583" s="25">
        <f>(IF('RAOB Used for Calcs'!L583=1,AVERAGE(X582:X583),AVERAGE(X582:X584)))*'RAOB Used for Calcs'!N583</f>
        <v>0</v>
      </c>
      <c r="AB583" s="8">
        <f>(V583*'vertical grid'!H583)+((0.5*P583)*('vertical grid'!H583*'vertical grid'!H583))</f>
        <v>0</v>
      </c>
      <c r="AD583" s="8">
        <f>(Z583*'vertical grid'!H583)+((0.5*R583)*('vertical grid'!H583*'vertical grid'!H583))</f>
        <v>0</v>
      </c>
      <c r="AF583" s="8" t="e">
        <f>IF(AB583=0, AB583/0, SUM(AB583:$AB$600))</f>
        <v>#DIV/0!</v>
      </c>
      <c r="AH583" s="8" t="e">
        <f>IF(AD583=0, AD583/0, SUM(AD583:$AD$600))</f>
        <v>#DIV/0!</v>
      </c>
      <c r="AJ583" s="9" t="e">
        <f>IF('RAOB Used for Calcs'!N584=1,AB583/(B583-B582),B583/0)</f>
        <v>#DIV/0!</v>
      </c>
      <c r="AL583" s="9" t="e">
        <f>IF('RAOB Used for Calcs'!N584=1, AD583/(B583-B582), B583/0)</f>
        <v>#DIV/0!</v>
      </c>
    </row>
    <row r="584" spans="2:38" x14ac:dyDescent="0.15">
      <c r="B584" s="15">
        <f>IF('RAOB Used for Calcs'!N584=1,'RAOB Used for Calcs'!C584,0)</f>
        <v>0</v>
      </c>
      <c r="D584" s="8">
        <f>Vz!K584</f>
        <v>0.42399999999999999</v>
      </c>
      <c r="F584" s="9">
        <f>'P,T'!J584</f>
        <v>0</v>
      </c>
      <c r="G584" s="8"/>
      <c r="H584" s="8">
        <f>'wind velocity'!J584-T584</f>
        <v>0</v>
      </c>
      <c r="I584" s="8"/>
      <c r="J584" s="8">
        <f>'wind velocity'!N584-X584</f>
        <v>0</v>
      </c>
      <c r="L584" s="12">
        <f>IF('RAOB Used for Calcs'!N584=1,(0.5)*F584*$K$12*D584*(H584*ABS(H584)),0)</f>
        <v>0</v>
      </c>
      <c r="N584" s="12">
        <f>IF('RAOB Used for Calcs'!N584=1,(0.5)*F584*$K$12*D584*(J584*ABS(J584)),0)</f>
        <v>0</v>
      </c>
      <c r="P584" s="9">
        <f>IF('RAOB Used for Calcs'!N584=1,L584/$O$9,0)</f>
        <v>0</v>
      </c>
      <c r="Q584" s="8"/>
      <c r="R584" s="9">
        <f>IF('RAOB Used for Calcs'!N584=1,N584/$O$9,0)</f>
        <v>0</v>
      </c>
      <c r="S584" s="25"/>
      <c r="T584" s="25">
        <f>IF('RAOB Used for Calcs'!L584=1,'particle parameters'!$B$31,T585+(P585*'vertical grid'!H585))</f>
        <v>0</v>
      </c>
      <c r="V584" s="25">
        <f>(IF('RAOB Used for Calcs'!L584=1, AVERAGE(T583:T584), AVERAGE(T583:T585))*'RAOB Used for Calcs'!N584)</f>
        <v>0</v>
      </c>
      <c r="W584" s="25"/>
      <c r="X584" s="25">
        <f>IF('RAOB Used for Calcs'!L584=1,'particle parameters'!$B$32,X585+(R585*'vertical grid'!H585))</f>
        <v>0</v>
      </c>
      <c r="Z584" s="25">
        <f>(IF('RAOB Used for Calcs'!L584=1,AVERAGE(X583:X584),AVERAGE(X583:X585)))*'RAOB Used for Calcs'!N584</f>
        <v>0</v>
      </c>
      <c r="AB584" s="8">
        <f>(V584*'vertical grid'!H584)+((0.5*P584)*('vertical grid'!H584*'vertical grid'!H584))</f>
        <v>0</v>
      </c>
      <c r="AD584" s="8">
        <f>(Z584*'vertical grid'!H584)+((0.5*R584)*('vertical grid'!H584*'vertical grid'!H584))</f>
        <v>0</v>
      </c>
      <c r="AF584" s="8" t="e">
        <f>IF(AB584=0, AB584/0, SUM(AB584:$AB$600))</f>
        <v>#DIV/0!</v>
      </c>
      <c r="AH584" s="8" t="e">
        <f>IF(AD584=0, AD584/0, SUM(AD584:$AD$600))</f>
        <v>#DIV/0!</v>
      </c>
      <c r="AJ584" s="9" t="e">
        <f>IF('RAOB Used for Calcs'!N585=1,AB584/(B584-B583),B584/0)</f>
        <v>#DIV/0!</v>
      </c>
      <c r="AL584" s="9" t="e">
        <f>IF('RAOB Used for Calcs'!N585=1, AD584/(B584-B583), B584/0)</f>
        <v>#DIV/0!</v>
      </c>
    </row>
    <row r="585" spans="2:38" x14ac:dyDescent="0.15">
      <c r="B585" s="15">
        <f>IF('RAOB Used for Calcs'!N585=1,'RAOB Used for Calcs'!C585,0)</f>
        <v>0</v>
      </c>
      <c r="D585" s="8">
        <f>Vz!K585</f>
        <v>0.42399999999999999</v>
      </c>
      <c r="F585" s="9">
        <f>'P,T'!J585</f>
        <v>0</v>
      </c>
      <c r="G585" s="8"/>
      <c r="H585" s="8">
        <f>'wind velocity'!J585-T585</f>
        <v>0</v>
      </c>
      <c r="I585" s="8"/>
      <c r="J585" s="8">
        <f>'wind velocity'!N585-X585</f>
        <v>0</v>
      </c>
      <c r="L585" s="12">
        <f>IF('RAOB Used for Calcs'!N585=1,(0.5)*F585*$K$12*D585*(H585*ABS(H585)),0)</f>
        <v>0</v>
      </c>
      <c r="N585" s="12">
        <f>IF('RAOB Used for Calcs'!N585=1,(0.5)*F585*$K$12*D585*(J585*ABS(J585)),0)</f>
        <v>0</v>
      </c>
      <c r="P585" s="9">
        <f>IF('RAOB Used for Calcs'!N585=1,L585/$O$9,0)</f>
        <v>0</v>
      </c>
      <c r="Q585" s="8"/>
      <c r="R585" s="9">
        <f>IF('RAOB Used for Calcs'!N585=1,N585/$O$9,0)</f>
        <v>0</v>
      </c>
      <c r="S585" s="25"/>
      <c r="T585" s="25">
        <f>IF('RAOB Used for Calcs'!L585=1,'particle parameters'!$B$31,T586+(P586*'vertical grid'!H586))</f>
        <v>0</v>
      </c>
      <c r="V585" s="25">
        <f>(IF('RAOB Used for Calcs'!L585=1, AVERAGE(T584:T585), AVERAGE(T584:T586))*'RAOB Used for Calcs'!N585)</f>
        <v>0</v>
      </c>
      <c r="W585" s="25"/>
      <c r="X585" s="25">
        <f>IF('RAOB Used for Calcs'!L585=1,'particle parameters'!$B$32,X586+(R586*'vertical grid'!H586))</f>
        <v>0</v>
      </c>
      <c r="Z585" s="25">
        <f>(IF('RAOB Used for Calcs'!L585=1,AVERAGE(X584:X585),AVERAGE(X584:X586)))*'RAOB Used for Calcs'!N585</f>
        <v>0</v>
      </c>
      <c r="AB585" s="8">
        <f>(V585*'vertical grid'!H585)+((0.5*P585)*('vertical grid'!H585*'vertical grid'!H585))</f>
        <v>0</v>
      </c>
      <c r="AD585" s="8">
        <f>(Z585*'vertical grid'!H585)+((0.5*R585)*('vertical grid'!H585*'vertical grid'!H585))</f>
        <v>0</v>
      </c>
      <c r="AF585" s="8" t="e">
        <f>IF(AB585=0, AB585/0, SUM(AB585:$AB$600))</f>
        <v>#DIV/0!</v>
      </c>
      <c r="AH585" s="8" t="e">
        <f>IF(AD585=0, AD585/0, SUM(AD585:$AD$600))</f>
        <v>#DIV/0!</v>
      </c>
      <c r="AJ585" s="9" t="e">
        <f>IF('RAOB Used for Calcs'!N586=1,AB585/(B585-B584),B585/0)</f>
        <v>#DIV/0!</v>
      </c>
      <c r="AL585" s="9" t="e">
        <f>IF('RAOB Used for Calcs'!N586=1, AD585/(B585-B584), B585/0)</f>
        <v>#DIV/0!</v>
      </c>
    </row>
    <row r="586" spans="2:38" x14ac:dyDescent="0.15">
      <c r="B586" s="15">
        <f>IF('RAOB Used for Calcs'!N586=1,'RAOB Used for Calcs'!C586,0)</f>
        <v>0</v>
      </c>
      <c r="D586" s="8">
        <f>Vz!K586</f>
        <v>0.42399999999999999</v>
      </c>
      <c r="F586" s="9">
        <f>'P,T'!J586</f>
        <v>0</v>
      </c>
      <c r="G586" s="8"/>
      <c r="H586" s="8">
        <f>'wind velocity'!J586-T586</f>
        <v>0</v>
      </c>
      <c r="I586" s="8"/>
      <c r="J586" s="8">
        <f>'wind velocity'!N586-X586</f>
        <v>0</v>
      </c>
      <c r="L586" s="12">
        <f>IF('RAOB Used for Calcs'!N586=1,(0.5)*F586*$K$12*D586*(H586*ABS(H586)),0)</f>
        <v>0</v>
      </c>
      <c r="N586" s="12">
        <f>IF('RAOB Used for Calcs'!N586=1,(0.5)*F586*$K$12*D586*(J586*ABS(J586)),0)</f>
        <v>0</v>
      </c>
      <c r="P586" s="9">
        <f>IF('RAOB Used for Calcs'!N586=1,L586/$O$9,0)</f>
        <v>0</v>
      </c>
      <c r="Q586" s="8"/>
      <c r="R586" s="9">
        <f>IF('RAOB Used for Calcs'!N586=1,N586/$O$9,0)</f>
        <v>0</v>
      </c>
      <c r="S586" s="25"/>
      <c r="T586" s="25">
        <f>IF('RAOB Used for Calcs'!L586=1,'particle parameters'!$B$31,T587+(P587*'vertical grid'!H587))</f>
        <v>0</v>
      </c>
      <c r="V586" s="25">
        <f>(IF('RAOB Used for Calcs'!L586=1, AVERAGE(T585:T586), AVERAGE(T585:T587))*'RAOB Used for Calcs'!N586)</f>
        <v>0</v>
      </c>
      <c r="W586" s="25"/>
      <c r="X586" s="25">
        <f>IF('RAOB Used for Calcs'!L586=1,'particle parameters'!$B$32,X587+(R587*'vertical grid'!H587))</f>
        <v>0</v>
      </c>
      <c r="Z586" s="25">
        <f>(IF('RAOB Used for Calcs'!L586=1,AVERAGE(X585:X586),AVERAGE(X585:X587)))*'RAOB Used for Calcs'!N586</f>
        <v>0</v>
      </c>
      <c r="AB586" s="8">
        <f>(V586*'vertical grid'!H586)+((0.5*P586)*('vertical grid'!H586*'vertical grid'!H586))</f>
        <v>0</v>
      </c>
      <c r="AD586" s="8">
        <f>(Z586*'vertical grid'!H586)+((0.5*R586)*('vertical grid'!H586*'vertical grid'!H586))</f>
        <v>0</v>
      </c>
      <c r="AF586" s="8" t="e">
        <f>IF(AB586=0, AB586/0, SUM(AB586:$AB$600))</f>
        <v>#DIV/0!</v>
      </c>
      <c r="AH586" s="8" t="e">
        <f>IF(AD586=0, AD586/0, SUM(AD586:$AD$600))</f>
        <v>#DIV/0!</v>
      </c>
      <c r="AJ586" s="9" t="e">
        <f>IF('RAOB Used for Calcs'!N587=1,AB586/(B586-B585),B586/0)</f>
        <v>#DIV/0!</v>
      </c>
      <c r="AL586" s="9" t="e">
        <f>IF('RAOB Used for Calcs'!N587=1, AD586/(B586-B585), B586/0)</f>
        <v>#DIV/0!</v>
      </c>
    </row>
    <row r="587" spans="2:38" x14ac:dyDescent="0.15">
      <c r="B587" s="15">
        <f>IF('RAOB Used for Calcs'!N587=1,'RAOB Used for Calcs'!C587,0)</f>
        <v>0</v>
      </c>
      <c r="D587" s="8">
        <f>Vz!K587</f>
        <v>0.42399999999999999</v>
      </c>
      <c r="F587" s="9">
        <f>'P,T'!J587</f>
        <v>0</v>
      </c>
      <c r="G587" s="8"/>
      <c r="H587" s="8">
        <f>'wind velocity'!J587-T587</f>
        <v>0</v>
      </c>
      <c r="I587" s="8"/>
      <c r="J587" s="8">
        <f>'wind velocity'!N587-X587</f>
        <v>0</v>
      </c>
      <c r="L587" s="12">
        <f>IF('RAOB Used for Calcs'!N587=1,(0.5)*F587*$K$12*D587*(H587*ABS(H587)),0)</f>
        <v>0</v>
      </c>
      <c r="N587" s="12">
        <f>IF('RAOB Used for Calcs'!N587=1,(0.5)*F587*$K$12*D587*(J587*ABS(J587)),0)</f>
        <v>0</v>
      </c>
      <c r="P587" s="9">
        <f>IF('RAOB Used for Calcs'!N587=1,L587/$O$9,0)</f>
        <v>0</v>
      </c>
      <c r="Q587" s="8"/>
      <c r="R587" s="9">
        <f>IF('RAOB Used for Calcs'!N587=1,N587/$O$9,0)</f>
        <v>0</v>
      </c>
      <c r="S587" s="25"/>
      <c r="T587" s="25">
        <f>IF('RAOB Used for Calcs'!L587=1,'particle parameters'!$B$31,T588+(P588*'vertical grid'!H588))</f>
        <v>0</v>
      </c>
      <c r="V587" s="25">
        <f>(IF('RAOB Used for Calcs'!L587=1, AVERAGE(T586:T587), AVERAGE(T586:T588))*'RAOB Used for Calcs'!N587)</f>
        <v>0</v>
      </c>
      <c r="W587" s="25"/>
      <c r="X587" s="25">
        <f>IF('RAOB Used for Calcs'!L587=1,'particle parameters'!$B$32,X588+(R588*'vertical grid'!H588))</f>
        <v>0</v>
      </c>
      <c r="Z587" s="25">
        <f>(IF('RAOB Used for Calcs'!L587=1,AVERAGE(X586:X587),AVERAGE(X586:X588)))*'RAOB Used for Calcs'!N587</f>
        <v>0</v>
      </c>
      <c r="AB587" s="8">
        <f>(V587*'vertical grid'!H587)+((0.5*P587)*('vertical grid'!H587*'vertical grid'!H587))</f>
        <v>0</v>
      </c>
      <c r="AD587" s="8">
        <f>(Z587*'vertical grid'!H587)+((0.5*R587)*('vertical grid'!H587*'vertical grid'!H587))</f>
        <v>0</v>
      </c>
      <c r="AF587" s="8" t="e">
        <f>IF(AB587=0, AB587/0, SUM(AB587:$AB$600))</f>
        <v>#DIV/0!</v>
      </c>
      <c r="AH587" s="8" t="e">
        <f>IF(AD587=0, AD587/0, SUM(AD587:$AD$600))</f>
        <v>#DIV/0!</v>
      </c>
      <c r="AJ587" s="9" t="e">
        <f>IF('RAOB Used for Calcs'!N588=1,AB587/(B587-B586),B587/0)</f>
        <v>#DIV/0!</v>
      </c>
      <c r="AL587" s="9" t="e">
        <f>IF('RAOB Used for Calcs'!N588=1, AD587/(B587-B586), B587/0)</f>
        <v>#DIV/0!</v>
      </c>
    </row>
    <row r="588" spans="2:38" x14ac:dyDescent="0.15">
      <c r="B588" s="15">
        <f>IF('RAOB Used for Calcs'!N588=1,'RAOB Used for Calcs'!C588,0)</f>
        <v>0</v>
      </c>
      <c r="D588" s="8">
        <f>Vz!K588</f>
        <v>0.42399999999999999</v>
      </c>
      <c r="F588" s="9">
        <f>'P,T'!J588</f>
        <v>0</v>
      </c>
      <c r="G588" s="8"/>
      <c r="H588" s="8">
        <f>'wind velocity'!J588-T588</f>
        <v>0</v>
      </c>
      <c r="I588" s="8"/>
      <c r="J588" s="8">
        <f>'wind velocity'!N588-X588</f>
        <v>0</v>
      </c>
      <c r="L588" s="12">
        <f>IF('RAOB Used for Calcs'!N588=1,(0.5)*F588*$K$12*D588*(H588*ABS(H588)),0)</f>
        <v>0</v>
      </c>
      <c r="N588" s="12">
        <f>IF('RAOB Used for Calcs'!N588=1,(0.5)*F588*$K$12*D588*(J588*ABS(J588)),0)</f>
        <v>0</v>
      </c>
      <c r="P588" s="9">
        <f>IF('RAOB Used for Calcs'!N588=1,L588/$O$9,0)</f>
        <v>0</v>
      </c>
      <c r="Q588" s="8"/>
      <c r="R588" s="9">
        <f>IF('RAOB Used for Calcs'!N588=1,N588/$O$9,0)</f>
        <v>0</v>
      </c>
      <c r="S588" s="25"/>
      <c r="T588" s="25">
        <f>IF('RAOB Used for Calcs'!L588=1,'particle parameters'!$B$31,T589+(P589*'vertical grid'!H589))</f>
        <v>0</v>
      </c>
      <c r="V588" s="25">
        <f>(IF('RAOB Used for Calcs'!L588=1, AVERAGE(T587:T588), AVERAGE(T587:T589))*'RAOB Used for Calcs'!N588)</f>
        <v>0</v>
      </c>
      <c r="W588" s="25"/>
      <c r="X588" s="25">
        <f>IF('RAOB Used for Calcs'!L588=1,'particle parameters'!$B$32,X589+(R589*'vertical grid'!H589))</f>
        <v>0</v>
      </c>
      <c r="Z588" s="25">
        <f>(IF('RAOB Used for Calcs'!L588=1,AVERAGE(X587:X588),AVERAGE(X587:X589)))*'RAOB Used for Calcs'!N588</f>
        <v>0</v>
      </c>
      <c r="AB588" s="8">
        <f>(V588*'vertical grid'!H588)+((0.5*P588)*('vertical grid'!H588*'vertical grid'!H588))</f>
        <v>0</v>
      </c>
      <c r="AD588" s="8">
        <f>(Z588*'vertical grid'!H588)+((0.5*R588)*('vertical grid'!H588*'vertical grid'!H588))</f>
        <v>0</v>
      </c>
      <c r="AF588" s="8" t="e">
        <f>IF(AB588=0, AB588/0, SUM(AB588:$AB$600))</f>
        <v>#DIV/0!</v>
      </c>
      <c r="AH588" s="8" t="e">
        <f>IF(AD588=0, AD588/0, SUM(AD588:$AD$600))</f>
        <v>#DIV/0!</v>
      </c>
      <c r="AJ588" s="9" t="e">
        <f>IF('RAOB Used for Calcs'!N589=1,AB588/(B588-B587),B588/0)</f>
        <v>#DIV/0!</v>
      </c>
      <c r="AL588" s="9" t="e">
        <f>IF('RAOB Used for Calcs'!N589=1, AD588/(B588-B587), B588/0)</f>
        <v>#DIV/0!</v>
      </c>
    </row>
    <row r="589" spans="2:38" x14ac:dyDescent="0.15">
      <c r="B589" s="15">
        <f>IF('RAOB Used for Calcs'!N589=1,'RAOB Used for Calcs'!C589,0)</f>
        <v>0</v>
      </c>
      <c r="D589" s="8">
        <f>Vz!K589</f>
        <v>0.42399999999999999</v>
      </c>
      <c r="F589" s="9">
        <f>'P,T'!J589</f>
        <v>0</v>
      </c>
      <c r="G589" s="8"/>
      <c r="H589" s="8">
        <f>'wind velocity'!J589-T589</f>
        <v>0</v>
      </c>
      <c r="I589" s="8"/>
      <c r="J589" s="8">
        <f>'wind velocity'!N589-X589</f>
        <v>0</v>
      </c>
      <c r="L589" s="12">
        <f>IF('RAOB Used for Calcs'!N589=1,(0.5)*F589*$K$12*D589*(H589*ABS(H589)),0)</f>
        <v>0</v>
      </c>
      <c r="N589" s="12">
        <f>IF('RAOB Used for Calcs'!N589=1,(0.5)*F589*$K$12*D589*(J589*ABS(J589)),0)</f>
        <v>0</v>
      </c>
      <c r="P589" s="9">
        <f>IF('RAOB Used for Calcs'!N589=1,L589/$O$9,0)</f>
        <v>0</v>
      </c>
      <c r="Q589" s="8"/>
      <c r="R589" s="9">
        <f>IF('RAOB Used for Calcs'!N589=1,N589/$O$9,0)</f>
        <v>0</v>
      </c>
      <c r="S589" s="25"/>
      <c r="T589" s="25">
        <f>IF('RAOB Used for Calcs'!L589=1,'particle parameters'!$B$31,T590+(P590*'vertical grid'!H590))</f>
        <v>0</v>
      </c>
      <c r="V589" s="25">
        <f>(IF('RAOB Used for Calcs'!L589=1, AVERAGE(T588:T589), AVERAGE(T588:T590))*'RAOB Used for Calcs'!N589)</f>
        <v>0</v>
      </c>
      <c r="W589" s="25"/>
      <c r="X589" s="25">
        <f>IF('RAOB Used for Calcs'!L589=1,'particle parameters'!$B$32,X590+(R590*'vertical grid'!H590))</f>
        <v>0</v>
      </c>
      <c r="Z589" s="25">
        <f>(IF('RAOB Used for Calcs'!L589=1,AVERAGE(X588:X589),AVERAGE(X588:X590)))*'RAOB Used for Calcs'!N589</f>
        <v>0</v>
      </c>
      <c r="AB589" s="8">
        <f>(V589*'vertical grid'!H589)+((0.5*P589)*('vertical grid'!H589*'vertical grid'!H589))</f>
        <v>0</v>
      </c>
      <c r="AD589" s="8">
        <f>(Z589*'vertical grid'!H589)+((0.5*R589)*('vertical grid'!H589*'vertical grid'!H589))</f>
        <v>0</v>
      </c>
      <c r="AF589" s="8" t="e">
        <f>IF(AB589=0, AB589/0, SUM(AB589:$AB$600))</f>
        <v>#DIV/0!</v>
      </c>
      <c r="AH589" s="8" t="e">
        <f>IF(AD589=0, AD589/0, SUM(AD589:$AD$600))</f>
        <v>#DIV/0!</v>
      </c>
      <c r="AJ589" s="9" t="e">
        <f>IF('RAOB Used for Calcs'!N590=1,AB589/(B589-B588),B589/0)</f>
        <v>#DIV/0!</v>
      </c>
      <c r="AL589" s="9" t="e">
        <f>IF('RAOB Used for Calcs'!N590=1, AD589/(B589-B588), B589/0)</f>
        <v>#DIV/0!</v>
      </c>
    </row>
    <row r="590" spans="2:38" x14ac:dyDescent="0.15">
      <c r="B590" s="15">
        <f>IF('RAOB Used for Calcs'!N590=1,'RAOB Used for Calcs'!C590,0)</f>
        <v>0</v>
      </c>
      <c r="D590" s="8">
        <f>Vz!K590</f>
        <v>0.42399999999999999</v>
      </c>
      <c r="F590" s="9">
        <f>'P,T'!J590</f>
        <v>0</v>
      </c>
      <c r="G590" s="8"/>
      <c r="H590" s="8">
        <f>'wind velocity'!J590-T590</f>
        <v>0</v>
      </c>
      <c r="I590" s="8"/>
      <c r="J590" s="8">
        <f>'wind velocity'!N590-X590</f>
        <v>0</v>
      </c>
      <c r="L590" s="12">
        <f>IF('RAOB Used for Calcs'!N590=1,(0.5)*F590*$K$12*D590*(H590*ABS(H590)),0)</f>
        <v>0</v>
      </c>
      <c r="N590" s="12">
        <f>IF('RAOB Used for Calcs'!N590=1,(0.5)*F590*$K$12*D590*(J590*ABS(J590)),0)</f>
        <v>0</v>
      </c>
      <c r="P590" s="9">
        <f>IF('RAOB Used for Calcs'!N590=1,L590/$O$9,0)</f>
        <v>0</v>
      </c>
      <c r="Q590" s="8"/>
      <c r="R590" s="9">
        <f>IF('RAOB Used for Calcs'!N590=1,N590/$O$9,0)</f>
        <v>0</v>
      </c>
      <c r="S590" s="25"/>
      <c r="T590" s="25">
        <f>IF('RAOB Used for Calcs'!L590=1,'particle parameters'!$B$31,T591+(P591*'vertical grid'!H591))</f>
        <v>0</v>
      </c>
      <c r="V590" s="25">
        <f>(IF('RAOB Used for Calcs'!L590=1, AVERAGE(T589:T590), AVERAGE(T589:T591))*'RAOB Used for Calcs'!N590)</f>
        <v>0</v>
      </c>
      <c r="W590" s="25"/>
      <c r="X590" s="25">
        <f>IF('RAOB Used for Calcs'!L590=1,'particle parameters'!$B$32,X591+(R591*'vertical grid'!H591))</f>
        <v>0</v>
      </c>
      <c r="Z590" s="25">
        <f>(IF('RAOB Used for Calcs'!L590=1,AVERAGE(X589:X590),AVERAGE(X589:X591)))*'RAOB Used for Calcs'!N590</f>
        <v>0</v>
      </c>
      <c r="AB590" s="8">
        <f>(V590*'vertical grid'!H590)+((0.5*P590)*('vertical grid'!H590*'vertical grid'!H590))</f>
        <v>0</v>
      </c>
      <c r="AD590" s="8">
        <f>(Z590*'vertical grid'!H590)+((0.5*R590)*('vertical grid'!H590*'vertical grid'!H590))</f>
        <v>0</v>
      </c>
      <c r="AF590" s="8" t="e">
        <f>IF(AB590=0, AB590/0, SUM(AB590:$AB$600))</f>
        <v>#DIV/0!</v>
      </c>
      <c r="AH590" s="8" t="e">
        <f>IF(AD590=0, AD590/0, SUM(AD590:$AD$600))</f>
        <v>#DIV/0!</v>
      </c>
      <c r="AJ590" s="9" t="e">
        <f>IF('RAOB Used for Calcs'!N591=1,AB590/(B590-B589),B590/0)</f>
        <v>#DIV/0!</v>
      </c>
      <c r="AL590" s="9" t="e">
        <f>IF('RAOB Used for Calcs'!N591=1, AD590/(B590-B589), B590/0)</f>
        <v>#DIV/0!</v>
      </c>
    </row>
    <row r="591" spans="2:38" x14ac:dyDescent="0.15">
      <c r="B591" s="15">
        <f>IF('RAOB Used for Calcs'!N591=1,'RAOB Used for Calcs'!C591,0)</f>
        <v>0</v>
      </c>
      <c r="D591" s="8">
        <f>Vz!K591</f>
        <v>0.42399999999999999</v>
      </c>
      <c r="F591" s="9">
        <f>'P,T'!J591</f>
        <v>0</v>
      </c>
      <c r="G591" s="8"/>
      <c r="H591" s="8">
        <f>'wind velocity'!J591-T591</f>
        <v>0</v>
      </c>
      <c r="I591" s="8"/>
      <c r="J591" s="8">
        <f>'wind velocity'!N591-X591</f>
        <v>0</v>
      </c>
      <c r="L591" s="12">
        <f>IF('RAOB Used for Calcs'!N591=1,(0.5)*F591*$K$12*D591*(H591*ABS(H591)),0)</f>
        <v>0</v>
      </c>
      <c r="N591" s="12">
        <f>IF('RAOB Used for Calcs'!N591=1,(0.5)*F591*$K$12*D591*(J591*ABS(J591)),0)</f>
        <v>0</v>
      </c>
      <c r="P591" s="9">
        <f>IF('RAOB Used for Calcs'!N591=1,L591/$O$9,0)</f>
        <v>0</v>
      </c>
      <c r="Q591" s="8"/>
      <c r="R591" s="9">
        <f>IF('RAOB Used for Calcs'!N591=1,N591/$O$9,0)</f>
        <v>0</v>
      </c>
      <c r="S591" s="25"/>
      <c r="T591" s="25">
        <f>IF('RAOB Used for Calcs'!L591=1,'particle parameters'!$B$31,T592+(P592*'vertical grid'!H592))</f>
        <v>0</v>
      </c>
      <c r="V591" s="25">
        <f>(IF('RAOB Used for Calcs'!L591=1, AVERAGE(T590:T591), AVERAGE(T590:T592))*'RAOB Used for Calcs'!N591)</f>
        <v>0</v>
      </c>
      <c r="W591" s="25"/>
      <c r="X591" s="25">
        <f>IF('RAOB Used for Calcs'!L591=1,'particle parameters'!$B$32,X592+(R592*'vertical grid'!H592))</f>
        <v>0</v>
      </c>
      <c r="Z591" s="25">
        <f>(IF('RAOB Used for Calcs'!L591=1,AVERAGE(X590:X591),AVERAGE(X590:X592)))*'RAOB Used for Calcs'!N591</f>
        <v>0</v>
      </c>
      <c r="AB591" s="8">
        <f>(V591*'vertical grid'!H591)+((0.5*P591)*('vertical grid'!H591*'vertical grid'!H591))</f>
        <v>0</v>
      </c>
      <c r="AD591" s="8">
        <f>(Z591*'vertical grid'!H591)+((0.5*R591)*('vertical grid'!H591*'vertical grid'!H591))</f>
        <v>0</v>
      </c>
      <c r="AF591" s="8" t="e">
        <f>IF(AB591=0, AB591/0, SUM(AB591:$AB$600))</f>
        <v>#DIV/0!</v>
      </c>
      <c r="AH591" s="8" t="e">
        <f>IF(AD591=0, AD591/0, SUM(AD591:$AD$600))</f>
        <v>#DIV/0!</v>
      </c>
      <c r="AJ591" s="9" t="e">
        <f>IF('RAOB Used for Calcs'!N592=1,AB591/(B591-B590),B591/0)</f>
        <v>#DIV/0!</v>
      </c>
      <c r="AL591" s="9" t="e">
        <f>IF('RAOB Used for Calcs'!N592=1, AD591/(B591-B590), B591/0)</f>
        <v>#DIV/0!</v>
      </c>
    </row>
    <row r="592" spans="2:38" x14ac:dyDescent="0.15">
      <c r="B592" s="15">
        <f>IF('RAOB Used for Calcs'!N592=1,'RAOB Used for Calcs'!C592,0)</f>
        <v>0</v>
      </c>
      <c r="D592" s="8">
        <f>Vz!K592</f>
        <v>0.42399999999999999</v>
      </c>
      <c r="F592" s="9">
        <f>'P,T'!J592</f>
        <v>0</v>
      </c>
      <c r="G592" s="8"/>
      <c r="H592" s="8">
        <f>'wind velocity'!J592-T592</f>
        <v>0</v>
      </c>
      <c r="I592" s="8"/>
      <c r="J592" s="8">
        <f>'wind velocity'!N592-X592</f>
        <v>0</v>
      </c>
      <c r="L592" s="12">
        <f>IF('RAOB Used for Calcs'!N592=1,(0.5)*F592*$K$12*D592*(H592*ABS(H592)),0)</f>
        <v>0</v>
      </c>
      <c r="N592" s="12">
        <f>IF('RAOB Used for Calcs'!N592=1,(0.5)*F592*$K$12*D592*(J592*ABS(J592)),0)</f>
        <v>0</v>
      </c>
      <c r="P592" s="9">
        <f>IF('RAOB Used for Calcs'!N592=1,L592/$O$9,0)</f>
        <v>0</v>
      </c>
      <c r="Q592" s="8"/>
      <c r="R592" s="9">
        <f>IF('RAOB Used for Calcs'!N592=1,N592/$O$9,0)</f>
        <v>0</v>
      </c>
      <c r="S592" s="25"/>
      <c r="T592" s="25">
        <f>IF('RAOB Used for Calcs'!L592=1,'particle parameters'!$B$31,T593+(P593*'vertical grid'!H593))</f>
        <v>0</v>
      </c>
      <c r="V592" s="25">
        <f>(IF('RAOB Used for Calcs'!L592=1, AVERAGE(T591:T592), AVERAGE(T591:T593))*'RAOB Used for Calcs'!N592)</f>
        <v>0</v>
      </c>
      <c r="W592" s="25"/>
      <c r="X592" s="25">
        <f>IF('RAOB Used for Calcs'!L592=1,'particle parameters'!$B$32,X593+(R593*'vertical grid'!H593))</f>
        <v>0</v>
      </c>
      <c r="Z592" s="25">
        <f>(IF('RAOB Used for Calcs'!L592=1,AVERAGE(X591:X592),AVERAGE(X591:X593)))*'RAOB Used for Calcs'!N592</f>
        <v>0</v>
      </c>
      <c r="AB592" s="8">
        <f>(V592*'vertical grid'!H592)+((0.5*P592)*('vertical grid'!H592*'vertical grid'!H592))</f>
        <v>0</v>
      </c>
      <c r="AD592" s="8">
        <f>(Z592*'vertical grid'!H592)+((0.5*R592)*('vertical grid'!H592*'vertical grid'!H592))</f>
        <v>0</v>
      </c>
      <c r="AF592" s="8" t="e">
        <f>IF(AB592=0, AB592/0, SUM(AB592:$AB$600))</f>
        <v>#DIV/0!</v>
      </c>
      <c r="AH592" s="8" t="e">
        <f>IF(AD592=0, AD592/0, SUM(AD592:$AD$600))</f>
        <v>#DIV/0!</v>
      </c>
      <c r="AJ592" s="9" t="e">
        <f>IF('RAOB Used for Calcs'!N593=1,AB592/(B592-B591),B592/0)</f>
        <v>#DIV/0!</v>
      </c>
      <c r="AL592" s="9" t="e">
        <f>IF('RAOB Used for Calcs'!N593=1, AD592/(B592-B591), B592/0)</f>
        <v>#DIV/0!</v>
      </c>
    </row>
    <row r="593" spans="2:38" x14ac:dyDescent="0.15">
      <c r="B593" s="15">
        <f>IF('RAOB Used for Calcs'!N593=1,'RAOB Used for Calcs'!C593,0)</f>
        <v>0</v>
      </c>
      <c r="D593" s="8">
        <f>Vz!K593</f>
        <v>0.42399999999999999</v>
      </c>
      <c r="F593" s="9">
        <f>'P,T'!J593</f>
        <v>0</v>
      </c>
      <c r="G593" s="8"/>
      <c r="H593" s="8">
        <f>'wind velocity'!J593-T593</f>
        <v>0</v>
      </c>
      <c r="I593" s="8"/>
      <c r="J593" s="8">
        <f>'wind velocity'!N593-X593</f>
        <v>0</v>
      </c>
      <c r="L593" s="12">
        <f>IF('RAOB Used for Calcs'!N593=1,(0.5)*F593*$K$12*D593*(H593*ABS(H593)),0)</f>
        <v>0</v>
      </c>
      <c r="N593" s="12">
        <f>IF('RAOB Used for Calcs'!N593=1,(0.5)*F593*$K$12*D593*(J593*ABS(J593)),0)</f>
        <v>0</v>
      </c>
      <c r="P593" s="9">
        <f>IF('RAOB Used for Calcs'!N593=1,L593/$O$9,0)</f>
        <v>0</v>
      </c>
      <c r="Q593" s="8"/>
      <c r="R593" s="9">
        <f>IF('RAOB Used for Calcs'!N593=1,N593/$O$9,0)</f>
        <v>0</v>
      </c>
      <c r="S593" s="25"/>
      <c r="T593" s="25">
        <f>IF('RAOB Used for Calcs'!L593=1,'particle parameters'!$B$31,T594+(P594*'vertical grid'!H594))</f>
        <v>0</v>
      </c>
      <c r="V593" s="25">
        <f>(IF('RAOB Used for Calcs'!L593=1, AVERAGE(T592:T593), AVERAGE(T592:T594))*'RAOB Used for Calcs'!N593)</f>
        <v>0</v>
      </c>
      <c r="W593" s="25"/>
      <c r="X593" s="25">
        <f>IF('RAOB Used for Calcs'!L593=1,'particle parameters'!$B$32,X594+(R594*'vertical grid'!H594))</f>
        <v>0</v>
      </c>
      <c r="Z593" s="25">
        <f>(IF('RAOB Used for Calcs'!L593=1,AVERAGE(X592:X593),AVERAGE(X592:X594)))*'RAOB Used for Calcs'!N593</f>
        <v>0</v>
      </c>
      <c r="AB593" s="8">
        <f>(V593*'vertical grid'!H593)+((0.5*P593)*('vertical grid'!H593*'vertical grid'!H593))</f>
        <v>0</v>
      </c>
      <c r="AD593" s="8">
        <f>(Z593*'vertical grid'!H593)+((0.5*R593)*('vertical grid'!H593*'vertical grid'!H593))</f>
        <v>0</v>
      </c>
      <c r="AF593" s="8" t="e">
        <f>IF(AB593=0, AB593/0, SUM(AB593:$AB$600))</f>
        <v>#DIV/0!</v>
      </c>
      <c r="AH593" s="8" t="e">
        <f>IF(AD593=0, AD593/0, SUM(AD593:$AD$600))</f>
        <v>#DIV/0!</v>
      </c>
      <c r="AJ593" s="9" t="e">
        <f>IF('RAOB Used for Calcs'!N594=1,AB593/(B593-B592),B593/0)</f>
        <v>#DIV/0!</v>
      </c>
      <c r="AL593" s="9" t="e">
        <f>IF('RAOB Used for Calcs'!N594=1, AD593/(B593-B592), B593/0)</f>
        <v>#DIV/0!</v>
      </c>
    </row>
    <row r="594" spans="2:38" x14ac:dyDescent="0.15">
      <c r="B594" s="15">
        <f>IF('RAOB Used for Calcs'!N594=1,'RAOB Used for Calcs'!C594,0)</f>
        <v>0</v>
      </c>
      <c r="D594" s="8">
        <f>Vz!K594</f>
        <v>0.42399999999999999</v>
      </c>
      <c r="F594" s="9">
        <f>'P,T'!J594</f>
        <v>0</v>
      </c>
      <c r="G594" s="8"/>
      <c r="H594" s="8">
        <f>'wind velocity'!J594-T594</f>
        <v>0</v>
      </c>
      <c r="I594" s="8"/>
      <c r="J594" s="8">
        <f>'wind velocity'!N594-X594</f>
        <v>0</v>
      </c>
      <c r="L594" s="12">
        <f>IF('RAOB Used for Calcs'!N594=1,(0.5)*F594*$K$12*D594*(H594*ABS(H594)),0)</f>
        <v>0</v>
      </c>
      <c r="N594" s="12">
        <f>IF('RAOB Used for Calcs'!N594=1,(0.5)*F594*$K$12*D594*(J594*ABS(J594)),0)</f>
        <v>0</v>
      </c>
      <c r="P594" s="9">
        <f>IF('RAOB Used for Calcs'!N594=1,L594/$O$9,0)</f>
        <v>0</v>
      </c>
      <c r="Q594" s="8"/>
      <c r="R594" s="9">
        <f>IF('RAOB Used for Calcs'!N594=1,N594/$O$9,0)</f>
        <v>0</v>
      </c>
      <c r="S594" s="25"/>
      <c r="T594" s="25">
        <f>IF('RAOB Used for Calcs'!L594=1,'particle parameters'!$B$31,T595+(P595*'vertical grid'!H595))</f>
        <v>0</v>
      </c>
      <c r="V594" s="25">
        <f>(IF('RAOB Used for Calcs'!L594=1, AVERAGE(T593:T594), AVERAGE(T593:T595))*'RAOB Used for Calcs'!N594)</f>
        <v>0</v>
      </c>
      <c r="W594" s="25"/>
      <c r="X594" s="25">
        <f>IF('RAOB Used for Calcs'!L594=1,'particle parameters'!$B$32,X595+(R595*'vertical grid'!H595))</f>
        <v>0</v>
      </c>
      <c r="Z594" s="25">
        <f>(IF('RAOB Used for Calcs'!L594=1,AVERAGE(X593:X594),AVERAGE(X593:X595)))*'RAOB Used for Calcs'!N594</f>
        <v>0</v>
      </c>
      <c r="AB594" s="8">
        <f>(V594*'vertical grid'!H594)+((0.5*P594)*('vertical grid'!H594*'vertical grid'!H594))</f>
        <v>0</v>
      </c>
      <c r="AD594" s="8">
        <f>(Z594*'vertical grid'!H594)+((0.5*R594)*('vertical grid'!H594*'vertical grid'!H594))</f>
        <v>0</v>
      </c>
      <c r="AF594" s="8" t="e">
        <f>IF(AB594=0, AB594/0, SUM(AB594:$AB$600))</f>
        <v>#DIV/0!</v>
      </c>
      <c r="AH594" s="8" t="e">
        <f>IF(AD594=0, AD594/0, SUM(AD594:$AD$600))</f>
        <v>#DIV/0!</v>
      </c>
      <c r="AJ594" s="9" t="e">
        <f>IF('RAOB Used for Calcs'!N595=1,AB594/(B594-B593),B594/0)</f>
        <v>#DIV/0!</v>
      </c>
      <c r="AL594" s="9" t="e">
        <f>IF('RAOB Used for Calcs'!N595=1, AD594/(B594-B593), B594/0)</f>
        <v>#DIV/0!</v>
      </c>
    </row>
    <row r="595" spans="2:38" x14ac:dyDescent="0.15">
      <c r="B595" s="15">
        <f>IF('RAOB Used for Calcs'!N595=1,'RAOB Used for Calcs'!C595,0)</f>
        <v>0</v>
      </c>
      <c r="D595" s="8">
        <f>Vz!K595</f>
        <v>0.42399999999999999</v>
      </c>
      <c r="F595" s="9">
        <f>'P,T'!J595</f>
        <v>0</v>
      </c>
      <c r="G595" s="8"/>
      <c r="H595" s="8">
        <f>'wind velocity'!J595-T595</f>
        <v>0</v>
      </c>
      <c r="I595" s="8"/>
      <c r="J595" s="8">
        <f>'wind velocity'!N595-X595</f>
        <v>0</v>
      </c>
      <c r="L595" s="12">
        <f>IF('RAOB Used for Calcs'!N595=1,(0.5)*F595*$K$12*D595*(H595*ABS(H595)),0)</f>
        <v>0</v>
      </c>
      <c r="N595" s="12">
        <f>IF('RAOB Used for Calcs'!N595=1,(0.5)*F595*$K$12*D595*(J595*ABS(J595)),0)</f>
        <v>0</v>
      </c>
      <c r="P595" s="9">
        <f>IF('RAOB Used for Calcs'!N595=1,L595/$O$9,0)</f>
        <v>0</v>
      </c>
      <c r="Q595" s="8"/>
      <c r="R595" s="9">
        <f>IF('RAOB Used for Calcs'!N595=1,N595/$O$9,0)</f>
        <v>0</v>
      </c>
      <c r="S595" s="25"/>
      <c r="T595" s="25">
        <f>IF('RAOB Used for Calcs'!L595=1,'particle parameters'!$B$31,T596+(P596*'vertical grid'!H596))</f>
        <v>0</v>
      </c>
      <c r="V595" s="25">
        <f>(IF('RAOB Used for Calcs'!L595=1, AVERAGE(T594:T595), AVERAGE(T594:T596))*'RAOB Used for Calcs'!N595)</f>
        <v>0</v>
      </c>
      <c r="W595" s="25"/>
      <c r="X595" s="25">
        <f>IF('RAOB Used for Calcs'!L595=1,'particle parameters'!$B$32,X596+(R596*'vertical grid'!H596))</f>
        <v>0</v>
      </c>
      <c r="Z595" s="25">
        <f>(IF('RAOB Used for Calcs'!L595=1,AVERAGE(X594:X595),AVERAGE(X594:X596)))*'RAOB Used for Calcs'!N595</f>
        <v>0</v>
      </c>
      <c r="AB595" s="8">
        <f>(V595*'vertical grid'!H595)+((0.5*P595)*('vertical grid'!H595*'vertical grid'!H595))</f>
        <v>0</v>
      </c>
      <c r="AD595" s="8">
        <f>(Z595*'vertical grid'!H595)+((0.5*R595)*('vertical grid'!H595*'vertical grid'!H595))</f>
        <v>0</v>
      </c>
      <c r="AF595" s="8" t="e">
        <f>IF(AB595=0, AB595/0, SUM(AB595:$AB$600))</f>
        <v>#DIV/0!</v>
      </c>
      <c r="AH595" s="8" t="e">
        <f>IF(AD595=0, AD595/0, SUM(AD595:$AD$600))</f>
        <v>#DIV/0!</v>
      </c>
      <c r="AJ595" s="9" t="e">
        <f>IF('RAOB Used for Calcs'!N596=1,AB595/(B595-B594),B595/0)</f>
        <v>#DIV/0!</v>
      </c>
      <c r="AL595" s="9" t="e">
        <f>IF('RAOB Used for Calcs'!N596=1, AD595/(B595-B594), B595/0)</f>
        <v>#DIV/0!</v>
      </c>
    </row>
    <row r="596" spans="2:38" x14ac:dyDescent="0.15">
      <c r="B596" s="15">
        <f>IF('RAOB Used for Calcs'!N596=1,'RAOB Used for Calcs'!C596,0)</f>
        <v>0</v>
      </c>
      <c r="D596" s="8">
        <f>Vz!K596</f>
        <v>0.42399999999999999</v>
      </c>
      <c r="F596" s="9">
        <f>'P,T'!J596</f>
        <v>0</v>
      </c>
      <c r="G596" s="8"/>
      <c r="H596" s="8">
        <f>'wind velocity'!J596-T596</f>
        <v>0</v>
      </c>
      <c r="I596" s="8"/>
      <c r="J596" s="8">
        <f>'wind velocity'!N596-X596</f>
        <v>0</v>
      </c>
      <c r="L596" s="12">
        <f>IF('RAOB Used for Calcs'!N596=1,(0.5)*F596*$K$12*D596*(H596*ABS(H596)),0)</f>
        <v>0</v>
      </c>
      <c r="N596" s="12">
        <f>IF('RAOB Used for Calcs'!N596=1,(0.5)*F596*$K$12*D596*(J596*ABS(J596)),0)</f>
        <v>0</v>
      </c>
      <c r="P596" s="9">
        <f>IF('RAOB Used for Calcs'!N596=1,L596/$O$9,0)</f>
        <v>0</v>
      </c>
      <c r="Q596" s="8"/>
      <c r="R596" s="9">
        <f>IF('RAOB Used for Calcs'!N596=1,N596/$O$9,0)</f>
        <v>0</v>
      </c>
      <c r="S596" s="25"/>
      <c r="T596" s="25">
        <f>IF('RAOB Used for Calcs'!L596=1,'particle parameters'!$B$31,T597+(P597*'vertical grid'!H597))</f>
        <v>0</v>
      </c>
      <c r="V596" s="25">
        <f>(IF('RAOB Used for Calcs'!L596=1, AVERAGE(T595:T596), AVERAGE(T595:T597))*'RAOB Used for Calcs'!N596)</f>
        <v>0</v>
      </c>
      <c r="W596" s="25"/>
      <c r="X596" s="25">
        <f>IF('RAOB Used for Calcs'!L596=1,'particle parameters'!$B$32,X597+(R597*'vertical grid'!H597))</f>
        <v>0</v>
      </c>
      <c r="Z596" s="25">
        <f>(IF('RAOB Used for Calcs'!L596=1,AVERAGE(X595:X596),AVERAGE(X595:X597)))*'RAOB Used for Calcs'!N596</f>
        <v>0</v>
      </c>
      <c r="AB596" s="8">
        <f>(V596*'vertical grid'!H596)+((0.5*P596)*('vertical grid'!H596*'vertical grid'!H596))</f>
        <v>0</v>
      </c>
      <c r="AD596" s="8">
        <f>(Z596*'vertical grid'!H596)+((0.5*R596)*('vertical grid'!H596*'vertical grid'!H596))</f>
        <v>0</v>
      </c>
      <c r="AF596" s="8" t="e">
        <f>IF(AB596=0, AB596/0, SUM(AB596:$AB$600))</f>
        <v>#DIV/0!</v>
      </c>
      <c r="AH596" s="8" t="e">
        <f>IF(AD596=0, AD596/0, SUM(AD596:$AD$600))</f>
        <v>#DIV/0!</v>
      </c>
      <c r="AJ596" s="9" t="e">
        <f>IF('RAOB Used for Calcs'!N597=1,AB596/(B596-B595),B596/0)</f>
        <v>#DIV/0!</v>
      </c>
      <c r="AL596" s="9" t="e">
        <f>IF('RAOB Used for Calcs'!N597=1, AD596/(B596-B595), B596/0)</f>
        <v>#DIV/0!</v>
      </c>
    </row>
    <row r="597" spans="2:38" x14ac:dyDescent="0.15">
      <c r="B597" s="15">
        <f>IF('RAOB Used for Calcs'!N597=1,'RAOB Used for Calcs'!C597,0)</f>
        <v>0</v>
      </c>
      <c r="D597" s="8">
        <f>Vz!K597</f>
        <v>0.42399999999999999</v>
      </c>
      <c r="F597" s="9">
        <f>'P,T'!J597</f>
        <v>0</v>
      </c>
      <c r="G597" s="8"/>
      <c r="H597" s="8">
        <f>'wind velocity'!J597-T597</f>
        <v>0</v>
      </c>
      <c r="I597" s="8"/>
      <c r="J597" s="8">
        <f>'wind velocity'!N597-X597</f>
        <v>0</v>
      </c>
      <c r="L597" s="12">
        <f>IF('RAOB Used for Calcs'!N597=1,(0.5)*F597*$K$12*D597*(H597*ABS(H597)),0)</f>
        <v>0</v>
      </c>
      <c r="N597" s="12">
        <f>IF('RAOB Used for Calcs'!N597=1,(0.5)*F597*$K$12*D597*(J597*ABS(J597)),0)</f>
        <v>0</v>
      </c>
      <c r="P597" s="9">
        <f>IF('RAOB Used for Calcs'!N597=1,L597/$O$9,0)</f>
        <v>0</v>
      </c>
      <c r="Q597" s="8"/>
      <c r="R597" s="9">
        <f>IF('RAOB Used for Calcs'!N597=1,N597/$O$9,0)</f>
        <v>0</v>
      </c>
      <c r="S597" s="25"/>
      <c r="T597" s="25">
        <f>IF('RAOB Used for Calcs'!L597=1,'particle parameters'!$B$31,T598+(P598*'vertical grid'!H598))</f>
        <v>0</v>
      </c>
      <c r="V597" s="25">
        <f>(IF('RAOB Used for Calcs'!L597=1, AVERAGE(T596:T597), AVERAGE(T596:T598))*'RAOB Used for Calcs'!N597)</f>
        <v>0</v>
      </c>
      <c r="W597" s="25"/>
      <c r="X597" s="25">
        <f>IF('RAOB Used for Calcs'!L597=1,'particle parameters'!$B$32,X598+(R598*'vertical grid'!H598))</f>
        <v>0</v>
      </c>
      <c r="Z597" s="25">
        <f>(IF('RAOB Used for Calcs'!L597=1,AVERAGE(X596:X597),AVERAGE(X596:X598)))*'RAOB Used for Calcs'!N597</f>
        <v>0</v>
      </c>
      <c r="AB597" s="8">
        <f>(V597*'vertical grid'!H597)+((0.5*P597)*('vertical grid'!H597*'vertical grid'!H597))</f>
        <v>0</v>
      </c>
      <c r="AD597" s="8">
        <f>(Z597*'vertical grid'!H597)+((0.5*R597)*('vertical grid'!H597*'vertical grid'!H597))</f>
        <v>0</v>
      </c>
      <c r="AF597" s="8" t="e">
        <f>IF(AB597=0, AB597/0, SUM(AB597:$AB$600))</f>
        <v>#DIV/0!</v>
      </c>
      <c r="AH597" s="8" t="e">
        <f>IF(AD597=0, AD597/0, SUM(AD597:$AD$600))</f>
        <v>#DIV/0!</v>
      </c>
      <c r="AJ597" s="9" t="e">
        <f>IF('RAOB Used for Calcs'!N598=1,AB597/(B597-B596),B597/0)</f>
        <v>#DIV/0!</v>
      </c>
      <c r="AL597" s="9" t="e">
        <f>IF('RAOB Used for Calcs'!N598=1, AD597/(B597-B596), B597/0)</f>
        <v>#DIV/0!</v>
      </c>
    </row>
    <row r="598" spans="2:38" x14ac:dyDescent="0.15">
      <c r="B598" s="15">
        <f>IF('RAOB Used for Calcs'!N598=1,'RAOB Used for Calcs'!C598,0)</f>
        <v>0</v>
      </c>
      <c r="D598" s="8">
        <f>Vz!K598</f>
        <v>0.42399999999999999</v>
      </c>
      <c r="F598" s="9">
        <f>'P,T'!J598</f>
        <v>0</v>
      </c>
      <c r="G598" s="8"/>
      <c r="H598" s="8">
        <f>'wind velocity'!J598-T598</f>
        <v>0</v>
      </c>
      <c r="I598" s="8"/>
      <c r="J598" s="8">
        <f>'wind velocity'!N598-X598</f>
        <v>0</v>
      </c>
      <c r="L598" s="12">
        <f>IF('RAOB Used for Calcs'!N598=1,(0.5)*F598*$K$12*D598*(H598*ABS(H598)),0)</f>
        <v>0</v>
      </c>
      <c r="N598" s="12">
        <f>IF('RAOB Used for Calcs'!N598=1,(0.5)*F598*$K$12*D598*(J598*ABS(J598)),0)</f>
        <v>0</v>
      </c>
      <c r="P598" s="9">
        <f>IF('RAOB Used for Calcs'!N598=1,L598/$O$9,0)</f>
        <v>0</v>
      </c>
      <c r="Q598" s="8"/>
      <c r="R598" s="9">
        <f>IF('RAOB Used for Calcs'!N598=1,N598/$O$9,0)</f>
        <v>0</v>
      </c>
      <c r="S598" s="25"/>
      <c r="T598" s="25">
        <f>IF('RAOB Used for Calcs'!L598=1,'particle parameters'!$B$31,T599+(P599*'vertical grid'!H599))</f>
        <v>0</v>
      </c>
      <c r="V598" s="25">
        <f>(IF('RAOB Used for Calcs'!L598=1, AVERAGE(T597:T598), AVERAGE(T597:T599))*'RAOB Used for Calcs'!N598)</f>
        <v>0</v>
      </c>
      <c r="W598" s="25"/>
      <c r="X598" s="25">
        <f>IF('RAOB Used for Calcs'!L598=1,'particle parameters'!$B$32,X599+(R599*'vertical grid'!H599))</f>
        <v>0</v>
      </c>
      <c r="Z598" s="25">
        <f>(IF('RAOB Used for Calcs'!L598=1,AVERAGE(X597:X598),AVERAGE(X597:X599)))*'RAOB Used for Calcs'!N598</f>
        <v>0</v>
      </c>
      <c r="AB598" s="8">
        <f>(V598*'vertical grid'!H598)+((0.5*P598)*('vertical grid'!H598*'vertical grid'!H598))</f>
        <v>0</v>
      </c>
      <c r="AD598" s="8">
        <f>(Z598*'vertical grid'!H598)+((0.5*R598)*('vertical grid'!H598*'vertical grid'!H598))</f>
        <v>0</v>
      </c>
      <c r="AF598" s="8" t="e">
        <f>IF(AB598=0, AB598/0, SUM(AB598:$AB$600))</f>
        <v>#DIV/0!</v>
      </c>
      <c r="AH598" s="8" t="e">
        <f>IF(AD598=0, AD598/0, SUM(AD598:$AD$600))</f>
        <v>#DIV/0!</v>
      </c>
      <c r="AJ598" s="9" t="e">
        <f>IF('RAOB Used for Calcs'!N599=1,AB598/(B598-B597),B598/0)</f>
        <v>#DIV/0!</v>
      </c>
      <c r="AL598" s="9" t="e">
        <f>IF('RAOB Used for Calcs'!N599=1, AD598/(B598-B597), B598/0)</f>
        <v>#DIV/0!</v>
      </c>
    </row>
    <row r="599" spans="2:38" x14ac:dyDescent="0.15">
      <c r="B599" s="15">
        <f>IF('RAOB Used for Calcs'!N599=1,'RAOB Used for Calcs'!C599,0)</f>
        <v>0</v>
      </c>
      <c r="D599" s="8">
        <f>Vz!K599</f>
        <v>0.42399999999999999</v>
      </c>
      <c r="F599" s="9">
        <f>'P,T'!J599</f>
        <v>0</v>
      </c>
      <c r="G599" s="8"/>
      <c r="H599" s="8">
        <f>'wind velocity'!J599-T599</f>
        <v>0</v>
      </c>
      <c r="I599" s="8"/>
      <c r="J599" s="8">
        <f>'wind velocity'!N599-X599</f>
        <v>0</v>
      </c>
      <c r="L599" s="12">
        <f>IF('RAOB Used for Calcs'!N599=1,(0.5)*F599*$K$12*D599*(H599*ABS(H599)),0)</f>
        <v>0</v>
      </c>
      <c r="N599" s="12">
        <f>IF('RAOB Used for Calcs'!N599=1,(0.5)*F599*$K$12*D599*(J599*ABS(J599)),0)</f>
        <v>0</v>
      </c>
      <c r="P599" s="9">
        <f>IF('RAOB Used for Calcs'!N599=1,L599/$O$9,0)</f>
        <v>0</v>
      </c>
      <c r="Q599" s="8"/>
      <c r="R599" s="9">
        <f>IF('RAOB Used for Calcs'!N599=1,N599/$O$9,0)</f>
        <v>0</v>
      </c>
      <c r="S599" s="25"/>
      <c r="T599" s="25">
        <f>IF('RAOB Used for Calcs'!L599=1,'particle parameters'!$B$31,T600+(P600*'vertical grid'!H600))</f>
        <v>0</v>
      </c>
      <c r="V599" s="25">
        <f>(IF('RAOB Used for Calcs'!L599=1, AVERAGE(T598:T599), AVERAGE(T598:T600))*'RAOB Used for Calcs'!N599)</f>
        <v>0</v>
      </c>
      <c r="W599" s="25"/>
      <c r="X599" s="25">
        <f>IF('RAOB Used for Calcs'!L599=1,'particle parameters'!$B$32,X600+(R600*'vertical grid'!H600))</f>
        <v>0</v>
      </c>
      <c r="Z599" s="25">
        <f>(IF('RAOB Used for Calcs'!L599=1,AVERAGE(X598:X599),AVERAGE(X598:X600)))*'RAOB Used for Calcs'!N599</f>
        <v>0</v>
      </c>
      <c r="AB599" s="8">
        <f>(V599*'vertical grid'!H599)+((0.5*P599)*('vertical grid'!H599*'vertical grid'!H599))</f>
        <v>0</v>
      </c>
      <c r="AD599" s="8">
        <f>(Z599*'vertical grid'!H599)+((0.5*R599)*('vertical grid'!H599*'vertical grid'!H599))</f>
        <v>0</v>
      </c>
      <c r="AF599" s="8" t="e">
        <f>IF(AB599=0, AB599/0, SUM(AB599:$AB$600))</f>
        <v>#DIV/0!</v>
      </c>
      <c r="AH599" s="8" t="e">
        <f>IF(AD599=0, AD599/0, SUM(AD599:$AD$600))</f>
        <v>#DIV/0!</v>
      </c>
      <c r="AJ599" s="9" t="e">
        <f>IF('RAOB Used for Calcs'!N600=1,AB599/(B599-B598),B599/0)</f>
        <v>#DIV/0!</v>
      </c>
      <c r="AL599" s="9" t="e">
        <f>IF('RAOB Used for Calcs'!N600=1, AD599/(B599-B598), B599/0)</f>
        <v>#DIV/0!</v>
      </c>
    </row>
    <row r="600" spans="2:38" x14ac:dyDescent="0.15">
      <c r="B600" s="15">
        <f>IF('RAOB Used for Calcs'!N600=1,'RAOB Used for Calcs'!C600,0)</f>
        <v>0</v>
      </c>
      <c r="D600" s="8">
        <f>Vz!K600</f>
        <v>0.42399999999999999</v>
      </c>
      <c r="F600" s="9">
        <f>'P,T'!J600</f>
        <v>0</v>
      </c>
      <c r="G600" s="8"/>
      <c r="H600" s="8">
        <f>'wind velocity'!J600-T600</f>
        <v>0</v>
      </c>
      <c r="I600" s="8"/>
      <c r="J600" s="8">
        <f>'wind velocity'!N600-X600</f>
        <v>0</v>
      </c>
      <c r="L600" s="12">
        <f>IF('RAOB Used for Calcs'!N600=1,(0.5)*F600*$K$12*D600*(H600*ABS(H600)),0)</f>
        <v>0</v>
      </c>
      <c r="N600" s="12">
        <f>IF('RAOB Used for Calcs'!N600=1,(0.5)*F600*$K$12*D600*(J600*ABS(J600)),0)</f>
        <v>0</v>
      </c>
      <c r="P600" s="9">
        <f>IF('RAOB Used for Calcs'!N600=1,L600/$O$9,0)</f>
        <v>0</v>
      </c>
      <c r="Q600" s="8"/>
      <c r="R600" s="9">
        <f>IF('RAOB Used for Calcs'!N600=1,N600/$O$9,0)</f>
        <v>0</v>
      </c>
      <c r="S600" s="25"/>
      <c r="T600" s="25">
        <f>IF('RAOB Used for Calcs'!L600=1,'particle parameters'!$B$31,T601+(P601*'vertical grid'!H601))</f>
        <v>0</v>
      </c>
      <c r="V600" s="25">
        <f>(IF('RAOB Used for Calcs'!L600=1, AVERAGE(T599:T600), AVERAGE(T599:T601))*'RAOB Used for Calcs'!N600)</f>
        <v>0</v>
      </c>
      <c r="W600" s="25"/>
      <c r="X600" s="25">
        <f>IF('RAOB Used for Calcs'!L600=1,'particle parameters'!$B$32,X601+(R601*'vertical grid'!H601))</f>
        <v>0</v>
      </c>
      <c r="Z600" s="25">
        <f>(IF('RAOB Used for Calcs'!L600=1,AVERAGE(X599:X600),AVERAGE(X599:X601)))*'RAOB Used for Calcs'!N600</f>
        <v>0</v>
      </c>
      <c r="AB600" s="8">
        <f>(V600*'vertical grid'!H600)+((0.5*P600)*('vertical grid'!H600*'vertical grid'!H600))</f>
        <v>0</v>
      </c>
      <c r="AD600" s="8">
        <f>(Z600*'vertical grid'!H600)+((0.5*R600)*('vertical grid'!H600*'vertical grid'!H600))</f>
        <v>0</v>
      </c>
      <c r="AF600" s="8" t="e">
        <f>IF(AB600=0, AB600/0, SUM(AB600:$AB$600))</f>
        <v>#DIV/0!</v>
      </c>
      <c r="AH600" s="8" t="e">
        <f>IF(AD600=0, AD600/0, SUM(AD600:$AD$600))</f>
        <v>#DIV/0!</v>
      </c>
      <c r="AJ600" s="9" t="e">
        <f>IF('RAOB Used for Calcs'!N601=1,AB600/(B600-B599),B600/0)</f>
        <v>#DIV/0!</v>
      </c>
      <c r="AL600" s="9" t="e">
        <f>IF('RAOB Used for Calcs'!N601=1, AD600/(B600-B599), B600/0)</f>
        <v>#DIV/0!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T36" sqref="T36"/>
    </sheetView>
  </sheetViews>
  <sheetFormatPr baseColWidth="10" defaultColWidth="9.6640625" defaultRowHeight="13" x14ac:dyDescent="0.15"/>
  <cols>
    <col min="1" max="1" width="10.1640625" customWidth="1"/>
    <col min="2" max="2" width="11.33203125" customWidth="1"/>
    <col min="3" max="3" width="11" customWidth="1"/>
    <col min="4" max="4" width="10.83203125" customWidth="1"/>
  </cols>
  <sheetData/>
  <sheetProtection selectLockedCells="1" selectUnlockedCells="1"/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&amp;C&amp;"Arial,Regular"&amp;A</oddHeader>
    <oddFooter>&amp;C&amp;"Arial,Regular"Page 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00"/>
  <sheetViews>
    <sheetView topLeftCell="E1" workbookViewId="0">
      <selection activeCell="F17" sqref="F17"/>
    </sheetView>
  </sheetViews>
  <sheetFormatPr baseColWidth="10" defaultColWidth="9.6640625" defaultRowHeight="13" x14ac:dyDescent="0.15"/>
  <cols>
    <col min="2" max="2" width="9.6640625" style="15"/>
    <col min="3" max="3" width="20.5" bestFit="1" customWidth="1"/>
    <col min="4" max="4" width="23" style="59" customWidth="1"/>
    <col min="5" max="5" width="20.1640625" customWidth="1"/>
    <col min="6" max="6" width="21.5" style="12" customWidth="1"/>
  </cols>
  <sheetData>
    <row r="1" spans="1:6" x14ac:dyDescent="0.15">
      <c r="A1" t="s">
        <v>112</v>
      </c>
      <c r="B1" s="15">
        <f>'RAOB Used for Calcs'!C1</f>
        <v>229</v>
      </c>
      <c r="C1" t="s">
        <v>124</v>
      </c>
      <c r="D1" s="59">
        <f>D2</f>
        <v>-3.9322874577987754</v>
      </c>
      <c r="E1" t="s">
        <v>125</v>
      </c>
      <c r="F1" s="12">
        <f>F2</f>
        <v>-6.3322767653320238</v>
      </c>
    </row>
    <row r="2" spans="1:6" x14ac:dyDescent="0.15">
      <c r="B2" s="15">
        <f>'RAOB Used for Calcs'!C2</f>
        <v>254.33333333333334</v>
      </c>
      <c r="C2" t="s">
        <v>139</v>
      </c>
      <c r="D2" s="59">
        <f>D3</f>
        <v>-3.9322874577987754</v>
      </c>
      <c r="E2" t="s">
        <v>139</v>
      </c>
      <c r="F2" s="12">
        <f>F3</f>
        <v>-6.3322767653320238</v>
      </c>
    </row>
    <row r="3" spans="1:6" x14ac:dyDescent="0.15">
      <c r="A3" t="s">
        <v>60</v>
      </c>
      <c r="B3" s="15">
        <f>'RAOB Used for Calcs'!C3</f>
        <v>279.66666666666669</v>
      </c>
      <c r="D3" s="59">
        <f>IF('lateral displacement'!L3=0, 'lateral displacement'!L3/0, 'lateral displacement'!L3)</f>
        <v>-3.9322874577987754</v>
      </c>
      <c r="F3" s="12">
        <f>IF('lateral displacement'!N3=0, 'lateral displacement'!N3/0, 'lateral displacement'!N3)</f>
        <v>-6.3322767653320238</v>
      </c>
    </row>
    <row r="4" spans="1:6" x14ac:dyDescent="0.15">
      <c r="B4" s="15">
        <f>'RAOB Used for Calcs'!C4</f>
        <v>305</v>
      </c>
      <c r="C4" t="s">
        <v>145</v>
      </c>
      <c r="D4" s="59">
        <f>IF('lateral displacement'!L4=0, 'lateral displacement'!L4/0, 'lateral displacement'!L4)</f>
        <v>-3.8516523615848146</v>
      </c>
      <c r="E4" t="s">
        <v>145</v>
      </c>
      <c r="F4" s="12">
        <f>IF('lateral displacement'!N4=0, 'lateral displacement'!N4/0, 'lateral displacement'!N4)</f>
        <v>-6.3322767653320238</v>
      </c>
    </row>
    <row r="5" spans="1:6" x14ac:dyDescent="0.15">
      <c r="B5" s="15">
        <f>'RAOB Used for Calcs'!C5</f>
        <v>406.66666666666669</v>
      </c>
      <c r="C5" t="s">
        <v>151</v>
      </c>
      <c r="D5" s="59">
        <f>IF('lateral displacement'!L5=0, 'lateral displacement'!L5/0, 'lateral displacement'!L5)</f>
        <v>-3.6779606876765283</v>
      </c>
      <c r="E5" t="s">
        <v>151</v>
      </c>
      <c r="F5" s="12">
        <f>IF('lateral displacement'!N5=0, 'lateral displacement'!N5/0, 'lateral displacement'!N5)</f>
        <v>-6.1857789197612671</v>
      </c>
    </row>
    <row r="6" spans="1:6" x14ac:dyDescent="0.15">
      <c r="B6" s="15">
        <f>'RAOB Used for Calcs'!C6</f>
        <v>508.33333333333337</v>
      </c>
      <c r="C6" t="s">
        <v>155</v>
      </c>
      <c r="D6" s="59">
        <f>IF('lateral displacement'!L6=0, 'lateral displacement'!L6/0, 'lateral displacement'!L6)</f>
        <v>-3.6009619048225998</v>
      </c>
      <c r="E6" t="s">
        <v>155</v>
      </c>
      <c r="F6" s="12">
        <f>IF('lateral displacement'!N6=0, 'lateral displacement'!N6/0, 'lateral displacement'!N6)</f>
        <v>-6.196919094454703</v>
      </c>
    </row>
    <row r="7" spans="1:6" x14ac:dyDescent="0.15">
      <c r="B7" s="15">
        <f>'RAOB Used for Calcs'!C7</f>
        <v>610</v>
      </c>
      <c r="C7" t="s">
        <v>158</v>
      </c>
      <c r="D7" s="59">
        <f>IF('lateral displacement'!L7=0, 'lateral displacement'!L7/0, 'lateral displacement'!L7)</f>
        <v>-3.5774806053655053</v>
      </c>
      <c r="E7" t="s">
        <v>158</v>
      </c>
      <c r="F7" s="12">
        <f>IF('lateral displacement'!N7=0, 'lateral displacement'!N7/0, 'lateral displacement'!N7)</f>
        <v>-6.196919094454703</v>
      </c>
    </row>
    <row r="8" spans="1:6" x14ac:dyDescent="0.15">
      <c r="B8" s="15">
        <f>'RAOB Used for Calcs'!C8</f>
        <v>665.33333333333337</v>
      </c>
      <c r="C8" t="s">
        <v>161</v>
      </c>
      <c r="D8" s="59">
        <f>IF('lateral displacement'!L8=0, 'lateral displacement'!L8/0, 'lateral displacement'!L8)</f>
        <v>-3.5054892474951029</v>
      </c>
      <c r="E8" t="s">
        <v>161</v>
      </c>
      <c r="F8" s="12">
        <f>IF('lateral displacement'!N8=0, 'lateral displacement'!N8/0, 'lateral displacement'!N8)</f>
        <v>-6.0704452874452892</v>
      </c>
    </row>
    <row r="9" spans="1:6" x14ac:dyDescent="0.15">
      <c r="B9" s="15">
        <f>'RAOB Used for Calcs'!C9</f>
        <v>720.66666666666674</v>
      </c>
      <c r="D9" s="59">
        <f>IF('lateral displacement'!L9=0, 'lateral displacement'!L9/0, 'lateral displacement'!L9)</f>
        <v>-3.4824804738945314</v>
      </c>
      <c r="F9" s="12">
        <f>IF('lateral displacement'!N9=0, 'lateral displacement'!N9/0, 'lateral displacement'!N9)</f>
        <v>-6.0288311085725326</v>
      </c>
    </row>
    <row r="10" spans="1:6" x14ac:dyDescent="0.15">
      <c r="B10" s="15">
        <f>'RAOB Used for Calcs'!C10</f>
        <v>776</v>
      </c>
      <c r="C10" t="s">
        <v>163</v>
      </c>
      <c r="D10" s="59">
        <f>IF('lateral displacement'!L10=0, 'lateral displacement'!L10/0, 'lateral displacement'!L10)</f>
        <v>-3.4614633339826058</v>
      </c>
      <c r="F10" s="12">
        <f>IF('lateral displacement'!N10=0, 'lateral displacement'!N10/0, 'lateral displacement'!N10)</f>
        <v>-6.0288311085725326</v>
      </c>
    </row>
    <row r="11" spans="1:6" x14ac:dyDescent="0.15">
      <c r="B11" s="15">
        <f>'RAOB Used for Calcs'!C11</f>
        <v>822</v>
      </c>
      <c r="C11" s="26">
        <f>'particle parameters'!B21</f>
        <v>1000</v>
      </c>
      <c r="D11" s="59">
        <f>IF('lateral displacement'!L11=0, 'lateral displacement'!L11/0, 'lateral displacement'!L11)</f>
        <v>-3.4024999403172633</v>
      </c>
      <c r="F11" s="12">
        <f>IF('lateral displacement'!N11=0, 'lateral displacement'!N11/0, 'lateral displacement'!N11)</f>
        <v>-5.9174754727035968</v>
      </c>
    </row>
    <row r="12" spans="1:6" x14ac:dyDescent="0.15">
      <c r="B12" s="15">
        <f>'RAOB Used for Calcs'!C12</f>
        <v>868</v>
      </c>
      <c r="D12" s="59">
        <f>IF('lateral displacement'!L12=0, 'lateral displacement'!L12/0, 'lateral displacement'!L12)</f>
        <v>-3.3818408116783849</v>
      </c>
      <c r="F12" s="12">
        <f>IF('lateral displacement'!N12=0, 'lateral displacement'!N12/0, 'lateral displacement'!N12)</f>
        <v>-5.8728933858009871</v>
      </c>
    </row>
    <row r="13" spans="1:6" x14ac:dyDescent="0.15">
      <c r="B13" s="15">
        <f>'RAOB Used for Calcs'!C13</f>
        <v>914</v>
      </c>
      <c r="D13" s="59">
        <f>IF('lateral displacement'!L13=0, 'lateral displacement'!L13/0, 'lateral displacement'!L13)</f>
        <v>-3.3823667064648317</v>
      </c>
      <c r="F13" s="12">
        <f>IF('lateral displacement'!N13=0, 'lateral displacement'!N13/0, 'lateral displacement'!N13)</f>
        <v>-5.8728933858009871</v>
      </c>
    </row>
    <row r="14" spans="1:6" x14ac:dyDescent="0.15">
      <c r="B14" s="15">
        <f>'RAOB Used for Calcs'!C14</f>
        <v>1015.6666666666666</v>
      </c>
      <c r="D14" s="59">
        <f>IF('lateral displacement'!L14=0, 'lateral displacement'!L14/0, 'lateral displacement'!L14)</f>
        <v>-3.3007946739334648</v>
      </c>
      <c r="F14" s="12">
        <f>IF('lateral displacement'!N14=0, 'lateral displacement'!N14/0, 'lateral displacement'!N14)</f>
        <v>-5.6580635893246338</v>
      </c>
    </row>
    <row r="15" spans="1:6" x14ac:dyDescent="0.15">
      <c r="B15" s="15">
        <f>'RAOB Used for Calcs'!C15</f>
        <v>1117.3333333333333</v>
      </c>
      <c r="D15" s="59">
        <f>IF('lateral displacement'!L15=0, 'lateral displacement'!L15/0, 'lateral displacement'!L15)</f>
        <v>-3.3013078857939155</v>
      </c>
      <c r="F15" s="12">
        <f>IF('lateral displacement'!N15=0, 'lateral displacement'!N15/0, 'lateral displacement'!N15)</f>
        <v>-5.5862195630205287</v>
      </c>
    </row>
    <row r="16" spans="1:6" x14ac:dyDescent="0.15">
      <c r="B16" s="15">
        <f>'RAOB Used for Calcs'!C16</f>
        <v>1219</v>
      </c>
      <c r="D16" s="59">
        <f>IF('lateral displacement'!L16=0, 'lateral displacement'!L16/0, 'lateral displacement'!L16)</f>
        <v>-3.3013078857939155</v>
      </c>
      <c r="F16" s="12">
        <f>IF('lateral displacement'!N16=0, 'lateral displacement'!N16/0, 'lateral displacement'!N16)</f>
        <v>-5.5862195630205287</v>
      </c>
    </row>
    <row r="17" spans="2:6" x14ac:dyDescent="0.15">
      <c r="B17" s="15">
        <f>'RAOB Used for Calcs'!C17</f>
        <v>1301</v>
      </c>
      <c r="D17" s="59">
        <f>IF('lateral displacement'!L17=0, 'lateral displacement'!L17/0, 'lateral displacement'!L17)</f>
        <v>-3.2374108296046744</v>
      </c>
      <c r="F17" s="12">
        <f>IF('lateral displacement'!N17=0, 'lateral displacement'!N17/0, 'lateral displacement'!N17)</f>
        <v>-5.4780978737834394</v>
      </c>
    </row>
    <row r="18" spans="2:6" x14ac:dyDescent="0.15">
      <c r="B18" s="15">
        <f>'RAOB Used for Calcs'!C18</f>
        <v>1383</v>
      </c>
      <c r="D18" s="59">
        <f>IF('lateral displacement'!L18=0, 'lateral displacement'!L18/0, 'lateral displacement'!L18)</f>
        <v>-3.2374108296046744</v>
      </c>
      <c r="F18" s="12">
        <f>IF('lateral displacement'!N18=0, 'lateral displacement'!N18/0, 'lateral displacement'!N18)</f>
        <v>-5.4780978737834394</v>
      </c>
    </row>
    <row r="19" spans="2:6" x14ac:dyDescent="0.15">
      <c r="B19" s="15">
        <f>'RAOB Used for Calcs'!C19</f>
        <v>1465</v>
      </c>
      <c r="D19" s="59">
        <f>IF('lateral displacement'!L19=0, 'lateral displacement'!L19/0, 'lateral displacement'!L19)</f>
        <v>-3.2374108296046744</v>
      </c>
      <c r="F19" s="12">
        <f>IF('lateral displacement'!N19=0, 'lateral displacement'!N19/0, 'lateral displacement'!N19)</f>
        <v>-5.4780978737834394</v>
      </c>
    </row>
    <row r="20" spans="2:6" x14ac:dyDescent="0.15">
      <c r="B20" s="15">
        <f>'RAOB Used for Calcs'!C20</f>
        <v>1484.6666666666667</v>
      </c>
      <c r="D20" s="59">
        <f>IF('lateral displacement'!L20=0, 'lateral displacement'!L20/0, 'lateral displacement'!L20)</f>
        <v>-3.219694489555518</v>
      </c>
      <c r="F20" s="12">
        <f>IF('lateral displacement'!N20=0, 'lateral displacement'!N20/0, 'lateral displacement'!N20)</f>
        <v>-5.4481196443085107</v>
      </c>
    </row>
    <row r="21" spans="2:6" x14ac:dyDescent="0.15">
      <c r="B21" s="15">
        <f>'RAOB Used for Calcs'!C21</f>
        <v>1504.3333333333335</v>
      </c>
      <c r="D21" s="59">
        <f>IF('lateral displacement'!L21=0, 'lateral displacement'!L21/0, 'lateral displacement'!L21)</f>
        <v>-3.219694489555518</v>
      </c>
      <c r="F21" s="12">
        <f>IF('lateral displacement'!N21=0, 'lateral displacement'!N21/0, 'lateral displacement'!N21)</f>
        <v>-5.4481196443085107</v>
      </c>
    </row>
    <row r="22" spans="2:6" x14ac:dyDescent="0.15">
      <c r="B22" s="15">
        <f>'RAOB Used for Calcs'!C22</f>
        <v>1524</v>
      </c>
      <c r="D22" s="59">
        <f>IF('lateral displacement'!L22=0, 'lateral displacement'!L22/0, 'lateral displacement'!L22)</f>
        <v>-3.168361274582701</v>
      </c>
      <c r="F22" s="12">
        <f>IF('lateral displacement'!N22=0, 'lateral displacement'!N22/0, 'lateral displacement'!N22)</f>
        <v>-5.4481196443085107</v>
      </c>
    </row>
    <row r="23" spans="2:6" x14ac:dyDescent="0.15">
      <c r="B23" s="15">
        <f>'RAOB Used for Calcs'!C23</f>
        <v>1625.6666666666667</v>
      </c>
      <c r="D23" s="59">
        <f>IF('lateral displacement'!L23=0, 'lateral displacement'!L23/0, 'lateral displacement'!L23)</f>
        <v>-3.0332582764422837</v>
      </c>
      <c r="F23" s="12">
        <f>IF('lateral displacement'!N23=0, 'lateral displacement'!N23/0, 'lateral displacement'!N23)</f>
        <v>-5.4513173383013038</v>
      </c>
    </row>
    <row r="24" spans="2:6" x14ac:dyDescent="0.15">
      <c r="B24" s="15">
        <f>'RAOB Used for Calcs'!C24</f>
        <v>1727.3333333333335</v>
      </c>
      <c r="D24" s="59">
        <f>IF('lateral displacement'!L24=0, 'lateral displacement'!L24/0, 'lateral displacement'!L24)</f>
        <v>-2.9841139888165955</v>
      </c>
      <c r="F24" s="12">
        <f>IF('lateral displacement'!N24=0, 'lateral displacement'!N24/0, 'lateral displacement'!N24)</f>
        <v>-5.6037357073528522</v>
      </c>
    </row>
    <row r="25" spans="2:6" x14ac:dyDescent="0.15">
      <c r="B25" s="15">
        <f>'RAOB Used for Calcs'!C25</f>
        <v>1829</v>
      </c>
      <c r="D25" s="59">
        <f>IF('lateral displacement'!L25=0, 'lateral displacement'!L25/0, 'lateral displacement'!L25)</f>
        <v>-2.956646417251529</v>
      </c>
      <c r="F25" s="12">
        <f>IF('lateral displacement'!N25=0, 'lateral displacement'!N25/0, 'lateral displacement'!N25)</f>
        <v>-5.6037357073528522</v>
      </c>
    </row>
    <row r="26" spans="2:6" x14ac:dyDescent="0.15">
      <c r="B26" s="15">
        <f>'RAOB Used for Calcs'!C26</f>
        <v>1859.3333333333333</v>
      </c>
      <c r="D26" s="59">
        <f>IF('lateral displacement'!L26=0, 'lateral displacement'!L26/0, 'lateral displacement'!L26)</f>
        <v>-2.9053798025700548</v>
      </c>
      <c r="F26" s="12">
        <f>IF('lateral displacement'!N26=0, 'lateral displacement'!N26/0, 'lateral displacement'!N26)</f>
        <v>-5.6248546766153211</v>
      </c>
    </row>
    <row r="27" spans="2:6" x14ac:dyDescent="0.15">
      <c r="B27" s="15">
        <f>'RAOB Used for Calcs'!C27</f>
        <v>1889.6666666666665</v>
      </c>
      <c r="D27" s="59">
        <f>IF('lateral displacement'!L27=0, 'lateral displacement'!L27/0, 'lateral displacement'!L27)</f>
        <v>-2.8783885048667202</v>
      </c>
      <c r="F27" s="12">
        <f>IF('lateral displacement'!N27=0, 'lateral displacement'!N27/0, 'lateral displacement'!N27)</f>
        <v>-5.6921440465000357</v>
      </c>
    </row>
    <row r="28" spans="2:6" x14ac:dyDescent="0.15">
      <c r="B28" s="15">
        <f>'RAOB Used for Calcs'!C28</f>
        <v>1920</v>
      </c>
      <c r="D28" s="59">
        <f>IF('lateral displacement'!L28=0, 'lateral displacement'!L28/0, 'lateral displacement'!L28)</f>
        <v>-2.8678394778820895</v>
      </c>
      <c r="F28" s="12">
        <f>IF('lateral displacement'!N28=0, 'lateral displacement'!N28/0, 'lateral displacement'!N28)</f>
        <v>-5.6921440465000357</v>
      </c>
    </row>
    <row r="29" spans="2:6" x14ac:dyDescent="0.15">
      <c r="B29" s="15">
        <f>'RAOB Used for Calcs'!C29</f>
        <v>1930</v>
      </c>
      <c r="D29" s="59">
        <f>IF('lateral displacement'!L29=0, 'lateral displacement'!L29/0, 'lateral displacement'!L29)</f>
        <v>-2.8472090820560814</v>
      </c>
      <c r="F29" s="12">
        <f>IF('lateral displacement'!N29=0, 'lateral displacement'!N29/0, 'lateral displacement'!N29)</f>
        <v>-5.7124425548630802</v>
      </c>
    </row>
    <row r="30" spans="2:6" x14ac:dyDescent="0.15">
      <c r="B30" s="15">
        <f>'RAOB Used for Calcs'!C30</f>
        <v>1940</v>
      </c>
      <c r="D30" s="59">
        <f>IF('lateral displacement'!L30=0, 'lateral displacement'!L30/0, 'lateral displacement'!L30)</f>
        <v>-2.8367359417092421</v>
      </c>
      <c r="F30" s="12">
        <f>IF('lateral displacement'!N30=0, 'lateral displacement'!N30/0, 'lateral displacement'!N30)</f>
        <v>-5.7530065942560462</v>
      </c>
    </row>
    <row r="31" spans="2:6" x14ac:dyDescent="0.15">
      <c r="B31" s="15">
        <f>'RAOB Used for Calcs'!C31</f>
        <v>1950</v>
      </c>
      <c r="D31" s="59">
        <f>IF('lateral displacement'!L31=0, 'lateral displacement'!L31/0, 'lateral displacement'!L31)</f>
        <v>-2.817577503717601</v>
      </c>
      <c r="F31" s="12">
        <f>IF('lateral displacement'!N31=0, 'lateral displacement'!N31/0, 'lateral displacement'!N31)</f>
        <v>-5.7530065942560462</v>
      </c>
    </row>
    <row r="32" spans="2:6" x14ac:dyDescent="0.15">
      <c r="B32" s="15">
        <f>'RAOB Used for Calcs'!C32</f>
        <v>1983</v>
      </c>
      <c r="D32" s="59">
        <f>IF('lateral displacement'!L32=0, 'lateral displacement'!L32/0, 'lateral displacement'!L32)</f>
        <v>-2.769481111781094</v>
      </c>
      <c r="F32" s="12">
        <f>IF('lateral displacement'!N32=0, 'lateral displacement'!N32/0, 'lateral displacement'!N32)</f>
        <v>-5.7768947233760146</v>
      </c>
    </row>
    <row r="33" spans="2:6" x14ac:dyDescent="0.15">
      <c r="B33" s="15">
        <f>'RAOB Used for Calcs'!C33</f>
        <v>2016</v>
      </c>
      <c r="D33" s="59">
        <f>IF('lateral displacement'!L33=0, 'lateral displacement'!L33/0, 'lateral displacement'!L33)</f>
        <v>-2.7506497110347015</v>
      </c>
      <c r="F33" s="12">
        <f>IF('lateral displacement'!N33=0, 'lateral displacement'!N33/0, 'lateral displacement'!N33)</f>
        <v>-5.861013761244112</v>
      </c>
    </row>
    <row r="34" spans="2:6" x14ac:dyDescent="0.15">
      <c r="B34" s="15">
        <f>'RAOB Used for Calcs'!C34</f>
        <v>2049</v>
      </c>
      <c r="D34" s="59">
        <f>IF('lateral displacement'!L34=0, 'lateral displacement'!L34/0, 'lateral displacement'!L34)</f>
        <v>-2.728010685039608</v>
      </c>
      <c r="F34" s="12">
        <f>IF('lateral displacement'!N34=0, 'lateral displacement'!N34/0, 'lateral displacement'!N34)</f>
        <v>-5.861013761244112</v>
      </c>
    </row>
    <row r="35" spans="2:6" x14ac:dyDescent="0.15">
      <c r="B35" s="15">
        <f>'RAOB Used for Calcs'!C35</f>
        <v>2077.3333333333335</v>
      </c>
      <c r="D35" s="59">
        <f>IF('lateral displacement'!L35=0, 'lateral displacement'!L35/0, 'lateral displacement'!L35)</f>
        <v>-2.6848950308825232</v>
      </c>
      <c r="F35" s="12">
        <f>IF('lateral displacement'!N35=0, 'lateral displacement'!N35/0, 'lateral displacement'!N35)</f>
        <v>-5.8906828060436469</v>
      </c>
    </row>
    <row r="36" spans="2:6" x14ac:dyDescent="0.15">
      <c r="B36" s="15">
        <f>'RAOB Used for Calcs'!C36</f>
        <v>2105.666666666667</v>
      </c>
      <c r="D36" s="59">
        <f>IF('lateral displacement'!L36=0, 'lateral displacement'!L36/0, 'lateral displacement'!L36)</f>
        <v>-2.6626138108857234</v>
      </c>
      <c r="F36" s="12">
        <f>IF('lateral displacement'!N36=0, 'lateral displacement'!N36/0, 'lateral displacement'!N36)</f>
        <v>-5.9653849624901278</v>
      </c>
    </row>
    <row r="37" spans="2:6" x14ac:dyDescent="0.15">
      <c r="B37" s="15">
        <f>'RAOB Used for Calcs'!C37</f>
        <v>2134</v>
      </c>
      <c r="D37" s="59">
        <f>IF('lateral displacement'!L37=0, 'lateral displacement'!L37/0, 'lateral displacement'!L37)</f>
        <v>-2.6689454728740625</v>
      </c>
      <c r="F37" s="12">
        <f>IF('lateral displacement'!N37=0, 'lateral displacement'!N37/0, 'lateral displacement'!N37)</f>
        <v>-5.9653849624901278</v>
      </c>
    </row>
    <row r="38" spans="2:6" x14ac:dyDescent="0.15">
      <c r="B38" s="15">
        <f>'RAOB Used for Calcs'!C38</f>
        <v>2235.3333333333335</v>
      </c>
      <c r="D38" s="59">
        <f>IF('lateral displacement'!L38=0, 'lateral displacement'!L38/0, 'lateral displacement'!L38)</f>
        <v>-2.6036728323359597</v>
      </c>
      <c r="F38" s="12">
        <f>IF('lateral displacement'!N38=0, 'lateral displacement'!N38/0, 'lateral displacement'!N38)</f>
        <v>-5.9353195333642388</v>
      </c>
    </row>
    <row r="39" spans="2:6" x14ac:dyDescent="0.15">
      <c r="B39" s="15">
        <f>'RAOB Used for Calcs'!C39</f>
        <v>2336.666666666667</v>
      </c>
      <c r="D39" s="59">
        <f>IF('lateral displacement'!L39=0, 'lateral displacement'!L39/0, 'lateral displacement'!L39)</f>
        <v>-2.6098496450449047</v>
      </c>
      <c r="F39" s="12">
        <f>IF('lateral displacement'!N39=0, 'lateral displacement'!N39/0, 'lateral displacement'!N39)</f>
        <v>-6.066366028330763</v>
      </c>
    </row>
    <row r="40" spans="2:6" x14ac:dyDescent="0.15">
      <c r="B40" s="15">
        <f>'RAOB Used for Calcs'!C40</f>
        <v>2438</v>
      </c>
      <c r="D40" s="59">
        <f>IF('lateral displacement'!L40=0, 'lateral displacement'!L40/0, 'lateral displacement'!L40)</f>
        <v>-2.6036728323359597</v>
      </c>
      <c r="F40" s="12">
        <f>IF('lateral displacement'!N40=0, 'lateral displacement'!N40/0, 'lateral displacement'!N40)</f>
        <v>-6.066366028330763</v>
      </c>
    </row>
    <row r="41" spans="2:6" x14ac:dyDescent="0.15">
      <c r="B41" s="15">
        <f>'RAOB Used for Calcs'!C41</f>
        <v>2539.6666666666665</v>
      </c>
      <c r="D41" s="59">
        <f>IF('lateral displacement'!L41=0, 'lateral displacement'!L41/0, 'lateral displacement'!L41)</f>
        <v>-2.5282760703555276</v>
      </c>
      <c r="F41" s="12">
        <f>IF('lateral displacement'!N41=0, 'lateral displacement'!N41/0, 'lateral displacement'!N41)</f>
        <v>-5.7771345769686349</v>
      </c>
    </row>
    <row r="42" spans="2:6" x14ac:dyDescent="0.15">
      <c r="B42" s="15">
        <f>'RAOB Used for Calcs'!C42</f>
        <v>2641.333333333333</v>
      </c>
      <c r="D42" s="59">
        <f>IF('lateral displacement'!L42=0, 'lateral displacement'!L42/0, 'lateral displacement'!L42)</f>
        <v>-2.5222781248548056</v>
      </c>
      <c r="F42" s="12">
        <f>IF('lateral displacement'!N42=0, 'lateral displacement'!N42/0, 'lateral displacement'!N42)</f>
        <v>-5.6509734666408322</v>
      </c>
    </row>
    <row r="43" spans="2:6" x14ac:dyDescent="0.15">
      <c r="B43" s="15">
        <f>'RAOB Used for Calcs'!C43</f>
        <v>2743</v>
      </c>
      <c r="D43" s="59">
        <f>IF('lateral displacement'!L43=0, 'lateral displacement'!L43/0, 'lateral displacement'!L43)</f>
        <v>-2.5158922941052064</v>
      </c>
      <c r="F43" s="12">
        <f>IF('lateral displacement'!N43=0, 'lateral displacement'!N43/0, 'lateral displacement'!N43)</f>
        <v>-5.6509734666408322</v>
      </c>
    </row>
    <row r="44" spans="2:6" x14ac:dyDescent="0.15">
      <c r="B44" s="15">
        <f>'RAOB Used for Calcs'!C44</f>
        <v>2826.3333333333335</v>
      </c>
      <c r="D44" s="59">
        <f>IF('lateral displacement'!L44=0, 'lateral displacement'!L44/0, 'lateral displacement'!L44)</f>
        <v>-2.4545405654063224</v>
      </c>
      <c r="F44" s="12">
        <f>IF('lateral displacement'!N44=0, 'lateral displacement'!N44/0, 'lateral displacement'!N44)</f>
        <v>-5.3225526033232002</v>
      </c>
    </row>
    <row r="45" spans="2:6" x14ac:dyDescent="0.15">
      <c r="B45" s="15">
        <f>'RAOB Used for Calcs'!C45</f>
        <v>2909.666666666667</v>
      </c>
      <c r="D45" s="59">
        <f>IF('lateral displacement'!L45=0, 'lateral displacement'!L45/0, 'lateral displacement'!L45)</f>
        <v>-2.4483104574484353</v>
      </c>
      <c r="F45" s="12">
        <f>IF('lateral displacement'!N45=0, 'lateral displacement'!N45/0, 'lateral displacement'!N45)</f>
        <v>-5.1217829560063004</v>
      </c>
    </row>
    <row r="46" spans="2:6" x14ac:dyDescent="0.15">
      <c r="B46" s="15">
        <f>'RAOB Used for Calcs'!C46</f>
        <v>2993</v>
      </c>
      <c r="D46" s="59">
        <f>IF('lateral displacement'!L46=0, 'lateral displacement'!L46/0, 'lateral displacement'!L46)</f>
        <v>-2.3974218772458635</v>
      </c>
      <c r="F46" s="12">
        <f>IF('lateral displacement'!N46=0, 'lateral displacement'!N46/0, 'lateral displacement'!N46)</f>
        <v>-5.1217829560063004</v>
      </c>
    </row>
    <row r="47" spans="2:6" x14ac:dyDescent="0.15">
      <c r="B47" s="15">
        <f>'RAOB Used for Calcs'!C47</f>
        <v>3011.3333333333335</v>
      </c>
      <c r="D47" s="59">
        <f>IF('lateral displacement'!L47=0, 'lateral displacement'!L47/0, 'lateral displacement'!L47)</f>
        <v>-2.3357791559874888</v>
      </c>
      <c r="F47" s="12">
        <f>IF('lateral displacement'!N47=0, 'lateral displacement'!N47/0, 'lateral displacement'!N47)</f>
        <v>-4.9844054369228354</v>
      </c>
    </row>
    <row r="48" spans="2:6" x14ac:dyDescent="0.15">
      <c r="B48" s="15">
        <f>'RAOB Used for Calcs'!C48</f>
        <v>3029.666666666667</v>
      </c>
      <c r="D48" s="59">
        <f>IF('lateral displacement'!L48=0, 'lateral displacement'!L48/0, 'lateral displacement'!L48)</f>
        <v>-2.2861990570562551</v>
      </c>
      <c r="F48" s="12">
        <f>IF('lateral displacement'!N48=0, 'lateral displacement'!N48/0, 'lateral displacement'!N48)</f>
        <v>-4.8729227678779106</v>
      </c>
    </row>
    <row r="49" spans="2:6" x14ac:dyDescent="0.15">
      <c r="B49" s="15">
        <f>'RAOB Used for Calcs'!C49</f>
        <v>3048</v>
      </c>
      <c r="D49" s="59">
        <f>IF('lateral displacement'!L49=0, 'lateral displacement'!L49/0, 'lateral displacement'!L49)</f>
        <v>-2.2295909818648147</v>
      </c>
      <c r="F49" s="12">
        <f>IF('lateral displacement'!N49=0, 'lateral displacement'!N49/0, 'lateral displacement'!N49)</f>
        <v>-4.8729227678779106</v>
      </c>
    </row>
    <row r="50" spans="2:6" x14ac:dyDescent="0.15">
      <c r="B50" s="15">
        <f>'RAOB Used for Calcs'!C50</f>
        <v>3168</v>
      </c>
      <c r="D50" s="59">
        <f>IF('lateral displacement'!L50=0, 'lateral displacement'!L50/0, 'lateral displacement'!L50)</f>
        <v>-2.1046842896286844</v>
      </c>
      <c r="F50" s="12">
        <f>IF('lateral displacement'!N50=0, 'lateral displacement'!N50/0, 'lateral displacement'!N50)</f>
        <v>-4.7189460290010281</v>
      </c>
    </row>
    <row r="51" spans="2:6" x14ac:dyDescent="0.15">
      <c r="B51" s="15">
        <f>'RAOB Used for Calcs'!C51</f>
        <v>3288</v>
      </c>
      <c r="D51" s="59">
        <f>IF('lateral displacement'!L51=0, 'lateral displacement'!L51/0, 'lateral displacement'!L51)</f>
        <v>-2.0512475805689818</v>
      </c>
      <c r="F51" s="12">
        <f>IF('lateral displacement'!N51=0, 'lateral displacement'!N51/0, 'lateral displacement'!N51)</f>
        <v>-4.7196701210597309</v>
      </c>
    </row>
    <row r="52" spans="2:6" x14ac:dyDescent="0.15">
      <c r="B52" s="15">
        <f>'RAOB Used for Calcs'!C52</f>
        <v>3408</v>
      </c>
      <c r="D52" s="59">
        <f>IF('lateral displacement'!L52=0, 'lateral displacement'!L52/0, 'lateral displacement'!L52)</f>
        <v>-2.0155183960470042</v>
      </c>
      <c r="F52" s="12">
        <f>IF('lateral displacement'!N52=0, 'lateral displacement'!N52/0, 'lateral displacement'!N52)</f>
        <v>-4.7196701210597309</v>
      </c>
    </row>
    <row r="53" spans="2:6" x14ac:dyDescent="0.15">
      <c r="B53" s="15">
        <f>'RAOB Used for Calcs'!C53</f>
        <v>3491.3333333333335</v>
      </c>
      <c r="D53" s="59">
        <f>IF('lateral displacement'!L53=0, 'lateral displacement'!L53/0, 'lateral displacement'!L53)</f>
        <v>-1.928970019730847</v>
      </c>
      <c r="F53" s="12">
        <f>IF('lateral displacement'!N53=0, 'lateral displacement'!N53/0, 'lateral displacement'!N53)</f>
        <v>-4.5919052505983942</v>
      </c>
    </row>
    <row r="54" spans="2:6" x14ac:dyDescent="0.15">
      <c r="B54" s="15">
        <f>'RAOB Used for Calcs'!C54</f>
        <v>3574.666666666667</v>
      </c>
      <c r="D54" s="59">
        <f>IF('lateral displacement'!L54=0, 'lateral displacement'!L54/0, 'lateral displacement'!L54)</f>
        <v>-1.8947750940438597</v>
      </c>
      <c r="F54" s="12">
        <f>IF('lateral displacement'!N54=0, 'lateral displacement'!N54/0, 'lateral displacement'!N54)</f>
        <v>-4.5860223355051275</v>
      </c>
    </row>
    <row r="55" spans="2:6" x14ac:dyDescent="0.15">
      <c r="B55" s="15">
        <f>'RAOB Used for Calcs'!C55</f>
        <v>3658</v>
      </c>
      <c r="D55" s="59">
        <f>IF('lateral displacement'!L55=0, 'lateral displacement'!L55/0, 'lateral displacement'!L55)</f>
        <v>-1.8947750940438597</v>
      </c>
      <c r="F55" s="12">
        <f>IF('lateral displacement'!N55=0, 'lateral displacement'!N55/0, 'lateral displacement'!N55)</f>
        <v>-4.5860223355051275</v>
      </c>
    </row>
    <row r="56" spans="2:6" x14ac:dyDescent="0.15">
      <c r="B56" s="15">
        <f>'RAOB Used for Calcs'!C56</f>
        <v>3660</v>
      </c>
      <c r="D56" s="59">
        <f>IF('lateral displacement'!L56=0, 'lateral displacement'!L56/0, 'lateral displacement'!L56)</f>
        <v>-1.8933963621275878</v>
      </c>
      <c r="F56" s="12">
        <f>IF('lateral displacement'!N56=0, 'lateral displacement'!N56/0, 'lateral displacement'!N56)</f>
        <v>-4.5826853192109134</v>
      </c>
    </row>
    <row r="57" spans="2:6" x14ac:dyDescent="0.15">
      <c r="B57" s="15">
        <f>'RAOB Used for Calcs'!C57</f>
        <v>3662</v>
      </c>
      <c r="D57" s="59">
        <f>IF('lateral displacement'!L57=0, 'lateral displacement'!L57/0, 'lateral displacement'!L57)</f>
        <v>-1.8933963621275878</v>
      </c>
      <c r="F57" s="12">
        <f>IF('lateral displacement'!N57=0, 'lateral displacement'!N57/0, 'lateral displacement'!N57)</f>
        <v>-4.5826853192109134</v>
      </c>
    </row>
    <row r="58" spans="2:6" x14ac:dyDescent="0.15">
      <c r="B58" s="15">
        <f>'RAOB Used for Calcs'!C58</f>
        <v>3664</v>
      </c>
      <c r="D58" s="59">
        <f>IF('lateral displacement'!L58=0, 'lateral displacement'!L58/0, 'lateral displacement'!L58)</f>
        <v>-1.8618331948254263</v>
      </c>
      <c r="F58" s="12">
        <f>IF('lateral displacement'!N58=0, 'lateral displacement'!N58/0, 'lateral displacement'!N58)</f>
        <v>-4.5826853192109134</v>
      </c>
    </row>
    <row r="59" spans="2:6" x14ac:dyDescent="0.15">
      <c r="B59" s="15">
        <f>'RAOB Used for Calcs'!C59</f>
        <v>3723.6666666666665</v>
      </c>
      <c r="D59" s="59">
        <f>IF('lateral displacement'!L59=0, 'lateral displacement'!L59/0, 'lateral displacement'!L59)</f>
        <v>-1.7781242202347405</v>
      </c>
      <c r="F59" s="12">
        <f>IF('lateral displacement'!N59=0, 'lateral displacement'!N59/0, 'lateral displacement'!N59)</f>
        <v>-4.458140748494773</v>
      </c>
    </row>
    <row r="60" spans="2:6" x14ac:dyDescent="0.15">
      <c r="B60" s="15">
        <f>'RAOB Used for Calcs'!C60</f>
        <v>3783.333333333333</v>
      </c>
      <c r="D60" s="59">
        <f>IF('lateral displacement'!L60=0, 'lateral displacement'!L60/0, 'lateral displacement'!L60)</f>
        <v>-1.7479801582900696</v>
      </c>
      <c r="F60" s="12">
        <f>IF('lateral displacement'!N60=0, 'lateral displacement'!N60/0, 'lateral displacement'!N60)</f>
        <v>-4.4648106490555897</v>
      </c>
    </row>
    <row r="61" spans="2:6" x14ac:dyDescent="0.15">
      <c r="B61" s="15">
        <f>'RAOB Used for Calcs'!C61</f>
        <v>3843</v>
      </c>
      <c r="D61" s="59">
        <f>IF('lateral displacement'!L61=0, 'lateral displacement'!L61/0, 'lateral displacement'!L61)</f>
        <v>-1.6970687155828605</v>
      </c>
      <c r="F61" s="12">
        <f>IF('lateral displacement'!N61=0, 'lateral displacement'!N61/0, 'lateral displacement'!N61)</f>
        <v>-4.4648106490555897</v>
      </c>
    </row>
    <row r="62" spans="2:6" x14ac:dyDescent="0.15">
      <c r="B62" s="15">
        <f>'RAOB Used for Calcs'!C62</f>
        <v>3984.3333333333335</v>
      </c>
      <c r="D62" s="59">
        <f>IF('lateral displacement'!L62=0, 'lateral displacement'!L62/0, 'lateral displacement'!L62)</f>
        <v>-1.583059151957299</v>
      </c>
      <c r="F62" s="12">
        <f>IF('lateral displacement'!N62=0, 'lateral displacement'!N62/0, 'lateral displacement'!N62)</f>
        <v>-4.2505282185810431</v>
      </c>
    </row>
    <row r="63" spans="2:6" x14ac:dyDescent="0.15">
      <c r="B63" s="15">
        <f>'RAOB Used for Calcs'!C63</f>
        <v>4125.666666666667</v>
      </c>
      <c r="D63" s="59">
        <f>IF('lateral displacement'!L63=0, 'lateral displacement'!L63/0, 'lateral displacement'!L63)</f>
        <v>-1.535568034755624</v>
      </c>
      <c r="F63" s="12">
        <f>IF('lateral displacement'!N63=0, 'lateral displacement'!N63/0, 'lateral displacement'!N63)</f>
        <v>-4.2095446308488933</v>
      </c>
    </row>
    <row r="64" spans="2:6" x14ac:dyDescent="0.15">
      <c r="B64" s="15">
        <f>'RAOB Used for Calcs'!C64</f>
        <v>4267</v>
      </c>
      <c r="D64" s="59">
        <f>IF('lateral displacement'!L64=0, 'lateral displacement'!L64/0, 'lateral displacement'!L64)</f>
        <v>-1.5009523237249742</v>
      </c>
      <c r="F64" s="12">
        <f>IF('lateral displacement'!N64=0, 'lateral displacement'!N64/0, 'lateral displacement'!N64)</f>
        <v>-4.2095446308488933</v>
      </c>
    </row>
    <row r="65" spans="2:6" x14ac:dyDescent="0.15">
      <c r="B65" s="15">
        <f>'RAOB Used for Calcs'!C65</f>
        <v>4368.666666666667</v>
      </c>
      <c r="D65" s="59">
        <f>IF('lateral displacement'!L65=0, 'lateral displacement'!L65/0, 'lateral displacement'!L65)</f>
        <v>-1.4260968991018443</v>
      </c>
      <c r="F65" s="12">
        <f>IF('lateral displacement'!N65=0, 'lateral displacement'!N65/0, 'lateral displacement'!N65)</f>
        <v>-4.0134429846931363</v>
      </c>
    </row>
    <row r="66" spans="2:6" x14ac:dyDescent="0.15">
      <c r="B66" s="15">
        <f>'RAOB Used for Calcs'!C66</f>
        <v>4470.3333333333339</v>
      </c>
      <c r="D66" s="59">
        <f>IF('lateral displacement'!L66=0, 'lateral displacement'!L66/0, 'lateral displacement'!L66)</f>
        <v>-1.3932075664247818</v>
      </c>
      <c r="F66" s="12">
        <f>IF('lateral displacement'!N66=0, 'lateral displacement'!N66/0, 'lateral displacement'!N66)</f>
        <v>-3.9347419084202451</v>
      </c>
    </row>
    <row r="67" spans="2:6" x14ac:dyDescent="0.15">
      <c r="B67" s="15">
        <f>'RAOB Used for Calcs'!C67</f>
        <v>4572</v>
      </c>
      <c r="D67" s="59">
        <f>IF('lateral displacement'!L67=0, 'lateral displacement'!L67/0, 'lateral displacement'!L67)</f>
        <v>-1.3632180118446977</v>
      </c>
      <c r="F67" s="12">
        <f>IF('lateral displacement'!N67=0, 'lateral displacement'!N67/0, 'lateral displacement'!N67)</f>
        <v>-3.9347419084202451</v>
      </c>
    </row>
    <row r="68" spans="2:6" x14ac:dyDescent="0.15">
      <c r="B68" s="15">
        <f>'RAOB Used for Calcs'!C68</f>
        <v>4673.666666666667</v>
      </c>
      <c r="D68" s="59">
        <f>IF('lateral displacement'!L68=0, 'lateral displacement'!L68/0, 'lateral displacement'!L68)</f>
        <v>-1.2969960084355594</v>
      </c>
      <c r="F68" s="12">
        <f>IF('lateral displacement'!N68=0, 'lateral displacement'!N68/0, 'lateral displacement'!N68)</f>
        <v>-3.7391711253509001</v>
      </c>
    </row>
    <row r="69" spans="2:6" x14ac:dyDescent="0.15">
      <c r="B69" s="15">
        <f>'RAOB Used for Calcs'!C69</f>
        <v>4775.3333333333339</v>
      </c>
      <c r="D69" s="59">
        <f>IF('lateral displacement'!L69=0, 'lateral displacement'!L69/0, 'lateral displacement'!L69)</f>
        <v>-1.2684632966020812</v>
      </c>
      <c r="F69" s="12">
        <f>IF('lateral displacement'!N69=0, 'lateral displacement'!N69/0, 'lateral displacement'!N69)</f>
        <v>-3.6524859662934759</v>
      </c>
    </row>
    <row r="70" spans="2:6" x14ac:dyDescent="0.15">
      <c r="B70" s="15">
        <f>'RAOB Used for Calcs'!C70</f>
        <v>4877</v>
      </c>
      <c r="D70" s="59">
        <f>IF('lateral displacement'!L70=0, 'lateral displacement'!L70/0, 'lateral displacement'!L70)</f>
        <v>-1.2438129389997059</v>
      </c>
      <c r="F70" s="12">
        <f>IF('lateral displacement'!N70=0, 'lateral displacement'!N70/0, 'lateral displacement'!N70)</f>
        <v>-3.6524859662934759</v>
      </c>
    </row>
    <row r="71" spans="2:6" x14ac:dyDescent="0.15">
      <c r="B71" s="15">
        <f>'RAOB Used for Calcs'!C71</f>
        <v>4900.666666666667</v>
      </c>
      <c r="D71" s="59">
        <f>IF('lateral displacement'!L71=0, 'lateral displacement'!L71/0, 'lateral displacement'!L71)</f>
        <v>-1.2117732104314118</v>
      </c>
      <c r="F71" s="12">
        <f>IF('lateral displacement'!N71=0, 'lateral displacement'!N71/0, 'lateral displacement'!N71)</f>
        <v>-3.594184549256048</v>
      </c>
    </row>
    <row r="72" spans="2:6" x14ac:dyDescent="0.15">
      <c r="B72" s="15">
        <f>'RAOB Used for Calcs'!C72</f>
        <v>4924.3333333333339</v>
      </c>
      <c r="D72" s="59">
        <f>IF('lateral displacement'!L72=0, 'lateral displacement'!L72/0, 'lateral displacement'!L72)</f>
        <v>-1.1877578400334428</v>
      </c>
      <c r="F72" s="12">
        <f>IF('lateral displacement'!N72=0, 'lateral displacement'!N72/0, 'lateral displacement'!N72)</f>
        <v>-3.5589149287409438</v>
      </c>
    </row>
    <row r="73" spans="2:6" x14ac:dyDescent="0.15">
      <c r="B73" s="15">
        <f>'RAOB Used for Calcs'!C73</f>
        <v>4948</v>
      </c>
      <c r="D73" s="59">
        <f>IF('lateral displacement'!L73=0, 'lateral displacement'!L73/0, 'lateral displacement'!L73)</f>
        <v>-1.0993227463011013</v>
      </c>
      <c r="F73" s="12">
        <f>IF('lateral displacement'!N73=0, 'lateral displacement'!N73/0, 'lateral displacement'!N73)</f>
        <v>-3.4383363150564095</v>
      </c>
    </row>
    <row r="74" spans="2:6" x14ac:dyDescent="0.15">
      <c r="B74" s="15">
        <f>'RAOB Used for Calcs'!C74</f>
        <v>5068.333333333333</v>
      </c>
      <c r="D74" s="59">
        <f>IF('lateral displacement'!L74=0, 'lateral displacement'!L74/0, 'lateral displacement'!L74)</f>
        <v>-0.97550972326851326</v>
      </c>
      <c r="F74" s="12">
        <f>IF('lateral displacement'!N74=0, 'lateral displacement'!N74/0, 'lateral displacement'!N74)</f>
        <v>-3.192847237906677</v>
      </c>
    </row>
    <row r="75" spans="2:6" x14ac:dyDescent="0.15">
      <c r="B75" s="15">
        <f>'RAOB Used for Calcs'!C75</f>
        <v>5188.6666666666661</v>
      </c>
      <c r="D75" s="59">
        <f>IF('lateral displacement'!L75=0, 'lateral displacement'!L75/0, 'lateral displacement'!L75)</f>
        <v>-0.8970373360588505</v>
      </c>
      <c r="F75" s="12">
        <f>IF('lateral displacement'!N75=0, 'lateral displacement'!N75/0, 'lateral displacement'!N75)</f>
        <v>-3.0808779538838862</v>
      </c>
    </row>
    <row r="76" spans="2:6" x14ac:dyDescent="0.15">
      <c r="B76" s="15">
        <f>'RAOB Used for Calcs'!C76</f>
        <v>5309</v>
      </c>
      <c r="D76" s="59">
        <f>IF('lateral displacement'!L76=0, 'lateral displacement'!L76/0, 'lateral displacement'!L76)</f>
        <v>-0.85472910690096893</v>
      </c>
      <c r="F76" s="12">
        <f>IF('lateral displacement'!N76=0, 'lateral displacement'!N76/0, 'lateral displacement'!N76)</f>
        <v>-2.9923236257041941</v>
      </c>
    </row>
    <row r="77" spans="2:6" x14ac:dyDescent="0.15">
      <c r="B77" s="15">
        <f>'RAOB Used for Calcs'!C77</f>
        <v>5376</v>
      </c>
      <c r="D77" s="59">
        <f>IF('lateral displacement'!L77=0, 'lateral displacement'!L77/0, 'lateral displacement'!L77)</f>
        <v>-0.796293736684489</v>
      </c>
      <c r="F77" s="12">
        <f>IF('lateral displacement'!N77=0, 'lateral displacement'!N77/0, 'lateral displacement'!N77)</f>
        <v>-2.8438157253680219</v>
      </c>
    </row>
    <row r="78" spans="2:6" x14ac:dyDescent="0.15">
      <c r="B78" s="15">
        <f>'RAOB Used for Calcs'!C78</f>
        <v>5443</v>
      </c>
      <c r="D78" s="59">
        <f>IF('lateral displacement'!L78=0, 'lateral displacement'!L78/0, 'lateral displacement'!L78)</f>
        <v>-0.75687829848639543</v>
      </c>
      <c r="F78" s="12">
        <f>IF('lateral displacement'!N78=0, 'lateral displacement'!N78/0, 'lateral displacement'!N78)</f>
        <v>-2.7596564516878255</v>
      </c>
    </row>
    <row r="79" spans="2:6" x14ac:dyDescent="0.15">
      <c r="B79" s="15">
        <f>'RAOB Used for Calcs'!C79</f>
        <v>5510</v>
      </c>
      <c r="D79" s="59">
        <f>IF('lateral displacement'!L79=0, 'lateral displacement'!L79/0, 'lateral displacement'!L79)</f>
        <v>-0.74575811006141735</v>
      </c>
      <c r="F79" s="12">
        <f>IF('lateral displacement'!N79=0, 'lateral displacement'!N79/0, 'lateral displacement'!N79)</f>
        <v>-2.5400100423694014</v>
      </c>
    </row>
    <row r="80" spans="2:6" x14ac:dyDescent="0.15">
      <c r="B80" s="15">
        <f>'RAOB Used for Calcs'!C80</f>
        <v>5674.666666666667</v>
      </c>
      <c r="D80" s="59">
        <f>IF('lateral displacement'!L80=0, 'lateral displacement'!L80/0, 'lateral displacement'!L80)</f>
        <v>-0.69646716558443345</v>
      </c>
      <c r="F80" s="12">
        <f>IF('lateral displacement'!N80=0, 'lateral displacement'!N80/0, 'lateral displacement'!N80)</f>
        <v>-2.208187458582759</v>
      </c>
    </row>
    <row r="81" spans="2:6" x14ac:dyDescent="0.15">
      <c r="B81" s="15">
        <f>'RAOB Used for Calcs'!C81</f>
        <v>5839.3333333333339</v>
      </c>
      <c r="D81" s="59">
        <f>IF('lateral displacement'!L81=0, 'lateral displacement'!L81/0, 'lateral displacement'!L81)</f>
        <v>-0.68608196909292585</v>
      </c>
      <c r="F81" s="12">
        <f>IF('lateral displacement'!N81=0, 'lateral displacement'!N81/0, 'lateral displacement'!N81)</f>
        <v>-2.017243020385457</v>
      </c>
    </row>
    <row r="82" spans="2:6" x14ac:dyDescent="0.15">
      <c r="B82" s="15">
        <f>'RAOB Used for Calcs'!C82</f>
        <v>6004</v>
      </c>
      <c r="D82" s="59">
        <f>IF('lateral displacement'!L82=0, 'lateral displacement'!L82/0, 'lateral displacement'!L82)</f>
        <v>-0.68528431604941642</v>
      </c>
      <c r="F82" s="12">
        <f>IF('lateral displacement'!N82=0, 'lateral displacement'!N82/0, 'lateral displacement'!N82)</f>
        <v>-1.9857941375215524</v>
      </c>
    </row>
    <row r="83" spans="2:6" x14ac:dyDescent="0.15">
      <c r="B83" s="15">
        <f>'RAOB Used for Calcs'!C83</f>
        <v>6034.666666666667</v>
      </c>
      <c r="D83" s="59">
        <f>IF('lateral displacement'!L83=0, 'lateral displacement'!L83/0, 'lateral displacement'!L83)</f>
        <v>-0.67827515242948511</v>
      </c>
      <c r="F83" s="12">
        <f>IF('lateral displacement'!N83=0, 'lateral displacement'!N83/0, 'lateral displacement'!N83)</f>
        <v>-1.9368536786537485</v>
      </c>
    </row>
    <row r="84" spans="2:6" x14ac:dyDescent="0.15">
      <c r="B84" s="15">
        <f>'RAOB Used for Calcs'!C84</f>
        <v>6065.3333333333339</v>
      </c>
      <c r="D84" s="59">
        <f>IF('lateral displacement'!L84=0, 'lateral displacement'!L84/0, 'lateral displacement'!L84)</f>
        <v>-0.67748565786942017</v>
      </c>
      <c r="F84" s="12">
        <f>IF('lateral displacement'!N84=0, 'lateral displacement'!N84/0, 'lateral displacement'!N84)</f>
        <v>-1.9061798700294534</v>
      </c>
    </row>
    <row r="85" spans="2:6" x14ac:dyDescent="0.15">
      <c r="B85" s="15">
        <f>'RAOB Used for Calcs'!C85</f>
        <v>6096</v>
      </c>
      <c r="D85" s="59">
        <f>IF('lateral displacement'!L85=0, 'lateral displacement'!L85/0, 'lateral displacement'!L85)</f>
        <v>-0.67748565786942017</v>
      </c>
      <c r="F85" s="12">
        <f>IF('lateral displacement'!N85=0, 'lateral displacement'!N85/0, 'lateral displacement'!N85)</f>
        <v>-1.9061798700294534</v>
      </c>
    </row>
    <row r="86" spans="2:6" x14ac:dyDescent="0.15">
      <c r="B86" s="15">
        <f>'RAOB Used for Calcs'!C86</f>
        <v>6196</v>
      </c>
      <c r="D86" s="59">
        <f>IF('lateral displacement'!L86=0, 'lateral displacement'!L86/0, 'lateral displacement'!L86)</f>
        <v>-0.67748565786942017</v>
      </c>
      <c r="F86" s="12">
        <f>IF('lateral displacement'!N86=0, 'lateral displacement'!N86/0, 'lateral displacement'!N86)</f>
        <v>-1.9061798700294534</v>
      </c>
    </row>
    <row r="87" spans="2:6" x14ac:dyDescent="0.15">
      <c r="B87" s="15">
        <f>'RAOB Used for Calcs'!C87</f>
        <v>6296</v>
      </c>
      <c r="D87" s="59">
        <f>IF('lateral displacement'!L87=0, 'lateral displacement'!L87/0, 'lateral displacement'!L87)</f>
        <v>-0.67748565786942017</v>
      </c>
      <c r="F87" s="12">
        <f>IF('lateral displacement'!N87=0, 'lateral displacement'!N87/0, 'lateral displacement'!N87)</f>
        <v>-1.9061798700294534</v>
      </c>
    </row>
    <row r="88" spans="2:6" x14ac:dyDescent="0.15">
      <c r="B88" s="15">
        <f>'RAOB Used for Calcs'!C88</f>
        <v>6396</v>
      </c>
      <c r="D88" s="59">
        <f>IF('lateral displacement'!L88=0, 'lateral displacement'!L88/0, 'lateral displacement'!L88)</f>
        <v>-0.61357032090333852</v>
      </c>
      <c r="F88" s="12">
        <f>IF('lateral displacement'!N88=0, 'lateral displacement'!N88/0, 'lateral displacement'!N88)</f>
        <v>-1.7658270577739767</v>
      </c>
    </row>
    <row r="89" spans="2:6" x14ac:dyDescent="0.15">
      <c r="B89" s="15">
        <f>'RAOB Used for Calcs'!C89</f>
        <v>6496</v>
      </c>
      <c r="D89" s="59">
        <f>IF('lateral displacement'!L89=0, 'lateral displacement'!L89/0, 'lateral displacement'!L89)</f>
        <v>-0.50129706980389099</v>
      </c>
      <c r="F89" s="12">
        <f>IF('lateral displacement'!N89=0, 'lateral displacement'!N89/0, 'lateral displacement'!N89)</f>
        <v>-1.4788431131441273</v>
      </c>
    </row>
    <row r="90" spans="2:6" x14ac:dyDescent="0.15">
      <c r="B90" s="15">
        <f>'RAOB Used for Calcs'!C90</f>
        <v>6596</v>
      </c>
      <c r="D90" s="59">
        <f>IF('lateral displacement'!L90=0, 'lateral displacement'!L90/0, 'lateral displacement'!L90)</f>
        <v>-0.44908088936732554</v>
      </c>
      <c r="F90" s="12">
        <f>IF('lateral displacement'!N90=0, 'lateral displacement'!N90/0, 'lateral displacement'!N90)</f>
        <v>-1.3613042749441617</v>
      </c>
    </row>
    <row r="91" spans="2:6" x14ac:dyDescent="0.15">
      <c r="B91" s="15">
        <f>'RAOB Used for Calcs'!C91</f>
        <v>6696</v>
      </c>
      <c r="D91" s="59">
        <f>IF('lateral displacement'!L91=0, 'lateral displacement'!L91/0, 'lateral displacement'!L91)</f>
        <v>-0.46414568792128624</v>
      </c>
      <c r="F91" s="12">
        <f>IF('lateral displacement'!N91=0, 'lateral displacement'!N91/0, 'lateral displacement'!N91)</f>
        <v>-1.4433995281238388</v>
      </c>
    </row>
    <row r="92" spans="2:6" x14ac:dyDescent="0.15">
      <c r="B92" s="15">
        <f>'RAOB Used for Calcs'!C92</f>
        <v>6830.666666666667</v>
      </c>
      <c r="D92" s="59">
        <f>IF('lateral displacement'!L92=0, 'lateral displacement'!L92/0, 'lateral displacement'!L92)</f>
        <v>-0.48580152704897372</v>
      </c>
      <c r="F92" s="12">
        <f>IF('lateral displacement'!N92=0, 'lateral displacement'!N92/0, 'lateral displacement'!N92)</f>
        <v>-1.5678128241394358</v>
      </c>
    </row>
    <row r="93" spans="2:6" x14ac:dyDescent="0.15">
      <c r="B93" s="15">
        <f>'RAOB Used for Calcs'!C93</f>
        <v>6965.3333333333339</v>
      </c>
      <c r="D93" s="59">
        <f>IF('lateral displacement'!L93=0, 'lateral displacement'!L93/0, 'lateral displacement'!L93)</f>
        <v>-0.50902220163116219</v>
      </c>
      <c r="F93" s="12">
        <f>IF('lateral displacement'!N93=0, 'lateral displacement'!N93/0, 'lateral displacement'!N93)</f>
        <v>-1.7093146420212735</v>
      </c>
    </row>
    <row r="94" spans="2:6" x14ac:dyDescent="0.15">
      <c r="B94" s="15">
        <f>'RAOB Used for Calcs'!C94</f>
        <v>7100</v>
      </c>
      <c r="D94" s="59">
        <f>IF('lateral displacement'!L94=0, 'lateral displacement'!L94/0, 'lateral displacement'!L94)</f>
        <v>-0.48781231834624694</v>
      </c>
      <c r="F94" s="12">
        <f>IF('lateral displacement'!N94=0, 'lateral displacement'!N94/0, 'lateral displacement'!N94)</f>
        <v>-1.7055744438560985</v>
      </c>
    </row>
    <row r="95" spans="2:6" x14ac:dyDescent="0.15">
      <c r="B95" s="15">
        <f>'RAOB Used for Calcs'!C95</f>
        <v>7200</v>
      </c>
      <c r="D95" s="59">
        <f>IF('lateral displacement'!L95=0, 'lateral displacement'!L95/0, 'lateral displacement'!L95)</f>
        <v>-0.43582551757819793</v>
      </c>
      <c r="F95" s="12">
        <f>IF('lateral displacement'!N95=0, 'lateral displacement'!N95/0, 'lateral displacement'!N95)</f>
        <v>-1.5689438993311791</v>
      </c>
    </row>
    <row r="96" spans="2:6" x14ac:dyDescent="0.15">
      <c r="B96" s="15">
        <f>'RAOB Used for Calcs'!C96</f>
        <v>7300</v>
      </c>
      <c r="D96" s="59">
        <f>IF('lateral displacement'!L96=0, 'lateral displacement'!L96/0, 'lateral displacement'!L96)</f>
        <v>-0.40894781480165976</v>
      </c>
      <c r="F96" s="12">
        <f>IF('lateral displacement'!N96=0, 'lateral displacement'!N96/0, 'lateral displacement'!N96)</f>
        <v>-1.5179122695013869</v>
      </c>
    </row>
    <row r="97" spans="2:6" x14ac:dyDescent="0.15">
      <c r="B97" s="15">
        <f>'RAOB Used for Calcs'!C97</f>
        <v>7400</v>
      </c>
      <c r="D97" s="59">
        <f>IF('lateral displacement'!L97=0, 'lateral displacement'!L97/0, 'lateral displacement'!L97)</f>
        <v>-0.4213160840807334</v>
      </c>
      <c r="F97" s="12">
        <f>IF('lateral displacement'!N97=0, 'lateral displacement'!N97/0, 'lateral displacement'!N97)</f>
        <v>-1.6096146526842308</v>
      </c>
    </row>
    <row r="98" spans="2:6" x14ac:dyDescent="0.15">
      <c r="B98" s="15">
        <f>'RAOB Used for Calcs'!C98</f>
        <v>7473.333333333333</v>
      </c>
      <c r="D98" s="59">
        <f>IF('lateral displacement'!L98=0, 'lateral displacement'!L98/0, 'lateral displacement'!L98)</f>
        <v>-0.43070920888385983</v>
      </c>
      <c r="F98" s="12">
        <f>IF('lateral displacement'!N98=0, 'lateral displacement'!N98/0, 'lateral displacement'!N98)</f>
        <v>-1.6816941199612319</v>
      </c>
    </row>
    <row r="99" spans="2:6" x14ac:dyDescent="0.15">
      <c r="B99" s="15">
        <f>'RAOB Used for Calcs'!C99</f>
        <v>7546.6666666666661</v>
      </c>
      <c r="D99" s="59">
        <f>IF('lateral displacement'!L99=0, 'lateral displacement'!L99/0, 'lateral displacement'!L99)</f>
        <v>-0.44042122457327265</v>
      </c>
      <c r="F99" s="12">
        <f>IF('lateral displacement'!N99=0, 'lateral displacement'!N99/0, 'lateral displacement'!N99)</f>
        <v>-1.758765890020612</v>
      </c>
    </row>
    <row r="100" spans="2:6" x14ac:dyDescent="0.15">
      <c r="B100" s="15">
        <f>'RAOB Used for Calcs'!C100</f>
        <v>7620</v>
      </c>
      <c r="D100" s="59">
        <f>IF('lateral displacement'!L100=0, 'lateral displacement'!L100/0, 'lateral displacement'!L100)</f>
        <v>-0.42522888134440834</v>
      </c>
      <c r="F100" s="12">
        <f>IF('lateral displacement'!N100=0, 'lateral displacement'!N100/0, 'lateral displacement'!N100)</f>
        <v>-1.6792391941152987</v>
      </c>
    </row>
    <row r="101" spans="2:6" x14ac:dyDescent="0.15">
      <c r="B101" s="15">
        <f>'RAOB Used for Calcs'!C101</f>
        <v>7720</v>
      </c>
      <c r="D101" s="59">
        <f>IF('lateral displacement'!L101=0, 'lateral displacement'!L101/0, 'lateral displacement'!L101)</f>
        <v>-0.38770881100138227</v>
      </c>
      <c r="F101" s="12">
        <f>IF('lateral displacement'!N101=0, 'lateral displacement'!N101/0, 'lateral displacement'!N101)</f>
        <v>-1.5196491044147133</v>
      </c>
    </row>
    <row r="102" spans="2:6" x14ac:dyDescent="0.15">
      <c r="B102" s="15">
        <f>'RAOB Used for Calcs'!C102</f>
        <v>7820</v>
      </c>
      <c r="D102" s="59">
        <f>IF('lateral displacement'!L102=0, 'lateral displacement'!L102/0, 'lateral displacement'!L102)</f>
        <v>-0.37529883833889399</v>
      </c>
      <c r="F102" s="12">
        <f>IF('lateral displacement'!N102=0, 'lateral displacement'!N102/0, 'lateral displacement'!N102)</f>
        <v>-1.4577013964603638</v>
      </c>
    </row>
    <row r="103" spans="2:6" x14ac:dyDescent="0.15">
      <c r="B103" s="15">
        <f>'RAOB Used for Calcs'!C103</f>
        <v>7920</v>
      </c>
      <c r="D103" s="59">
        <f>IF('lateral displacement'!L103=0, 'lateral displacement'!L103/0, 'lateral displacement'!L103)</f>
        <v>-0.38548846346027055</v>
      </c>
      <c r="F103" s="12">
        <f>IF('lateral displacement'!N103=0, 'lateral displacement'!N103/0, 'lateral displacement'!N103)</f>
        <v>-1.5383934455177843</v>
      </c>
    </row>
    <row r="104" spans="2:6" x14ac:dyDescent="0.15">
      <c r="B104" s="15">
        <f>'RAOB Used for Calcs'!C104</f>
        <v>8023.333333333333</v>
      </c>
      <c r="D104" s="59">
        <f>IF('lateral displacement'!L104=0, 'lateral displacement'!L104/0, 'lateral displacement'!L104)</f>
        <v>-0.39646721661845191</v>
      </c>
      <c r="F104" s="12">
        <f>IF('lateral displacement'!N104=0, 'lateral displacement'!N104/0, 'lateral displacement'!N104)</f>
        <v>-1.6291871124570336</v>
      </c>
    </row>
    <row r="105" spans="2:6" x14ac:dyDescent="0.15">
      <c r="B105" s="15">
        <f>'RAOB Used for Calcs'!C105</f>
        <v>8126.6666666666661</v>
      </c>
      <c r="D105" s="59">
        <f>IF('lateral displacement'!L105=0, 'lateral displacement'!L105/0, 'lateral displacement'!L105)</f>
        <v>-0.40792412505825554</v>
      </c>
      <c r="F105" s="12">
        <f>IF('lateral displacement'!N105=0, 'lateral displacement'!N105/0, 'lateral displacement'!N105)</f>
        <v>-1.7283526923175161</v>
      </c>
    </row>
    <row r="106" spans="2:6" x14ac:dyDescent="0.15">
      <c r="B106" s="15">
        <f>'RAOB Used for Calcs'!C106</f>
        <v>8230</v>
      </c>
      <c r="D106" s="59">
        <f>IF('lateral displacement'!L106=0, 'lateral displacement'!L106/0, 'lateral displacement'!L106)</f>
        <v>-0.37722080261464513</v>
      </c>
      <c r="F106" s="12">
        <f>IF('lateral displacement'!N106=0, 'lateral displacement'!N106/0, 'lateral displacement'!N106)</f>
        <v>-1.8979080443587228</v>
      </c>
    </row>
    <row r="107" spans="2:6" x14ac:dyDescent="0.15">
      <c r="B107" s="15">
        <f>'RAOB Used for Calcs'!C107</f>
        <v>8393</v>
      </c>
      <c r="D107" s="59">
        <f>IF('lateral displacement'!L107=0, 'lateral displacement'!L107/0, 'lateral displacement'!L107)</f>
        <v>-0.3347116514764083</v>
      </c>
      <c r="F107" s="12">
        <f>IF('lateral displacement'!N107=0, 'lateral displacement'!N107/0, 'lateral displacement'!N107)</f>
        <v>-2.0548930560496883</v>
      </c>
    </row>
    <row r="108" spans="2:6" x14ac:dyDescent="0.15">
      <c r="B108" s="15">
        <f>'RAOB Used for Calcs'!C108</f>
        <v>8556</v>
      </c>
      <c r="D108" s="59">
        <f>IF('lateral displacement'!L108=0, 'lateral displacement'!L108/0, 'lateral displacement'!L108)</f>
        <v>-0.31001106837346465</v>
      </c>
      <c r="F108" s="12">
        <f>IF('lateral displacement'!N108=0, 'lateral displacement'!N108/0, 'lateral displacement'!N108)</f>
        <v>-2.3471653592007318</v>
      </c>
    </row>
    <row r="109" spans="2:6" x14ac:dyDescent="0.15">
      <c r="B109" s="15">
        <f>'RAOB Used for Calcs'!C109</f>
        <v>8719</v>
      </c>
      <c r="D109" s="59">
        <f>IF('lateral displacement'!L109=0, 'lateral displacement'!L109/0, 'lateral displacement'!L109)</f>
        <v>-0.33904646376241016</v>
      </c>
      <c r="F109" s="12">
        <f>IF('lateral displacement'!N109=0, 'lateral displacement'!N109/0, 'lateral displacement'!N109)</f>
        <v>-2.6583957241907434</v>
      </c>
    </row>
    <row r="110" spans="2:6" x14ac:dyDescent="0.15">
      <c r="B110" s="15">
        <f>'RAOB Used for Calcs'!C110</f>
        <v>8759</v>
      </c>
      <c r="D110" s="59">
        <f>IF('lateral displacement'!L110=0, 'lateral displacement'!L110/0, 'lateral displacement'!L110)</f>
        <v>-0.35481476795267253</v>
      </c>
      <c r="F110" s="12">
        <f>IF('lateral displacement'!N110=0, 'lateral displacement'!N110/0, 'lateral displacement'!N110)</f>
        <v>-2.7300855337569567</v>
      </c>
    </row>
    <row r="111" spans="2:6" x14ac:dyDescent="0.15">
      <c r="B111" s="15">
        <f>'RAOB Used for Calcs'!C111</f>
        <v>8799</v>
      </c>
      <c r="D111" s="59">
        <f>IF('lateral displacement'!L111=0, 'lateral displacement'!L111/0, 'lateral displacement'!L111)</f>
        <v>-0.37553927127345244</v>
      </c>
      <c r="F111" s="12">
        <f>IF('lateral displacement'!N111=0, 'lateral displacement'!N111/0, 'lateral displacement'!N111)</f>
        <v>-2.8395172977109424</v>
      </c>
    </row>
    <row r="112" spans="2:6" x14ac:dyDescent="0.15">
      <c r="B112" s="15">
        <f>'RAOB Used for Calcs'!C112</f>
        <v>8839</v>
      </c>
      <c r="D112" s="59">
        <f>IF('lateral displacement'!L112=0, 'lateral displacement'!L112/0, 'lateral displacement'!L112)</f>
        <v>-0.37929816460072918</v>
      </c>
      <c r="F112" s="12">
        <f>IF('lateral displacement'!N112=0, 'lateral displacement'!N112/0, 'lateral displacement'!N112)</f>
        <v>-2.9194294739142812</v>
      </c>
    </row>
    <row r="113" spans="2:6" x14ac:dyDescent="0.15">
      <c r="B113" s="15">
        <f>'RAOB Used for Calcs'!C113</f>
        <v>8906</v>
      </c>
      <c r="D113" s="59">
        <f>IF('lateral displacement'!L113=0, 'lateral displacement'!L113/0, 'lateral displacement'!L113)</f>
        <v>-0.3777910555521119</v>
      </c>
      <c r="F113" s="12">
        <f>IF('lateral displacement'!N113=0, 'lateral displacement'!N113/0, 'lateral displacement'!N113)</f>
        <v>-2.9964591493839645</v>
      </c>
    </row>
    <row r="114" spans="2:6" x14ac:dyDescent="0.15">
      <c r="B114" s="15">
        <f>'RAOB Used for Calcs'!C114</f>
        <v>8973</v>
      </c>
      <c r="D114" s="59">
        <f>IF('lateral displacement'!L114=0, 'lateral displacement'!L114/0, 'lateral displacement'!L114)</f>
        <v>-0.38406706537623775</v>
      </c>
      <c r="F114" s="12">
        <f>IF('lateral displacement'!N114=0, 'lateral displacement'!N114/0, 'lateral displacement'!N114)</f>
        <v>-3.1422006625833561</v>
      </c>
    </row>
    <row r="115" spans="2:6" x14ac:dyDescent="0.15">
      <c r="B115" s="15">
        <f>'RAOB Used for Calcs'!C115</f>
        <v>9040</v>
      </c>
      <c r="D115" s="59">
        <f>IF('lateral displacement'!L115=0, 'lateral displacement'!L115/0, 'lateral displacement'!L115)</f>
        <v>-0.3949548357459044</v>
      </c>
      <c r="F115" s="12">
        <f>IF('lateral displacement'!N115=0, 'lateral displacement'!N115/0, 'lateral displacement'!N115)</f>
        <v>-3.3082799108120904</v>
      </c>
    </row>
    <row r="116" spans="2:6" x14ac:dyDescent="0.15">
      <c r="B116" s="15">
        <f>'RAOB Used for Calcs'!C116</f>
        <v>9074.6666666666661</v>
      </c>
      <c r="D116" s="59">
        <f>IF('lateral displacement'!L116=0, 'lateral displacement'!L116/0, 'lateral displacement'!L116)</f>
        <v>-0.39844850574462976</v>
      </c>
      <c r="F116" s="12">
        <f>IF('lateral displacement'!N116=0, 'lateral displacement'!N116/0, 'lateral displacement'!N116)</f>
        <v>-3.3644821709420563</v>
      </c>
    </row>
    <row r="117" spans="2:6" x14ac:dyDescent="0.15">
      <c r="B117" s="15">
        <f>'RAOB Used for Calcs'!C117</f>
        <v>9109.3333333333321</v>
      </c>
      <c r="D117" s="59">
        <f>IF('lateral displacement'!L117=0, 'lateral displacement'!L117/0, 'lateral displacement'!L117)</f>
        <v>-0.40635085060758147</v>
      </c>
      <c r="F117" s="12">
        <f>IF('lateral displacement'!N117=0, 'lateral displacement'!N117/0, 'lateral displacement'!N117)</f>
        <v>-3.4600849994840321</v>
      </c>
    </row>
    <row r="118" spans="2:6" x14ac:dyDescent="0.15">
      <c r="B118" s="15">
        <f>'RAOB Used for Calcs'!C118</f>
        <v>9144</v>
      </c>
      <c r="D118" s="59">
        <f>IF('lateral displacement'!L118=0, 'lateral displacement'!L118/0, 'lateral displacement'!L118)</f>
        <v>-0.42805459772984278</v>
      </c>
      <c r="F118" s="12">
        <f>IF('lateral displacement'!N118=0, 'lateral displacement'!N118/0, 'lateral displacement'!N118)</f>
        <v>-3.5878987526988908</v>
      </c>
    </row>
    <row r="119" spans="2:6" x14ac:dyDescent="0.15">
      <c r="B119" s="15">
        <f>'RAOB Used for Calcs'!C119</f>
        <v>9244</v>
      </c>
      <c r="D119" s="59">
        <f>IF('lateral displacement'!L119=0, 'lateral displacement'!L119/0, 'lateral displacement'!L119)</f>
        <v>-0.41530100230352335</v>
      </c>
      <c r="F119" s="12">
        <f>IF('lateral displacement'!N119=0, 'lateral displacement'!N119/0, 'lateral displacement'!N119)</f>
        <v>-3.526691997966755</v>
      </c>
    </row>
    <row r="120" spans="2:6" x14ac:dyDescent="0.15">
      <c r="B120" s="15">
        <f>'RAOB Used for Calcs'!C120</f>
        <v>9344</v>
      </c>
      <c r="D120" s="59">
        <f>IF('lateral displacement'!L120=0, 'lateral displacement'!L120/0, 'lateral displacement'!L120)</f>
        <v>-0.44297556871991056</v>
      </c>
      <c r="F120" s="12">
        <f>IF('lateral displacement'!N120=0, 'lateral displacement'!N120/0, 'lateral displacement'!N120)</f>
        <v>-3.822611244055198</v>
      </c>
    </row>
    <row r="121" spans="2:6" x14ac:dyDescent="0.15">
      <c r="B121" s="15">
        <f>'RAOB Used for Calcs'!C121</f>
        <v>9444</v>
      </c>
      <c r="D121" s="59">
        <f>IF('lateral displacement'!L121=0, 'lateral displacement'!L121/0, 'lateral displacement'!L121)</f>
        <v>-0.45377294206088858</v>
      </c>
      <c r="F121" s="12">
        <f>IF('lateral displacement'!N121=0, 'lateral displacement'!N121/0, 'lateral displacement'!N121)</f>
        <v>-4.113770273601391</v>
      </c>
    </row>
    <row r="122" spans="2:6" x14ac:dyDescent="0.15">
      <c r="B122" s="15">
        <f>'RAOB Used for Calcs'!C122</f>
        <v>9544</v>
      </c>
      <c r="D122" s="59">
        <f>IF('lateral displacement'!L122=0, 'lateral displacement'!L122/0, 'lateral displacement'!L122)</f>
        <v>-0.46497164862921292</v>
      </c>
      <c r="F122" s="12">
        <f>IF('lateral displacement'!N122=0, 'lateral displacement'!N122/0, 'lateral displacement'!N122)</f>
        <v>-4.4400093370585116</v>
      </c>
    </row>
    <row r="123" spans="2:6" x14ac:dyDescent="0.15">
      <c r="B123" s="15">
        <f>'RAOB Used for Calcs'!C123</f>
        <v>9644</v>
      </c>
      <c r="D123" s="59">
        <f>IF('lateral displacement'!L123=0, 'lateral displacement'!L123/0, 'lateral displacement'!L123)</f>
        <v>-0.47659189295245408</v>
      </c>
      <c r="F123" s="12">
        <f>IF('lateral displacement'!N123=0, 'lateral displacement'!N123/0, 'lateral displacement'!N123)</f>
        <v>-4.807267635444318</v>
      </c>
    </row>
    <row r="124" spans="2:6" x14ac:dyDescent="0.15">
      <c r="B124" s="15">
        <f>'RAOB Used for Calcs'!C124</f>
        <v>9744</v>
      </c>
      <c r="D124" s="59">
        <f>IF('lateral displacement'!L124=0, 'lateral displacement'!L124/0, 'lateral displacement'!L124)</f>
        <v>-0.48865517062565178</v>
      </c>
      <c r="F124" s="12">
        <f>IF('lateral displacement'!N124=0, 'lateral displacement'!N124/0, 'lateral displacement'!N124)</f>
        <v>-5.2228098829671064</v>
      </c>
    </row>
    <row r="125" spans="2:6" x14ac:dyDescent="0.15">
      <c r="B125" s="15">
        <f>'RAOB Used for Calcs'!C125</f>
        <v>9848.6666666666661</v>
      </c>
      <c r="D125" s="59">
        <f>IF('lateral displacement'!L125=0, 'lateral displacement'!L125/0, 'lateral displacement'!L125)</f>
        <v>-0.50178886476525997</v>
      </c>
      <c r="F125" s="12">
        <f>IF('lateral displacement'!N125=0, 'lateral displacement'!N125/0, 'lateral displacement'!N125)</f>
        <v>-5.720368029813736</v>
      </c>
    </row>
    <row r="126" spans="2:6" x14ac:dyDescent="0.15">
      <c r="B126" s="15">
        <f>'RAOB Used for Calcs'!C126</f>
        <v>9953.3333333333321</v>
      </c>
      <c r="D126" s="59">
        <f>IF('lateral displacement'!L126=0, 'lateral displacement'!L126/0, 'lateral displacement'!L126)</f>
        <v>-0.51546177937413884</v>
      </c>
      <c r="F126" s="12">
        <f>IF('lateral displacement'!N126=0, 'lateral displacement'!N126/0, 'lateral displacement'!N126)</f>
        <v>-6.2939708418363809</v>
      </c>
    </row>
    <row r="127" spans="2:6" x14ac:dyDescent="0.15">
      <c r="B127" s="15">
        <f>'RAOB Used for Calcs'!C127</f>
        <v>10058</v>
      </c>
      <c r="D127" s="59">
        <f>IF('lateral displacement'!L127=0, 'lateral displacement'!L127/0, 'lateral displacement'!L127)</f>
        <v>-0.53966702259855781</v>
      </c>
      <c r="F127" s="12">
        <f>IF('lateral displacement'!N127=0, 'lateral displacement'!N127/0, 'lateral displacement'!N127)</f>
        <v>-6.9873747872395064</v>
      </c>
    </row>
    <row r="128" spans="2:6" x14ac:dyDescent="0.15">
      <c r="B128" s="15">
        <f>'RAOB Used for Calcs'!C128</f>
        <v>10112</v>
      </c>
      <c r="D128" s="59">
        <f>IF('lateral displacement'!L128=0, 'lateral displacement'!L128/0, 'lateral displacement'!L128)</f>
        <v>-0.54809988965658785</v>
      </c>
      <c r="F128" s="12">
        <f>IF('lateral displacement'!N128=0, 'lateral displacement'!N128/0, 'lateral displacement'!N128)</f>
        <v>-7.2620130990084517</v>
      </c>
    </row>
    <row r="129" spans="2:6" x14ac:dyDescent="0.15">
      <c r="B129" s="15">
        <f>'RAOB Used for Calcs'!C129</f>
        <v>10166</v>
      </c>
      <c r="D129" s="59">
        <f>IF('lateral displacement'!L129=0, 'lateral displacement'!L129/0, 'lateral displacement'!L129)</f>
        <v>-0.56588220596583527</v>
      </c>
      <c r="F129" s="12">
        <f>IF('lateral displacement'!N129=0, 'lateral displacement'!N129/0, 'lateral displacement'!N129)</f>
        <v>-7.6836042844820538</v>
      </c>
    </row>
    <row r="130" spans="2:6" x14ac:dyDescent="0.15">
      <c r="B130" s="15">
        <f>'RAOB Used for Calcs'!C130</f>
        <v>10220</v>
      </c>
      <c r="D130" s="59">
        <f>IF('lateral displacement'!L130=0, 'lateral displacement'!L130/0, 'lateral displacement'!L130)</f>
        <v>-0.5815624935873217</v>
      </c>
      <c r="F130" s="12">
        <f>IF('lateral displacement'!N130=0, 'lateral displacement'!N130/0, 'lateral displacement'!N130)</f>
        <v>-8.3391771385490561</v>
      </c>
    </row>
    <row r="131" spans="2:6" x14ac:dyDescent="0.15">
      <c r="B131" s="15">
        <f>'RAOB Used for Calcs'!C131</f>
        <v>10315</v>
      </c>
      <c r="D131" s="59">
        <f>IF('lateral displacement'!L131=0, 'lateral displacement'!L131/0, 'lateral displacement'!L131)</f>
        <v>-0.58621932662825493</v>
      </c>
      <c r="F131" s="12">
        <f>IF('lateral displacement'!N131=0, 'lateral displacement'!N131/0, 'lateral displacement'!N131)</f>
        <v>-9.1805893416121247</v>
      </c>
    </row>
    <row r="132" spans="2:6" x14ac:dyDescent="0.15">
      <c r="B132" s="15">
        <f>'RAOB Used for Calcs'!C132</f>
        <v>10410</v>
      </c>
      <c r="D132" s="59">
        <f>IF('lateral displacement'!L132=0, 'lateral displacement'!L132/0, 'lateral displacement'!L132)</f>
        <v>-0.60879667933153725</v>
      </c>
      <c r="F132" s="12">
        <f>IF('lateral displacement'!N132=0, 'lateral displacement'!N132/0, 'lateral displacement'!N132)</f>
        <v>-10.466878909848658</v>
      </c>
    </row>
    <row r="133" spans="2:6" x14ac:dyDescent="0.15">
      <c r="B133" s="15">
        <f>'RAOB Used for Calcs'!C133</f>
        <v>10505</v>
      </c>
      <c r="D133" s="59">
        <f>IF('lateral displacement'!L133=0, 'lateral displacement'!L133/0, 'lateral displacement'!L133)</f>
        <v>-0.63576672669228995</v>
      </c>
      <c r="F133" s="12">
        <f>IF('lateral displacement'!N133=0, 'lateral displacement'!N133/0, 'lateral displacement'!N133)</f>
        <v>-11.756083233052092</v>
      </c>
    </row>
    <row r="134" spans="2:6" x14ac:dyDescent="0.15">
      <c r="B134" s="15">
        <f>'RAOB Used for Calcs'!C134</f>
        <v>10559.333333333334</v>
      </c>
      <c r="D134" s="59">
        <f>IF('lateral displacement'!L134=0, 'lateral displacement'!L134/0, 'lateral displacement'!L134)</f>
        <v>-0.6402276940291155</v>
      </c>
      <c r="F134" s="12">
        <f>IF('lateral displacement'!N134=0, 'lateral displacement'!N134/0, 'lateral displacement'!N134)</f>
        <v>-12.2572863904364</v>
      </c>
    </row>
    <row r="135" spans="2:6" x14ac:dyDescent="0.15">
      <c r="B135" s="15">
        <f>'RAOB Used for Calcs'!C135</f>
        <v>10613.666666666668</v>
      </c>
      <c r="D135" s="59">
        <f>IF('lateral displacement'!L135=0, 'lateral displacement'!L135/0, 'lateral displacement'!L135)</f>
        <v>-0.66072445852900719</v>
      </c>
      <c r="F135" s="12">
        <f>IF('lateral displacement'!N135=0, 'lateral displacement'!N135/0, 'lateral displacement'!N135)</f>
        <v>-13.126323452793979</v>
      </c>
    </row>
    <row r="136" spans="2:6" x14ac:dyDescent="0.15">
      <c r="B136" s="15">
        <f>'RAOB Used for Calcs'!C136</f>
        <v>10668</v>
      </c>
      <c r="D136" s="59">
        <f>IF('lateral displacement'!L136=0, 'lateral displacement'!L136/0, 'lateral displacement'!L136)</f>
        <v>-0.76150660476557919</v>
      </c>
      <c r="F136" s="12">
        <f>IF('lateral displacement'!N136=0, 'lateral displacement'!N136/0, 'lateral displacement'!N136)</f>
        <v>-14.831766776221343</v>
      </c>
    </row>
    <row r="137" spans="2:6" x14ac:dyDescent="0.15">
      <c r="B137" s="15">
        <f>'RAOB Used for Calcs'!C137</f>
        <v>10768</v>
      </c>
      <c r="D137" s="59">
        <f>IF('lateral displacement'!L137=0, 'lateral displacement'!L137/0, 'lateral displacement'!L137)</f>
        <v>-0.76688816530705206</v>
      </c>
      <c r="F137" s="12">
        <f>IF('lateral displacement'!N137=0, 'lateral displacement'!N137/0, 'lateral displacement'!N137)</f>
        <v>-15.26181683990821</v>
      </c>
    </row>
    <row r="138" spans="2:6" x14ac:dyDescent="0.15">
      <c r="B138" s="15">
        <f>'RAOB Used for Calcs'!C138</f>
        <v>10868</v>
      </c>
      <c r="D138" s="59">
        <f>IF('lateral displacement'!L138=0, 'lateral displacement'!L138/0, 'lateral displacement'!L138)</f>
        <v>-0.87919595167227638</v>
      </c>
      <c r="F138" s="12">
        <f>IF('lateral displacement'!N138=0, 'lateral displacement'!N138/0, 'lateral displacement'!N138)</f>
        <v>-18.076551358347206</v>
      </c>
    </row>
    <row r="139" spans="2:6" x14ac:dyDescent="0.15">
      <c r="B139" s="15">
        <f>'RAOB Used for Calcs'!C139</f>
        <v>10968</v>
      </c>
      <c r="D139" s="59">
        <f>IF('lateral displacement'!L139=0, 'lateral displacement'!L139/0, 'lateral displacement'!L139)</f>
        <v>-0.90220162435591644</v>
      </c>
      <c r="F139" s="12">
        <f>IF('lateral displacement'!N139=0, 'lateral displacement'!N139/0, 'lateral displacement'!N139)</f>
        <v>-20.509375634394669</v>
      </c>
    </row>
    <row r="140" spans="2:6" x14ac:dyDescent="0.15">
      <c r="B140" s="15">
        <f>'RAOB Used for Calcs'!C140</f>
        <v>11068</v>
      </c>
      <c r="D140" s="59">
        <f>IF('lateral displacement'!L140=0, 'lateral displacement'!L140/0, 'lateral displacement'!L140)</f>
        <v>-0.92491468347861605</v>
      </c>
      <c r="F140" s="12">
        <f>IF('lateral displacement'!N140=0, 'lateral displacement'!N140/0, 'lateral displacement'!N140)</f>
        <v>-23.31150205922442</v>
      </c>
    </row>
    <row r="141" spans="2:6" x14ac:dyDescent="0.15">
      <c r="B141" s="15">
        <f>'RAOB Used for Calcs'!C141</f>
        <v>11168</v>
      </c>
      <c r="D141" s="59">
        <f>IF('lateral displacement'!L141=0, 'lateral displacement'!L141/0, 'lateral displacement'!L141)</f>
        <v>-0.94727482871090107</v>
      </c>
      <c r="F141" s="12">
        <f>IF('lateral displacement'!N141=0, 'lateral displacement'!N141/0, 'lateral displacement'!N141)</f>
        <v>-26.543011724960618</v>
      </c>
    </row>
    <row r="142" spans="2:6" x14ac:dyDescent="0.15">
      <c r="B142" s="15">
        <f>'RAOB Used for Calcs'!C142</f>
        <v>11268</v>
      </c>
      <c r="D142" s="59">
        <f>IF('lateral displacement'!L142=0, 'lateral displacement'!L142/0, 'lateral displacement'!L142)</f>
        <v>-0.96921986876950728</v>
      </c>
      <c r="F142" s="12">
        <f>IF('lateral displacement'!N142=0, 'lateral displacement'!N142/0, 'lateral displacement'!N142)</f>
        <v>-30.273166599301906</v>
      </c>
    </row>
    <row r="143" spans="2:6" x14ac:dyDescent="0.15">
      <c r="B143" s="15">
        <f>'RAOB Used for Calcs'!C143</f>
        <v>11372.666666666666</v>
      </c>
      <c r="D143" s="59">
        <f>IF('lateral displacement'!L143=0, 'lateral displacement'!L143/0, 'lateral displacement'!L143)</f>
        <v>-0.9916529187815436</v>
      </c>
      <c r="F143" s="12">
        <f>IF('lateral displacement'!N143=0, 'lateral displacement'!N143/0, 'lateral displacement'!N143)</f>
        <v>-34.806655884271542</v>
      </c>
    </row>
    <row r="144" spans="2:6" x14ac:dyDescent="0.15">
      <c r="B144" s="15">
        <f>'RAOB Used for Calcs'!C144</f>
        <v>11477.333333333332</v>
      </c>
      <c r="D144" s="59">
        <f>IF('lateral displacement'!L144=0, 'lateral displacement'!L144/0, 'lateral displacement'!L144)</f>
        <v>-1.0134793044939581</v>
      </c>
      <c r="F144" s="12">
        <f>IF('lateral displacement'!N144=0, 'lateral displacement'!N144/0, 'lateral displacement'!N144)</f>
        <v>-40.078195749415606</v>
      </c>
    </row>
    <row r="145" spans="2:6" x14ac:dyDescent="0.15">
      <c r="B145" s="15">
        <f>'RAOB Used for Calcs'!C145</f>
        <v>11582</v>
      </c>
      <c r="D145" s="59">
        <f>IF('lateral displacement'!L145=0, 'lateral displacement'!L145/0, 'lateral displacement'!L145)</f>
        <v>-1.0419286333057214</v>
      </c>
      <c r="F145" s="12">
        <f>IF('lateral displacement'!N145=0, 'lateral displacement'!N145/0, 'lateral displacement'!N145)</f>
        <v>-46.209022296553606</v>
      </c>
    </row>
    <row r="146" spans="2:6" x14ac:dyDescent="0.15">
      <c r="B146" s="15">
        <f>'RAOB Used for Calcs'!C146</f>
        <v>11601.333333333334</v>
      </c>
      <c r="D146" s="59">
        <f>IF('lateral displacement'!L146=0, 'lateral displacement'!L146/0, 'lateral displacement'!L146)</f>
        <v>-1.0439880331896878</v>
      </c>
      <c r="F146" s="12">
        <f>IF('lateral displacement'!N146=0, 'lateral displacement'!N146/0, 'lateral displacement'!N146)</f>
        <v>-46.996992138647428</v>
      </c>
    </row>
    <row r="147" spans="2:6" x14ac:dyDescent="0.15">
      <c r="B147" s="15">
        <f>'RAOB Used for Calcs'!C147</f>
        <v>11620.666666666668</v>
      </c>
      <c r="D147" s="59">
        <f>IF('lateral displacement'!L147=0, 'lateral displacement'!L147/0, 'lateral displacement'!L147)</f>
        <v>-1.055093785102958</v>
      </c>
      <c r="F147" s="12">
        <f>IF('lateral displacement'!N147=0, 'lateral displacement'!N147/0, 'lateral displacement'!N147)</f>
        <v>-48.21563329833721</v>
      </c>
    </row>
    <row r="148" spans="2:6" x14ac:dyDescent="0.15">
      <c r="B148" s="15">
        <f>'RAOB Used for Calcs'!C148</f>
        <v>11640</v>
      </c>
      <c r="D148" s="59">
        <f>IF('lateral displacement'!L148=0, 'lateral displacement'!L148/0, 'lateral displacement'!L148)</f>
        <v>-1.0645098913195659</v>
      </c>
      <c r="F148" s="12">
        <f>IF('lateral displacement'!N148=0, 'lateral displacement'!N148/0, 'lateral displacement'!N148)</f>
        <v>-49.513800852230567</v>
      </c>
    </row>
    <row r="149" spans="2:6" x14ac:dyDescent="0.15">
      <c r="B149" s="15">
        <f>'RAOB Used for Calcs'!C149</f>
        <v>11761.333333333334</v>
      </c>
      <c r="D149" s="59">
        <f>IF('lateral displacement'!L149=0, 'lateral displacement'!L149/0, 'lateral displacement'!L149)</f>
        <v>-1.0321494564421356</v>
      </c>
      <c r="F149" s="12">
        <f>IF('lateral displacement'!N149=0, 'lateral displacement'!N149/0, 'lateral displacement'!N149)</f>
        <v>-54.718722380850764</v>
      </c>
    </row>
    <row r="150" spans="2:6" x14ac:dyDescent="0.15">
      <c r="B150" s="15">
        <f>'RAOB Used for Calcs'!C150</f>
        <v>11882.666666666668</v>
      </c>
      <c r="D150" s="59">
        <f>IF('lateral displacement'!L150=0, 'lateral displacement'!L150/0, 'lateral displacement'!L150)</f>
        <v>-1.0575558927934916</v>
      </c>
      <c r="F150" s="12">
        <f>IF('lateral displacement'!N150=0, 'lateral displacement'!N150/0, 'lateral displacement'!N150)</f>
        <v>-63.93392054116228</v>
      </c>
    </row>
    <row r="151" spans="2:6" x14ac:dyDescent="0.15">
      <c r="B151" s="15">
        <f>'RAOB Used for Calcs'!C151</f>
        <v>12004</v>
      </c>
      <c r="D151" s="59">
        <f>IF('lateral displacement'!L151=0, 'lateral displacement'!L151/0, 'lateral displacement'!L151)</f>
        <v>-1.1151587235321874</v>
      </c>
      <c r="F151" s="12">
        <f>IF('lateral displacement'!N151=0, 'lateral displacement'!N151/0, 'lateral displacement'!N151)</f>
        <v>-74.802516405750424</v>
      </c>
    </row>
    <row r="152" spans="2:6" x14ac:dyDescent="0.15">
      <c r="B152" s="15">
        <f>'RAOB Used for Calcs'!C152</f>
        <v>12104</v>
      </c>
      <c r="D152" s="59">
        <f>IF('lateral displacement'!L152=0, 'lateral displacement'!L152/0, 'lateral displacement'!L152)</f>
        <v>-0.98799718763553901</v>
      </c>
      <c r="F152" s="12">
        <f>IF('lateral displacement'!N152=0, 'lateral displacement'!N152/0, 'lateral displacement'!N152)</f>
        <v>-70.53395865988773</v>
      </c>
    </row>
    <row r="153" spans="2:6" x14ac:dyDescent="0.15">
      <c r="B153" s="15">
        <f>'RAOB Used for Calcs'!C153</f>
        <v>12204</v>
      </c>
      <c r="D153" s="59">
        <f>IF('lateral displacement'!L153=0, 'lateral displacement'!L153/0, 'lateral displacement'!L153)</f>
        <v>-1.0334115589384483</v>
      </c>
      <c r="F153" s="12">
        <f>IF('lateral displacement'!N153=0, 'lateral displacement'!N153/0, 'lateral displacement'!N153)</f>
        <v>-78.530874266700366</v>
      </c>
    </row>
    <row r="154" spans="2:6" x14ac:dyDescent="0.15">
      <c r="B154" s="15">
        <f>'RAOB Used for Calcs'!C154</f>
        <v>12304</v>
      </c>
      <c r="D154" s="59">
        <f>IF('lateral displacement'!L154=0, 'lateral displacement'!L154/0, 'lateral displacement'!L154)</f>
        <v>-1.0448186149842362</v>
      </c>
      <c r="F154" s="12">
        <f>IF('lateral displacement'!N154=0, 'lateral displacement'!N154/0, 'lateral displacement'!N154)</f>
        <v>-87.00589942557184</v>
      </c>
    </row>
    <row r="155" spans="2:6" x14ac:dyDescent="0.15">
      <c r="B155" s="15">
        <f>'RAOB Used for Calcs'!C155</f>
        <v>12404</v>
      </c>
      <c r="D155" s="59">
        <f>IF('lateral displacement'!L155=0, 'lateral displacement'!L155/0, 'lateral displacement'!L155)</f>
        <v>-1.0556777644220841</v>
      </c>
      <c r="F155" s="12">
        <f>IF('lateral displacement'!N155=0, 'lateral displacement'!N155/0, 'lateral displacement'!N155)</f>
        <v>-96.250767561544961</v>
      </c>
    </row>
    <row r="156" spans="2:6" x14ac:dyDescent="0.15">
      <c r="B156" s="15">
        <f>'RAOB Used for Calcs'!C156</f>
        <v>12504</v>
      </c>
      <c r="D156" s="59">
        <f>IF('lateral displacement'!L156=0, 'lateral displacement'!L156/0, 'lateral displacement'!L156)</f>
        <v>-1.0659958074315126</v>
      </c>
      <c r="F156" s="12">
        <f>IF('lateral displacement'!N156=0, 'lateral displacement'!N156/0, 'lateral displacement'!N156)</f>
        <v>-106.30098227928725</v>
      </c>
    </row>
    <row r="157" spans="2:6" x14ac:dyDescent="0.15">
      <c r="B157" s="15">
        <f>'RAOB Used for Calcs'!C157</f>
        <v>12604</v>
      </c>
      <c r="D157" s="59">
        <f>IF('lateral displacement'!L157=0, 'lateral displacement'!L157/0, 'lateral displacement'!L157)</f>
        <v>-1.0757843370110045</v>
      </c>
      <c r="F157" s="12">
        <f>IF('lateral displacement'!N157=0, 'lateral displacement'!N157/0, 'lateral displacement'!N157)</f>
        <v>-117.19024973027796</v>
      </c>
    </row>
    <row r="158" spans="2:6" x14ac:dyDescent="0.15">
      <c r="B158" s="15">
        <f>'RAOB Used for Calcs'!C158</f>
        <v>12704</v>
      </c>
      <c r="D158" s="59">
        <f>IF('lateral displacement'!L158=0, 'lateral displacement'!L158/0, 'lateral displacement'!L158)</f>
        <v>-1.0850588281722</v>
      </c>
      <c r="F158" s="12">
        <f>IF('lateral displacement'!N158=0, 'lateral displacement'!N158/0, 'lateral displacement'!N158)</f>
        <v>-128.95051155552795</v>
      </c>
    </row>
    <row r="159" spans="2:6" x14ac:dyDescent="0.15">
      <c r="B159" s="15">
        <f>'RAOB Used for Calcs'!C159</f>
        <v>12804</v>
      </c>
      <c r="D159" s="59">
        <f>IF('lateral displacement'!L159=0, 'lateral displacement'!L159/0, 'lateral displacement'!L159)</f>
        <v>-1.0938377041765768</v>
      </c>
      <c r="F159" s="12">
        <f>IF('lateral displacement'!N159=0, 'lateral displacement'!N159/0, 'lateral displacement'!N159)</f>
        <v>-141.61195810090163</v>
      </c>
    </row>
    <row r="160" spans="2:6" x14ac:dyDescent="0.15">
      <c r="B160" s="15">
        <f>'RAOB Used for Calcs'!C160</f>
        <v>12904</v>
      </c>
      <c r="D160" s="59">
        <f>IF('lateral displacement'!L160=0, 'lateral displacement'!L160/0, 'lateral displacement'!L160)</f>
        <v>-1.102141442497645</v>
      </c>
      <c r="F160" s="12">
        <f>IF('lateral displacement'!N160=0, 'lateral displacement'!N160/0, 'lateral displacement'!N160)</f>
        <v>-155.20297651595075</v>
      </c>
    </row>
    <row r="161" spans="2:6" x14ac:dyDescent="0.15">
      <c r="B161" s="15">
        <f>'RAOB Used for Calcs'!C161</f>
        <v>13004</v>
      </c>
      <c r="D161" s="59">
        <f>IF('lateral displacement'!L161=0, 'lateral displacement'!L161/0, 'lateral displacement'!L161)</f>
        <v>-1.1099917683977809</v>
      </c>
      <c r="F161" s="12">
        <f>IF('lateral displacement'!N161=0, 'lateral displacement'!N161/0, 'lateral displacement'!N161)</f>
        <v>-169.75000006885352</v>
      </c>
    </row>
    <row r="162" spans="2:6" x14ac:dyDescent="0.15">
      <c r="B162" s="15">
        <f>'RAOB Used for Calcs'!C162</f>
        <v>13104</v>
      </c>
      <c r="D162" s="59">
        <f>IF('lateral displacement'!L162=0, 'lateral displacement'!L162/0, 'lateral displacement'!L162)</f>
        <v>-1.1174109666228869</v>
      </c>
      <c r="F162" s="12">
        <f>IF('lateral displacement'!N162=0, 'lateral displacement'!N162/0, 'lateral displacement'!N162)</f>
        <v>-185.2772402732401</v>
      </c>
    </row>
    <row r="163" spans="2:6" x14ac:dyDescent="0.15">
      <c r="B163" s="15">
        <f>'RAOB Used for Calcs'!C163</f>
        <v>13204</v>
      </c>
      <c r="D163" s="59">
        <f>IF('lateral displacement'!L163=0, 'lateral displacement'!L163/0, 'lateral displacement'!L163)</f>
        <v>-1.1244213249215107</v>
      </c>
      <c r="F163" s="12">
        <f>IF('lateral displacement'!N163=0, 'lateral displacement'!N163/0, 'lateral displacement'!N163)</f>
        <v>-201.80629915667882</v>
      </c>
    </row>
    <row r="164" spans="2:6" x14ac:dyDescent="0.15">
      <c r="B164" s="15">
        <f>'RAOB Used for Calcs'!C164</f>
        <v>13299.333333333334</v>
      </c>
      <c r="D164" s="59">
        <f>IF('lateral displacement'!L164=0, 'lateral displacement'!L164/0, 'lateral displacement'!L164)</f>
        <v>-1.130753441001082</v>
      </c>
      <c r="F164" s="12">
        <f>IF('lateral displacement'!N164=0, 'lateral displacement'!N164/0, 'lateral displacement'!N164)</f>
        <v>-218.50796733579494</v>
      </c>
    </row>
    <row r="165" spans="2:6" x14ac:dyDescent="0.15">
      <c r="B165" s="15">
        <f>'RAOB Used for Calcs'!C165</f>
        <v>13394.666666666668</v>
      </c>
      <c r="D165" s="59">
        <f>IF('lateral displacement'!L165=0, 'lateral displacement'!L165/0, 'lateral displacement'!L165)</f>
        <v>-1.1367522535405243</v>
      </c>
      <c r="F165" s="12">
        <f>IF('lateral displacement'!N165=0, 'lateral displacement'!N165/0, 'lateral displacement'!N165)</f>
        <v>-236.1511475806266</v>
      </c>
    </row>
    <row r="166" spans="2:6" x14ac:dyDescent="0.15">
      <c r="B166" s="15">
        <f>'RAOB Used for Calcs'!C166</f>
        <v>13490</v>
      </c>
      <c r="D166" s="59">
        <f>IF('lateral displacement'!L166=0, 'lateral displacement'!L166/0, 'lateral displacement'!L166)</f>
        <v>-1.1562179103709935</v>
      </c>
      <c r="F166" s="12">
        <f>IF('lateral displacement'!N166=0, 'lateral displacement'!N166/0, 'lateral displacement'!N166)</f>
        <v>-254.78448643803748</v>
      </c>
    </row>
    <row r="167" spans="2:6" x14ac:dyDescent="0.15">
      <c r="B167" s="15">
        <f>'RAOB Used for Calcs'!C167</f>
        <v>13623.333333333334</v>
      </c>
      <c r="D167" s="59">
        <f>IF('lateral displacement'!L167=0, 'lateral displacement'!L167/0, 'lateral displacement'!L167)</f>
        <v>-1.0741969993714422</v>
      </c>
      <c r="F167" s="12">
        <f>IF('lateral displacement'!N167=0, 'lateral displacement'!N167/0, 'lateral displacement'!N167)</f>
        <v>-255.58961559381058</v>
      </c>
    </row>
    <row r="168" spans="2:6" x14ac:dyDescent="0.15">
      <c r="B168" s="15">
        <f>'RAOB Used for Calcs'!C168</f>
        <v>13756.666666666668</v>
      </c>
      <c r="D168" s="59">
        <f>IF('lateral displacement'!L168=0, 'lateral displacement'!L168/0, 'lateral displacement'!L168)</f>
        <v>-1.0930061602545389</v>
      </c>
      <c r="F168" s="12">
        <f>IF('lateral displacement'!N168=0, 'lateral displacement'!N168/0, 'lateral displacement'!N168)</f>
        <v>-280.15482358330081</v>
      </c>
    </row>
    <row r="169" spans="2:6" x14ac:dyDescent="0.15">
      <c r="B169" s="15">
        <f>'RAOB Used for Calcs'!C169</f>
        <v>13890</v>
      </c>
      <c r="D169" s="59">
        <f>IF('lateral displacement'!L169=0, 'lateral displacement'!L169/0, 'lateral displacement'!L169)</f>
        <v>-1.0987171049446414</v>
      </c>
      <c r="F169" s="12">
        <f>IF('lateral displacement'!N169=0, 'lateral displacement'!N169/0, 'lateral displacement'!N169)</f>
        <v>-306.17855957280841</v>
      </c>
    </row>
    <row r="170" spans="2:6" x14ac:dyDescent="0.15">
      <c r="B170" s="15">
        <f>'RAOB Used for Calcs'!C170</f>
        <v>14035.333333333334</v>
      </c>
      <c r="D170" s="59">
        <f>IF('lateral displacement'!L170=0, 'lateral displacement'!L170/0, 'lateral displacement'!L170)</f>
        <v>-1.1045012871579305</v>
      </c>
      <c r="F170" s="12">
        <f>IF('lateral displacement'!N170=0, 'lateral displacement'!N170/0, 'lateral displacement'!N170)</f>
        <v>-336.23820668253899</v>
      </c>
    </row>
    <row r="171" spans="2:6" x14ac:dyDescent="0.15">
      <c r="B171" s="15">
        <f>'RAOB Used for Calcs'!C171</f>
        <v>14180.666666666668</v>
      </c>
      <c r="D171" s="59">
        <f>IF('lateral displacement'!L171=0, 'lateral displacement'!L171/0, 'lateral displacement'!L171)</f>
        <v>-1.1098757437122391</v>
      </c>
      <c r="F171" s="12">
        <f>IF('lateral displacement'!N171=0, 'lateral displacement'!N171/0, 'lateral displacement'!N171)</f>
        <v>-368.0104039615984</v>
      </c>
    </row>
    <row r="172" spans="2:6" x14ac:dyDescent="0.15">
      <c r="B172" s="15">
        <f>'RAOB Used for Calcs'!C172</f>
        <v>14326</v>
      </c>
      <c r="D172" s="59">
        <f>IF('lateral displacement'!L172=0, 'lateral displacement'!L172/0, 'lateral displacement'!L172)</f>
        <v>-1.1205221958879634</v>
      </c>
      <c r="F172" s="12">
        <f>IF('lateral displacement'!N172=0, 'lateral displacement'!N172/0, 'lateral displacement'!N172)</f>
        <v>-401.56230666689265</v>
      </c>
    </row>
    <row r="173" spans="2:6" x14ac:dyDescent="0.15">
      <c r="B173" s="15">
        <f>'RAOB Used for Calcs'!C173</f>
        <v>14352.666666666666</v>
      </c>
      <c r="D173" s="59">
        <f>IF('lateral displacement'!L173=0, 'lateral displacement'!L173/0, 'lateral displacement'!L173)</f>
        <v>-1.1179312037508824</v>
      </c>
      <c r="F173" s="12">
        <f>IF('lateral displacement'!N173=0, 'lateral displacement'!N173/0, 'lateral displacement'!N173)</f>
        <v>-404.62169426638923</v>
      </c>
    </row>
    <row r="174" spans="2:6" x14ac:dyDescent="0.15">
      <c r="B174" s="15">
        <f>'RAOB Used for Calcs'!C174</f>
        <v>14379.333333333332</v>
      </c>
      <c r="D174" s="59">
        <f>IF('lateral displacement'!L174=0, 'lateral displacement'!L174/0, 'lateral displacement'!L174)</f>
        <v>-1.1244435485927859</v>
      </c>
      <c r="F174" s="12">
        <f>IF('lateral displacement'!N174=0, 'lateral displacement'!N174/0, 'lateral displacement'!N174)</f>
        <v>-410.99862112914684</v>
      </c>
    </row>
    <row r="175" spans="2:6" x14ac:dyDescent="0.15">
      <c r="B175" s="15">
        <f>'RAOB Used for Calcs'!C175</f>
        <v>14406</v>
      </c>
      <c r="D175" s="59">
        <f>IF('lateral displacement'!L175=0, 'lateral displacement'!L175/0, 'lateral displacement'!L175)</f>
        <v>-1.1820767981528064</v>
      </c>
      <c r="F175" s="12">
        <f>IF('lateral displacement'!N175=0, 'lateral displacement'!N175/0, 'lateral displacement'!N175)</f>
        <v>-417.31513078856904</v>
      </c>
    </row>
    <row r="176" spans="2:6" x14ac:dyDescent="0.15">
      <c r="B176" s="15">
        <f>'RAOB Used for Calcs'!C176</f>
        <v>14539.333333333334</v>
      </c>
      <c r="D176" s="59">
        <f>IF('lateral displacement'!L176=0, 'lateral displacement'!L176/0, 'lateral displacement'!L176)</f>
        <v>-1.123763848204069</v>
      </c>
      <c r="F176" s="12">
        <f>IF('lateral displacement'!N176=0, 'lateral displacement'!N176/0, 'lateral displacement'!N176)</f>
        <v>-405.00367972609621</v>
      </c>
    </row>
    <row r="177" spans="2:6" x14ac:dyDescent="0.15">
      <c r="B177" s="15">
        <f>'RAOB Used for Calcs'!C177</f>
        <v>14672.666666666668</v>
      </c>
      <c r="D177" s="59">
        <f>IF('lateral displacement'!L177=0, 'lateral displacement'!L177/0, 'lateral displacement'!L177)</f>
        <v>-1.1815704260574462</v>
      </c>
      <c r="F177" s="12">
        <f>IF('lateral displacement'!N177=0, 'lateral displacement'!N177/0, 'lateral displacement'!N177)</f>
        <v>-434.41130162597983</v>
      </c>
    </row>
    <row r="178" spans="2:6" x14ac:dyDescent="0.15">
      <c r="B178" s="15">
        <f>'RAOB Used for Calcs'!C178</f>
        <v>14806</v>
      </c>
      <c r="D178" s="59">
        <f>IF('lateral displacement'!L178=0, 'lateral displacement'!L178/0, 'lateral displacement'!L178)</f>
        <v>-1.1853436708861331</v>
      </c>
      <c r="F178" s="12">
        <f>IF('lateral displacement'!N178=0, 'lateral displacement'!N178/0, 'lateral displacement'!N178)</f>
        <v>-463.11490165840519</v>
      </c>
    </row>
    <row r="179" spans="2:6" x14ac:dyDescent="0.15">
      <c r="B179" s="15">
        <f>'RAOB Used for Calcs'!C179</f>
        <v>14934.666666666666</v>
      </c>
      <c r="D179" s="59">
        <f>IF('lateral displacement'!L179=0, 'lateral displacement'!L179/0, 'lateral displacement'!L179)</f>
        <v>-1.1887863432470407</v>
      </c>
      <c r="F179" s="12">
        <f>IF('lateral displacement'!N179=0, 'lateral displacement'!N179/0, 'lateral displacement'!N179)</f>
        <v>-491.66531997408197</v>
      </c>
    </row>
    <row r="180" spans="2:6" x14ac:dyDescent="0.15">
      <c r="B180" s="15">
        <f>'RAOB Used for Calcs'!C180</f>
        <v>15063.333333333332</v>
      </c>
      <c r="D180" s="59">
        <f>IF('lateral displacement'!L180=0, 'lateral displacement'!L180/0, 'lateral displacement'!L180)</f>
        <v>-1.1920405435121642</v>
      </c>
      <c r="F180" s="12">
        <f>IF('lateral displacement'!N180=0, 'lateral displacement'!N180/0, 'lateral displacement'!N180)</f>
        <v>-520.99514643148109</v>
      </c>
    </row>
    <row r="181" spans="2:6" x14ac:dyDescent="0.15">
      <c r="B181" s="15">
        <f>'RAOB Used for Calcs'!C181</f>
        <v>15192</v>
      </c>
      <c r="D181" s="59">
        <f>IF('lateral displacement'!L181=0, 'lateral displacement'!L181/0, 'lateral displacement'!L181)</f>
        <v>-1.2018449653354262</v>
      </c>
      <c r="F181" s="12">
        <f>IF('lateral displacement'!N181=0, 'lateral displacement'!N181/0, 'lateral displacement'!N181)</f>
        <v>-551.04191106062501</v>
      </c>
    </row>
    <row r="182" spans="2:6" x14ac:dyDescent="0.15">
      <c r="B182" s="15">
        <f>'RAOB Used for Calcs'!C182</f>
        <v>15208</v>
      </c>
      <c r="D182" s="59">
        <f>IF('lateral displacement'!L182=0, 'lateral displacement'!L182/0, 'lateral displacement'!L182)</f>
        <v>-1.2027339029720761</v>
      </c>
      <c r="F182" s="12">
        <f>IF('lateral displacement'!N182=0, 'lateral displacement'!N182/0, 'lateral displacement'!N182)</f>
        <v>-552.06712607308816</v>
      </c>
    </row>
    <row r="183" spans="2:6" x14ac:dyDescent="0.15">
      <c r="B183" s="15">
        <f>'RAOB Used for Calcs'!C183</f>
        <v>15224</v>
      </c>
      <c r="D183" s="59">
        <f>IF('lateral displacement'!L183=0, 'lateral displacement'!L183/0, 'lateral displacement'!L183)</f>
        <v>-1.2098326230935179</v>
      </c>
      <c r="F183" s="12">
        <f>IF('lateral displacement'!N183=0, 'lateral displacement'!N183/0, 'lateral displacement'!N183)</f>
        <v>-555.94272569440864</v>
      </c>
    </row>
    <row r="184" spans="2:6" x14ac:dyDescent="0.15">
      <c r="B184" s="15">
        <f>'RAOB Used for Calcs'!C184</f>
        <v>15240</v>
      </c>
      <c r="D184" s="59">
        <f>IF('lateral displacement'!L184=0, 'lateral displacement'!L184/0, 'lateral displacement'!L184)</f>
        <v>-1.2951165234876036</v>
      </c>
      <c r="F184" s="12">
        <f>IF('lateral displacement'!N184=0, 'lateral displacement'!N184/0, 'lateral displacement'!N184)</f>
        <v>-559.72157581736383</v>
      </c>
    </row>
    <row r="185" spans="2:6" x14ac:dyDescent="0.15">
      <c r="B185" s="15">
        <f>'RAOB Used for Calcs'!C185</f>
        <v>15340</v>
      </c>
      <c r="D185" s="59">
        <f>IF('lateral displacement'!L185=0, 'lateral displacement'!L185/0, 'lateral displacement'!L185)</f>
        <v>-1.3032782843413246</v>
      </c>
      <c r="F185" s="12">
        <f>IF('lateral displacement'!N185=0, 'lateral displacement'!N185/0, 'lateral displacement'!N185)</f>
        <v>-547.34965436919913</v>
      </c>
    </row>
    <row r="186" spans="2:6" x14ac:dyDescent="0.15">
      <c r="B186" s="15">
        <f>'RAOB Used for Calcs'!C186</f>
        <v>15440</v>
      </c>
      <c r="D186" s="59">
        <f>IF('lateral displacement'!L186=0, 'lateral displacement'!L186/0, 'lateral displacement'!L186)</f>
        <v>-1.3912208572619236</v>
      </c>
      <c r="F186" s="12">
        <f>IF('lateral displacement'!N186=0, 'lateral displacement'!N186/0, 'lateral displacement'!N186)</f>
        <v>-568.50367636293129</v>
      </c>
    </row>
    <row r="187" spans="2:6" x14ac:dyDescent="0.15">
      <c r="B187" s="15">
        <f>'RAOB Used for Calcs'!C187</f>
        <v>15540</v>
      </c>
      <c r="D187" s="59">
        <f>IF('lateral displacement'!L187=0, 'lateral displacement'!L187/0, 'lateral displacement'!L187)</f>
        <v>-1.393731471024418</v>
      </c>
      <c r="F187" s="12">
        <f>IF('lateral displacement'!N187=0, 'lateral displacement'!N187/0, 'lateral displacement'!N187)</f>
        <v>-590.18807235422946</v>
      </c>
    </row>
    <row r="188" spans="2:6" x14ac:dyDescent="0.15">
      <c r="B188" s="15">
        <f>'RAOB Used for Calcs'!C188</f>
        <v>15643.333333333334</v>
      </c>
      <c r="D188" s="59">
        <f>IF('lateral displacement'!L188=0, 'lateral displacement'!L188/0, 'lateral displacement'!L188)</f>
        <v>-1.39622160079102</v>
      </c>
      <c r="F188" s="12">
        <f>IF('lateral displacement'!N188=0, 'lateral displacement'!N188/0, 'lateral displacement'!N188)</f>
        <v>-612.88542853170088</v>
      </c>
    </row>
    <row r="189" spans="2:6" x14ac:dyDescent="0.15">
      <c r="B189" s="15">
        <f>'RAOB Used for Calcs'!C189</f>
        <v>15746.666666666668</v>
      </c>
      <c r="D189" s="59">
        <f>IF('lateral displacement'!L189=0, 'lateral displacement'!L189/0, 'lateral displacement'!L189)</f>
        <v>-1.3986115135568369</v>
      </c>
      <c r="F189" s="12">
        <f>IF('lateral displacement'!N189=0, 'lateral displacement'!N189/0, 'lateral displacement'!N189)</f>
        <v>-635.85112064341604</v>
      </c>
    </row>
    <row r="190" spans="2:6" x14ac:dyDescent="0.15">
      <c r="B190" s="15">
        <f>'RAOB Used for Calcs'!C190</f>
        <v>15850</v>
      </c>
      <c r="D190" s="59">
        <f>IF('lateral displacement'!L190=0, 'lateral displacement'!L190/0, 'lateral displacement'!L190)</f>
        <v>-1.4076214545070451</v>
      </c>
      <c r="F190" s="12">
        <f>IF('lateral displacement'!N190=0, 'lateral displacement'!N190/0, 'lateral displacement'!N190)</f>
        <v>-659.05546606644009</v>
      </c>
    </row>
    <row r="191" spans="2:6" x14ac:dyDescent="0.15">
      <c r="B191" s="15">
        <f>'RAOB Used for Calcs'!C191</f>
        <v>15930</v>
      </c>
      <c r="D191" s="59">
        <f>IF('lateral displacement'!L191=0, 'lateral displacement'!L191/0, 'lateral displacement'!L191)</f>
        <v>-1.3832072587507289</v>
      </c>
      <c r="F191" s="12">
        <f>IF('lateral displacement'!N191=0, 'lateral displacement'!N191/0, 'lateral displacement'!N191)</f>
        <v>-661.05790681204155</v>
      </c>
    </row>
    <row r="192" spans="2:6" x14ac:dyDescent="0.15">
      <c r="B192" s="15">
        <f>'RAOB Used for Calcs'!C192</f>
        <v>16010</v>
      </c>
      <c r="D192" s="59">
        <f>IF('lateral displacement'!L192=0, 'lateral displacement'!L192/0, 'lateral displacement'!L192)</f>
        <v>-1.3897924376317665</v>
      </c>
      <c r="F192" s="12">
        <f>IF('lateral displacement'!N192=0, 'lateral displacement'!N192/0, 'lateral displacement'!N192)</f>
        <v>-661.03903699610714</v>
      </c>
    </row>
    <row r="193" spans="2:6" x14ac:dyDescent="0.15">
      <c r="B193" s="15">
        <f>'RAOB Used for Calcs'!C193</f>
        <v>16090</v>
      </c>
      <c r="D193" s="59">
        <f>IF('lateral displacement'!L193=0, 'lateral displacement'!L193/0, 'lateral displacement'!L193)</f>
        <v>-1.3892887996444758</v>
      </c>
      <c r="F193" s="12">
        <f>IF('lateral displacement'!N193=0, 'lateral displacement'!N193/0, 'lateral displacement'!N193)</f>
        <v>-660.78746518554101</v>
      </c>
    </row>
    <row r="194" spans="2:6" x14ac:dyDescent="0.15">
      <c r="B194" s="15">
        <f>'RAOB Used for Calcs'!C194</f>
        <v>16111.333333333334</v>
      </c>
      <c r="D194" s="59">
        <f>IF('lateral displacement'!L194=0, 'lateral displacement'!L194/0, 'lateral displacement'!L194)</f>
        <v>-1.3798826115037282</v>
      </c>
      <c r="F194" s="12">
        <f>IF('lateral displacement'!N194=0, 'lateral displacement'!N194/0, 'lateral displacement'!N194)</f>
        <v>-656.30165476491538</v>
      </c>
    </row>
    <row r="195" spans="2:6" x14ac:dyDescent="0.15">
      <c r="B195" s="15">
        <f>'RAOB Used for Calcs'!C195</f>
        <v>16132.666666666668</v>
      </c>
      <c r="D195" s="59">
        <f>IF('lateral displacement'!L195=0, 'lateral displacement'!L195/0, 'lateral displacement'!L195)</f>
        <v>-1.3793823834004488</v>
      </c>
      <c r="F195" s="12">
        <f>IF('lateral displacement'!N195=0, 'lateral displacement'!N195/0, 'lateral displacement'!N195)</f>
        <v>-656.05179077041635</v>
      </c>
    </row>
    <row r="196" spans="2:6" x14ac:dyDescent="0.15">
      <c r="B196" s="15">
        <f>'RAOB Used for Calcs'!C196</f>
        <v>16154</v>
      </c>
      <c r="D196" s="59">
        <f>IF('lateral displacement'!L196=0, 'lateral displacement'!L196/0, 'lateral displacement'!L196)</f>
        <v>-1.3801025394221114</v>
      </c>
      <c r="F196" s="12">
        <f>IF('lateral displacement'!N196=0, 'lateral displacement'!N196/0, 'lateral displacement'!N196)</f>
        <v>-655.75218422403191</v>
      </c>
    </row>
    <row r="197" spans="2:6" x14ac:dyDescent="0.15">
      <c r="B197" s="15">
        <f>'RAOB Used for Calcs'!C197</f>
        <v>16280</v>
      </c>
      <c r="D197" s="59">
        <f>IF('lateral displacement'!L197=0, 'lateral displacement'!L197/0, 'lateral displacement'!L197)</f>
        <v>-1.3319086803970968</v>
      </c>
      <c r="F197" s="12">
        <f>IF('lateral displacement'!N197=0, 'lateral displacement'!N197/0, 'lateral displacement'!N197)</f>
        <v>-632.23392329387957</v>
      </c>
    </row>
    <row r="198" spans="2:6" x14ac:dyDescent="0.15">
      <c r="B198" s="15">
        <f>'RAOB Used for Calcs'!C198</f>
        <v>16406</v>
      </c>
      <c r="D198" s="59">
        <f>IF('lateral displacement'!L198=0, 'lateral displacement'!L198/0, 'lateral displacement'!L198)</f>
        <v>-1.332603688216518</v>
      </c>
      <c r="F198" s="12">
        <f>IF('lateral displacement'!N198=0, 'lateral displacement'!N198/0, 'lateral displacement'!N198)</f>
        <v>-631.94506200325623</v>
      </c>
    </row>
    <row r="199" spans="2:6" x14ac:dyDescent="0.15">
      <c r="B199" s="15">
        <f>'RAOB Used for Calcs'!C199</f>
        <v>16532</v>
      </c>
      <c r="D199" s="59">
        <f>IF('lateral displacement'!L199=0, 'lateral displacement'!L199/0, 'lateral displacement'!L199)</f>
        <v>-1.3335992547968898</v>
      </c>
      <c r="F199" s="12">
        <f>IF('lateral displacement'!N199=0, 'lateral displacement'!N199/0, 'lateral displacement'!N199)</f>
        <v>-631.24177886365646</v>
      </c>
    </row>
    <row r="200" spans="2:6" x14ac:dyDescent="0.15">
      <c r="B200" s="15">
        <f>'RAOB Used for Calcs'!C200</f>
        <v>16665.333333333332</v>
      </c>
      <c r="D200" s="59">
        <f>IF('lateral displacement'!L200=0, 'lateral displacement'!L200/0, 'lateral displacement'!L200)</f>
        <v>-1.2297396722613454</v>
      </c>
      <c r="F200" s="12">
        <f>IF('lateral displacement'!N200=0, 'lateral displacement'!N200/0, 'lateral displacement'!N200)</f>
        <v>-581.53995400365613</v>
      </c>
    </row>
    <row r="201" spans="2:6" x14ac:dyDescent="0.15">
      <c r="B201" s="15">
        <f>'RAOB Used for Calcs'!C201</f>
        <v>16798.666666666664</v>
      </c>
      <c r="D201" s="59">
        <f>IF('lateral displacement'!L201=0, 'lateral displacement'!L201/0, 'lateral displacement'!L201)</f>
        <v>-1.2311171068555926</v>
      </c>
      <c r="F201" s="12">
        <f>IF('lateral displacement'!N201=0, 'lateral displacement'!N201/0, 'lateral displacement'!N201)</f>
        <v>-580.56849643489591</v>
      </c>
    </row>
    <row r="202" spans="2:6" x14ac:dyDescent="0.15">
      <c r="B202" s="15">
        <f>'RAOB Used for Calcs'!C202</f>
        <v>16932</v>
      </c>
      <c r="D202" s="59">
        <f>IF('lateral displacement'!L202=0, 'lateral displacement'!L202/0, 'lateral displacement'!L202)</f>
        <v>-1.2311171068555926</v>
      </c>
      <c r="F202" s="12">
        <f>IF('lateral displacement'!N202=0, 'lateral displacement'!N202/0, 'lateral displacement'!N202)</f>
        <v>-580.56849643489591</v>
      </c>
    </row>
    <row r="203" spans="2:6" x14ac:dyDescent="0.15">
      <c r="B203" s="15">
        <f>'RAOB Used for Calcs'!C203</f>
        <v>17079.333333333332</v>
      </c>
      <c r="D203" s="59">
        <f>IF('lateral displacement'!L203=0, 'lateral displacement'!L203/0, 'lateral displacement'!L203)</f>
        <v>-1.2311171068555926</v>
      </c>
      <c r="F203" s="12">
        <f>IF('lateral displacement'!N203=0, 'lateral displacement'!N203/0, 'lateral displacement'!N203)</f>
        <v>-580.56849643489591</v>
      </c>
    </row>
    <row r="204" spans="2:6" x14ac:dyDescent="0.15">
      <c r="B204" s="15">
        <f>'RAOB Used for Calcs'!C204</f>
        <v>17226.666666666664</v>
      </c>
      <c r="D204" s="59">
        <f>IF('lateral displacement'!L204=0, 'lateral displacement'!L204/0, 'lateral displacement'!L204)</f>
        <v>-1.2311171068555926</v>
      </c>
      <c r="F204" s="12">
        <f>IF('lateral displacement'!N204=0, 'lateral displacement'!N204/0, 'lateral displacement'!N204)</f>
        <v>-580.56849643489591</v>
      </c>
    </row>
    <row r="205" spans="2:6" x14ac:dyDescent="0.15">
      <c r="B205" s="15">
        <f>'RAOB Used for Calcs'!C205</f>
        <v>17374</v>
      </c>
      <c r="D205" s="59">
        <f>IF('lateral displacement'!L205=0, 'lateral displacement'!L205/0, 'lateral displacement'!L205)</f>
        <v>-1.2311171068555926</v>
      </c>
      <c r="F205" s="12">
        <f>IF('lateral displacement'!N205=0, 'lateral displacement'!N205/0, 'lateral displacement'!N205)</f>
        <v>-580.56849643489591</v>
      </c>
    </row>
    <row r="206" spans="2:6" x14ac:dyDescent="0.15">
      <c r="B206" s="15">
        <f>'RAOB Used for Calcs'!C206</f>
        <v>17537.333333333332</v>
      </c>
      <c r="D206" s="59">
        <f>IF('lateral displacement'!L206=0, 'lateral displacement'!L206/0, 'lateral displacement'!L206)</f>
        <v>-1.1071631108611475</v>
      </c>
      <c r="F206" s="12">
        <f>IF('lateral displacement'!N206=0, 'lateral displacement'!N206/0, 'lateral displacement'!N206)</f>
        <v>-546.74739198246539</v>
      </c>
    </row>
    <row r="207" spans="2:6" x14ac:dyDescent="0.15">
      <c r="B207" s="15">
        <f>'RAOB Used for Calcs'!C207</f>
        <v>17700.666666666664</v>
      </c>
      <c r="D207" s="59">
        <f>IF('lateral displacement'!L207=0, 'lateral displacement'!L207/0, 'lateral displacement'!L207)</f>
        <v>-1.0579183418404843</v>
      </c>
      <c r="F207" s="12">
        <f>IF('lateral displacement'!N207=0, 'lateral displacement'!N207/0, 'lateral displacement'!N207)</f>
        <v>-547.6300025434432</v>
      </c>
    </row>
    <row r="208" spans="2:6" x14ac:dyDescent="0.15">
      <c r="B208" s="15">
        <f>'RAOB Used for Calcs'!C208</f>
        <v>17864</v>
      </c>
      <c r="D208" s="59">
        <f>IF('lateral displacement'!L208=0, 'lateral displacement'!L208/0, 'lateral displacement'!L208)</f>
        <v>-1.0579183418404843</v>
      </c>
      <c r="F208" s="12">
        <f>IF('lateral displacement'!N208=0, 'lateral displacement'!N208/0, 'lateral displacement'!N208)</f>
        <v>-547.6300025434432</v>
      </c>
    </row>
    <row r="209" spans="2:6" x14ac:dyDescent="0.15">
      <c r="B209" s="15">
        <f>'RAOB Used for Calcs'!C209</f>
        <v>18026</v>
      </c>
      <c r="D209" s="59">
        <f>IF('lateral displacement'!L209=0, 'lateral displacement'!L209/0, 'lateral displacement'!L209)</f>
        <v>-1.0579183418404843</v>
      </c>
      <c r="F209" s="12">
        <f>IF('lateral displacement'!N209=0, 'lateral displacement'!N209/0, 'lateral displacement'!N209)</f>
        <v>-547.6300025434432</v>
      </c>
    </row>
    <row r="210" spans="2:6" x14ac:dyDescent="0.15">
      <c r="B210" s="15">
        <f>'RAOB Used for Calcs'!C210</f>
        <v>18188</v>
      </c>
      <c r="D210" s="59">
        <f>IF('lateral displacement'!L210=0, 'lateral displacement'!L210/0, 'lateral displacement'!L210)</f>
        <v>-1.0579183418404843</v>
      </c>
      <c r="F210" s="12">
        <f>IF('lateral displacement'!N210=0, 'lateral displacement'!N210/0, 'lateral displacement'!N210)</f>
        <v>-547.6300025434432</v>
      </c>
    </row>
    <row r="211" spans="2:6" x14ac:dyDescent="0.15">
      <c r="B211" s="15">
        <f>'RAOB Used for Calcs'!C211</f>
        <v>18350</v>
      </c>
      <c r="D211" s="59">
        <f>IF('lateral displacement'!L211=0, 'lateral displacement'!L211/0, 'lateral displacement'!L211)</f>
        <v>-1.0579183418404843</v>
      </c>
      <c r="F211" s="12">
        <f>IF('lateral displacement'!N211=0, 'lateral displacement'!N211/0, 'lateral displacement'!N211)</f>
        <v>-547.6300025434432</v>
      </c>
    </row>
    <row r="212" spans="2:6" x14ac:dyDescent="0.15">
      <c r="B212" s="15">
        <f>'RAOB Used for Calcs'!C212</f>
        <v>18483.333333333332</v>
      </c>
      <c r="D212" s="59">
        <f>IF('lateral displacement'!L212=0, 'lateral displacement'!L212/0, 'lateral displacement'!L212)</f>
        <v>-1.091290640191749</v>
      </c>
      <c r="F212" s="12">
        <f>IF('lateral displacement'!N212=0, 'lateral displacement'!N212/0, 'lateral displacement'!N212)</f>
        <v>-512.48286799040216</v>
      </c>
    </row>
    <row r="213" spans="2:6" x14ac:dyDescent="0.15">
      <c r="B213" s="15">
        <f>'RAOB Used for Calcs'!C213</f>
        <v>18616.666666666664</v>
      </c>
      <c r="D213" s="59">
        <f>IF('lateral displacement'!L213=0, 'lateral displacement'!L213/0, 'lateral displacement'!L213)</f>
        <v>-1.1998864164225336</v>
      </c>
      <c r="F213" s="12">
        <f>IF('lateral displacement'!N213=0, 'lateral displacement'!N213/0, 'lateral displacement'!N213)</f>
        <v>-513.61038851129058</v>
      </c>
    </row>
    <row r="214" spans="2:6" x14ac:dyDescent="0.15">
      <c r="B214" s="15">
        <f>'RAOB Used for Calcs'!C214</f>
        <v>18750</v>
      </c>
      <c r="D214" s="59">
        <f>IF('lateral displacement'!L214=0, 'lateral displacement'!L214/0, 'lateral displacement'!L214)</f>
        <v>-1.1998864164225336</v>
      </c>
      <c r="F214" s="12">
        <f>IF('lateral displacement'!N214=0, 'lateral displacement'!N214/0, 'lateral displacement'!N214)</f>
        <v>-513.61038851129058</v>
      </c>
    </row>
    <row r="215" spans="2:6" x14ac:dyDescent="0.15">
      <c r="B215" s="15">
        <f>'RAOB Used for Calcs'!C215</f>
        <v>18900.666666666668</v>
      </c>
      <c r="D215" s="59">
        <f>IF('lateral displacement'!L215=0, 'lateral displacement'!L215/0, 'lateral displacement'!L215)</f>
        <v>-1.1998864164225336</v>
      </c>
      <c r="F215" s="12">
        <f>IF('lateral displacement'!N215=0, 'lateral displacement'!N215/0, 'lateral displacement'!N215)</f>
        <v>-513.61038851129058</v>
      </c>
    </row>
    <row r="216" spans="2:6" x14ac:dyDescent="0.15">
      <c r="B216" s="15">
        <f>'RAOB Used for Calcs'!C216</f>
        <v>19051.333333333336</v>
      </c>
      <c r="D216" s="59">
        <f>IF('lateral displacement'!L216=0, 'lateral displacement'!L216/0, 'lateral displacement'!L216)</f>
        <v>-1.1998864164225336</v>
      </c>
      <c r="F216" s="12">
        <f>IF('lateral displacement'!N216=0, 'lateral displacement'!N216/0, 'lateral displacement'!N216)</f>
        <v>-513.61038851129058</v>
      </c>
    </row>
    <row r="217" spans="2:6" x14ac:dyDescent="0.15">
      <c r="B217" s="15">
        <f>'RAOB Used for Calcs'!C217</f>
        <v>19202</v>
      </c>
      <c r="D217" s="59">
        <f>IF('lateral displacement'!L217=0, 'lateral displacement'!L217/0, 'lateral displacement'!L217)</f>
        <v>-1.1998864164225336</v>
      </c>
      <c r="F217" s="12">
        <f>IF('lateral displacement'!N217=0, 'lateral displacement'!N217/0, 'lateral displacement'!N217)</f>
        <v>-513.61038851129058</v>
      </c>
    </row>
    <row r="218" spans="2:6" x14ac:dyDescent="0.15">
      <c r="B218" s="15">
        <f>'RAOB Used for Calcs'!C218</f>
        <v>19335.333333333332</v>
      </c>
      <c r="D218" s="59">
        <f>IF('lateral displacement'!L218=0, 'lateral displacement'!L218/0, 'lateral displacement'!L218)</f>
        <v>-1.0986505379944456</v>
      </c>
      <c r="F218" s="12">
        <f>IF('lateral displacement'!N218=0, 'lateral displacement'!N218/0, 'lateral displacement'!N218)</f>
        <v>-455.94985915077859</v>
      </c>
    </row>
    <row r="219" spans="2:6" x14ac:dyDescent="0.15">
      <c r="B219" s="15">
        <f>'RAOB Used for Calcs'!C219</f>
        <v>19468.666666666664</v>
      </c>
      <c r="D219" s="59">
        <f>IF('lateral displacement'!L219=0, 'lateral displacement'!L219/0, 'lateral displacement'!L219)</f>
        <v>-1.1317837013009164</v>
      </c>
      <c r="F219" s="12">
        <f>IF('lateral displacement'!N219=0, 'lateral displacement'!N219/0, 'lateral displacement'!N219)</f>
        <v>-455.59533000941758</v>
      </c>
    </row>
    <row r="220" spans="2:6" x14ac:dyDescent="0.15">
      <c r="B220" s="15">
        <f>'RAOB Used for Calcs'!C220</f>
        <v>19602</v>
      </c>
      <c r="D220" s="59">
        <f>IF('lateral displacement'!L220=0, 'lateral displacement'!L220/0, 'lateral displacement'!L220)</f>
        <v>-1.1317837013009164</v>
      </c>
      <c r="F220" s="12">
        <f>IF('lateral displacement'!N220=0, 'lateral displacement'!N220/0, 'lateral displacement'!N220)</f>
        <v>-455.59533000941758</v>
      </c>
    </row>
    <row r="221" spans="2:6" x14ac:dyDescent="0.15">
      <c r="B221" s="15">
        <f>'RAOB Used for Calcs'!C221</f>
        <v>19735.333333333332</v>
      </c>
      <c r="D221" s="59">
        <f>IF('lateral displacement'!L221=0, 'lateral displacement'!L221/0, 'lateral displacement'!L221)</f>
        <v>-1.1317837013009164</v>
      </c>
      <c r="F221" s="12">
        <f>IF('lateral displacement'!N221=0, 'lateral displacement'!N221/0, 'lateral displacement'!N221)</f>
        <v>-455.59533000941758</v>
      </c>
    </row>
    <row r="222" spans="2:6" x14ac:dyDescent="0.15">
      <c r="B222" s="15">
        <f>'RAOB Used for Calcs'!C222</f>
        <v>19868.666666666664</v>
      </c>
      <c r="D222" s="59">
        <f>IF('lateral displacement'!L222=0, 'lateral displacement'!L222/0, 'lateral displacement'!L222)</f>
        <v>-1.1317837013009164</v>
      </c>
      <c r="F222" s="12">
        <f>IF('lateral displacement'!N222=0, 'lateral displacement'!N222/0, 'lateral displacement'!N222)</f>
        <v>-455.59533000941758</v>
      </c>
    </row>
    <row r="223" spans="2:6" x14ac:dyDescent="0.15">
      <c r="B223" s="15">
        <f>'RAOB Used for Calcs'!C223</f>
        <v>20002</v>
      </c>
      <c r="D223" s="59">
        <f>IF('lateral displacement'!L223=0, 'lateral displacement'!L223/0, 'lateral displacement'!L223)</f>
        <v>-1.1317837013009164</v>
      </c>
      <c r="F223" s="12">
        <f>IF('lateral displacement'!N223=0, 'lateral displacement'!N223/0, 'lateral displacement'!N223)</f>
        <v>-455.59533000941758</v>
      </c>
    </row>
    <row r="224" spans="2:6" x14ac:dyDescent="0.15">
      <c r="B224" s="15">
        <f>'RAOB Used for Calcs'!C224</f>
        <v>20158</v>
      </c>
      <c r="D224" s="59">
        <f>IF('lateral displacement'!L224=0, 'lateral displacement'!L224/0, 'lateral displacement'!L224)</f>
        <v>-1.1317837013009164</v>
      </c>
      <c r="F224" s="12">
        <f>IF('lateral displacement'!N224=0, 'lateral displacement'!N224/0, 'lateral displacement'!N224)</f>
        <v>-455.59533000941758</v>
      </c>
    </row>
    <row r="225" spans="2:6" x14ac:dyDescent="0.15">
      <c r="B225" s="15">
        <f>'RAOB Used for Calcs'!C225</f>
        <v>20314</v>
      </c>
      <c r="D225" s="59">
        <f>IF('lateral displacement'!L225=0, 'lateral displacement'!L225/0, 'lateral displacement'!L225)</f>
        <v>-1.1317837013009164</v>
      </c>
      <c r="F225" s="12">
        <f>IF('lateral displacement'!N225=0, 'lateral displacement'!N225/0, 'lateral displacement'!N225)</f>
        <v>-455.59533000941758</v>
      </c>
    </row>
    <row r="226" spans="2:6" x14ac:dyDescent="0.15">
      <c r="B226" s="15">
        <f>'RAOB Used for Calcs'!C226</f>
        <v>20470</v>
      </c>
      <c r="D226" s="59">
        <f>IF('lateral displacement'!L226=0, 'lateral displacement'!L226/0, 'lateral displacement'!L226)</f>
        <v>-1.1317837013009164</v>
      </c>
      <c r="F226" s="12">
        <f>IF('lateral displacement'!N226=0, 'lateral displacement'!N226/0, 'lateral displacement'!N226)</f>
        <v>-455.59533000941758</v>
      </c>
    </row>
    <row r="227" spans="2:6" x14ac:dyDescent="0.15">
      <c r="B227" s="15">
        <f>'RAOB Used for Calcs'!C227</f>
        <v>20603.333333333332</v>
      </c>
      <c r="D227" s="59">
        <f>IF('lateral displacement'!L227=0, 'lateral displacement'!L227/0, 'lateral displacement'!L227)</f>
        <v>-0.99580955800810145</v>
      </c>
      <c r="F227" s="12">
        <f>IF('lateral displacement'!N227=0, 'lateral displacement'!N227/0, 'lateral displacement'!N227)</f>
        <v>-414.85146524465938</v>
      </c>
    </row>
    <row r="228" spans="2:6" x14ac:dyDescent="0.15">
      <c r="B228" s="15">
        <f>'RAOB Used for Calcs'!C228</f>
        <v>20736.666666666664</v>
      </c>
      <c r="D228" s="59">
        <f>IF('lateral displacement'!L228=0, 'lateral displacement'!L228/0, 'lateral displacement'!L228)</f>
        <v>-0.96134136137122461</v>
      </c>
      <c r="F228" s="12">
        <f>IF('lateral displacement'!N228=0, 'lateral displacement'!N228/0, 'lateral displacement'!N228)</f>
        <v>-414.72408415802346</v>
      </c>
    </row>
    <row r="229" spans="2:6" x14ac:dyDescent="0.15">
      <c r="B229" s="15">
        <f>'RAOB Used for Calcs'!C229</f>
        <v>20870</v>
      </c>
      <c r="D229" s="59">
        <f>IF('lateral displacement'!L229=0, 'lateral displacement'!L229/0, 'lateral displacement'!L229)</f>
        <v>-0.96134136137122461</v>
      </c>
      <c r="F229" s="12">
        <f>IF('lateral displacement'!N229=0, 'lateral displacement'!N229/0, 'lateral displacement'!N229)</f>
        <v>-414.72408415802346</v>
      </c>
    </row>
    <row r="230" spans="2:6" x14ac:dyDescent="0.15">
      <c r="B230" s="15">
        <f>'RAOB Used for Calcs'!C230</f>
        <v>21025.333333333332</v>
      </c>
      <c r="D230" s="59">
        <f>IF('lateral displacement'!L230=0, 'lateral displacement'!L230/0, 'lateral displacement'!L230)</f>
        <v>-0.96134136137122461</v>
      </c>
      <c r="F230" s="12">
        <f>IF('lateral displacement'!N230=0, 'lateral displacement'!N230/0, 'lateral displacement'!N230)</f>
        <v>-414.72408415802346</v>
      </c>
    </row>
    <row r="231" spans="2:6" x14ac:dyDescent="0.15">
      <c r="B231" s="15">
        <f>'RAOB Used for Calcs'!C231</f>
        <v>21180.666666666664</v>
      </c>
      <c r="D231" s="59">
        <f>IF('lateral displacement'!L231=0, 'lateral displacement'!L231/0, 'lateral displacement'!L231)</f>
        <v>-0.96134136137122461</v>
      </c>
      <c r="F231" s="12">
        <f>IF('lateral displacement'!N231=0, 'lateral displacement'!N231/0, 'lateral displacement'!N231)</f>
        <v>-414.72408415802346</v>
      </c>
    </row>
    <row r="232" spans="2:6" x14ac:dyDescent="0.15">
      <c r="B232" s="15">
        <f>'RAOB Used for Calcs'!C232</f>
        <v>21336</v>
      </c>
      <c r="D232" s="59">
        <f>IF('lateral displacement'!L232=0, 'lateral displacement'!L232/0, 'lateral displacement'!L232)</f>
        <v>-0.96134136137122461</v>
      </c>
      <c r="F232" s="12">
        <f>IF('lateral displacement'!N232=0, 'lateral displacement'!N232/0, 'lateral displacement'!N232)</f>
        <v>-414.72408415802346</v>
      </c>
    </row>
    <row r="233" spans="2:6" x14ac:dyDescent="0.15">
      <c r="B233" s="15">
        <f>'RAOB Used for Calcs'!C233</f>
        <v>21469.333333333332</v>
      </c>
      <c r="D233" s="59">
        <f>IF('lateral displacement'!L233=0, 'lateral displacement'!L233/0, 'lateral displacement'!L233)</f>
        <v>-0.76114426225051657</v>
      </c>
      <c r="F233" s="12">
        <f>IF('lateral displacement'!N233=0, 'lateral displacement'!N233/0, 'lateral displacement'!N233)</f>
        <v>-310.05332220528106</v>
      </c>
    </row>
    <row r="234" spans="2:6" x14ac:dyDescent="0.15">
      <c r="B234" s="15">
        <f>'RAOB Used for Calcs'!C234</f>
        <v>21602.666666666664</v>
      </c>
      <c r="D234" s="59">
        <f>IF('lateral displacement'!L234=0, 'lateral displacement'!L234/0, 'lateral displacement'!L234)</f>
        <v>-0.80513421384678063</v>
      </c>
      <c r="F234" s="12">
        <f>IF('lateral displacement'!N234=0, 'lateral displacement'!N234/0, 'lateral displacement'!N234)</f>
        <v>-310.19215008342314</v>
      </c>
    </row>
    <row r="235" spans="2:6" x14ac:dyDescent="0.15">
      <c r="B235" s="15">
        <f>'RAOB Used for Calcs'!C235</f>
        <v>21736</v>
      </c>
      <c r="D235" s="59">
        <f>IF('lateral displacement'!L235=0, 'lateral displacement'!L235/0, 'lateral displacement'!L235)</f>
        <v>-0.80513421384678063</v>
      </c>
      <c r="F235" s="12">
        <f>IF('lateral displacement'!N235=0, 'lateral displacement'!N235/0, 'lateral displacement'!N235)</f>
        <v>-310.19215008342314</v>
      </c>
    </row>
    <row r="236" spans="2:6" x14ac:dyDescent="0.15">
      <c r="B236" s="15">
        <f>'RAOB Used for Calcs'!C236</f>
        <v>21869.333333333332</v>
      </c>
      <c r="D236" s="59">
        <f>IF('lateral displacement'!L236=0, 'lateral displacement'!L236/0, 'lateral displacement'!L236)</f>
        <v>-0.80513421384678063</v>
      </c>
      <c r="F236" s="12">
        <f>IF('lateral displacement'!N236=0, 'lateral displacement'!N236/0, 'lateral displacement'!N236)</f>
        <v>-310.19215008342314</v>
      </c>
    </row>
    <row r="237" spans="2:6" x14ac:dyDescent="0.15">
      <c r="B237" s="15">
        <f>'RAOB Used for Calcs'!C237</f>
        <v>22002.666666666664</v>
      </c>
      <c r="D237" s="59">
        <f>IF('lateral displacement'!L237=0, 'lateral displacement'!L237/0, 'lateral displacement'!L237)</f>
        <v>-0.80513421384678063</v>
      </c>
      <c r="F237" s="12">
        <f>IF('lateral displacement'!N237=0, 'lateral displacement'!N237/0, 'lateral displacement'!N237)</f>
        <v>-310.19215008342314</v>
      </c>
    </row>
    <row r="238" spans="2:6" x14ac:dyDescent="0.15">
      <c r="B238" s="15">
        <f>'RAOB Used for Calcs'!C238</f>
        <v>22136</v>
      </c>
      <c r="D238" s="59">
        <f>IF('lateral displacement'!L238=0, 'lateral displacement'!L238/0, 'lateral displacement'!L238)</f>
        <v>-0.80513421384678063</v>
      </c>
      <c r="F238" s="12">
        <f>IF('lateral displacement'!N238=0, 'lateral displacement'!N238/0, 'lateral displacement'!N238)</f>
        <v>-310.19215008342314</v>
      </c>
    </row>
    <row r="239" spans="2:6" x14ac:dyDescent="0.15">
      <c r="B239" s="15">
        <f>'RAOB Used for Calcs'!C239</f>
        <v>22269.333333333332</v>
      </c>
      <c r="D239" s="59">
        <f>IF('lateral displacement'!L239=0, 'lateral displacement'!L239/0, 'lateral displacement'!L239)</f>
        <v>-0.80513421384678063</v>
      </c>
      <c r="F239" s="12">
        <f>IF('lateral displacement'!N239=0, 'lateral displacement'!N239/0, 'lateral displacement'!N239)</f>
        <v>-310.19215008342314</v>
      </c>
    </row>
    <row r="240" spans="2:6" x14ac:dyDescent="0.15">
      <c r="B240" s="15">
        <f>'RAOB Used for Calcs'!C240</f>
        <v>22402.666666666664</v>
      </c>
      <c r="D240" s="59">
        <f>IF('lateral displacement'!L240=0, 'lateral displacement'!L240/0, 'lateral displacement'!L240)</f>
        <v>-0.80513421384678063</v>
      </c>
      <c r="F240" s="12">
        <f>IF('lateral displacement'!N240=0, 'lateral displacement'!N240/0, 'lateral displacement'!N240)</f>
        <v>-310.19215008342314</v>
      </c>
    </row>
    <row r="241" spans="2:6" x14ac:dyDescent="0.15">
      <c r="B241" s="15">
        <f>'RAOB Used for Calcs'!C241</f>
        <v>22536</v>
      </c>
      <c r="D241" s="59">
        <f>IF('lateral displacement'!L241=0, 'lateral displacement'!L241/0, 'lateral displacement'!L241)</f>
        <v>-0.80513421384678063</v>
      </c>
      <c r="F241" s="12">
        <f>IF('lateral displacement'!N241=0, 'lateral displacement'!N241/0, 'lateral displacement'!N241)</f>
        <v>-310.19215008342314</v>
      </c>
    </row>
    <row r="242" spans="2:6" x14ac:dyDescent="0.15">
      <c r="B242" s="15">
        <f>'RAOB Used for Calcs'!C242</f>
        <v>22669.333333333332</v>
      </c>
      <c r="D242" s="59">
        <f>IF('lateral displacement'!L242=0, 'lateral displacement'!L242/0, 'lateral displacement'!L242)</f>
        <v>-0.80513421384678063</v>
      </c>
      <c r="F242" s="12">
        <f>IF('lateral displacement'!N242=0, 'lateral displacement'!N242/0, 'lateral displacement'!N242)</f>
        <v>-310.19215008342314</v>
      </c>
    </row>
    <row r="243" spans="2:6" x14ac:dyDescent="0.15">
      <c r="B243" s="15">
        <f>'RAOB Used for Calcs'!C243</f>
        <v>22802.666666666664</v>
      </c>
      <c r="D243" s="59">
        <f>IF('lateral displacement'!L243=0, 'lateral displacement'!L243/0, 'lateral displacement'!L243)</f>
        <v>-0.80513421384678063</v>
      </c>
      <c r="F243" s="12">
        <f>IF('lateral displacement'!N243=0, 'lateral displacement'!N243/0, 'lateral displacement'!N243)</f>
        <v>-310.19215008342314</v>
      </c>
    </row>
    <row r="244" spans="2:6" x14ac:dyDescent="0.15">
      <c r="B244" s="15">
        <f>'RAOB Used for Calcs'!C244</f>
        <v>22936</v>
      </c>
      <c r="D244" s="59">
        <f>IF('lateral displacement'!L244=0, 'lateral displacement'!L244/0, 'lateral displacement'!L244)</f>
        <v>-0.80513421384678063</v>
      </c>
      <c r="F244" s="12">
        <f>IF('lateral displacement'!N244=0, 'lateral displacement'!N244/0, 'lateral displacement'!N244)</f>
        <v>-310.19215008342314</v>
      </c>
    </row>
    <row r="245" spans="2:6" x14ac:dyDescent="0.15">
      <c r="B245" s="15">
        <f>'RAOB Used for Calcs'!C245</f>
        <v>23069.333333333332</v>
      </c>
      <c r="D245" s="59">
        <f>IF('lateral displacement'!L245=0, 'lateral displacement'!L245/0, 'lateral displacement'!L245)</f>
        <v>-0.80513421384678063</v>
      </c>
      <c r="F245" s="12">
        <f>IF('lateral displacement'!N245=0, 'lateral displacement'!N245/0, 'lateral displacement'!N245)</f>
        <v>-310.19215008342314</v>
      </c>
    </row>
    <row r="246" spans="2:6" x14ac:dyDescent="0.15">
      <c r="B246" s="15">
        <f>'RAOB Used for Calcs'!C246</f>
        <v>23202.666666666664</v>
      </c>
      <c r="D246" s="59">
        <f>IF('lateral displacement'!L246=0, 'lateral displacement'!L246/0, 'lateral displacement'!L246)</f>
        <v>-0.80513421384678063</v>
      </c>
      <c r="F246" s="12">
        <f>IF('lateral displacement'!N246=0, 'lateral displacement'!N246/0, 'lateral displacement'!N246)</f>
        <v>-310.19215008342314</v>
      </c>
    </row>
    <row r="247" spans="2:6" x14ac:dyDescent="0.15">
      <c r="B247" s="15">
        <f>'RAOB Used for Calcs'!C247</f>
        <v>23336</v>
      </c>
      <c r="D247" s="59">
        <f>IF('lateral displacement'!L247=0, 'lateral displacement'!L247/0, 'lateral displacement'!L247)</f>
        <v>-0.80513421384678063</v>
      </c>
      <c r="F247" s="12">
        <f>IF('lateral displacement'!N247=0, 'lateral displacement'!N247/0, 'lateral displacement'!N247)</f>
        <v>-310.19215008342314</v>
      </c>
    </row>
    <row r="248" spans="2:6" x14ac:dyDescent="0.15">
      <c r="B248" s="15">
        <f>'RAOB Used for Calcs'!C248</f>
        <v>23457.333333333332</v>
      </c>
      <c r="D248" s="59">
        <f>IF('lateral displacement'!L248=0, 'lateral displacement'!L248/0, 'lateral displacement'!L248)</f>
        <v>-0.80513421384678063</v>
      </c>
      <c r="F248" s="12">
        <f>IF('lateral displacement'!N248=0, 'lateral displacement'!N248/0, 'lateral displacement'!N248)</f>
        <v>-310.19215008342314</v>
      </c>
    </row>
    <row r="249" spans="2:6" x14ac:dyDescent="0.15">
      <c r="B249" s="15">
        <f>'RAOB Used for Calcs'!C249</f>
        <v>23578.666666666664</v>
      </c>
      <c r="D249" s="59">
        <f>IF('lateral displacement'!L249=0, 'lateral displacement'!L249/0, 'lateral displacement'!L249)</f>
        <v>-0.80513421384678063</v>
      </c>
      <c r="F249" s="12">
        <f>IF('lateral displacement'!N249=0, 'lateral displacement'!N249/0, 'lateral displacement'!N249)</f>
        <v>-310.19215008342314</v>
      </c>
    </row>
    <row r="250" spans="2:6" x14ac:dyDescent="0.15">
      <c r="B250" s="15">
        <f>'RAOB Used for Calcs'!C250</f>
        <v>23700</v>
      </c>
      <c r="D250" s="59">
        <f>IF('lateral displacement'!L250=0, 'lateral displacement'!L250/0, 'lateral displacement'!L250)</f>
        <v>-0.80513421384678063</v>
      </c>
      <c r="F250" s="12">
        <f>IF('lateral displacement'!N250=0, 'lateral displacement'!N250/0, 'lateral displacement'!N250)</f>
        <v>-310.19215008342314</v>
      </c>
    </row>
    <row r="251" spans="2:6" x14ac:dyDescent="0.15">
      <c r="B251" s="15">
        <f>'RAOB Used for Calcs'!C251</f>
        <v>23833.333333333332</v>
      </c>
      <c r="D251" s="59">
        <f>IF('lateral displacement'!L251=0, 'lateral displacement'!L251/0, 'lateral displacement'!L251)</f>
        <v>-0.64971947862786295</v>
      </c>
      <c r="F251" s="12">
        <f>IF('lateral displacement'!N251=0, 'lateral displacement'!N251/0, 'lateral displacement'!N251)</f>
        <v>-246.01787184454693</v>
      </c>
    </row>
    <row r="252" spans="2:6" x14ac:dyDescent="0.15">
      <c r="B252" s="15">
        <f>'RAOB Used for Calcs'!C252</f>
        <v>23966.666666666664</v>
      </c>
      <c r="D252" s="59">
        <f>IF('lateral displacement'!L252=0, 'lateral displacement'!L252/0, 'lateral displacement'!L252)</f>
        <v>-0.66122342227553599</v>
      </c>
      <c r="F252" s="12">
        <f>IF('lateral displacement'!N252=0, 'lateral displacement'!N252/0, 'lateral displacement'!N252)</f>
        <v>-246.11308194963391</v>
      </c>
    </row>
    <row r="253" spans="2:6" x14ac:dyDescent="0.15">
      <c r="B253" s="15">
        <f>'RAOB Used for Calcs'!C253</f>
        <v>24100</v>
      </c>
      <c r="D253" s="59">
        <f>IF('lateral displacement'!L253=0, 'lateral displacement'!L253/0, 'lateral displacement'!L253)</f>
        <v>-0.66122342227553599</v>
      </c>
      <c r="F253" s="12">
        <f>IF('lateral displacement'!N253=0, 'lateral displacement'!N253/0, 'lateral displacement'!N253)</f>
        <v>-246.11308194963391</v>
      </c>
    </row>
    <row r="254" spans="2:6" x14ac:dyDescent="0.15">
      <c r="B254" s="15">
        <f>'RAOB Used for Calcs'!C254</f>
        <v>24233.333333333332</v>
      </c>
      <c r="D254" s="59">
        <f>IF('lateral displacement'!L254=0, 'lateral displacement'!L254/0, 'lateral displacement'!L254)</f>
        <v>-0.66122342227553599</v>
      </c>
      <c r="F254" s="12">
        <f>IF('lateral displacement'!N254=0, 'lateral displacement'!N254/0, 'lateral displacement'!N254)</f>
        <v>-246.11308194963391</v>
      </c>
    </row>
    <row r="255" spans="2:6" x14ac:dyDescent="0.15">
      <c r="B255" s="15">
        <f>'RAOB Used for Calcs'!C255</f>
        <v>24366.666666666664</v>
      </c>
      <c r="D255" s="59">
        <f>IF('lateral displacement'!L255=0, 'lateral displacement'!L255/0, 'lateral displacement'!L255)</f>
        <v>-0.66122342227553599</v>
      </c>
      <c r="F255" s="12">
        <f>IF('lateral displacement'!N255=0, 'lateral displacement'!N255/0, 'lateral displacement'!N255)</f>
        <v>-246.11308194963391</v>
      </c>
    </row>
    <row r="256" spans="2:6" x14ac:dyDescent="0.15">
      <c r="B256" s="15">
        <f>'RAOB Used for Calcs'!C256</f>
        <v>24500</v>
      </c>
      <c r="D256" s="59">
        <f>IF('lateral displacement'!L256=0, 'lateral displacement'!L256/0, 'lateral displacement'!L256)</f>
        <v>-0.66122342227553599</v>
      </c>
      <c r="F256" s="12">
        <f>IF('lateral displacement'!N256=0, 'lateral displacement'!N256/0, 'lateral displacement'!N256)</f>
        <v>-246.11308194963391</v>
      </c>
    </row>
    <row r="257" spans="2:6" x14ac:dyDescent="0.15">
      <c r="B257" s="15">
        <f>'RAOB Used for Calcs'!C257</f>
        <v>24640</v>
      </c>
      <c r="D257" s="59">
        <f>IF('lateral displacement'!L257=0, 'lateral displacement'!L257/0, 'lateral displacement'!L257)</f>
        <v>-0.66122342227553599</v>
      </c>
      <c r="F257" s="12">
        <f>IF('lateral displacement'!N257=0, 'lateral displacement'!N257/0, 'lateral displacement'!N257)</f>
        <v>-246.11308194963391</v>
      </c>
    </row>
    <row r="258" spans="2:6" x14ac:dyDescent="0.15">
      <c r="B258" s="15">
        <f>'RAOB Used for Calcs'!C258</f>
        <v>24780</v>
      </c>
      <c r="D258" s="59">
        <f>IF('lateral displacement'!L258=0, 'lateral displacement'!L258/0, 'lateral displacement'!L258)</f>
        <v>-0.66122342227553599</v>
      </c>
      <c r="F258" s="12">
        <f>IF('lateral displacement'!N258=0, 'lateral displacement'!N258/0, 'lateral displacement'!N258)</f>
        <v>-246.11308194963391</v>
      </c>
    </row>
    <row r="259" spans="2:6" x14ac:dyDescent="0.15">
      <c r="B259" s="15">
        <f>'RAOB Used for Calcs'!C259</f>
        <v>24920</v>
      </c>
      <c r="D259" s="59">
        <f>IF('lateral displacement'!L259=0, 'lateral displacement'!L259/0, 'lateral displacement'!L259)</f>
        <v>-0.66122342227553599</v>
      </c>
      <c r="F259" s="12">
        <f>IF('lateral displacement'!N259=0, 'lateral displacement'!N259/0, 'lateral displacement'!N259)</f>
        <v>-246.11308194963391</v>
      </c>
    </row>
    <row r="260" spans="2:6" x14ac:dyDescent="0.15">
      <c r="B260" s="15">
        <f>'RAOB Used for Calcs'!C260</f>
        <v>25081</v>
      </c>
      <c r="D260" s="59">
        <f>IF('lateral displacement'!L260=0, 'lateral displacement'!L260/0, 'lateral displacement'!L260)</f>
        <v>-0.66122342227553599</v>
      </c>
      <c r="F260" s="12">
        <f>IF('lateral displacement'!N260=0, 'lateral displacement'!N260/0, 'lateral displacement'!N260)</f>
        <v>-246.11308194963391</v>
      </c>
    </row>
    <row r="261" spans="2:6" x14ac:dyDescent="0.15">
      <c r="B261" s="15">
        <f>'RAOB Used for Calcs'!C261</f>
        <v>25242</v>
      </c>
      <c r="D261" s="59">
        <f>IF('lateral displacement'!L261=0, 'lateral displacement'!L261/0, 'lateral displacement'!L261)</f>
        <v>-0.66122342227553599</v>
      </c>
      <c r="F261" s="12">
        <f>IF('lateral displacement'!N261=0, 'lateral displacement'!N261/0, 'lateral displacement'!N261)</f>
        <v>-246.11308194963391</v>
      </c>
    </row>
    <row r="262" spans="2:6" x14ac:dyDescent="0.15">
      <c r="B262" s="15">
        <f>'RAOB Used for Calcs'!C262</f>
        <v>25403</v>
      </c>
      <c r="D262" s="59">
        <f>IF('lateral displacement'!L262=0, 'lateral displacement'!L262/0, 'lateral displacement'!L262)</f>
        <v>-0.66122342227553599</v>
      </c>
      <c r="F262" s="12">
        <f>IF('lateral displacement'!N262=0, 'lateral displacement'!N262/0, 'lateral displacement'!N262)</f>
        <v>-246.11308194963391</v>
      </c>
    </row>
    <row r="263" spans="2:6" x14ac:dyDescent="0.15">
      <c r="B263" s="15">
        <f>'RAOB Used for Calcs'!C263</f>
        <v>25536.333333333332</v>
      </c>
      <c r="D263" s="59">
        <f>IF('lateral displacement'!L263=0, 'lateral displacement'!L263/0, 'lateral displacement'!L263)</f>
        <v>-0.58080144306504033</v>
      </c>
      <c r="F263" s="12">
        <f>IF('lateral displacement'!N263=0, 'lateral displacement'!N263/0, 'lateral displacement'!N263)</f>
        <v>-214.36489851712147</v>
      </c>
    </row>
    <row r="264" spans="2:6" x14ac:dyDescent="0.15">
      <c r="B264" s="15">
        <f>'RAOB Used for Calcs'!C264</f>
        <v>25669.666666666664</v>
      </c>
      <c r="D264" s="59">
        <f>IF('lateral displacement'!L264=0, 'lateral displacement'!L264/0, 'lateral displacement'!L264)</f>
        <v>-0.58556491243889375</v>
      </c>
      <c r="F264" s="12">
        <f>IF('lateral displacement'!N264=0, 'lateral displacement'!N264/0, 'lateral displacement'!N264)</f>
        <v>-214.31624099174641</v>
      </c>
    </row>
    <row r="265" spans="2:6" x14ac:dyDescent="0.15">
      <c r="B265" s="15">
        <f>'RAOB Used for Calcs'!C265</f>
        <v>25803</v>
      </c>
      <c r="D265" s="59">
        <f>IF('lateral displacement'!L265=0, 'lateral displacement'!L265/0, 'lateral displacement'!L265)</f>
        <v>-0.58556491243889375</v>
      </c>
      <c r="F265" s="12">
        <f>IF('lateral displacement'!N265=0, 'lateral displacement'!N265/0, 'lateral displacement'!N265)</f>
        <v>-214.31624099174641</v>
      </c>
    </row>
    <row r="266" spans="2:6" x14ac:dyDescent="0.15">
      <c r="B266" s="15">
        <f>'RAOB Used for Calcs'!C266</f>
        <v>25955.333333333332</v>
      </c>
      <c r="D266" s="59">
        <f>IF('lateral displacement'!L266=0, 'lateral displacement'!L266/0, 'lateral displacement'!L266)</f>
        <v>-0.58556491243889375</v>
      </c>
      <c r="F266" s="12">
        <f>IF('lateral displacement'!N266=0, 'lateral displacement'!N266/0, 'lateral displacement'!N266)</f>
        <v>-214.31624099174641</v>
      </c>
    </row>
    <row r="267" spans="2:6" x14ac:dyDescent="0.15">
      <c r="B267" s="15">
        <f>'RAOB Used for Calcs'!C267</f>
        <v>26107.666666666664</v>
      </c>
      <c r="D267" s="59">
        <f>IF('lateral displacement'!L267=0, 'lateral displacement'!L267/0, 'lateral displacement'!L267)</f>
        <v>-0.58556491243889375</v>
      </c>
      <c r="F267" s="12">
        <f>IF('lateral displacement'!N267=0, 'lateral displacement'!N267/0, 'lateral displacement'!N267)</f>
        <v>-214.31624099174641</v>
      </c>
    </row>
    <row r="268" spans="2:6" x14ac:dyDescent="0.15">
      <c r="B268" s="15">
        <f>'RAOB Used for Calcs'!C268</f>
        <v>26260</v>
      </c>
      <c r="D268" s="59">
        <f>IF('lateral displacement'!L268=0, 'lateral displacement'!L268/0, 'lateral displacement'!L268)</f>
        <v>-0.58556491243889375</v>
      </c>
      <c r="F268" s="12">
        <f>IF('lateral displacement'!N268=0, 'lateral displacement'!N268/0, 'lateral displacement'!N268)</f>
        <v>-214.31624099174641</v>
      </c>
    </row>
    <row r="269" spans="2:6" x14ac:dyDescent="0.15">
      <c r="B269" s="15">
        <f>'RAOB Used for Calcs'!C269</f>
        <v>26393.333333333332</v>
      </c>
      <c r="D269" s="59">
        <f>IF('lateral displacement'!L269=0, 'lateral displacement'!L269/0, 'lateral displacement'!L269)</f>
        <v>-0.48727380925485098</v>
      </c>
      <c r="F269" s="12">
        <f>IF('lateral displacement'!N269=0, 'lateral displacement'!N269/0, 'lateral displacement'!N269)</f>
        <v>-177.79800719123662</v>
      </c>
    </row>
    <row r="270" spans="2:6" x14ac:dyDescent="0.15">
      <c r="B270" s="15">
        <f>'RAOB Used for Calcs'!C270</f>
        <v>26526.666666666664</v>
      </c>
      <c r="D270" s="59">
        <f>IF('lateral displacement'!L270=0, 'lateral displacement'!L270/0, 'lateral displacement'!L270)</f>
        <v>-0.48860287659187285</v>
      </c>
      <c r="F270" s="12">
        <f>IF('lateral displacement'!N270=0, 'lateral displacement'!N270/0, 'lateral displacement'!N270)</f>
        <v>-177.74001482195527</v>
      </c>
    </row>
    <row r="271" spans="2:6" x14ac:dyDescent="0.15">
      <c r="B271" s="15">
        <f>'RAOB Used for Calcs'!C271</f>
        <v>26660</v>
      </c>
      <c r="D271" s="59">
        <f>IF('lateral displacement'!L271=0, 'lateral displacement'!L271/0, 'lateral displacement'!L271)</f>
        <v>-0.48860287659187285</v>
      </c>
      <c r="F271" s="12">
        <f>IF('lateral displacement'!N271=0, 'lateral displacement'!N271/0, 'lateral displacement'!N271)</f>
        <v>-177.74001482195527</v>
      </c>
    </row>
    <row r="272" spans="2:6" x14ac:dyDescent="0.15">
      <c r="B272" s="15">
        <f>'RAOB Used for Calcs'!C272</f>
        <v>26810</v>
      </c>
      <c r="D272" s="59">
        <f>IF('lateral displacement'!L272=0, 'lateral displacement'!L272/0, 'lateral displacement'!L272)</f>
        <v>-0.48860287659187285</v>
      </c>
      <c r="F272" s="12">
        <f>IF('lateral displacement'!N272=0, 'lateral displacement'!N272/0, 'lateral displacement'!N272)</f>
        <v>-177.74001482195527</v>
      </c>
    </row>
    <row r="273" spans="2:6" x14ac:dyDescent="0.15">
      <c r="B273" s="15">
        <f>'RAOB Used for Calcs'!C273</f>
        <v>26960</v>
      </c>
      <c r="D273" s="59">
        <f>IF('lateral displacement'!L273=0, 'lateral displacement'!L273/0, 'lateral displacement'!L273)</f>
        <v>-0.48860287659187285</v>
      </c>
      <c r="F273" s="12">
        <f>IF('lateral displacement'!N273=0, 'lateral displacement'!N273/0, 'lateral displacement'!N273)</f>
        <v>-177.74001482195527</v>
      </c>
    </row>
    <row r="274" spans="2:6" x14ac:dyDescent="0.15">
      <c r="B274" s="15">
        <f>'RAOB Used for Calcs'!C274</f>
        <v>27110</v>
      </c>
      <c r="D274" s="59">
        <f>IF('lateral displacement'!L274=0, 'lateral displacement'!L274/0, 'lateral displacement'!L274)</f>
        <v>-0.48860287659187285</v>
      </c>
      <c r="F274" s="12">
        <f>IF('lateral displacement'!N274=0, 'lateral displacement'!N274/0, 'lateral displacement'!N274)</f>
        <v>-177.74001482195527</v>
      </c>
    </row>
    <row r="275" spans="2:6" x14ac:dyDescent="0.15">
      <c r="B275" s="15">
        <f>'RAOB Used for Calcs'!C275</f>
        <v>27260</v>
      </c>
      <c r="D275" s="59">
        <f>IF('lateral displacement'!L275=0, 'lateral displacement'!L275/0, 'lateral displacement'!L275)</f>
        <v>-0.48860287659187285</v>
      </c>
      <c r="F275" s="12">
        <f>IF('lateral displacement'!N275=0, 'lateral displacement'!N275/0, 'lateral displacement'!N275)</f>
        <v>-177.74001482195527</v>
      </c>
    </row>
    <row r="276" spans="2:6" x14ac:dyDescent="0.15">
      <c r="B276" s="15">
        <f>'RAOB Used for Calcs'!C276</f>
        <v>27410</v>
      </c>
      <c r="D276" s="59">
        <f>IF('lateral displacement'!L276=0, 'lateral displacement'!L276/0, 'lateral displacement'!L276)</f>
        <v>-0.48860287659187285</v>
      </c>
      <c r="F276" s="12">
        <f>IF('lateral displacement'!N276=0, 'lateral displacement'!N276/0, 'lateral displacement'!N276)</f>
        <v>-177.74001482195527</v>
      </c>
    </row>
    <row r="277" spans="2:6" x14ac:dyDescent="0.15">
      <c r="B277" s="15">
        <f>'RAOB Used for Calcs'!C277</f>
        <v>27560</v>
      </c>
      <c r="D277" s="59">
        <f>IF('lateral displacement'!L277=0, 'lateral displacement'!L277/0, 'lateral displacement'!L277)</f>
        <v>-0.48860287659187285</v>
      </c>
      <c r="F277" s="12">
        <f>IF('lateral displacement'!N277=0, 'lateral displacement'!N277/0, 'lateral displacement'!N277)</f>
        <v>-177.74001482195527</v>
      </c>
    </row>
    <row r="278" spans="2:6" x14ac:dyDescent="0.15">
      <c r="B278" s="15">
        <f>'RAOB Used for Calcs'!C278</f>
        <v>27710</v>
      </c>
      <c r="D278" s="59">
        <f>IF('lateral displacement'!L278=0, 'lateral displacement'!L278/0, 'lateral displacement'!L278)</f>
        <v>-0.36500894598036138</v>
      </c>
      <c r="F278" s="12">
        <f>IF('lateral displacement'!N278=0, 'lateral displacement'!N278/0, 'lateral displacement'!N278)</f>
        <v>-132.60655692789371</v>
      </c>
    </row>
    <row r="279" spans="2:6" x14ac:dyDescent="0.15">
      <c r="B279" s="15">
        <f>'RAOB Used for Calcs'!C279</f>
        <v>27860</v>
      </c>
      <c r="D279" s="59">
        <f>IF('lateral displacement'!L279=0, 'lateral displacement'!L279/0, 'lateral displacement'!L279)</f>
        <v>-0.36620023343859182</v>
      </c>
      <c r="F279" s="12">
        <f>IF('lateral displacement'!N279=0, 'lateral displacement'!N279/0, 'lateral displacement'!N279)</f>
        <v>-132.86600705291076</v>
      </c>
    </row>
    <row r="280" spans="2:6" x14ac:dyDescent="0.15">
      <c r="B280" s="15">
        <f>'RAOB Used for Calcs'!C280</f>
        <v>28010</v>
      </c>
      <c r="D280" s="59">
        <f>IF('lateral displacement'!L280=0, 'lateral displacement'!L280/0, 'lateral displacement'!L280)</f>
        <v>-0.36620023343859182</v>
      </c>
      <c r="F280" s="12">
        <f>IF('lateral displacement'!N280=0, 'lateral displacement'!N280/0, 'lateral displacement'!N280)</f>
        <v>-132.86600705291076</v>
      </c>
    </row>
    <row r="281" spans="2:6" x14ac:dyDescent="0.15">
      <c r="B281" s="15">
        <f>'RAOB Used for Calcs'!C281</f>
        <v>28160</v>
      </c>
      <c r="D281" s="59">
        <f>IF('lateral displacement'!L281=0, 'lateral displacement'!L281/0, 'lateral displacement'!L281)</f>
        <v>-0.36620023343859182</v>
      </c>
      <c r="F281" s="12">
        <f>IF('lateral displacement'!N281=0, 'lateral displacement'!N281/0, 'lateral displacement'!N281)</f>
        <v>-132.86600705291076</v>
      </c>
    </row>
    <row r="282" spans="2:6" x14ac:dyDescent="0.15">
      <c r="B282" s="15">
        <f>'RAOB Used for Calcs'!C282</f>
        <v>28310</v>
      </c>
      <c r="D282" s="59">
        <f>IF('lateral displacement'!L282=0, 'lateral displacement'!L282/0, 'lateral displacement'!L282)</f>
        <v>-0.36620023343859182</v>
      </c>
      <c r="F282" s="12">
        <f>IF('lateral displacement'!N282=0, 'lateral displacement'!N282/0, 'lateral displacement'!N282)</f>
        <v>-132.86600705291076</v>
      </c>
    </row>
    <row r="283" spans="2:6" x14ac:dyDescent="0.15">
      <c r="B283" s="15">
        <f>'RAOB Used for Calcs'!C283</f>
        <v>28460</v>
      </c>
      <c r="D283" s="59">
        <f>IF('lateral displacement'!L283=0, 'lateral displacement'!L283/0, 'lateral displacement'!L283)</f>
        <v>-0.36620023343859182</v>
      </c>
      <c r="F283" s="12">
        <f>IF('lateral displacement'!N283=0, 'lateral displacement'!N283/0, 'lateral displacement'!N283)</f>
        <v>-132.86600705291076</v>
      </c>
    </row>
    <row r="284" spans="2:6" x14ac:dyDescent="0.15">
      <c r="B284" s="15">
        <f>'RAOB Used for Calcs'!C284</f>
        <v>28593.333333333332</v>
      </c>
      <c r="D284" s="59">
        <f>IF('lateral displacement'!L284=0, 'lateral displacement'!L284/0, 'lateral displacement'!L284)</f>
        <v>-0.36620023343859182</v>
      </c>
      <c r="F284" s="12">
        <f>IF('lateral displacement'!N284=0, 'lateral displacement'!N284/0, 'lateral displacement'!N284)</f>
        <v>-132.86600705291076</v>
      </c>
    </row>
    <row r="285" spans="2:6" x14ac:dyDescent="0.15">
      <c r="B285" s="15">
        <f>'RAOB Used for Calcs'!C285</f>
        <v>28726.666666666664</v>
      </c>
      <c r="D285" s="59">
        <f>IF('lateral displacement'!L285=0, 'lateral displacement'!L285/0, 'lateral displacement'!L285)</f>
        <v>-0.36620023343859182</v>
      </c>
      <c r="F285" s="12">
        <f>IF('lateral displacement'!N285=0, 'lateral displacement'!N285/0, 'lateral displacement'!N285)</f>
        <v>-132.86600705291076</v>
      </c>
    </row>
    <row r="286" spans="2:6" x14ac:dyDescent="0.15">
      <c r="B286" s="15">
        <f>'RAOB Used for Calcs'!C286</f>
        <v>28860</v>
      </c>
      <c r="D286" s="59">
        <f>IF('lateral displacement'!L286=0, 'lateral displacement'!L286/0, 'lateral displacement'!L286)</f>
        <v>-0.36620023343859182</v>
      </c>
      <c r="F286" s="12">
        <f>IF('lateral displacement'!N286=0, 'lateral displacement'!N286/0, 'lateral displacement'!N286)</f>
        <v>-132.86600705291076</v>
      </c>
    </row>
    <row r="287" spans="2:6" x14ac:dyDescent="0.15">
      <c r="B287" s="15">
        <f>'RAOB Used for Calcs'!C287</f>
        <v>28993.666666666668</v>
      </c>
      <c r="D287" s="59">
        <f>IF('lateral displacement'!L287=0, 'lateral displacement'!L287/0, 'lateral displacement'!L287)</f>
        <v>-0.36620023343859182</v>
      </c>
      <c r="F287" s="12">
        <f>IF('lateral displacement'!N287=0, 'lateral displacement'!N287/0, 'lateral displacement'!N287)</f>
        <v>-132.86600705291076</v>
      </c>
    </row>
    <row r="288" spans="2:6" x14ac:dyDescent="0.15">
      <c r="B288" s="15">
        <f>'RAOB Used for Calcs'!C288</f>
        <v>29127.333333333336</v>
      </c>
      <c r="D288" s="59">
        <f>IF('lateral displacement'!L288=0, 'lateral displacement'!L288/0, 'lateral displacement'!L288)</f>
        <v>-0.36620023343859182</v>
      </c>
      <c r="F288" s="12">
        <f>IF('lateral displacement'!N288=0, 'lateral displacement'!N288/0, 'lateral displacement'!N288)</f>
        <v>-132.86600705291076</v>
      </c>
    </row>
    <row r="289" spans="2:6" x14ac:dyDescent="0.15">
      <c r="B289" s="15">
        <f>'RAOB Used for Calcs'!C289</f>
        <v>29261</v>
      </c>
      <c r="D289" s="59">
        <f>IF('lateral displacement'!L289=0, 'lateral displacement'!L289/0, 'lateral displacement'!L289)</f>
        <v>-0.36620023343859182</v>
      </c>
      <c r="F289" s="12">
        <f>IF('lateral displacement'!N289=0, 'lateral displacement'!N289/0, 'lateral displacement'!N289)</f>
        <v>-132.86600705291076</v>
      </c>
    </row>
    <row r="290" spans="2:6" x14ac:dyDescent="0.15">
      <c r="B290" s="15">
        <f>'RAOB Used for Calcs'!C290</f>
        <v>0</v>
      </c>
      <c r="D290" s="59" t="e">
        <f>IF('lateral displacement'!L290=0, 'lateral displacement'!L290/0, 'lateral displacement'!L290)</f>
        <v>#DIV/0!</v>
      </c>
      <c r="F290" s="12" t="e">
        <f>IF('lateral displacement'!N290=0, 'lateral displacement'!N290/0, 'lateral displacement'!N290)</f>
        <v>#DIV/0!</v>
      </c>
    </row>
    <row r="291" spans="2:6" x14ac:dyDescent="0.15">
      <c r="B291" s="15">
        <f>'RAOB Used for Calcs'!C291</f>
        <v>0</v>
      </c>
      <c r="D291" s="59" t="e">
        <f>IF('lateral displacement'!L291=0, 'lateral displacement'!L291/0, 'lateral displacement'!L291)</f>
        <v>#DIV/0!</v>
      </c>
      <c r="F291" s="12" t="e">
        <f>IF('lateral displacement'!N291=0, 'lateral displacement'!N291/0, 'lateral displacement'!N291)</f>
        <v>#DIV/0!</v>
      </c>
    </row>
    <row r="292" spans="2:6" x14ac:dyDescent="0.15">
      <c r="B292" s="15">
        <f>'RAOB Used for Calcs'!C292</f>
        <v>0</v>
      </c>
      <c r="D292" s="59" t="e">
        <f>IF('lateral displacement'!L292=0, 'lateral displacement'!L292/0, 'lateral displacement'!L292)</f>
        <v>#DIV/0!</v>
      </c>
      <c r="F292" s="12" t="e">
        <f>IF('lateral displacement'!N292=0, 'lateral displacement'!N292/0, 'lateral displacement'!N292)</f>
        <v>#DIV/0!</v>
      </c>
    </row>
    <row r="293" spans="2:6" x14ac:dyDescent="0.15">
      <c r="B293" s="15">
        <f>'RAOB Used for Calcs'!C293</f>
        <v>0</v>
      </c>
      <c r="D293" s="59" t="e">
        <f>IF('lateral displacement'!L293=0, 'lateral displacement'!L293/0, 'lateral displacement'!L293)</f>
        <v>#DIV/0!</v>
      </c>
      <c r="F293" s="12" t="e">
        <f>IF('lateral displacement'!N293=0, 'lateral displacement'!N293/0, 'lateral displacement'!N293)</f>
        <v>#DIV/0!</v>
      </c>
    </row>
    <row r="294" spans="2:6" x14ac:dyDescent="0.15">
      <c r="B294" s="15">
        <f>'RAOB Used for Calcs'!C294</f>
        <v>0</v>
      </c>
      <c r="D294" s="59" t="e">
        <f>IF('lateral displacement'!L294=0, 'lateral displacement'!L294/0, 'lateral displacement'!L294)</f>
        <v>#DIV/0!</v>
      </c>
      <c r="F294" s="12" t="e">
        <f>IF('lateral displacement'!N294=0, 'lateral displacement'!N294/0, 'lateral displacement'!N294)</f>
        <v>#DIV/0!</v>
      </c>
    </row>
    <row r="295" spans="2:6" x14ac:dyDescent="0.15">
      <c r="B295" s="15">
        <f>'RAOB Used for Calcs'!C295</f>
        <v>0</v>
      </c>
      <c r="D295" s="59" t="e">
        <f>IF('lateral displacement'!L295=0, 'lateral displacement'!L295/0, 'lateral displacement'!L295)</f>
        <v>#DIV/0!</v>
      </c>
      <c r="F295" s="12" t="e">
        <f>IF('lateral displacement'!N295=0, 'lateral displacement'!N295/0, 'lateral displacement'!N295)</f>
        <v>#DIV/0!</v>
      </c>
    </row>
    <row r="296" spans="2:6" x14ac:dyDescent="0.15">
      <c r="B296" s="15">
        <f>'RAOB Used for Calcs'!C296</f>
        <v>0</v>
      </c>
      <c r="D296" s="59" t="e">
        <f>IF('lateral displacement'!L296=0, 'lateral displacement'!L296/0, 'lateral displacement'!L296)</f>
        <v>#DIV/0!</v>
      </c>
      <c r="F296" s="12" t="e">
        <f>IF('lateral displacement'!N296=0, 'lateral displacement'!N296/0, 'lateral displacement'!N296)</f>
        <v>#DIV/0!</v>
      </c>
    </row>
    <row r="297" spans="2:6" x14ac:dyDescent="0.15">
      <c r="B297" s="15">
        <f>'RAOB Used for Calcs'!C297</f>
        <v>0</v>
      </c>
      <c r="D297" s="59" t="e">
        <f>IF('lateral displacement'!L297=0, 'lateral displacement'!L297/0, 'lateral displacement'!L297)</f>
        <v>#DIV/0!</v>
      </c>
      <c r="F297" s="12" t="e">
        <f>IF('lateral displacement'!N297=0, 'lateral displacement'!N297/0, 'lateral displacement'!N297)</f>
        <v>#DIV/0!</v>
      </c>
    </row>
    <row r="298" spans="2:6" x14ac:dyDescent="0.15">
      <c r="B298" s="15">
        <f>'RAOB Used for Calcs'!C298</f>
        <v>0</v>
      </c>
      <c r="D298" s="59" t="e">
        <f>IF('lateral displacement'!L298=0, 'lateral displacement'!L298/0, 'lateral displacement'!L298)</f>
        <v>#DIV/0!</v>
      </c>
      <c r="F298" s="12" t="e">
        <f>IF('lateral displacement'!N298=0, 'lateral displacement'!N298/0, 'lateral displacement'!N298)</f>
        <v>#DIV/0!</v>
      </c>
    </row>
    <row r="299" spans="2:6" x14ac:dyDescent="0.15">
      <c r="B299" s="15">
        <f>'RAOB Used for Calcs'!C299</f>
        <v>0</v>
      </c>
      <c r="D299" s="59" t="e">
        <f>IF('lateral displacement'!L299=0, 'lateral displacement'!L299/0, 'lateral displacement'!L299)</f>
        <v>#DIV/0!</v>
      </c>
      <c r="F299" s="12" t="e">
        <f>IF('lateral displacement'!N299=0, 'lateral displacement'!N299/0, 'lateral displacement'!N299)</f>
        <v>#DIV/0!</v>
      </c>
    </row>
    <row r="300" spans="2:6" x14ac:dyDescent="0.15">
      <c r="B300" s="15">
        <f>'RAOB Used for Calcs'!C300</f>
        <v>0</v>
      </c>
      <c r="D300" s="59" t="e">
        <f>IF('lateral displacement'!L300=0, 'lateral displacement'!L300/0, 'lateral displacement'!L300)</f>
        <v>#DIV/0!</v>
      </c>
      <c r="F300" s="12" t="e">
        <f>IF('lateral displacement'!N300=0, 'lateral displacement'!N300/0, 'lateral displacement'!N300)</f>
        <v>#DIV/0!</v>
      </c>
    </row>
    <row r="301" spans="2:6" x14ac:dyDescent="0.15">
      <c r="B301" s="15">
        <f>'RAOB Used for Calcs'!C301</f>
        <v>0</v>
      </c>
      <c r="D301" s="59" t="e">
        <f>IF('lateral displacement'!L301=0, 'lateral displacement'!L301/0, 'lateral displacement'!L301)</f>
        <v>#DIV/0!</v>
      </c>
      <c r="F301" s="12" t="e">
        <f>IF('lateral displacement'!N301=0, 'lateral displacement'!N301/0, 'lateral displacement'!N301)</f>
        <v>#DIV/0!</v>
      </c>
    </row>
    <row r="302" spans="2:6" x14ac:dyDescent="0.15">
      <c r="B302" s="15">
        <f>'RAOB Used for Calcs'!C302</f>
        <v>0</v>
      </c>
      <c r="D302" s="59" t="e">
        <f>IF('lateral displacement'!L302=0, 'lateral displacement'!L302/0, 'lateral displacement'!L302)</f>
        <v>#DIV/0!</v>
      </c>
      <c r="F302" s="12" t="e">
        <f>IF('lateral displacement'!N302=0, 'lateral displacement'!N302/0, 'lateral displacement'!N302)</f>
        <v>#DIV/0!</v>
      </c>
    </row>
    <row r="303" spans="2:6" x14ac:dyDescent="0.15">
      <c r="B303" s="15">
        <f>'RAOB Used for Calcs'!C303</f>
        <v>0</v>
      </c>
      <c r="D303" s="59" t="e">
        <f>IF('lateral displacement'!L303=0, 'lateral displacement'!L303/0, 'lateral displacement'!L303)</f>
        <v>#DIV/0!</v>
      </c>
      <c r="F303" s="12" t="e">
        <f>IF('lateral displacement'!N303=0, 'lateral displacement'!N303/0, 'lateral displacement'!N303)</f>
        <v>#DIV/0!</v>
      </c>
    </row>
    <row r="304" spans="2:6" x14ac:dyDescent="0.15">
      <c r="B304" s="15">
        <f>'RAOB Used for Calcs'!C304</f>
        <v>0</v>
      </c>
      <c r="D304" s="59" t="e">
        <f>IF('lateral displacement'!L304=0, 'lateral displacement'!L304/0, 'lateral displacement'!L304)</f>
        <v>#DIV/0!</v>
      </c>
      <c r="F304" s="12" t="e">
        <f>IF('lateral displacement'!N304=0, 'lateral displacement'!N304/0, 'lateral displacement'!N304)</f>
        <v>#DIV/0!</v>
      </c>
    </row>
    <row r="305" spans="2:6" x14ac:dyDescent="0.15">
      <c r="B305" s="15">
        <f>'RAOB Used for Calcs'!C305</f>
        <v>0</v>
      </c>
      <c r="D305" s="59" t="e">
        <f>IF('lateral displacement'!L305=0, 'lateral displacement'!L305/0, 'lateral displacement'!L305)</f>
        <v>#DIV/0!</v>
      </c>
      <c r="F305" s="12" t="e">
        <f>IF('lateral displacement'!N305=0, 'lateral displacement'!N305/0, 'lateral displacement'!N305)</f>
        <v>#DIV/0!</v>
      </c>
    </row>
    <row r="306" spans="2:6" x14ac:dyDescent="0.15">
      <c r="B306" s="15">
        <f>'RAOB Used for Calcs'!C306</f>
        <v>0</v>
      </c>
      <c r="D306" s="59" t="e">
        <f>IF('lateral displacement'!L306=0, 'lateral displacement'!L306/0, 'lateral displacement'!L306)</f>
        <v>#DIV/0!</v>
      </c>
      <c r="F306" s="12" t="e">
        <f>IF('lateral displacement'!N306=0, 'lateral displacement'!N306/0, 'lateral displacement'!N306)</f>
        <v>#DIV/0!</v>
      </c>
    </row>
    <row r="307" spans="2:6" x14ac:dyDescent="0.15">
      <c r="B307" s="15">
        <f>'RAOB Used for Calcs'!C307</f>
        <v>0</v>
      </c>
      <c r="D307" s="59" t="e">
        <f>IF('lateral displacement'!L307=0, 'lateral displacement'!L307/0, 'lateral displacement'!L307)</f>
        <v>#DIV/0!</v>
      </c>
      <c r="F307" s="12" t="e">
        <f>IF('lateral displacement'!N307=0, 'lateral displacement'!N307/0, 'lateral displacement'!N307)</f>
        <v>#DIV/0!</v>
      </c>
    </row>
    <row r="308" spans="2:6" x14ac:dyDescent="0.15">
      <c r="B308" s="15">
        <f>'RAOB Used for Calcs'!C308</f>
        <v>0</v>
      </c>
      <c r="D308" s="59" t="e">
        <f>IF('lateral displacement'!L308=0, 'lateral displacement'!L308/0, 'lateral displacement'!L308)</f>
        <v>#DIV/0!</v>
      </c>
      <c r="F308" s="12" t="e">
        <f>IF('lateral displacement'!N308=0, 'lateral displacement'!N308/0, 'lateral displacement'!N308)</f>
        <v>#DIV/0!</v>
      </c>
    </row>
    <row r="309" spans="2:6" x14ac:dyDescent="0.15">
      <c r="B309" s="15">
        <f>'RAOB Used for Calcs'!C309</f>
        <v>0</v>
      </c>
      <c r="D309" s="59" t="e">
        <f>IF('lateral displacement'!L309=0, 'lateral displacement'!L309/0, 'lateral displacement'!L309)</f>
        <v>#DIV/0!</v>
      </c>
      <c r="F309" s="12" t="e">
        <f>IF('lateral displacement'!N309=0, 'lateral displacement'!N309/0, 'lateral displacement'!N309)</f>
        <v>#DIV/0!</v>
      </c>
    </row>
    <row r="310" spans="2:6" x14ac:dyDescent="0.15">
      <c r="B310" s="15">
        <f>'RAOB Used for Calcs'!C310</f>
        <v>0</v>
      </c>
      <c r="D310" s="59" t="e">
        <f>IF('lateral displacement'!L310=0, 'lateral displacement'!L310/0, 'lateral displacement'!L310)</f>
        <v>#DIV/0!</v>
      </c>
      <c r="F310" s="12" t="e">
        <f>IF('lateral displacement'!N310=0, 'lateral displacement'!N310/0, 'lateral displacement'!N310)</f>
        <v>#DIV/0!</v>
      </c>
    </row>
    <row r="311" spans="2:6" x14ac:dyDescent="0.15">
      <c r="B311" s="15">
        <f>'RAOB Used for Calcs'!C311</f>
        <v>0</v>
      </c>
      <c r="D311" s="59" t="e">
        <f>IF('lateral displacement'!L311=0, 'lateral displacement'!L311/0, 'lateral displacement'!L311)</f>
        <v>#DIV/0!</v>
      </c>
      <c r="F311" s="12" t="e">
        <f>IF('lateral displacement'!N311=0, 'lateral displacement'!N311/0, 'lateral displacement'!N311)</f>
        <v>#DIV/0!</v>
      </c>
    </row>
    <row r="312" spans="2:6" x14ac:dyDescent="0.15">
      <c r="B312" s="15">
        <f>'RAOB Used for Calcs'!C312</f>
        <v>0</v>
      </c>
      <c r="D312" s="59" t="e">
        <f>IF('lateral displacement'!L312=0, 'lateral displacement'!L312/0, 'lateral displacement'!L312)</f>
        <v>#DIV/0!</v>
      </c>
      <c r="F312" s="12" t="e">
        <f>IF('lateral displacement'!N312=0, 'lateral displacement'!N312/0, 'lateral displacement'!N312)</f>
        <v>#DIV/0!</v>
      </c>
    </row>
    <row r="313" spans="2:6" x14ac:dyDescent="0.15">
      <c r="B313" s="15">
        <f>'RAOB Used for Calcs'!C313</f>
        <v>0</v>
      </c>
      <c r="D313" s="59" t="e">
        <f>IF('lateral displacement'!L313=0, 'lateral displacement'!L313/0, 'lateral displacement'!L313)</f>
        <v>#DIV/0!</v>
      </c>
      <c r="F313" s="12" t="e">
        <f>IF('lateral displacement'!N313=0, 'lateral displacement'!N313/0, 'lateral displacement'!N313)</f>
        <v>#DIV/0!</v>
      </c>
    </row>
    <row r="314" spans="2:6" x14ac:dyDescent="0.15">
      <c r="B314" s="15">
        <f>'RAOB Used for Calcs'!C314</f>
        <v>0</v>
      </c>
      <c r="D314" s="59" t="e">
        <f>IF('lateral displacement'!L314=0, 'lateral displacement'!L314/0, 'lateral displacement'!L314)</f>
        <v>#DIV/0!</v>
      </c>
      <c r="F314" s="12" t="e">
        <f>IF('lateral displacement'!N314=0, 'lateral displacement'!N314/0, 'lateral displacement'!N314)</f>
        <v>#DIV/0!</v>
      </c>
    </row>
    <row r="315" spans="2:6" x14ac:dyDescent="0.15">
      <c r="B315" s="15">
        <f>'RAOB Used for Calcs'!C315</f>
        <v>0</v>
      </c>
      <c r="D315" s="59" t="e">
        <f>IF('lateral displacement'!L315=0, 'lateral displacement'!L315/0, 'lateral displacement'!L315)</f>
        <v>#DIV/0!</v>
      </c>
      <c r="F315" s="12" t="e">
        <f>IF('lateral displacement'!N315=0, 'lateral displacement'!N315/0, 'lateral displacement'!N315)</f>
        <v>#DIV/0!</v>
      </c>
    </row>
    <row r="316" spans="2:6" x14ac:dyDescent="0.15">
      <c r="B316" s="15">
        <f>'RAOB Used for Calcs'!C316</f>
        <v>0</v>
      </c>
      <c r="D316" s="59" t="e">
        <f>IF('lateral displacement'!L316=0, 'lateral displacement'!L316/0, 'lateral displacement'!L316)</f>
        <v>#DIV/0!</v>
      </c>
      <c r="F316" s="12" t="e">
        <f>IF('lateral displacement'!N316=0, 'lateral displacement'!N316/0, 'lateral displacement'!N316)</f>
        <v>#DIV/0!</v>
      </c>
    </row>
    <row r="317" spans="2:6" x14ac:dyDescent="0.15">
      <c r="B317" s="15">
        <f>'RAOB Used for Calcs'!C317</f>
        <v>0</v>
      </c>
      <c r="D317" s="59" t="e">
        <f>IF('lateral displacement'!L317=0, 'lateral displacement'!L317/0, 'lateral displacement'!L317)</f>
        <v>#DIV/0!</v>
      </c>
      <c r="F317" s="12" t="e">
        <f>IF('lateral displacement'!N317=0, 'lateral displacement'!N317/0, 'lateral displacement'!N317)</f>
        <v>#DIV/0!</v>
      </c>
    </row>
    <row r="318" spans="2:6" x14ac:dyDescent="0.15">
      <c r="B318" s="15">
        <f>'RAOB Used for Calcs'!C318</f>
        <v>0</v>
      </c>
      <c r="D318" s="59" t="e">
        <f>IF('lateral displacement'!L318=0, 'lateral displacement'!L318/0, 'lateral displacement'!L318)</f>
        <v>#DIV/0!</v>
      </c>
      <c r="F318" s="12" t="e">
        <f>IF('lateral displacement'!N318=0, 'lateral displacement'!N318/0, 'lateral displacement'!N318)</f>
        <v>#DIV/0!</v>
      </c>
    </row>
    <row r="319" spans="2:6" x14ac:dyDescent="0.15">
      <c r="B319" s="15">
        <f>'RAOB Used for Calcs'!C319</f>
        <v>0</v>
      </c>
      <c r="D319" s="59" t="e">
        <f>IF('lateral displacement'!L319=0, 'lateral displacement'!L319/0, 'lateral displacement'!L319)</f>
        <v>#DIV/0!</v>
      </c>
      <c r="F319" s="12" t="e">
        <f>IF('lateral displacement'!N319=0, 'lateral displacement'!N319/0, 'lateral displacement'!N319)</f>
        <v>#DIV/0!</v>
      </c>
    </row>
    <row r="320" spans="2:6" x14ac:dyDescent="0.15">
      <c r="B320" s="15">
        <f>'RAOB Used for Calcs'!C320</f>
        <v>0</v>
      </c>
      <c r="D320" s="59" t="e">
        <f>IF('lateral displacement'!L320=0, 'lateral displacement'!L320/0, 'lateral displacement'!L320)</f>
        <v>#DIV/0!</v>
      </c>
      <c r="F320" s="12" t="e">
        <f>IF('lateral displacement'!N320=0, 'lateral displacement'!N320/0, 'lateral displacement'!N320)</f>
        <v>#DIV/0!</v>
      </c>
    </row>
    <row r="321" spans="2:6" x14ac:dyDescent="0.15">
      <c r="B321" s="15">
        <f>'RAOB Used for Calcs'!C321</f>
        <v>0</v>
      </c>
      <c r="D321" s="59" t="e">
        <f>IF('lateral displacement'!L321=0, 'lateral displacement'!L321/0, 'lateral displacement'!L321)</f>
        <v>#DIV/0!</v>
      </c>
      <c r="F321" s="12" t="e">
        <f>IF('lateral displacement'!N321=0, 'lateral displacement'!N321/0, 'lateral displacement'!N321)</f>
        <v>#DIV/0!</v>
      </c>
    </row>
    <row r="322" spans="2:6" x14ac:dyDescent="0.15">
      <c r="B322" s="15">
        <f>'RAOB Used for Calcs'!C322</f>
        <v>0</v>
      </c>
      <c r="D322" s="59" t="e">
        <f>IF('lateral displacement'!L322=0, 'lateral displacement'!L322/0, 'lateral displacement'!L322)</f>
        <v>#DIV/0!</v>
      </c>
      <c r="F322" s="12" t="e">
        <f>IF('lateral displacement'!N322=0, 'lateral displacement'!N322/0, 'lateral displacement'!N322)</f>
        <v>#DIV/0!</v>
      </c>
    </row>
    <row r="323" spans="2:6" x14ac:dyDescent="0.15">
      <c r="B323" s="15">
        <f>'RAOB Used for Calcs'!C323</f>
        <v>0</v>
      </c>
      <c r="D323" s="59" t="e">
        <f>IF('lateral displacement'!L323=0, 'lateral displacement'!L323/0, 'lateral displacement'!L323)</f>
        <v>#DIV/0!</v>
      </c>
      <c r="F323" s="12" t="e">
        <f>IF('lateral displacement'!N323=0, 'lateral displacement'!N323/0, 'lateral displacement'!N323)</f>
        <v>#DIV/0!</v>
      </c>
    </row>
    <row r="324" spans="2:6" x14ac:dyDescent="0.15">
      <c r="B324" s="15">
        <f>'RAOB Used for Calcs'!C324</f>
        <v>0</v>
      </c>
      <c r="D324" s="59" t="e">
        <f>IF('lateral displacement'!L324=0, 'lateral displacement'!L324/0, 'lateral displacement'!L324)</f>
        <v>#DIV/0!</v>
      </c>
      <c r="F324" s="12" t="e">
        <f>IF('lateral displacement'!N324=0, 'lateral displacement'!N324/0, 'lateral displacement'!N324)</f>
        <v>#DIV/0!</v>
      </c>
    </row>
    <row r="325" spans="2:6" x14ac:dyDescent="0.15">
      <c r="B325" s="15">
        <f>'RAOB Used for Calcs'!C325</f>
        <v>0</v>
      </c>
      <c r="D325" s="59" t="e">
        <f>IF('lateral displacement'!L325=0, 'lateral displacement'!L325/0, 'lateral displacement'!L325)</f>
        <v>#DIV/0!</v>
      </c>
      <c r="F325" s="12" t="e">
        <f>IF('lateral displacement'!N325=0, 'lateral displacement'!N325/0, 'lateral displacement'!N325)</f>
        <v>#DIV/0!</v>
      </c>
    </row>
    <row r="326" spans="2:6" x14ac:dyDescent="0.15">
      <c r="B326" s="15">
        <f>'RAOB Used for Calcs'!C326</f>
        <v>0</v>
      </c>
      <c r="D326" s="59" t="e">
        <f>IF('lateral displacement'!L326=0, 'lateral displacement'!L326/0, 'lateral displacement'!L326)</f>
        <v>#DIV/0!</v>
      </c>
      <c r="F326" s="12" t="e">
        <f>IF('lateral displacement'!N326=0, 'lateral displacement'!N326/0, 'lateral displacement'!N326)</f>
        <v>#DIV/0!</v>
      </c>
    </row>
    <row r="327" spans="2:6" x14ac:dyDescent="0.15">
      <c r="B327" s="15">
        <f>'RAOB Used for Calcs'!C327</f>
        <v>0</v>
      </c>
      <c r="D327" s="59" t="e">
        <f>IF('lateral displacement'!L327=0, 'lateral displacement'!L327/0, 'lateral displacement'!L327)</f>
        <v>#DIV/0!</v>
      </c>
      <c r="F327" s="12" t="e">
        <f>IF('lateral displacement'!N327=0, 'lateral displacement'!N327/0, 'lateral displacement'!N327)</f>
        <v>#DIV/0!</v>
      </c>
    </row>
    <row r="328" spans="2:6" x14ac:dyDescent="0.15">
      <c r="B328" s="15">
        <f>'RAOB Used for Calcs'!C328</f>
        <v>0</v>
      </c>
      <c r="D328" s="59" t="e">
        <f>IF('lateral displacement'!L328=0, 'lateral displacement'!L328/0, 'lateral displacement'!L328)</f>
        <v>#DIV/0!</v>
      </c>
      <c r="F328" s="12" t="e">
        <f>IF('lateral displacement'!N328=0, 'lateral displacement'!N328/0, 'lateral displacement'!N328)</f>
        <v>#DIV/0!</v>
      </c>
    </row>
    <row r="329" spans="2:6" x14ac:dyDescent="0.15">
      <c r="B329" s="15">
        <f>'RAOB Used for Calcs'!C329</f>
        <v>0</v>
      </c>
      <c r="D329" s="59" t="e">
        <f>IF('lateral displacement'!L329=0, 'lateral displacement'!L329/0, 'lateral displacement'!L329)</f>
        <v>#DIV/0!</v>
      </c>
      <c r="F329" s="12" t="e">
        <f>IF('lateral displacement'!N329=0, 'lateral displacement'!N329/0, 'lateral displacement'!N329)</f>
        <v>#DIV/0!</v>
      </c>
    </row>
    <row r="330" spans="2:6" x14ac:dyDescent="0.15">
      <c r="B330" s="15">
        <f>'RAOB Used for Calcs'!C330</f>
        <v>0</v>
      </c>
      <c r="D330" s="59" t="e">
        <f>IF('lateral displacement'!L330=0, 'lateral displacement'!L330/0, 'lateral displacement'!L330)</f>
        <v>#DIV/0!</v>
      </c>
      <c r="F330" s="12" t="e">
        <f>IF('lateral displacement'!N330=0, 'lateral displacement'!N330/0, 'lateral displacement'!N330)</f>
        <v>#DIV/0!</v>
      </c>
    </row>
    <row r="331" spans="2:6" x14ac:dyDescent="0.15">
      <c r="B331" s="15">
        <f>'RAOB Used for Calcs'!C331</f>
        <v>0</v>
      </c>
      <c r="D331" s="59" t="e">
        <f>IF('lateral displacement'!L331=0, 'lateral displacement'!L331/0, 'lateral displacement'!L331)</f>
        <v>#DIV/0!</v>
      </c>
      <c r="F331" s="12" t="e">
        <f>IF('lateral displacement'!N331=0, 'lateral displacement'!N331/0, 'lateral displacement'!N331)</f>
        <v>#DIV/0!</v>
      </c>
    </row>
    <row r="332" spans="2:6" x14ac:dyDescent="0.15">
      <c r="B332" s="15">
        <f>'RAOB Used for Calcs'!C332</f>
        <v>0</v>
      </c>
      <c r="D332" s="59" t="e">
        <f>IF('lateral displacement'!L332=0, 'lateral displacement'!L332/0, 'lateral displacement'!L332)</f>
        <v>#DIV/0!</v>
      </c>
      <c r="F332" s="12" t="e">
        <f>IF('lateral displacement'!N332=0, 'lateral displacement'!N332/0, 'lateral displacement'!N332)</f>
        <v>#DIV/0!</v>
      </c>
    </row>
    <row r="333" spans="2:6" x14ac:dyDescent="0.15">
      <c r="B333" s="15">
        <f>'RAOB Used for Calcs'!C333</f>
        <v>0</v>
      </c>
      <c r="D333" s="59" t="e">
        <f>IF('lateral displacement'!L333=0, 'lateral displacement'!L333/0, 'lateral displacement'!L333)</f>
        <v>#DIV/0!</v>
      </c>
      <c r="F333" s="12" t="e">
        <f>IF('lateral displacement'!N333=0, 'lateral displacement'!N333/0, 'lateral displacement'!N333)</f>
        <v>#DIV/0!</v>
      </c>
    </row>
    <row r="334" spans="2:6" x14ac:dyDescent="0.15">
      <c r="B334" s="15">
        <f>'RAOB Used for Calcs'!C334</f>
        <v>0</v>
      </c>
      <c r="D334" s="59" t="e">
        <f>IF('lateral displacement'!L334=0, 'lateral displacement'!L334/0, 'lateral displacement'!L334)</f>
        <v>#DIV/0!</v>
      </c>
      <c r="F334" s="12" t="e">
        <f>IF('lateral displacement'!N334=0, 'lateral displacement'!N334/0, 'lateral displacement'!N334)</f>
        <v>#DIV/0!</v>
      </c>
    </row>
    <row r="335" spans="2:6" x14ac:dyDescent="0.15">
      <c r="B335" s="15">
        <f>'RAOB Used for Calcs'!C335</f>
        <v>0</v>
      </c>
      <c r="D335" s="59" t="e">
        <f>IF('lateral displacement'!L335=0, 'lateral displacement'!L335/0, 'lateral displacement'!L335)</f>
        <v>#DIV/0!</v>
      </c>
      <c r="F335" s="12" t="e">
        <f>IF('lateral displacement'!N335=0, 'lateral displacement'!N335/0, 'lateral displacement'!N335)</f>
        <v>#DIV/0!</v>
      </c>
    </row>
    <row r="336" spans="2:6" x14ac:dyDescent="0.15">
      <c r="B336" s="15">
        <f>'RAOB Used for Calcs'!C336</f>
        <v>0</v>
      </c>
      <c r="D336" s="59" t="e">
        <f>IF('lateral displacement'!L336=0, 'lateral displacement'!L336/0, 'lateral displacement'!L336)</f>
        <v>#DIV/0!</v>
      </c>
      <c r="F336" s="12" t="e">
        <f>IF('lateral displacement'!N336=0, 'lateral displacement'!N336/0, 'lateral displacement'!N336)</f>
        <v>#DIV/0!</v>
      </c>
    </row>
    <row r="337" spans="2:6" x14ac:dyDescent="0.15">
      <c r="B337" s="15">
        <f>'RAOB Used for Calcs'!C337</f>
        <v>0</v>
      </c>
      <c r="D337" s="59" t="e">
        <f>IF('lateral displacement'!L337=0, 'lateral displacement'!L337/0, 'lateral displacement'!L337)</f>
        <v>#DIV/0!</v>
      </c>
      <c r="F337" s="12" t="e">
        <f>IF('lateral displacement'!N337=0, 'lateral displacement'!N337/0, 'lateral displacement'!N337)</f>
        <v>#DIV/0!</v>
      </c>
    </row>
    <row r="338" spans="2:6" x14ac:dyDescent="0.15">
      <c r="B338" s="15">
        <f>'RAOB Used for Calcs'!C338</f>
        <v>0</v>
      </c>
      <c r="D338" s="59" t="e">
        <f>IF('lateral displacement'!L338=0, 'lateral displacement'!L338/0, 'lateral displacement'!L338)</f>
        <v>#DIV/0!</v>
      </c>
      <c r="F338" s="12" t="e">
        <f>IF('lateral displacement'!N338=0, 'lateral displacement'!N338/0, 'lateral displacement'!N338)</f>
        <v>#DIV/0!</v>
      </c>
    </row>
    <row r="339" spans="2:6" x14ac:dyDescent="0.15">
      <c r="B339" s="15">
        <f>'RAOB Used for Calcs'!C339</f>
        <v>0</v>
      </c>
      <c r="D339" s="59" t="e">
        <f>IF('lateral displacement'!L339=0, 'lateral displacement'!L339/0, 'lateral displacement'!L339)</f>
        <v>#DIV/0!</v>
      </c>
      <c r="F339" s="12" t="e">
        <f>IF('lateral displacement'!N339=0, 'lateral displacement'!N339/0, 'lateral displacement'!N339)</f>
        <v>#DIV/0!</v>
      </c>
    </row>
    <row r="340" spans="2:6" x14ac:dyDescent="0.15">
      <c r="B340" s="15">
        <f>'RAOB Used for Calcs'!C340</f>
        <v>0</v>
      </c>
      <c r="D340" s="59" t="e">
        <f>IF('lateral displacement'!L340=0, 'lateral displacement'!L340/0, 'lateral displacement'!L340)</f>
        <v>#DIV/0!</v>
      </c>
      <c r="F340" s="12" t="e">
        <f>IF('lateral displacement'!N340=0, 'lateral displacement'!N340/0, 'lateral displacement'!N340)</f>
        <v>#DIV/0!</v>
      </c>
    </row>
    <row r="341" spans="2:6" x14ac:dyDescent="0.15">
      <c r="B341" s="15">
        <f>'RAOB Used for Calcs'!C341</f>
        <v>0</v>
      </c>
      <c r="D341" s="59" t="e">
        <f>IF('lateral displacement'!L341=0, 'lateral displacement'!L341/0, 'lateral displacement'!L341)</f>
        <v>#DIV/0!</v>
      </c>
      <c r="F341" s="12" t="e">
        <f>IF('lateral displacement'!N341=0, 'lateral displacement'!N341/0, 'lateral displacement'!N341)</f>
        <v>#DIV/0!</v>
      </c>
    </row>
    <row r="342" spans="2:6" x14ac:dyDescent="0.15">
      <c r="B342" s="15">
        <f>'RAOB Used for Calcs'!C342</f>
        <v>0</v>
      </c>
      <c r="D342" s="59" t="e">
        <f>IF('lateral displacement'!L342=0, 'lateral displacement'!L342/0, 'lateral displacement'!L342)</f>
        <v>#DIV/0!</v>
      </c>
      <c r="F342" s="12" t="e">
        <f>IF('lateral displacement'!N342=0, 'lateral displacement'!N342/0, 'lateral displacement'!N342)</f>
        <v>#DIV/0!</v>
      </c>
    </row>
    <row r="343" spans="2:6" x14ac:dyDescent="0.15">
      <c r="B343" s="15">
        <f>'RAOB Used for Calcs'!C343</f>
        <v>0</v>
      </c>
      <c r="D343" s="59" t="e">
        <f>IF('lateral displacement'!L343=0, 'lateral displacement'!L343/0, 'lateral displacement'!L343)</f>
        <v>#DIV/0!</v>
      </c>
      <c r="F343" s="12" t="e">
        <f>IF('lateral displacement'!N343=0, 'lateral displacement'!N343/0, 'lateral displacement'!N343)</f>
        <v>#DIV/0!</v>
      </c>
    </row>
    <row r="344" spans="2:6" x14ac:dyDescent="0.15">
      <c r="B344" s="15">
        <f>'RAOB Used for Calcs'!C344</f>
        <v>0</v>
      </c>
      <c r="D344" s="59" t="e">
        <f>IF('lateral displacement'!L344=0, 'lateral displacement'!L344/0, 'lateral displacement'!L344)</f>
        <v>#DIV/0!</v>
      </c>
      <c r="F344" s="12" t="e">
        <f>IF('lateral displacement'!N344=0, 'lateral displacement'!N344/0, 'lateral displacement'!N344)</f>
        <v>#DIV/0!</v>
      </c>
    </row>
    <row r="345" spans="2:6" x14ac:dyDescent="0.15">
      <c r="B345" s="15">
        <f>'RAOB Used for Calcs'!C345</f>
        <v>0</v>
      </c>
      <c r="D345" s="59" t="e">
        <f>IF('lateral displacement'!L345=0, 'lateral displacement'!L345/0, 'lateral displacement'!L345)</f>
        <v>#DIV/0!</v>
      </c>
      <c r="F345" s="12" t="e">
        <f>IF('lateral displacement'!N345=0, 'lateral displacement'!N345/0, 'lateral displacement'!N345)</f>
        <v>#DIV/0!</v>
      </c>
    </row>
    <row r="346" spans="2:6" x14ac:dyDescent="0.15">
      <c r="B346" s="15">
        <f>'RAOB Used for Calcs'!C346</f>
        <v>0</v>
      </c>
      <c r="D346" s="59" t="e">
        <f>IF('lateral displacement'!L346=0, 'lateral displacement'!L346/0, 'lateral displacement'!L346)</f>
        <v>#DIV/0!</v>
      </c>
      <c r="F346" s="12" t="e">
        <f>IF('lateral displacement'!N346=0, 'lateral displacement'!N346/0, 'lateral displacement'!N346)</f>
        <v>#DIV/0!</v>
      </c>
    </row>
    <row r="347" spans="2:6" x14ac:dyDescent="0.15">
      <c r="B347" s="15">
        <f>'RAOB Used for Calcs'!C347</f>
        <v>0</v>
      </c>
      <c r="D347" s="59" t="e">
        <f>IF('lateral displacement'!L347=0, 'lateral displacement'!L347/0, 'lateral displacement'!L347)</f>
        <v>#DIV/0!</v>
      </c>
      <c r="F347" s="12" t="e">
        <f>IF('lateral displacement'!N347=0, 'lateral displacement'!N347/0, 'lateral displacement'!N347)</f>
        <v>#DIV/0!</v>
      </c>
    </row>
    <row r="348" spans="2:6" x14ac:dyDescent="0.15">
      <c r="B348" s="15">
        <f>'RAOB Used for Calcs'!C348</f>
        <v>0</v>
      </c>
      <c r="D348" s="59" t="e">
        <f>IF('lateral displacement'!L348=0, 'lateral displacement'!L348/0, 'lateral displacement'!L348)</f>
        <v>#DIV/0!</v>
      </c>
      <c r="F348" s="12" t="e">
        <f>IF('lateral displacement'!N348=0, 'lateral displacement'!N348/0, 'lateral displacement'!N348)</f>
        <v>#DIV/0!</v>
      </c>
    </row>
    <row r="349" spans="2:6" x14ac:dyDescent="0.15">
      <c r="B349" s="15">
        <f>'RAOB Used for Calcs'!C349</f>
        <v>0</v>
      </c>
      <c r="D349" s="59" t="e">
        <f>IF('lateral displacement'!L349=0, 'lateral displacement'!L349/0, 'lateral displacement'!L349)</f>
        <v>#DIV/0!</v>
      </c>
      <c r="F349" s="12" t="e">
        <f>IF('lateral displacement'!N349=0, 'lateral displacement'!N349/0, 'lateral displacement'!N349)</f>
        <v>#DIV/0!</v>
      </c>
    </row>
    <row r="350" spans="2:6" x14ac:dyDescent="0.15">
      <c r="B350" s="15">
        <f>'RAOB Used for Calcs'!C350</f>
        <v>0</v>
      </c>
      <c r="D350" s="59" t="e">
        <f>IF('lateral displacement'!L350=0, 'lateral displacement'!L350/0, 'lateral displacement'!L350)</f>
        <v>#DIV/0!</v>
      </c>
      <c r="F350" s="12" t="e">
        <f>IF('lateral displacement'!N350=0, 'lateral displacement'!N350/0, 'lateral displacement'!N350)</f>
        <v>#DIV/0!</v>
      </c>
    </row>
    <row r="351" spans="2:6" x14ac:dyDescent="0.15">
      <c r="B351" s="15">
        <f>'RAOB Used for Calcs'!C351</f>
        <v>0</v>
      </c>
      <c r="D351" s="59" t="e">
        <f>IF('lateral displacement'!L351=0, 'lateral displacement'!L351/0, 'lateral displacement'!L351)</f>
        <v>#DIV/0!</v>
      </c>
      <c r="F351" s="12" t="e">
        <f>IF('lateral displacement'!N351=0, 'lateral displacement'!N351/0, 'lateral displacement'!N351)</f>
        <v>#DIV/0!</v>
      </c>
    </row>
    <row r="352" spans="2:6" x14ac:dyDescent="0.15">
      <c r="B352" s="15">
        <f>'RAOB Used for Calcs'!C352</f>
        <v>0</v>
      </c>
      <c r="D352" s="59" t="e">
        <f>IF('lateral displacement'!L352=0, 'lateral displacement'!L352/0, 'lateral displacement'!L352)</f>
        <v>#DIV/0!</v>
      </c>
      <c r="F352" s="12" t="e">
        <f>IF('lateral displacement'!N352=0, 'lateral displacement'!N352/0, 'lateral displacement'!N352)</f>
        <v>#DIV/0!</v>
      </c>
    </row>
    <row r="353" spans="2:6" x14ac:dyDescent="0.15">
      <c r="B353" s="15">
        <f>'RAOB Used for Calcs'!C353</f>
        <v>0</v>
      </c>
      <c r="D353" s="59" t="e">
        <f>IF('lateral displacement'!L353=0, 'lateral displacement'!L353/0, 'lateral displacement'!L353)</f>
        <v>#DIV/0!</v>
      </c>
      <c r="F353" s="12" t="e">
        <f>IF('lateral displacement'!N353=0, 'lateral displacement'!N353/0, 'lateral displacement'!N353)</f>
        <v>#DIV/0!</v>
      </c>
    </row>
    <row r="354" spans="2:6" x14ac:dyDescent="0.15">
      <c r="B354" s="15">
        <f>'RAOB Used for Calcs'!C354</f>
        <v>0</v>
      </c>
      <c r="D354" s="59" t="e">
        <f>IF('lateral displacement'!L354=0, 'lateral displacement'!L354/0, 'lateral displacement'!L354)</f>
        <v>#DIV/0!</v>
      </c>
      <c r="F354" s="12" t="e">
        <f>IF('lateral displacement'!N354=0, 'lateral displacement'!N354/0, 'lateral displacement'!N354)</f>
        <v>#DIV/0!</v>
      </c>
    </row>
    <row r="355" spans="2:6" x14ac:dyDescent="0.15">
      <c r="B355" s="15">
        <f>'RAOB Used for Calcs'!C355</f>
        <v>0</v>
      </c>
      <c r="D355" s="59" t="e">
        <f>IF('lateral displacement'!L355=0, 'lateral displacement'!L355/0, 'lateral displacement'!L355)</f>
        <v>#DIV/0!</v>
      </c>
      <c r="F355" s="12" t="e">
        <f>IF('lateral displacement'!N355=0, 'lateral displacement'!N355/0, 'lateral displacement'!N355)</f>
        <v>#DIV/0!</v>
      </c>
    </row>
    <row r="356" spans="2:6" x14ac:dyDescent="0.15">
      <c r="B356" s="15">
        <f>'RAOB Used for Calcs'!C356</f>
        <v>0</v>
      </c>
      <c r="D356" s="59" t="e">
        <f>IF('lateral displacement'!L356=0, 'lateral displacement'!L356/0, 'lateral displacement'!L356)</f>
        <v>#DIV/0!</v>
      </c>
      <c r="F356" s="12" t="e">
        <f>IF('lateral displacement'!N356=0, 'lateral displacement'!N356/0, 'lateral displacement'!N356)</f>
        <v>#DIV/0!</v>
      </c>
    </row>
    <row r="357" spans="2:6" x14ac:dyDescent="0.15">
      <c r="B357" s="15">
        <f>'RAOB Used for Calcs'!C357</f>
        <v>0</v>
      </c>
      <c r="D357" s="59" t="e">
        <f>IF('lateral displacement'!L357=0, 'lateral displacement'!L357/0, 'lateral displacement'!L357)</f>
        <v>#DIV/0!</v>
      </c>
      <c r="F357" s="12" t="e">
        <f>IF('lateral displacement'!N357=0, 'lateral displacement'!N357/0, 'lateral displacement'!N357)</f>
        <v>#DIV/0!</v>
      </c>
    </row>
    <row r="358" spans="2:6" x14ac:dyDescent="0.15">
      <c r="B358" s="15">
        <f>'RAOB Used for Calcs'!C358</f>
        <v>0</v>
      </c>
      <c r="D358" s="59" t="e">
        <f>IF('lateral displacement'!L358=0, 'lateral displacement'!L358/0, 'lateral displacement'!L358)</f>
        <v>#DIV/0!</v>
      </c>
      <c r="F358" s="12" t="e">
        <f>IF('lateral displacement'!N358=0, 'lateral displacement'!N358/0, 'lateral displacement'!N358)</f>
        <v>#DIV/0!</v>
      </c>
    </row>
    <row r="359" spans="2:6" x14ac:dyDescent="0.15">
      <c r="B359" s="15">
        <f>'RAOB Used for Calcs'!C359</f>
        <v>0</v>
      </c>
      <c r="D359" s="59" t="e">
        <f>IF('lateral displacement'!L359=0, 'lateral displacement'!L359/0, 'lateral displacement'!L359)</f>
        <v>#DIV/0!</v>
      </c>
      <c r="F359" s="12" t="e">
        <f>IF('lateral displacement'!N359=0, 'lateral displacement'!N359/0, 'lateral displacement'!N359)</f>
        <v>#DIV/0!</v>
      </c>
    </row>
    <row r="360" spans="2:6" x14ac:dyDescent="0.15">
      <c r="B360" s="15">
        <f>'RAOB Used for Calcs'!C360</f>
        <v>0</v>
      </c>
      <c r="D360" s="59" t="e">
        <f>IF('lateral displacement'!L360=0, 'lateral displacement'!L360/0, 'lateral displacement'!L360)</f>
        <v>#DIV/0!</v>
      </c>
      <c r="F360" s="12" t="e">
        <f>IF('lateral displacement'!N360=0, 'lateral displacement'!N360/0, 'lateral displacement'!N360)</f>
        <v>#DIV/0!</v>
      </c>
    </row>
    <row r="361" spans="2:6" x14ac:dyDescent="0.15">
      <c r="B361" s="15">
        <f>'RAOB Used for Calcs'!C361</f>
        <v>0</v>
      </c>
      <c r="D361" s="59" t="e">
        <f>IF('lateral displacement'!L361=0, 'lateral displacement'!L361/0, 'lateral displacement'!L361)</f>
        <v>#DIV/0!</v>
      </c>
      <c r="F361" s="12" t="e">
        <f>IF('lateral displacement'!N361=0, 'lateral displacement'!N361/0, 'lateral displacement'!N361)</f>
        <v>#DIV/0!</v>
      </c>
    </row>
    <row r="362" spans="2:6" x14ac:dyDescent="0.15">
      <c r="B362" s="15">
        <f>'RAOB Used for Calcs'!C362</f>
        <v>0</v>
      </c>
      <c r="D362" s="59" t="e">
        <f>IF('lateral displacement'!L362=0, 'lateral displacement'!L362/0, 'lateral displacement'!L362)</f>
        <v>#DIV/0!</v>
      </c>
      <c r="F362" s="12" t="e">
        <f>IF('lateral displacement'!N362=0, 'lateral displacement'!N362/0, 'lateral displacement'!N362)</f>
        <v>#DIV/0!</v>
      </c>
    </row>
    <row r="363" spans="2:6" x14ac:dyDescent="0.15">
      <c r="B363" s="15">
        <f>'RAOB Used for Calcs'!C363</f>
        <v>0</v>
      </c>
      <c r="D363" s="59" t="e">
        <f>IF('lateral displacement'!L363=0, 'lateral displacement'!L363/0, 'lateral displacement'!L363)</f>
        <v>#DIV/0!</v>
      </c>
      <c r="F363" s="12" t="e">
        <f>IF('lateral displacement'!N363=0, 'lateral displacement'!N363/0, 'lateral displacement'!N363)</f>
        <v>#DIV/0!</v>
      </c>
    </row>
    <row r="364" spans="2:6" x14ac:dyDescent="0.15">
      <c r="B364" s="15">
        <f>'RAOB Used for Calcs'!C364</f>
        <v>0</v>
      </c>
      <c r="D364" s="59" t="e">
        <f>IF('lateral displacement'!L364=0, 'lateral displacement'!L364/0, 'lateral displacement'!L364)</f>
        <v>#DIV/0!</v>
      </c>
      <c r="F364" s="12" t="e">
        <f>IF('lateral displacement'!N364=0, 'lateral displacement'!N364/0, 'lateral displacement'!N364)</f>
        <v>#DIV/0!</v>
      </c>
    </row>
    <row r="365" spans="2:6" x14ac:dyDescent="0.15">
      <c r="B365" s="15">
        <f>'RAOB Used for Calcs'!C365</f>
        <v>0</v>
      </c>
      <c r="D365" s="59" t="e">
        <f>IF('lateral displacement'!L365=0, 'lateral displacement'!L365/0, 'lateral displacement'!L365)</f>
        <v>#DIV/0!</v>
      </c>
      <c r="F365" s="12" t="e">
        <f>IF('lateral displacement'!N365=0, 'lateral displacement'!N365/0, 'lateral displacement'!N365)</f>
        <v>#DIV/0!</v>
      </c>
    </row>
    <row r="366" spans="2:6" x14ac:dyDescent="0.15">
      <c r="B366" s="15">
        <f>'RAOB Used for Calcs'!C366</f>
        <v>0</v>
      </c>
      <c r="D366" s="59" t="e">
        <f>IF('lateral displacement'!L366=0, 'lateral displacement'!L366/0, 'lateral displacement'!L366)</f>
        <v>#DIV/0!</v>
      </c>
      <c r="F366" s="12" t="e">
        <f>IF('lateral displacement'!N366=0, 'lateral displacement'!N366/0, 'lateral displacement'!N366)</f>
        <v>#DIV/0!</v>
      </c>
    </row>
    <row r="367" spans="2:6" x14ac:dyDescent="0.15">
      <c r="B367" s="15">
        <f>'RAOB Used for Calcs'!C367</f>
        <v>0</v>
      </c>
      <c r="D367" s="59" t="e">
        <f>IF('lateral displacement'!L367=0, 'lateral displacement'!L367/0, 'lateral displacement'!L367)</f>
        <v>#DIV/0!</v>
      </c>
      <c r="F367" s="12" t="e">
        <f>IF('lateral displacement'!N367=0, 'lateral displacement'!N367/0, 'lateral displacement'!N367)</f>
        <v>#DIV/0!</v>
      </c>
    </row>
    <row r="368" spans="2:6" x14ac:dyDescent="0.15">
      <c r="B368" s="15">
        <f>'RAOB Used for Calcs'!C368</f>
        <v>0</v>
      </c>
      <c r="D368" s="59" t="e">
        <f>IF('lateral displacement'!L368=0, 'lateral displacement'!L368/0, 'lateral displacement'!L368)</f>
        <v>#DIV/0!</v>
      </c>
      <c r="F368" s="12" t="e">
        <f>IF('lateral displacement'!N368=0, 'lateral displacement'!N368/0, 'lateral displacement'!N368)</f>
        <v>#DIV/0!</v>
      </c>
    </row>
    <row r="369" spans="2:6" x14ac:dyDescent="0.15">
      <c r="B369" s="15">
        <f>'RAOB Used for Calcs'!C369</f>
        <v>0</v>
      </c>
      <c r="D369" s="59" t="e">
        <f>IF('lateral displacement'!L369=0, 'lateral displacement'!L369/0, 'lateral displacement'!L369)</f>
        <v>#DIV/0!</v>
      </c>
      <c r="F369" s="12" t="e">
        <f>IF('lateral displacement'!N369=0, 'lateral displacement'!N369/0, 'lateral displacement'!N369)</f>
        <v>#DIV/0!</v>
      </c>
    </row>
    <row r="370" spans="2:6" x14ac:dyDescent="0.15">
      <c r="B370" s="15">
        <f>'RAOB Used for Calcs'!C370</f>
        <v>0</v>
      </c>
      <c r="D370" s="59" t="e">
        <f>IF('lateral displacement'!L370=0, 'lateral displacement'!L370/0, 'lateral displacement'!L370)</f>
        <v>#DIV/0!</v>
      </c>
      <c r="F370" s="12" t="e">
        <f>IF('lateral displacement'!N370=0, 'lateral displacement'!N370/0, 'lateral displacement'!N370)</f>
        <v>#DIV/0!</v>
      </c>
    </row>
    <row r="371" spans="2:6" x14ac:dyDescent="0.15">
      <c r="B371" s="15">
        <f>'RAOB Used for Calcs'!C371</f>
        <v>0</v>
      </c>
      <c r="D371" s="59" t="e">
        <f>IF('lateral displacement'!L371=0, 'lateral displacement'!L371/0, 'lateral displacement'!L371)</f>
        <v>#DIV/0!</v>
      </c>
      <c r="F371" s="12" t="e">
        <f>IF('lateral displacement'!N371=0, 'lateral displacement'!N371/0, 'lateral displacement'!N371)</f>
        <v>#DIV/0!</v>
      </c>
    </row>
    <row r="372" spans="2:6" x14ac:dyDescent="0.15">
      <c r="B372" s="15">
        <f>'RAOB Used for Calcs'!C372</f>
        <v>0</v>
      </c>
      <c r="D372" s="59" t="e">
        <f>IF('lateral displacement'!L372=0, 'lateral displacement'!L372/0, 'lateral displacement'!L372)</f>
        <v>#DIV/0!</v>
      </c>
      <c r="F372" s="12" t="e">
        <f>IF('lateral displacement'!N372=0, 'lateral displacement'!N372/0, 'lateral displacement'!N372)</f>
        <v>#DIV/0!</v>
      </c>
    </row>
    <row r="373" spans="2:6" x14ac:dyDescent="0.15">
      <c r="B373" s="15">
        <f>'RAOB Used for Calcs'!C373</f>
        <v>0</v>
      </c>
      <c r="D373" s="59" t="e">
        <f>IF('lateral displacement'!L373=0, 'lateral displacement'!L373/0, 'lateral displacement'!L373)</f>
        <v>#DIV/0!</v>
      </c>
      <c r="F373" s="12" t="e">
        <f>IF('lateral displacement'!N373=0, 'lateral displacement'!N373/0, 'lateral displacement'!N373)</f>
        <v>#DIV/0!</v>
      </c>
    </row>
    <row r="374" spans="2:6" x14ac:dyDescent="0.15">
      <c r="B374" s="15">
        <f>'RAOB Used for Calcs'!C374</f>
        <v>0</v>
      </c>
      <c r="D374" s="59" t="e">
        <f>IF('lateral displacement'!L374=0, 'lateral displacement'!L374/0, 'lateral displacement'!L374)</f>
        <v>#DIV/0!</v>
      </c>
      <c r="F374" s="12" t="e">
        <f>IF('lateral displacement'!N374=0, 'lateral displacement'!N374/0, 'lateral displacement'!N374)</f>
        <v>#DIV/0!</v>
      </c>
    </row>
    <row r="375" spans="2:6" x14ac:dyDescent="0.15">
      <c r="B375" s="15">
        <f>'RAOB Used for Calcs'!C375</f>
        <v>0</v>
      </c>
      <c r="D375" s="59" t="e">
        <f>IF('lateral displacement'!L375=0, 'lateral displacement'!L375/0, 'lateral displacement'!L375)</f>
        <v>#DIV/0!</v>
      </c>
      <c r="F375" s="12" t="e">
        <f>IF('lateral displacement'!N375=0, 'lateral displacement'!N375/0, 'lateral displacement'!N375)</f>
        <v>#DIV/0!</v>
      </c>
    </row>
    <row r="376" spans="2:6" x14ac:dyDescent="0.15">
      <c r="B376" s="15">
        <f>'RAOB Used for Calcs'!C376</f>
        <v>0</v>
      </c>
      <c r="D376" s="59" t="e">
        <f>IF('lateral displacement'!L376=0, 'lateral displacement'!L376/0, 'lateral displacement'!L376)</f>
        <v>#DIV/0!</v>
      </c>
      <c r="F376" s="12" t="e">
        <f>IF('lateral displacement'!N376=0, 'lateral displacement'!N376/0, 'lateral displacement'!N376)</f>
        <v>#DIV/0!</v>
      </c>
    </row>
    <row r="377" spans="2:6" x14ac:dyDescent="0.15">
      <c r="B377" s="15">
        <f>'RAOB Used for Calcs'!C377</f>
        <v>0</v>
      </c>
      <c r="D377" s="59" t="e">
        <f>IF('lateral displacement'!L377=0, 'lateral displacement'!L377/0, 'lateral displacement'!L377)</f>
        <v>#DIV/0!</v>
      </c>
      <c r="F377" s="12" t="e">
        <f>IF('lateral displacement'!N377=0, 'lateral displacement'!N377/0, 'lateral displacement'!N377)</f>
        <v>#DIV/0!</v>
      </c>
    </row>
    <row r="378" spans="2:6" x14ac:dyDescent="0.15">
      <c r="B378" s="15">
        <f>'RAOB Used for Calcs'!C378</f>
        <v>0</v>
      </c>
      <c r="D378" s="59" t="e">
        <f>IF('lateral displacement'!L378=0, 'lateral displacement'!L378/0, 'lateral displacement'!L378)</f>
        <v>#DIV/0!</v>
      </c>
      <c r="F378" s="12" t="e">
        <f>IF('lateral displacement'!N378=0, 'lateral displacement'!N378/0, 'lateral displacement'!N378)</f>
        <v>#DIV/0!</v>
      </c>
    </row>
    <row r="379" spans="2:6" x14ac:dyDescent="0.15">
      <c r="B379" s="15">
        <f>'RAOB Used for Calcs'!C379</f>
        <v>0</v>
      </c>
      <c r="D379" s="59" t="e">
        <f>IF('lateral displacement'!L379=0, 'lateral displacement'!L379/0, 'lateral displacement'!L379)</f>
        <v>#DIV/0!</v>
      </c>
      <c r="F379" s="12" t="e">
        <f>IF('lateral displacement'!N379=0, 'lateral displacement'!N379/0, 'lateral displacement'!N379)</f>
        <v>#DIV/0!</v>
      </c>
    </row>
    <row r="380" spans="2:6" x14ac:dyDescent="0.15">
      <c r="B380" s="15">
        <f>'RAOB Used for Calcs'!C380</f>
        <v>0</v>
      </c>
      <c r="D380" s="59" t="e">
        <f>IF('lateral displacement'!L380=0, 'lateral displacement'!L380/0, 'lateral displacement'!L380)</f>
        <v>#DIV/0!</v>
      </c>
      <c r="F380" s="12" t="e">
        <f>IF('lateral displacement'!N380=0, 'lateral displacement'!N380/0, 'lateral displacement'!N380)</f>
        <v>#DIV/0!</v>
      </c>
    </row>
    <row r="381" spans="2:6" x14ac:dyDescent="0.15">
      <c r="B381" s="15">
        <f>'RAOB Used for Calcs'!C381</f>
        <v>0</v>
      </c>
      <c r="D381" s="59" t="e">
        <f>IF('lateral displacement'!L381=0, 'lateral displacement'!L381/0, 'lateral displacement'!L381)</f>
        <v>#DIV/0!</v>
      </c>
      <c r="F381" s="12" t="e">
        <f>IF('lateral displacement'!N381=0, 'lateral displacement'!N381/0, 'lateral displacement'!N381)</f>
        <v>#DIV/0!</v>
      </c>
    </row>
    <row r="382" spans="2:6" x14ac:dyDescent="0.15">
      <c r="B382" s="15">
        <f>'RAOB Used for Calcs'!C382</f>
        <v>0</v>
      </c>
      <c r="D382" s="59" t="e">
        <f>IF('lateral displacement'!L382=0, 'lateral displacement'!L382/0, 'lateral displacement'!L382)</f>
        <v>#DIV/0!</v>
      </c>
      <c r="F382" s="12" t="e">
        <f>IF('lateral displacement'!N382=0, 'lateral displacement'!N382/0, 'lateral displacement'!N382)</f>
        <v>#DIV/0!</v>
      </c>
    </row>
    <row r="383" spans="2:6" x14ac:dyDescent="0.15">
      <c r="B383" s="15">
        <f>'RAOB Used for Calcs'!C383</f>
        <v>0</v>
      </c>
      <c r="D383" s="59" t="e">
        <f>IF('lateral displacement'!L383=0, 'lateral displacement'!L383/0, 'lateral displacement'!L383)</f>
        <v>#DIV/0!</v>
      </c>
      <c r="F383" s="12" t="e">
        <f>IF('lateral displacement'!N383=0, 'lateral displacement'!N383/0, 'lateral displacement'!N383)</f>
        <v>#DIV/0!</v>
      </c>
    </row>
    <row r="384" spans="2:6" x14ac:dyDescent="0.15">
      <c r="B384" s="15">
        <f>'RAOB Used for Calcs'!C384</f>
        <v>0</v>
      </c>
      <c r="D384" s="59" t="e">
        <f>IF('lateral displacement'!L384=0, 'lateral displacement'!L384/0, 'lateral displacement'!L384)</f>
        <v>#DIV/0!</v>
      </c>
      <c r="F384" s="12" t="e">
        <f>IF('lateral displacement'!N384=0, 'lateral displacement'!N384/0, 'lateral displacement'!N384)</f>
        <v>#DIV/0!</v>
      </c>
    </row>
    <row r="385" spans="2:6" x14ac:dyDescent="0.15">
      <c r="B385" s="15">
        <f>'RAOB Used for Calcs'!C385</f>
        <v>0</v>
      </c>
      <c r="D385" s="59" t="e">
        <f>IF('lateral displacement'!L385=0, 'lateral displacement'!L385/0, 'lateral displacement'!L385)</f>
        <v>#DIV/0!</v>
      </c>
      <c r="F385" s="12" t="e">
        <f>IF('lateral displacement'!N385=0, 'lateral displacement'!N385/0, 'lateral displacement'!N385)</f>
        <v>#DIV/0!</v>
      </c>
    </row>
    <row r="386" spans="2:6" x14ac:dyDescent="0.15">
      <c r="B386" s="15">
        <f>'RAOB Used for Calcs'!C386</f>
        <v>0</v>
      </c>
      <c r="D386" s="59" t="e">
        <f>IF('lateral displacement'!L386=0, 'lateral displacement'!L386/0, 'lateral displacement'!L386)</f>
        <v>#DIV/0!</v>
      </c>
      <c r="F386" s="12" t="e">
        <f>IF('lateral displacement'!N386=0, 'lateral displacement'!N386/0, 'lateral displacement'!N386)</f>
        <v>#DIV/0!</v>
      </c>
    </row>
    <row r="387" spans="2:6" x14ac:dyDescent="0.15">
      <c r="B387" s="15">
        <f>'RAOB Used for Calcs'!C387</f>
        <v>0</v>
      </c>
      <c r="D387" s="59" t="e">
        <f>IF('lateral displacement'!L387=0, 'lateral displacement'!L387/0, 'lateral displacement'!L387)</f>
        <v>#DIV/0!</v>
      </c>
      <c r="F387" s="12" t="e">
        <f>IF('lateral displacement'!N387=0, 'lateral displacement'!N387/0, 'lateral displacement'!N387)</f>
        <v>#DIV/0!</v>
      </c>
    </row>
    <row r="388" spans="2:6" x14ac:dyDescent="0.15">
      <c r="B388" s="15">
        <f>'RAOB Used for Calcs'!C388</f>
        <v>0</v>
      </c>
      <c r="D388" s="59" t="e">
        <f>IF('lateral displacement'!L388=0, 'lateral displacement'!L388/0, 'lateral displacement'!L388)</f>
        <v>#DIV/0!</v>
      </c>
      <c r="F388" s="12" t="e">
        <f>IF('lateral displacement'!N388=0, 'lateral displacement'!N388/0, 'lateral displacement'!N388)</f>
        <v>#DIV/0!</v>
      </c>
    </row>
    <row r="389" spans="2:6" x14ac:dyDescent="0.15">
      <c r="B389" s="15">
        <f>'RAOB Used for Calcs'!C389</f>
        <v>0</v>
      </c>
      <c r="D389" s="59" t="e">
        <f>IF('lateral displacement'!L389=0, 'lateral displacement'!L389/0, 'lateral displacement'!L389)</f>
        <v>#DIV/0!</v>
      </c>
      <c r="F389" s="12" t="e">
        <f>IF('lateral displacement'!N389=0, 'lateral displacement'!N389/0, 'lateral displacement'!N389)</f>
        <v>#DIV/0!</v>
      </c>
    </row>
    <row r="390" spans="2:6" x14ac:dyDescent="0.15">
      <c r="B390" s="15">
        <f>'RAOB Used for Calcs'!C390</f>
        <v>0</v>
      </c>
      <c r="D390" s="59" t="e">
        <f>IF('lateral displacement'!L390=0, 'lateral displacement'!L390/0, 'lateral displacement'!L390)</f>
        <v>#DIV/0!</v>
      </c>
      <c r="F390" s="12" t="e">
        <f>IF('lateral displacement'!N390=0, 'lateral displacement'!N390/0, 'lateral displacement'!N390)</f>
        <v>#DIV/0!</v>
      </c>
    </row>
    <row r="391" spans="2:6" x14ac:dyDescent="0.15">
      <c r="B391" s="15">
        <f>'RAOB Used for Calcs'!C391</f>
        <v>0</v>
      </c>
      <c r="D391" s="59" t="e">
        <f>IF('lateral displacement'!L391=0, 'lateral displacement'!L391/0, 'lateral displacement'!L391)</f>
        <v>#DIV/0!</v>
      </c>
      <c r="F391" s="12" t="e">
        <f>IF('lateral displacement'!N391=0, 'lateral displacement'!N391/0, 'lateral displacement'!N391)</f>
        <v>#DIV/0!</v>
      </c>
    </row>
    <row r="392" spans="2:6" x14ac:dyDescent="0.15">
      <c r="B392" s="15">
        <f>'RAOB Used for Calcs'!C392</f>
        <v>0</v>
      </c>
      <c r="D392" s="59" t="e">
        <f>IF('lateral displacement'!L392=0, 'lateral displacement'!L392/0, 'lateral displacement'!L392)</f>
        <v>#DIV/0!</v>
      </c>
      <c r="F392" s="12" t="e">
        <f>IF('lateral displacement'!N392=0, 'lateral displacement'!N392/0, 'lateral displacement'!N392)</f>
        <v>#DIV/0!</v>
      </c>
    </row>
    <row r="393" spans="2:6" x14ac:dyDescent="0.15">
      <c r="B393" s="15">
        <f>'RAOB Used for Calcs'!C393</f>
        <v>0</v>
      </c>
      <c r="D393" s="59" t="e">
        <f>IF('lateral displacement'!L393=0, 'lateral displacement'!L393/0, 'lateral displacement'!L393)</f>
        <v>#DIV/0!</v>
      </c>
      <c r="F393" s="12" t="e">
        <f>IF('lateral displacement'!N393=0, 'lateral displacement'!N393/0, 'lateral displacement'!N393)</f>
        <v>#DIV/0!</v>
      </c>
    </row>
    <row r="394" spans="2:6" x14ac:dyDescent="0.15">
      <c r="B394" s="15">
        <f>'RAOB Used for Calcs'!C394</f>
        <v>0</v>
      </c>
      <c r="D394" s="59" t="e">
        <f>IF('lateral displacement'!L394=0, 'lateral displacement'!L394/0, 'lateral displacement'!L394)</f>
        <v>#DIV/0!</v>
      </c>
      <c r="F394" s="12" t="e">
        <f>IF('lateral displacement'!N394=0, 'lateral displacement'!N394/0, 'lateral displacement'!N394)</f>
        <v>#DIV/0!</v>
      </c>
    </row>
    <row r="395" spans="2:6" x14ac:dyDescent="0.15">
      <c r="B395" s="15">
        <f>'RAOB Used for Calcs'!C395</f>
        <v>0</v>
      </c>
      <c r="D395" s="59" t="e">
        <f>IF('lateral displacement'!L395=0, 'lateral displacement'!L395/0, 'lateral displacement'!L395)</f>
        <v>#DIV/0!</v>
      </c>
      <c r="F395" s="12" t="e">
        <f>IF('lateral displacement'!N395=0, 'lateral displacement'!N395/0, 'lateral displacement'!N395)</f>
        <v>#DIV/0!</v>
      </c>
    </row>
    <row r="396" spans="2:6" x14ac:dyDescent="0.15">
      <c r="B396" s="15">
        <f>'RAOB Used for Calcs'!C396</f>
        <v>0</v>
      </c>
      <c r="D396" s="59" t="e">
        <f>IF('lateral displacement'!L396=0, 'lateral displacement'!L396/0, 'lateral displacement'!L396)</f>
        <v>#DIV/0!</v>
      </c>
      <c r="F396" s="12" t="e">
        <f>IF('lateral displacement'!N396=0, 'lateral displacement'!N396/0, 'lateral displacement'!N396)</f>
        <v>#DIV/0!</v>
      </c>
    </row>
    <row r="397" spans="2:6" x14ac:dyDescent="0.15">
      <c r="B397" s="15">
        <f>'RAOB Used for Calcs'!C397</f>
        <v>0</v>
      </c>
      <c r="D397" s="59" t="e">
        <f>IF('lateral displacement'!L397=0, 'lateral displacement'!L397/0, 'lateral displacement'!L397)</f>
        <v>#DIV/0!</v>
      </c>
      <c r="F397" s="12" t="e">
        <f>IF('lateral displacement'!N397=0, 'lateral displacement'!N397/0, 'lateral displacement'!N397)</f>
        <v>#DIV/0!</v>
      </c>
    </row>
    <row r="398" spans="2:6" x14ac:dyDescent="0.15">
      <c r="B398" s="15">
        <f>'RAOB Used for Calcs'!C398</f>
        <v>0</v>
      </c>
      <c r="D398" s="59" t="e">
        <f>IF('lateral displacement'!L398=0, 'lateral displacement'!L398/0, 'lateral displacement'!L398)</f>
        <v>#DIV/0!</v>
      </c>
      <c r="F398" s="12" t="e">
        <f>IF('lateral displacement'!N398=0, 'lateral displacement'!N398/0, 'lateral displacement'!N398)</f>
        <v>#DIV/0!</v>
      </c>
    </row>
    <row r="399" spans="2:6" x14ac:dyDescent="0.15">
      <c r="B399" s="15">
        <f>'RAOB Used for Calcs'!C399</f>
        <v>0</v>
      </c>
      <c r="D399" s="59" t="e">
        <f>IF('lateral displacement'!L399=0, 'lateral displacement'!L399/0, 'lateral displacement'!L399)</f>
        <v>#DIV/0!</v>
      </c>
      <c r="F399" s="12" t="e">
        <f>IF('lateral displacement'!N399=0, 'lateral displacement'!N399/0, 'lateral displacement'!N399)</f>
        <v>#DIV/0!</v>
      </c>
    </row>
    <row r="400" spans="2:6" x14ac:dyDescent="0.15">
      <c r="B400" s="15">
        <f>'RAOB Used for Calcs'!C400</f>
        <v>0</v>
      </c>
      <c r="D400" s="59" t="e">
        <f>IF('lateral displacement'!L400=0, 'lateral displacement'!L400/0, 'lateral displacement'!L400)</f>
        <v>#DIV/0!</v>
      </c>
      <c r="F400" s="12" t="e">
        <f>IF('lateral displacement'!N400=0, 'lateral displacement'!N400/0, 'lateral displacement'!N400)</f>
        <v>#DIV/0!</v>
      </c>
    </row>
    <row r="401" spans="2:6" x14ac:dyDescent="0.15">
      <c r="B401" s="15">
        <f>'RAOB Used for Calcs'!C401</f>
        <v>0</v>
      </c>
      <c r="D401" s="59" t="e">
        <f>IF('lateral displacement'!L401=0, 'lateral displacement'!L401/0, 'lateral displacement'!L401)</f>
        <v>#DIV/0!</v>
      </c>
      <c r="F401" s="12" t="e">
        <f>IF('lateral displacement'!N401=0, 'lateral displacement'!N401/0, 'lateral displacement'!N401)</f>
        <v>#DIV/0!</v>
      </c>
    </row>
    <row r="402" spans="2:6" x14ac:dyDescent="0.15">
      <c r="B402" s="15">
        <f>'RAOB Used for Calcs'!C402</f>
        <v>0</v>
      </c>
      <c r="D402" s="59" t="e">
        <f>IF('lateral displacement'!L402=0, 'lateral displacement'!L402/0, 'lateral displacement'!L402)</f>
        <v>#DIV/0!</v>
      </c>
      <c r="F402" s="12" t="e">
        <f>IF('lateral displacement'!N402=0, 'lateral displacement'!N402/0, 'lateral displacement'!N402)</f>
        <v>#DIV/0!</v>
      </c>
    </row>
    <row r="403" spans="2:6" x14ac:dyDescent="0.15">
      <c r="B403" s="15">
        <f>'RAOB Used for Calcs'!C403</f>
        <v>0</v>
      </c>
      <c r="D403" s="59" t="e">
        <f>IF('lateral displacement'!L403=0, 'lateral displacement'!L403/0, 'lateral displacement'!L403)</f>
        <v>#DIV/0!</v>
      </c>
      <c r="F403" s="12" t="e">
        <f>IF('lateral displacement'!N403=0, 'lateral displacement'!N403/0, 'lateral displacement'!N403)</f>
        <v>#DIV/0!</v>
      </c>
    </row>
    <row r="404" spans="2:6" x14ac:dyDescent="0.15">
      <c r="B404" s="15">
        <f>'RAOB Used for Calcs'!C404</f>
        <v>0</v>
      </c>
      <c r="D404" s="59" t="e">
        <f>IF('lateral displacement'!L404=0, 'lateral displacement'!L404/0, 'lateral displacement'!L404)</f>
        <v>#DIV/0!</v>
      </c>
      <c r="F404" s="12" t="e">
        <f>IF('lateral displacement'!N404=0, 'lateral displacement'!N404/0, 'lateral displacement'!N404)</f>
        <v>#DIV/0!</v>
      </c>
    </row>
    <row r="405" spans="2:6" x14ac:dyDescent="0.15">
      <c r="B405" s="15">
        <f>'RAOB Used for Calcs'!C405</f>
        <v>0</v>
      </c>
      <c r="D405" s="59" t="e">
        <f>IF('lateral displacement'!L405=0, 'lateral displacement'!L405/0, 'lateral displacement'!L405)</f>
        <v>#DIV/0!</v>
      </c>
      <c r="F405" s="12" t="e">
        <f>IF('lateral displacement'!N405=0, 'lateral displacement'!N405/0, 'lateral displacement'!N405)</f>
        <v>#DIV/0!</v>
      </c>
    </row>
    <row r="406" spans="2:6" x14ac:dyDescent="0.15">
      <c r="B406" s="15">
        <f>'RAOB Used for Calcs'!C406</f>
        <v>0</v>
      </c>
      <c r="D406" s="59" t="e">
        <f>IF('lateral displacement'!L406=0, 'lateral displacement'!L406/0, 'lateral displacement'!L406)</f>
        <v>#DIV/0!</v>
      </c>
      <c r="F406" s="12" t="e">
        <f>IF('lateral displacement'!N406=0, 'lateral displacement'!N406/0, 'lateral displacement'!N406)</f>
        <v>#DIV/0!</v>
      </c>
    </row>
    <row r="407" spans="2:6" x14ac:dyDescent="0.15">
      <c r="B407" s="15">
        <f>'RAOB Used for Calcs'!C407</f>
        <v>0</v>
      </c>
      <c r="D407" s="59" t="e">
        <f>IF('lateral displacement'!L407=0, 'lateral displacement'!L407/0, 'lateral displacement'!L407)</f>
        <v>#DIV/0!</v>
      </c>
      <c r="F407" s="12" t="e">
        <f>IF('lateral displacement'!N407=0, 'lateral displacement'!N407/0, 'lateral displacement'!N407)</f>
        <v>#DIV/0!</v>
      </c>
    </row>
    <row r="408" spans="2:6" x14ac:dyDescent="0.15">
      <c r="B408" s="15">
        <f>'RAOB Used for Calcs'!C408</f>
        <v>0</v>
      </c>
      <c r="D408" s="59" t="e">
        <f>IF('lateral displacement'!L408=0, 'lateral displacement'!L408/0, 'lateral displacement'!L408)</f>
        <v>#DIV/0!</v>
      </c>
      <c r="F408" s="12" t="e">
        <f>IF('lateral displacement'!N408=0, 'lateral displacement'!N408/0, 'lateral displacement'!N408)</f>
        <v>#DIV/0!</v>
      </c>
    </row>
    <row r="409" spans="2:6" x14ac:dyDescent="0.15">
      <c r="B409" s="15">
        <f>'RAOB Used for Calcs'!C409</f>
        <v>0</v>
      </c>
      <c r="D409" s="59" t="e">
        <f>IF('lateral displacement'!L409=0, 'lateral displacement'!L409/0, 'lateral displacement'!L409)</f>
        <v>#DIV/0!</v>
      </c>
      <c r="F409" s="12" t="e">
        <f>IF('lateral displacement'!N409=0, 'lateral displacement'!N409/0, 'lateral displacement'!N409)</f>
        <v>#DIV/0!</v>
      </c>
    </row>
    <row r="410" spans="2:6" x14ac:dyDescent="0.15">
      <c r="B410" s="15">
        <f>'RAOB Used for Calcs'!C410</f>
        <v>0</v>
      </c>
      <c r="D410" s="59" t="e">
        <f>IF('lateral displacement'!L410=0, 'lateral displacement'!L410/0, 'lateral displacement'!L410)</f>
        <v>#DIV/0!</v>
      </c>
      <c r="F410" s="12" t="e">
        <f>IF('lateral displacement'!N410=0, 'lateral displacement'!N410/0, 'lateral displacement'!N410)</f>
        <v>#DIV/0!</v>
      </c>
    </row>
    <row r="411" spans="2:6" x14ac:dyDescent="0.15">
      <c r="B411" s="15">
        <f>'RAOB Used for Calcs'!C411</f>
        <v>0</v>
      </c>
      <c r="D411" s="59" t="e">
        <f>IF('lateral displacement'!L411=0, 'lateral displacement'!L411/0, 'lateral displacement'!L411)</f>
        <v>#DIV/0!</v>
      </c>
      <c r="F411" s="12" t="e">
        <f>IF('lateral displacement'!N411=0, 'lateral displacement'!N411/0, 'lateral displacement'!N411)</f>
        <v>#DIV/0!</v>
      </c>
    </row>
    <row r="412" spans="2:6" x14ac:dyDescent="0.15">
      <c r="B412" s="15">
        <f>'RAOB Used for Calcs'!C412</f>
        <v>0</v>
      </c>
      <c r="D412" s="59" t="e">
        <f>IF('lateral displacement'!L412=0, 'lateral displacement'!L412/0, 'lateral displacement'!L412)</f>
        <v>#DIV/0!</v>
      </c>
      <c r="F412" s="12" t="e">
        <f>IF('lateral displacement'!N412=0, 'lateral displacement'!N412/0, 'lateral displacement'!N412)</f>
        <v>#DIV/0!</v>
      </c>
    </row>
    <row r="413" spans="2:6" x14ac:dyDescent="0.15">
      <c r="B413" s="15">
        <f>'RAOB Used for Calcs'!C413</f>
        <v>0</v>
      </c>
      <c r="D413" s="59" t="e">
        <f>IF('lateral displacement'!L413=0, 'lateral displacement'!L413/0, 'lateral displacement'!L413)</f>
        <v>#DIV/0!</v>
      </c>
      <c r="F413" s="12" t="e">
        <f>IF('lateral displacement'!N413=0, 'lateral displacement'!N413/0, 'lateral displacement'!N413)</f>
        <v>#DIV/0!</v>
      </c>
    </row>
    <row r="414" spans="2:6" x14ac:dyDescent="0.15">
      <c r="B414" s="15">
        <f>'RAOB Used for Calcs'!C414</f>
        <v>0</v>
      </c>
      <c r="D414" s="59" t="e">
        <f>IF('lateral displacement'!L414=0, 'lateral displacement'!L414/0, 'lateral displacement'!L414)</f>
        <v>#DIV/0!</v>
      </c>
      <c r="F414" s="12" t="e">
        <f>IF('lateral displacement'!N414=0, 'lateral displacement'!N414/0, 'lateral displacement'!N414)</f>
        <v>#DIV/0!</v>
      </c>
    </row>
    <row r="415" spans="2:6" x14ac:dyDescent="0.15">
      <c r="B415" s="15">
        <f>'RAOB Used for Calcs'!C415</f>
        <v>0</v>
      </c>
      <c r="D415" s="59" t="e">
        <f>IF('lateral displacement'!L415=0, 'lateral displacement'!L415/0, 'lateral displacement'!L415)</f>
        <v>#DIV/0!</v>
      </c>
      <c r="F415" s="12" t="e">
        <f>IF('lateral displacement'!N415=0, 'lateral displacement'!N415/0, 'lateral displacement'!N415)</f>
        <v>#DIV/0!</v>
      </c>
    </row>
    <row r="416" spans="2:6" x14ac:dyDescent="0.15">
      <c r="B416" s="15">
        <f>'RAOB Used for Calcs'!C416</f>
        <v>0</v>
      </c>
      <c r="D416" s="59" t="e">
        <f>IF('lateral displacement'!L416=0, 'lateral displacement'!L416/0, 'lateral displacement'!L416)</f>
        <v>#DIV/0!</v>
      </c>
      <c r="F416" s="12" t="e">
        <f>IF('lateral displacement'!N416=0, 'lateral displacement'!N416/0, 'lateral displacement'!N416)</f>
        <v>#DIV/0!</v>
      </c>
    </row>
    <row r="417" spans="2:6" x14ac:dyDescent="0.15">
      <c r="B417" s="15">
        <f>'RAOB Used for Calcs'!C417</f>
        <v>0</v>
      </c>
      <c r="D417" s="59" t="e">
        <f>IF('lateral displacement'!L417=0, 'lateral displacement'!L417/0, 'lateral displacement'!L417)</f>
        <v>#DIV/0!</v>
      </c>
      <c r="F417" s="12" t="e">
        <f>IF('lateral displacement'!N417=0, 'lateral displacement'!N417/0, 'lateral displacement'!N417)</f>
        <v>#DIV/0!</v>
      </c>
    </row>
    <row r="418" spans="2:6" x14ac:dyDescent="0.15">
      <c r="B418" s="15">
        <f>'RAOB Used for Calcs'!C418</f>
        <v>0</v>
      </c>
      <c r="D418" s="59" t="e">
        <f>IF('lateral displacement'!L418=0, 'lateral displacement'!L418/0, 'lateral displacement'!L418)</f>
        <v>#DIV/0!</v>
      </c>
      <c r="F418" s="12" t="e">
        <f>IF('lateral displacement'!N418=0, 'lateral displacement'!N418/0, 'lateral displacement'!N418)</f>
        <v>#DIV/0!</v>
      </c>
    </row>
    <row r="419" spans="2:6" x14ac:dyDescent="0.15">
      <c r="B419" s="15">
        <f>'RAOB Used for Calcs'!C419</f>
        <v>0</v>
      </c>
      <c r="D419" s="59" t="e">
        <f>IF('lateral displacement'!L419=0, 'lateral displacement'!L419/0, 'lateral displacement'!L419)</f>
        <v>#DIV/0!</v>
      </c>
      <c r="F419" s="12" t="e">
        <f>IF('lateral displacement'!N419=0, 'lateral displacement'!N419/0, 'lateral displacement'!N419)</f>
        <v>#DIV/0!</v>
      </c>
    </row>
    <row r="420" spans="2:6" x14ac:dyDescent="0.15">
      <c r="B420" s="15">
        <f>'RAOB Used for Calcs'!C420</f>
        <v>0</v>
      </c>
      <c r="D420" s="59" t="e">
        <f>IF('lateral displacement'!L420=0, 'lateral displacement'!L420/0, 'lateral displacement'!L420)</f>
        <v>#DIV/0!</v>
      </c>
      <c r="F420" s="12" t="e">
        <f>IF('lateral displacement'!N420=0, 'lateral displacement'!N420/0, 'lateral displacement'!N420)</f>
        <v>#DIV/0!</v>
      </c>
    </row>
    <row r="421" spans="2:6" x14ac:dyDescent="0.15">
      <c r="B421" s="15">
        <f>'RAOB Used for Calcs'!C421</f>
        <v>0</v>
      </c>
      <c r="D421" s="59" t="e">
        <f>IF('lateral displacement'!L421=0, 'lateral displacement'!L421/0, 'lateral displacement'!L421)</f>
        <v>#DIV/0!</v>
      </c>
      <c r="F421" s="12" t="e">
        <f>IF('lateral displacement'!N421=0, 'lateral displacement'!N421/0, 'lateral displacement'!N421)</f>
        <v>#DIV/0!</v>
      </c>
    </row>
    <row r="422" spans="2:6" x14ac:dyDescent="0.15">
      <c r="B422" s="15">
        <f>'RAOB Used for Calcs'!C422</f>
        <v>0</v>
      </c>
      <c r="D422" s="59" t="e">
        <f>IF('lateral displacement'!L422=0, 'lateral displacement'!L422/0, 'lateral displacement'!L422)</f>
        <v>#DIV/0!</v>
      </c>
      <c r="F422" s="12" t="e">
        <f>IF('lateral displacement'!N422=0, 'lateral displacement'!N422/0, 'lateral displacement'!N422)</f>
        <v>#DIV/0!</v>
      </c>
    </row>
    <row r="423" spans="2:6" x14ac:dyDescent="0.15">
      <c r="B423" s="15">
        <f>'RAOB Used for Calcs'!C423</f>
        <v>0</v>
      </c>
      <c r="D423" s="59" t="e">
        <f>IF('lateral displacement'!L423=0, 'lateral displacement'!L423/0, 'lateral displacement'!L423)</f>
        <v>#DIV/0!</v>
      </c>
      <c r="F423" s="12" t="e">
        <f>IF('lateral displacement'!N423=0, 'lateral displacement'!N423/0, 'lateral displacement'!N423)</f>
        <v>#DIV/0!</v>
      </c>
    </row>
    <row r="424" spans="2:6" x14ac:dyDescent="0.15">
      <c r="B424" s="15">
        <f>'RAOB Used for Calcs'!C424</f>
        <v>0</v>
      </c>
      <c r="D424" s="59" t="e">
        <f>IF('lateral displacement'!L424=0, 'lateral displacement'!L424/0, 'lateral displacement'!L424)</f>
        <v>#DIV/0!</v>
      </c>
      <c r="F424" s="12" t="e">
        <f>IF('lateral displacement'!N424=0, 'lateral displacement'!N424/0, 'lateral displacement'!N424)</f>
        <v>#DIV/0!</v>
      </c>
    </row>
    <row r="425" spans="2:6" x14ac:dyDescent="0.15">
      <c r="B425" s="15">
        <f>'RAOB Used for Calcs'!C425</f>
        <v>0</v>
      </c>
      <c r="D425" s="59" t="e">
        <f>IF('lateral displacement'!L425=0, 'lateral displacement'!L425/0, 'lateral displacement'!L425)</f>
        <v>#DIV/0!</v>
      </c>
      <c r="F425" s="12" t="e">
        <f>IF('lateral displacement'!N425=0, 'lateral displacement'!N425/0, 'lateral displacement'!N425)</f>
        <v>#DIV/0!</v>
      </c>
    </row>
    <row r="426" spans="2:6" x14ac:dyDescent="0.15">
      <c r="B426" s="15">
        <f>'RAOB Used for Calcs'!C426</f>
        <v>0</v>
      </c>
      <c r="D426" s="59" t="e">
        <f>IF('lateral displacement'!L426=0, 'lateral displacement'!L426/0, 'lateral displacement'!L426)</f>
        <v>#DIV/0!</v>
      </c>
      <c r="F426" s="12" t="e">
        <f>IF('lateral displacement'!N426=0, 'lateral displacement'!N426/0, 'lateral displacement'!N426)</f>
        <v>#DIV/0!</v>
      </c>
    </row>
    <row r="427" spans="2:6" x14ac:dyDescent="0.15">
      <c r="B427" s="15">
        <f>'RAOB Used for Calcs'!C427</f>
        <v>0</v>
      </c>
      <c r="D427" s="59" t="e">
        <f>IF('lateral displacement'!L427=0, 'lateral displacement'!L427/0, 'lateral displacement'!L427)</f>
        <v>#DIV/0!</v>
      </c>
      <c r="F427" s="12" t="e">
        <f>IF('lateral displacement'!N427=0, 'lateral displacement'!N427/0, 'lateral displacement'!N427)</f>
        <v>#DIV/0!</v>
      </c>
    </row>
    <row r="428" spans="2:6" x14ac:dyDescent="0.15">
      <c r="B428" s="15">
        <f>'RAOB Used for Calcs'!C428</f>
        <v>0</v>
      </c>
      <c r="D428" s="59" t="e">
        <f>IF('lateral displacement'!L428=0, 'lateral displacement'!L428/0, 'lateral displacement'!L428)</f>
        <v>#DIV/0!</v>
      </c>
      <c r="F428" s="12" t="e">
        <f>IF('lateral displacement'!N428=0, 'lateral displacement'!N428/0, 'lateral displacement'!N428)</f>
        <v>#DIV/0!</v>
      </c>
    </row>
    <row r="429" spans="2:6" x14ac:dyDescent="0.15">
      <c r="B429" s="15">
        <f>'RAOB Used for Calcs'!C429</f>
        <v>0</v>
      </c>
      <c r="D429" s="59" t="e">
        <f>IF('lateral displacement'!L429=0, 'lateral displacement'!L429/0, 'lateral displacement'!L429)</f>
        <v>#DIV/0!</v>
      </c>
      <c r="F429" s="12" t="e">
        <f>IF('lateral displacement'!N429=0, 'lateral displacement'!N429/0, 'lateral displacement'!N429)</f>
        <v>#DIV/0!</v>
      </c>
    </row>
    <row r="430" spans="2:6" x14ac:dyDescent="0.15">
      <c r="B430" s="15">
        <f>'RAOB Used for Calcs'!C430</f>
        <v>0</v>
      </c>
      <c r="D430" s="59" t="e">
        <f>IF('lateral displacement'!L430=0, 'lateral displacement'!L430/0, 'lateral displacement'!L430)</f>
        <v>#DIV/0!</v>
      </c>
      <c r="F430" s="12" t="e">
        <f>IF('lateral displacement'!N430=0, 'lateral displacement'!N430/0, 'lateral displacement'!N430)</f>
        <v>#DIV/0!</v>
      </c>
    </row>
    <row r="431" spans="2:6" x14ac:dyDescent="0.15">
      <c r="B431" s="15">
        <f>'RAOB Used for Calcs'!C431</f>
        <v>0</v>
      </c>
      <c r="D431" s="59" t="e">
        <f>IF('lateral displacement'!L431=0, 'lateral displacement'!L431/0, 'lateral displacement'!L431)</f>
        <v>#DIV/0!</v>
      </c>
      <c r="F431" s="12" t="e">
        <f>IF('lateral displacement'!N431=0, 'lateral displacement'!N431/0, 'lateral displacement'!N431)</f>
        <v>#DIV/0!</v>
      </c>
    </row>
    <row r="432" spans="2:6" x14ac:dyDescent="0.15">
      <c r="B432" s="15">
        <f>'RAOB Used for Calcs'!C432</f>
        <v>0</v>
      </c>
      <c r="D432" s="59" t="e">
        <f>IF('lateral displacement'!L432=0, 'lateral displacement'!L432/0, 'lateral displacement'!L432)</f>
        <v>#DIV/0!</v>
      </c>
      <c r="F432" s="12" t="e">
        <f>IF('lateral displacement'!N432=0, 'lateral displacement'!N432/0, 'lateral displacement'!N432)</f>
        <v>#DIV/0!</v>
      </c>
    </row>
    <row r="433" spans="2:6" x14ac:dyDescent="0.15">
      <c r="B433" s="15">
        <f>'RAOB Used for Calcs'!C433</f>
        <v>0</v>
      </c>
      <c r="D433" s="59" t="e">
        <f>IF('lateral displacement'!L433=0, 'lateral displacement'!L433/0, 'lateral displacement'!L433)</f>
        <v>#DIV/0!</v>
      </c>
      <c r="F433" s="12" t="e">
        <f>IF('lateral displacement'!N433=0, 'lateral displacement'!N433/0, 'lateral displacement'!N433)</f>
        <v>#DIV/0!</v>
      </c>
    </row>
    <row r="434" spans="2:6" x14ac:dyDescent="0.15">
      <c r="B434" s="15">
        <f>'RAOB Used for Calcs'!C434</f>
        <v>0</v>
      </c>
      <c r="D434" s="59" t="e">
        <f>IF('lateral displacement'!L434=0, 'lateral displacement'!L434/0, 'lateral displacement'!L434)</f>
        <v>#DIV/0!</v>
      </c>
      <c r="F434" s="12" t="e">
        <f>IF('lateral displacement'!N434=0, 'lateral displacement'!N434/0, 'lateral displacement'!N434)</f>
        <v>#DIV/0!</v>
      </c>
    </row>
    <row r="435" spans="2:6" x14ac:dyDescent="0.15">
      <c r="B435" s="15">
        <f>'RAOB Used for Calcs'!C435</f>
        <v>0</v>
      </c>
      <c r="D435" s="59" t="e">
        <f>IF('lateral displacement'!L435=0, 'lateral displacement'!L435/0, 'lateral displacement'!L435)</f>
        <v>#DIV/0!</v>
      </c>
      <c r="F435" s="12" t="e">
        <f>IF('lateral displacement'!N435=0, 'lateral displacement'!N435/0, 'lateral displacement'!N435)</f>
        <v>#DIV/0!</v>
      </c>
    </row>
    <row r="436" spans="2:6" x14ac:dyDescent="0.15">
      <c r="B436" s="15">
        <f>'RAOB Used for Calcs'!C436</f>
        <v>0</v>
      </c>
      <c r="D436" s="59" t="e">
        <f>IF('lateral displacement'!L436=0, 'lateral displacement'!L436/0, 'lateral displacement'!L436)</f>
        <v>#DIV/0!</v>
      </c>
      <c r="F436" s="12" t="e">
        <f>IF('lateral displacement'!N436=0, 'lateral displacement'!N436/0, 'lateral displacement'!N436)</f>
        <v>#DIV/0!</v>
      </c>
    </row>
    <row r="437" spans="2:6" x14ac:dyDescent="0.15">
      <c r="B437" s="15">
        <f>'RAOB Used for Calcs'!C437</f>
        <v>0</v>
      </c>
      <c r="D437" s="59" t="e">
        <f>IF('lateral displacement'!L437=0, 'lateral displacement'!L437/0, 'lateral displacement'!L437)</f>
        <v>#DIV/0!</v>
      </c>
      <c r="F437" s="12" t="e">
        <f>IF('lateral displacement'!N437=0, 'lateral displacement'!N437/0, 'lateral displacement'!N437)</f>
        <v>#DIV/0!</v>
      </c>
    </row>
    <row r="438" spans="2:6" x14ac:dyDescent="0.15">
      <c r="B438" s="15">
        <f>'RAOB Used for Calcs'!C438</f>
        <v>0</v>
      </c>
      <c r="D438" s="59" t="e">
        <f>IF('lateral displacement'!L438=0, 'lateral displacement'!L438/0, 'lateral displacement'!L438)</f>
        <v>#DIV/0!</v>
      </c>
      <c r="F438" s="12" t="e">
        <f>IF('lateral displacement'!N438=0, 'lateral displacement'!N438/0, 'lateral displacement'!N438)</f>
        <v>#DIV/0!</v>
      </c>
    </row>
    <row r="439" spans="2:6" x14ac:dyDescent="0.15">
      <c r="B439" s="15">
        <f>'RAOB Used for Calcs'!C439</f>
        <v>0</v>
      </c>
      <c r="D439" s="59" t="e">
        <f>IF('lateral displacement'!L439=0, 'lateral displacement'!L439/0, 'lateral displacement'!L439)</f>
        <v>#DIV/0!</v>
      </c>
      <c r="F439" s="12" t="e">
        <f>IF('lateral displacement'!N439=0, 'lateral displacement'!N439/0, 'lateral displacement'!N439)</f>
        <v>#DIV/0!</v>
      </c>
    </row>
    <row r="440" spans="2:6" x14ac:dyDescent="0.15">
      <c r="B440" s="15">
        <f>'RAOB Used for Calcs'!C440</f>
        <v>0</v>
      </c>
      <c r="D440" s="59" t="e">
        <f>IF('lateral displacement'!L440=0, 'lateral displacement'!L440/0, 'lateral displacement'!L440)</f>
        <v>#DIV/0!</v>
      </c>
      <c r="F440" s="12" t="e">
        <f>IF('lateral displacement'!N440=0, 'lateral displacement'!N440/0, 'lateral displacement'!N440)</f>
        <v>#DIV/0!</v>
      </c>
    </row>
    <row r="441" spans="2:6" x14ac:dyDescent="0.15">
      <c r="B441" s="15">
        <f>'RAOB Used for Calcs'!C441</f>
        <v>0</v>
      </c>
      <c r="D441" s="59" t="e">
        <f>IF('lateral displacement'!L441=0, 'lateral displacement'!L441/0, 'lateral displacement'!L441)</f>
        <v>#DIV/0!</v>
      </c>
      <c r="F441" s="12" t="e">
        <f>IF('lateral displacement'!N441=0, 'lateral displacement'!N441/0, 'lateral displacement'!N441)</f>
        <v>#DIV/0!</v>
      </c>
    </row>
    <row r="442" spans="2:6" x14ac:dyDescent="0.15">
      <c r="B442" s="15">
        <f>'RAOB Used for Calcs'!C442</f>
        <v>0</v>
      </c>
      <c r="D442" s="59" t="e">
        <f>IF('lateral displacement'!L442=0, 'lateral displacement'!L442/0, 'lateral displacement'!L442)</f>
        <v>#DIV/0!</v>
      </c>
      <c r="F442" s="12" t="e">
        <f>IF('lateral displacement'!N442=0, 'lateral displacement'!N442/0, 'lateral displacement'!N442)</f>
        <v>#DIV/0!</v>
      </c>
    </row>
    <row r="443" spans="2:6" x14ac:dyDescent="0.15">
      <c r="B443" s="15">
        <f>'RAOB Used for Calcs'!C443</f>
        <v>0</v>
      </c>
      <c r="D443" s="59" t="e">
        <f>IF('lateral displacement'!L443=0, 'lateral displacement'!L443/0, 'lateral displacement'!L443)</f>
        <v>#DIV/0!</v>
      </c>
      <c r="F443" s="12" t="e">
        <f>IF('lateral displacement'!N443=0, 'lateral displacement'!N443/0, 'lateral displacement'!N443)</f>
        <v>#DIV/0!</v>
      </c>
    </row>
    <row r="444" spans="2:6" x14ac:dyDescent="0.15">
      <c r="B444" s="15">
        <f>'RAOB Used for Calcs'!C444</f>
        <v>0</v>
      </c>
      <c r="D444" s="59" t="e">
        <f>IF('lateral displacement'!L444=0, 'lateral displacement'!L444/0, 'lateral displacement'!L444)</f>
        <v>#DIV/0!</v>
      </c>
      <c r="F444" s="12" t="e">
        <f>IF('lateral displacement'!N444=0, 'lateral displacement'!N444/0, 'lateral displacement'!N444)</f>
        <v>#DIV/0!</v>
      </c>
    </row>
    <row r="445" spans="2:6" x14ac:dyDescent="0.15">
      <c r="B445" s="15">
        <f>'RAOB Used for Calcs'!C445</f>
        <v>0</v>
      </c>
      <c r="D445" s="59" t="e">
        <f>IF('lateral displacement'!L445=0, 'lateral displacement'!L445/0, 'lateral displacement'!L445)</f>
        <v>#DIV/0!</v>
      </c>
      <c r="F445" s="12" t="e">
        <f>IF('lateral displacement'!N445=0, 'lateral displacement'!N445/0, 'lateral displacement'!N445)</f>
        <v>#DIV/0!</v>
      </c>
    </row>
    <row r="446" spans="2:6" x14ac:dyDescent="0.15">
      <c r="B446" s="15">
        <f>'RAOB Used for Calcs'!C446</f>
        <v>0</v>
      </c>
      <c r="D446" s="59" t="e">
        <f>IF('lateral displacement'!L446=0, 'lateral displacement'!L446/0, 'lateral displacement'!L446)</f>
        <v>#DIV/0!</v>
      </c>
      <c r="F446" s="12" t="e">
        <f>IF('lateral displacement'!N446=0, 'lateral displacement'!N446/0, 'lateral displacement'!N446)</f>
        <v>#DIV/0!</v>
      </c>
    </row>
    <row r="447" spans="2:6" x14ac:dyDescent="0.15">
      <c r="B447" s="15">
        <f>'RAOB Used for Calcs'!C447</f>
        <v>0</v>
      </c>
      <c r="D447" s="59" t="e">
        <f>IF('lateral displacement'!L447=0, 'lateral displacement'!L447/0, 'lateral displacement'!L447)</f>
        <v>#DIV/0!</v>
      </c>
      <c r="F447" s="12" t="e">
        <f>IF('lateral displacement'!N447=0, 'lateral displacement'!N447/0, 'lateral displacement'!N447)</f>
        <v>#DIV/0!</v>
      </c>
    </row>
    <row r="448" spans="2:6" x14ac:dyDescent="0.15">
      <c r="B448" s="15">
        <f>'RAOB Used for Calcs'!C448</f>
        <v>0</v>
      </c>
      <c r="D448" s="59" t="e">
        <f>IF('lateral displacement'!L448=0, 'lateral displacement'!L448/0, 'lateral displacement'!L448)</f>
        <v>#DIV/0!</v>
      </c>
      <c r="F448" s="12" t="e">
        <f>IF('lateral displacement'!N448=0, 'lateral displacement'!N448/0, 'lateral displacement'!N448)</f>
        <v>#DIV/0!</v>
      </c>
    </row>
    <row r="449" spans="2:6" x14ac:dyDescent="0.15">
      <c r="B449" s="15">
        <f>'RAOB Used for Calcs'!C449</f>
        <v>0</v>
      </c>
      <c r="D449" s="59" t="e">
        <f>IF('lateral displacement'!L449=0, 'lateral displacement'!L449/0, 'lateral displacement'!L449)</f>
        <v>#DIV/0!</v>
      </c>
      <c r="F449" s="12" t="e">
        <f>IF('lateral displacement'!N449=0, 'lateral displacement'!N449/0, 'lateral displacement'!N449)</f>
        <v>#DIV/0!</v>
      </c>
    </row>
    <row r="450" spans="2:6" x14ac:dyDescent="0.15">
      <c r="B450" s="15">
        <f>'RAOB Used for Calcs'!C450</f>
        <v>0</v>
      </c>
      <c r="D450" s="59" t="e">
        <f>IF('lateral displacement'!L450=0, 'lateral displacement'!L450/0, 'lateral displacement'!L450)</f>
        <v>#DIV/0!</v>
      </c>
      <c r="F450" s="12" t="e">
        <f>IF('lateral displacement'!N450=0, 'lateral displacement'!N450/0, 'lateral displacement'!N450)</f>
        <v>#DIV/0!</v>
      </c>
    </row>
    <row r="451" spans="2:6" x14ac:dyDescent="0.15">
      <c r="B451" s="15">
        <f>'RAOB Used for Calcs'!C451</f>
        <v>0</v>
      </c>
      <c r="D451" s="59" t="e">
        <f>IF('lateral displacement'!L451=0, 'lateral displacement'!L451/0, 'lateral displacement'!L451)</f>
        <v>#DIV/0!</v>
      </c>
      <c r="F451" s="12" t="e">
        <f>IF('lateral displacement'!N451=0, 'lateral displacement'!N451/0, 'lateral displacement'!N451)</f>
        <v>#DIV/0!</v>
      </c>
    </row>
    <row r="452" spans="2:6" x14ac:dyDescent="0.15">
      <c r="B452" s="15">
        <f>'RAOB Used for Calcs'!C452</f>
        <v>0</v>
      </c>
      <c r="D452" s="59" t="e">
        <f>IF('lateral displacement'!L452=0, 'lateral displacement'!L452/0, 'lateral displacement'!L452)</f>
        <v>#DIV/0!</v>
      </c>
      <c r="F452" s="12" t="e">
        <f>IF('lateral displacement'!N452=0, 'lateral displacement'!N452/0, 'lateral displacement'!N452)</f>
        <v>#DIV/0!</v>
      </c>
    </row>
    <row r="453" spans="2:6" x14ac:dyDescent="0.15">
      <c r="B453" s="15">
        <f>'RAOB Used for Calcs'!C453</f>
        <v>0</v>
      </c>
      <c r="D453" s="59" t="e">
        <f>IF('lateral displacement'!L453=0, 'lateral displacement'!L453/0, 'lateral displacement'!L453)</f>
        <v>#DIV/0!</v>
      </c>
      <c r="F453" s="12" t="e">
        <f>IF('lateral displacement'!N453=0, 'lateral displacement'!N453/0, 'lateral displacement'!N453)</f>
        <v>#DIV/0!</v>
      </c>
    </row>
    <row r="454" spans="2:6" x14ac:dyDescent="0.15">
      <c r="B454" s="15">
        <f>'RAOB Used for Calcs'!C454</f>
        <v>0</v>
      </c>
      <c r="D454" s="59" t="e">
        <f>IF('lateral displacement'!L454=0, 'lateral displacement'!L454/0, 'lateral displacement'!L454)</f>
        <v>#DIV/0!</v>
      </c>
      <c r="F454" s="12" t="e">
        <f>IF('lateral displacement'!N454=0, 'lateral displacement'!N454/0, 'lateral displacement'!N454)</f>
        <v>#DIV/0!</v>
      </c>
    </row>
    <row r="455" spans="2:6" x14ac:dyDescent="0.15">
      <c r="B455" s="15">
        <f>'RAOB Used for Calcs'!C455</f>
        <v>0</v>
      </c>
      <c r="D455" s="59" t="e">
        <f>IF('lateral displacement'!L455=0, 'lateral displacement'!L455/0, 'lateral displacement'!L455)</f>
        <v>#DIV/0!</v>
      </c>
      <c r="F455" s="12" t="e">
        <f>IF('lateral displacement'!N455=0, 'lateral displacement'!N455/0, 'lateral displacement'!N455)</f>
        <v>#DIV/0!</v>
      </c>
    </row>
    <row r="456" spans="2:6" x14ac:dyDescent="0.15">
      <c r="B456" s="15">
        <f>'RAOB Used for Calcs'!C456</f>
        <v>0</v>
      </c>
      <c r="D456" s="59" t="e">
        <f>IF('lateral displacement'!L456=0, 'lateral displacement'!L456/0, 'lateral displacement'!L456)</f>
        <v>#DIV/0!</v>
      </c>
      <c r="F456" s="12" t="e">
        <f>IF('lateral displacement'!N456=0, 'lateral displacement'!N456/0, 'lateral displacement'!N456)</f>
        <v>#DIV/0!</v>
      </c>
    </row>
    <row r="457" spans="2:6" x14ac:dyDescent="0.15">
      <c r="B457" s="15">
        <f>'RAOB Used for Calcs'!C457</f>
        <v>0</v>
      </c>
      <c r="D457" s="59" t="e">
        <f>IF('lateral displacement'!L457=0, 'lateral displacement'!L457/0, 'lateral displacement'!L457)</f>
        <v>#DIV/0!</v>
      </c>
      <c r="F457" s="12" t="e">
        <f>IF('lateral displacement'!N457=0, 'lateral displacement'!N457/0, 'lateral displacement'!N457)</f>
        <v>#DIV/0!</v>
      </c>
    </row>
    <row r="458" spans="2:6" x14ac:dyDescent="0.15">
      <c r="B458" s="15">
        <f>'RAOB Used for Calcs'!C458</f>
        <v>0</v>
      </c>
      <c r="D458" s="59" t="e">
        <f>IF('lateral displacement'!L458=0, 'lateral displacement'!L458/0, 'lateral displacement'!L458)</f>
        <v>#DIV/0!</v>
      </c>
      <c r="F458" s="12" t="e">
        <f>IF('lateral displacement'!N458=0, 'lateral displacement'!N458/0, 'lateral displacement'!N458)</f>
        <v>#DIV/0!</v>
      </c>
    </row>
    <row r="459" spans="2:6" x14ac:dyDescent="0.15">
      <c r="B459" s="15">
        <f>'RAOB Used for Calcs'!C459</f>
        <v>0</v>
      </c>
      <c r="D459" s="59" t="e">
        <f>IF('lateral displacement'!L459=0, 'lateral displacement'!L459/0, 'lateral displacement'!L459)</f>
        <v>#DIV/0!</v>
      </c>
      <c r="F459" s="12" t="e">
        <f>IF('lateral displacement'!N459=0, 'lateral displacement'!N459/0, 'lateral displacement'!N459)</f>
        <v>#DIV/0!</v>
      </c>
    </row>
    <row r="460" spans="2:6" x14ac:dyDescent="0.15">
      <c r="B460" s="15">
        <f>'RAOB Used for Calcs'!C460</f>
        <v>0</v>
      </c>
      <c r="D460" s="59" t="e">
        <f>IF('lateral displacement'!L460=0, 'lateral displacement'!L460/0, 'lateral displacement'!L460)</f>
        <v>#DIV/0!</v>
      </c>
      <c r="F460" s="12" t="e">
        <f>IF('lateral displacement'!N460=0, 'lateral displacement'!N460/0, 'lateral displacement'!N460)</f>
        <v>#DIV/0!</v>
      </c>
    </row>
    <row r="461" spans="2:6" x14ac:dyDescent="0.15">
      <c r="B461" s="15">
        <f>'RAOB Used for Calcs'!C461</f>
        <v>0</v>
      </c>
      <c r="D461" s="59" t="e">
        <f>IF('lateral displacement'!L461=0, 'lateral displacement'!L461/0, 'lateral displacement'!L461)</f>
        <v>#DIV/0!</v>
      </c>
      <c r="F461" s="12" t="e">
        <f>IF('lateral displacement'!N461=0, 'lateral displacement'!N461/0, 'lateral displacement'!N461)</f>
        <v>#DIV/0!</v>
      </c>
    </row>
    <row r="462" spans="2:6" x14ac:dyDescent="0.15">
      <c r="B462" s="15">
        <f>'RAOB Used for Calcs'!C462</f>
        <v>0</v>
      </c>
      <c r="D462" s="59" t="e">
        <f>IF('lateral displacement'!L462=0, 'lateral displacement'!L462/0, 'lateral displacement'!L462)</f>
        <v>#DIV/0!</v>
      </c>
      <c r="F462" s="12" t="e">
        <f>IF('lateral displacement'!N462=0, 'lateral displacement'!N462/0, 'lateral displacement'!N462)</f>
        <v>#DIV/0!</v>
      </c>
    </row>
    <row r="463" spans="2:6" x14ac:dyDescent="0.15">
      <c r="B463" s="15">
        <f>'RAOB Used for Calcs'!C463</f>
        <v>0</v>
      </c>
      <c r="D463" s="59" t="e">
        <f>IF('lateral displacement'!L463=0, 'lateral displacement'!L463/0, 'lateral displacement'!L463)</f>
        <v>#DIV/0!</v>
      </c>
      <c r="F463" s="12" t="e">
        <f>IF('lateral displacement'!N463=0, 'lateral displacement'!N463/0, 'lateral displacement'!N463)</f>
        <v>#DIV/0!</v>
      </c>
    </row>
    <row r="464" spans="2:6" x14ac:dyDescent="0.15">
      <c r="B464" s="15">
        <f>'RAOB Used for Calcs'!C464</f>
        <v>0</v>
      </c>
      <c r="D464" s="59" t="e">
        <f>IF('lateral displacement'!L464=0, 'lateral displacement'!L464/0, 'lateral displacement'!L464)</f>
        <v>#DIV/0!</v>
      </c>
      <c r="F464" s="12" t="e">
        <f>IF('lateral displacement'!N464=0, 'lateral displacement'!N464/0, 'lateral displacement'!N464)</f>
        <v>#DIV/0!</v>
      </c>
    </row>
    <row r="465" spans="2:6" x14ac:dyDescent="0.15">
      <c r="B465" s="15">
        <f>'RAOB Used for Calcs'!C465</f>
        <v>0</v>
      </c>
      <c r="D465" s="59" t="e">
        <f>IF('lateral displacement'!L465=0, 'lateral displacement'!L465/0, 'lateral displacement'!L465)</f>
        <v>#DIV/0!</v>
      </c>
      <c r="F465" s="12" t="e">
        <f>IF('lateral displacement'!N465=0, 'lateral displacement'!N465/0, 'lateral displacement'!N465)</f>
        <v>#DIV/0!</v>
      </c>
    </row>
    <row r="466" spans="2:6" x14ac:dyDescent="0.15">
      <c r="B466" s="15">
        <f>'RAOB Used for Calcs'!C466</f>
        <v>0</v>
      </c>
      <c r="D466" s="59" t="e">
        <f>IF('lateral displacement'!L466=0, 'lateral displacement'!L466/0, 'lateral displacement'!L466)</f>
        <v>#DIV/0!</v>
      </c>
      <c r="F466" s="12" t="e">
        <f>IF('lateral displacement'!N466=0, 'lateral displacement'!N466/0, 'lateral displacement'!N466)</f>
        <v>#DIV/0!</v>
      </c>
    </row>
    <row r="467" spans="2:6" x14ac:dyDescent="0.15">
      <c r="B467" s="15">
        <f>'RAOB Used for Calcs'!C467</f>
        <v>0</v>
      </c>
      <c r="D467" s="59" t="e">
        <f>IF('lateral displacement'!L467=0, 'lateral displacement'!L467/0, 'lateral displacement'!L467)</f>
        <v>#DIV/0!</v>
      </c>
      <c r="F467" s="12" t="e">
        <f>IF('lateral displacement'!N467=0, 'lateral displacement'!N467/0, 'lateral displacement'!N467)</f>
        <v>#DIV/0!</v>
      </c>
    </row>
    <row r="468" spans="2:6" x14ac:dyDescent="0.15">
      <c r="B468" s="15">
        <f>'RAOB Used for Calcs'!C468</f>
        <v>0</v>
      </c>
      <c r="D468" s="59" t="e">
        <f>IF('lateral displacement'!L468=0, 'lateral displacement'!L468/0, 'lateral displacement'!L468)</f>
        <v>#DIV/0!</v>
      </c>
      <c r="F468" s="12" t="e">
        <f>IF('lateral displacement'!N468=0, 'lateral displacement'!N468/0, 'lateral displacement'!N468)</f>
        <v>#DIV/0!</v>
      </c>
    </row>
    <row r="469" spans="2:6" x14ac:dyDescent="0.15">
      <c r="B469" s="15">
        <f>'RAOB Used for Calcs'!C469</f>
        <v>0</v>
      </c>
      <c r="D469" s="59" t="e">
        <f>IF('lateral displacement'!L469=0, 'lateral displacement'!L469/0, 'lateral displacement'!L469)</f>
        <v>#DIV/0!</v>
      </c>
      <c r="F469" s="12" t="e">
        <f>IF('lateral displacement'!N469=0, 'lateral displacement'!N469/0, 'lateral displacement'!N469)</f>
        <v>#DIV/0!</v>
      </c>
    </row>
    <row r="470" spans="2:6" x14ac:dyDescent="0.15">
      <c r="B470" s="15">
        <f>'RAOB Used for Calcs'!C470</f>
        <v>0</v>
      </c>
      <c r="D470" s="59" t="e">
        <f>IF('lateral displacement'!L470=0, 'lateral displacement'!L470/0, 'lateral displacement'!L470)</f>
        <v>#DIV/0!</v>
      </c>
      <c r="F470" s="12" t="e">
        <f>IF('lateral displacement'!N470=0, 'lateral displacement'!N470/0, 'lateral displacement'!N470)</f>
        <v>#DIV/0!</v>
      </c>
    </row>
    <row r="471" spans="2:6" x14ac:dyDescent="0.15">
      <c r="B471" s="15">
        <f>'RAOB Used for Calcs'!C471</f>
        <v>0</v>
      </c>
      <c r="D471" s="59" t="e">
        <f>IF('lateral displacement'!L471=0, 'lateral displacement'!L471/0, 'lateral displacement'!L471)</f>
        <v>#DIV/0!</v>
      </c>
      <c r="F471" s="12" t="e">
        <f>IF('lateral displacement'!N471=0, 'lateral displacement'!N471/0, 'lateral displacement'!N471)</f>
        <v>#DIV/0!</v>
      </c>
    </row>
    <row r="472" spans="2:6" x14ac:dyDescent="0.15">
      <c r="B472" s="15">
        <f>'RAOB Used for Calcs'!C472</f>
        <v>0</v>
      </c>
      <c r="D472" s="59" t="e">
        <f>IF('lateral displacement'!L472=0, 'lateral displacement'!L472/0, 'lateral displacement'!L472)</f>
        <v>#DIV/0!</v>
      </c>
      <c r="F472" s="12" t="e">
        <f>IF('lateral displacement'!N472=0, 'lateral displacement'!N472/0, 'lateral displacement'!N472)</f>
        <v>#DIV/0!</v>
      </c>
    </row>
    <row r="473" spans="2:6" x14ac:dyDescent="0.15">
      <c r="B473" s="15">
        <f>'RAOB Used for Calcs'!C473</f>
        <v>0</v>
      </c>
      <c r="D473" s="59" t="e">
        <f>IF('lateral displacement'!L473=0, 'lateral displacement'!L473/0, 'lateral displacement'!L473)</f>
        <v>#DIV/0!</v>
      </c>
      <c r="F473" s="12" t="e">
        <f>IF('lateral displacement'!N473=0, 'lateral displacement'!N473/0, 'lateral displacement'!N473)</f>
        <v>#DIV/0!</v>
      </c>
    </row>
    <row r="474" spans="2:6" x14ac:dyDescent="0.15">
      <c r="B474" s="15">
        <f>'RAOB Used for Calcs'!C474</f>
        <v>0</v>
      </c>
      <c r="D474" s="59" t="e">
        <f>IF('lateral displacement'!L474=0, 'lateral displacement'!L474/0, 'lateral displacement'!L474)</f>
        <v>#DIV/0!</v>
      </c>
      <c r="F474" s="12" t="e">
        <f>IF('lateral displacement'!N474=0, 'lateral displacement'!N474/0, 'lateral displacement'!N474)</f>
        <v>#DIV/0!</v>
      </c>
    </row>
    <row r="475" spans="2:6" x14ac:dyDescent="0.15">
      <c r="B475" s="15">
        <f>'RAOB Used for Calcs'!C475</f>
        <v>0</v>
      </c>
      <c r="D475" s="59" t="e">
        <f>IF('lateral displacement'!L475=0, 'lateral displacement'!L475/0, 'lateral displacement'!L475)</f>
        <v>#DIV/0!</v>
      </c>
      <c r="F475" s="12" t="e">
        <f>IF('lateral displacement'!N475=0, 'lateral displacement'!N475/0, 'lateral displacement'!N475)</f>
        <v>#DIV/0!</v>
      </c>
    </row>
    <row r="476" spans="2:6" x14ac:dyDescent="0.15">
      <c r="B476" s="15">
        <f>'RAOB Used for Calcs'!C476</f>
        <v>0</v>
      </c>
      <c r="D476" s="59" t="e">
        <f>IF('lateral displacement'!L476=0, 'lateral displacement'!L476/0, 'lateral displacement'!L476)</f>
        <v>#DIV/0!</v>
      </c>
      <c r="F476" s="12" t="e">
        <f>IF('lateral displacement'!N476=0, 'lateral displacement'!N476/0, 'lateral displacement'!N476)</f>
        <v>#DIV/0!</v>
      </c>
    </row>
    <row r="477" spans="2:6" x14ac:dyDescent="0.15">
      <c r="B477" s="15">
        <f>'RAOB Used for Calcs'!C477</f>
        <v>0</v>
      </c>
      <c r="D477" s="59" t="e">
        <f>IF('lateral displacement'!L477=0, 'lateral displacement'!L477/0, 'lateral displacement'!L477)</f>
        <v>#DIV/0!</v>
      </c>
      <c r="F477" s="12" t="e">
        <f>IF('lateral displacement'!N477=0, 'lateral displacement'!N477/0, 'lateral displacement'!N477)</f>
        <v>#DIV/0!</v>
      </c>
    </row>
    <row r="478" spans="2:6" x14ac:dyDescent="0.15">
      <c r="B478" s="15">
        <f>'RAOB Used for Calcs'!C478</f>
        <v>0</v>
      </c>
      <c r="D478" s="59" t="e">
        <f>IF('lateral displacement'!L478=0, 'lateral displacement'!L478/0, 'lateral displacement'!L478)</f>
        <v>#DIV/0!</v>
      </c>
      <c r="F478" s="12" t="e">
        <f>IF('lateral displacement'!N478=0, 'lateral displacement'!N478/0, 'lateral displacement'!N478)</f>
        <v>#DIV/0!</v>
      </c>
    </row>
    <row r="479" spans="2:6" x14ac:dyDescent="0.15">
      <c r="B479" s="15">
        <f>'RAOB Used for Calcs'!C479</f>
        <v>0</v>
      </c>
      <c r="D479" s="59" t="e">
        <f>IF('lateral displacement'!L479=0, 'lateral displacement'!L479/0, 'lateral displacement'!L479)</f>
        <v>#DIV/0!</v>
      </c>
      <c r="F479" s="12" t="e">
        <f>IF('lateral displacement'!N479=0, 'lateral displacement'!N479/0, 'lateral displacement'!N479)</f>
        <v>#DIV/0!</v>
      </c>
    </row>
    <row r="480" spans="2:6" x14ac:dyDescent="0.15">
      <c r="B480" s="15">
        <f>'RAOB Used for Calcs'!C480</f>
        <v>0</v>
      </c>
      <c r="D480" s="59" t="e">
        <f>IF('lateral displacement'!L480=0, 'lateral displacement'!L480/0, 'lateral displacement'!L480)</f>
        <v>#DIV/0!</v>
      </c>
      <c r="F480" s="12" t="e">
        <f>IF('lateral displacement'!N480=0, 'lateral displacement'!N480/0, 'lateral displacement'!N480)</f>
        <v>#DIV/0!</v>
      </c>
    </row>
    <row r="481" spans="2:6" x14ac:dyDescent="0.15">
      <c r="B481" s="15">
        <f>'RAOB Used for Calcs'!C481</f>
        <v>0</v>
      </c>
      <c r="D481" s="59" t="e">
        <f>IF('lateral displacement'!L481=0, 'lateral displacement'!L481/0, 'lateral displacement'!L481)</f>
        <v>#DIV/0!</v>
      </c>
      <c r="F481" s="12" t="e">
        <f>IF('lateral displacement'!N481=0, 'lateral displacement'!N481/0, 'lateral displacement'!N481)</f>
        <v>#DIV/0!</v>
      </c>
    </row>
    <row r="482" spans="2:6" x14ac:dyDescent="0.15">
      <c r="B482" s="15">
        <f>'RAOB Used for Calcs'!C482</f>
        <v>0</v>
      </c>
      <c r="D482" s="59" t="e">
        <f>IF('lateral displacement'!L482=0, 'lateral displacement'!L482/0, 'lateral displacement'!L482)</f>
        <v>#DIV/0!</v>
      </c>
      <c r="F482" s="12" t="e">
        <f>IF('lateral displacement'!N482=0, 'lateral displacement'!N482/0, 'lateral displacement'!N482)</f>
        <v>#DIV/0!</v>
      </c>
    </row>
    <row r="483" spans="2:6" x14ac:dyDescent="0.15">
      <c r="B483" s="15">
        <f>'RAOB Used for Calcs'!C483</f>
        <v>0</v>
      </c>
      <c r="D483" s="59" t="e">
        <f>IF('lateral displacement'!L483=0, 'lateral displacement'!L483/0, 'lateral displacement'!L483)</f>
        <v>#DIV/0!</v>
      </c>
      <c r="F483" s="12" t="e">
        <f>IF('lateral displacement'!N483=0, 'lateral displacement'!N483/0, 'lateral displacement'!N483)</f>
        <v>#DIV/0!</v>
      </c>
    </row>
    <row r="484" spans="2:6" x14ac:dyDescent="0.15">
      <c r="B484" s="15">
        <f>'RAOB Used for Calcs'!C484</f>
        <v>0</v>
      </c>
      <c r="D484" s="59" t="e">
        <f>IF('lateral displacement'!L484=0, 'lateral displacement'!L484/0, 'lateral displacement'!L484)</f>
        <v>#DIV/0!</v>
      </c>
      <c r="F484" s="12" t="e">
        <f>IF('lateral displacement'!N484=0, 'lateral displacement'!N484/0, 'lateral displacement'!N484)</f>
        <v>#DIV/0!</v>
      </c>
    </row>
    <row r="485" spans="2:6" x14ac:dyDescent="0.15">
      <c r="B485" s="15">
        <f>'RAOB Used for Calcs'!C485</f>
        <v>0</v>
      </c>
      <c r="D485" s="59" t="e">
        <f>IF('lateral displacement'!L485=0, 'lateral displacement'!L485/0, 'lateral displacement'!L485)</f>
        <v>#DIV/0!</v>
      </c>
      <c r="F485" s="12" t="e">
        <f>IF('lateral displacement'!N485=0, 'lateral displacement'!N485/0, 'lateral displacement'!N485)</f>
        <v>#DIV/0!</v>
      </c>
    </row>
    <row r="486" spans="2:6" x14ac:dyDescent="0.15">
      <c r="B486" s="15">
        <f>'RAOB Used for Calcs'!C486</f>
        <v>0</v>
      </c>
      <c r="D486" s="59" t="e">
        <f>IF('lateral displacement'!L486=0, 'lateral displacement'!L486/0, 'lateral displacement'!L486)</f>
        <v>#DIV/0!</v>
      </c>
      <c r="F486" s="12" t="e">
        <f>IF('lateral displacement'!N486=0, 'lateral displacement'!N486/0, 'lateral displacement'!N486)</f>
        <v>#DIV/0!</v>
      </c>
    </row>
    <row r="487" spans="2:6" x14ac:dyDescent="0.15">
      <c r="B487" s="15">
        <f>'RAOB Used for Calcs'!C487</f>
        <v>0</v>
      </c>
      <c r="D487" s="59" t="e">
        <f>IF('lateral displacement'!L487=0, 'lateral displacement'!L487/0, 'lateral displacement'!L487)</f>
        <v>#DIV/0!</v>
      </c>
      <c r="F487" s="12" t="e">
        <f>IF('lateral displacement'!N487=0, 'lateral displacement'!N487/0, 'lateral displacement'!N487)</f>
        <v>#DIV/0!</v>
      </c>
    </row>
    <row r="488" spans="2:6" x14ac:dyDescent="0.15">
      <c r="B488" s="15">
        <f>'RAOB Used for Calcs'!C488</f>
        <v>0</v>
      </c>
      <c r="D488" s="59" t="e">
        <f>IF('lateral displacement'!L488=0, 'lateral displacement'!L488/0, 'lateral displacement'!L488)</f>
        <v>#DIV/0!</v>
      </c>
      <c r="F488" s="12" t="e">
        <f>IF('lateral displacement'!N488=0, 'lateral displacement'!N488/0, 'lateral displacement'!N488)</f>
        <v>#DIV/0!</v>
      </c>
    </row>
    <row r="489" spans="2:6" x14ac:dyDescent="0.15">
      <c r="B489" s="15">
        <f>'RAOB Used for Calcs'!C489</f>
        <v>0</v>
      </c>
      <c r="D489" s="59" t="e">
        <f>IF('lateral displacement'!L489=0, 'lateral displacement'!L489/0, 'lateral displacement'!L489)</f>
        <v>#DIV/0!</v>
      </c>
      <c r="F489" s="12" t="e">
        <f>IF('lateral displacement'!N489=0, 'lateral displacement'!N489/0, 'lateral displacement'!N489)</f>
        <v>#DIV/0!</v>
      </c>
    </row>
    <row r="490" spans="2:6" x14ac:dyDescent="0.15">
      <c r="B490" s="15">
        <f>'RAOB Used for Calcs'!C490</f>
        <v>0</v>
      </c>
      <c r="D490" s="59" t="e">
        <f>IF('lateral displacement'!L490=0, 'lateral displacement'!L490/0, 'lateral displacement'!L490)</f>
        <v>#DIV/0!</v>
      </c>
      <c r="F490" s="12" t="e">
        <f>IF('lateral displacement'!N490=0, 'lateral displacement'!N490/0, 'lateral displacement'!N490)</f>
        <v>#DIV/0!</v>
      </c>
    </row>
    <row r="491" spans="2:6" x14ac:dyDescent="0.15">
      <c r="B491" s="15">
        <f>'RAOB Used for Calcs'!C491</f>
        <v>0</v>
      </c>
      <c r="D491" s="59" t="e">
        <f>IF('lateral displacement'!L491=0, 'lateral displacement'!L491/0, 'lateral displacement'!L491)</f>
        <v>#DIV/0!</v>
      </c>
      <c r="F491" s="12" t="e">
        <f>IF('lateral displacement'!N491=0, 'lateral displacement'!N491/0, 'lateral displacement'!N491)</f>
        <v>#DIV/0!</v>
      </c>
    </row>
    <row r="492" spans="2:6" x14ac:dyDescent="0.15">
      <c r="B492" s="15">
        <f>'RAOB Used for Calcs'!C492</f>
        <v>0</v>
      </c>
      <c r="D492" s="59" t="e">
        <f>IF('lateral displacement'!L492=0, 'lateral displacement'!L492/0, 'lateral displacement'!L492)</f>
        <v>#DIV/0!</v>
      </c>
      <c r="F492" s="12" t="e">
        <f>IF('lateral displacement'!N492=0, 'lateral displacement'!N492/0, 'lateral displacement'!N492)</f>
        <v>#DIV/0!</v>
      </c>
    </row>
    <row r="493" spans="2:6" x14ac:dyDescent="0.15">
      <c r="B493" s="15">
        <f>'RAOB Used for Calcs'!C493</f>
        <v>0</v>
      </c>
      <c r="D493" s="59" t="e">
        <f>IF('lateral displacement'!L493=0, 'lateral displacement'!L493/0, 'lateral displacement'!L493)</f>
        <v>#DIV/0!</v>
      </c>
      <c r="F493" s="12" t="e">
        <f>IF('lateral displacement'!N493=0, 'lateral displacement'!N493/0, 'lateral displacement'!N493)</f>
        <v>#DIV/0!</v>
      </c>
    </row>
    <row r="494" spans="2:6" x14ac:dyDescent="0.15">
      <c r="B494" s="15">
        <f>'RAOB Used for Calcs'!C494</f>
        <v>0</v>
      </c>
      <c r="D494" s="59" t="e">
        <f>IF('lateral displacement'!L494=0, 'lateral displacement'!L494/0, 'lateral displacement'!L494)</f>
        <v>#DIV/0!</v>
      </c>
      <c r="F494" s="12" t="e">
        <f>IF('lateral displacement'!N494=0, 'lateral displacement'!N494/0, 'lateral displacement'!N494)</f>
        <v>#DIV/0!</v>
      </c>
    </row>
    <row r="495" spans="2:6" x14ac:dyDescent="0.15">
      <c r="B495" s="15">
        <f>'RAOB Used for Calcs'!C495</f>
        <v>0</v>
      </c>
      <c r="D495" s="59" t="e">
        <f>IF('lateral displacement'!L495=0, 'lateral displacement'!L495/0, 'lateral displacement'!L495)</f>
        <v>#DIV/0!</v>
      </c>
      <c r="F495" s="12" t="e">
        <f>IF('lateral displacement'!N495=0, 'lateral displacement'!N495/0, 'lateral displacement'!N495)</f>
        <v>#DIV/0!</v>
      </c>
    </row>
    <row r="496" spans="2:6" x14ac:dyDescent="0.15">
      <c r="B496" s="15">
        <f>'RAOB Used for Calcs'!C496</f>
        <v>0</v>
      </c>
      <c r="D496" s="59" t="e">
        <f>IF('lateral displacement'!L496=0, 'lateral displacement'!L496/0, 'lateral displacement'!L496)</f>
        <v>#DIV/0!</v>
      </c>
      <c r="F496" s="12" t="e">
        <f>IF('lateral displacement'!N496=0, 'lateral displacement'!N496/0, 'lateral displacement'!N496)</f>
        <v>#DIV/0!</v>
      </c>
    </row>
    <row r="497" spans="2:6" x14ac:dyDescent="0.15">
      <c r="B497" s="15">
        <f>'RAOB Used for Calcs'!C497</f>
        <v>0</v>
      </c>
      <c r="D497" s="59" t="e">
        <f>IF('lateral displacement'!L497=0, 'lateral displacement'!L497/0, 'lateral displacement'!L497)</f>
        <v>#DIV/0!</v>
      </c>
      <c r="F497" s="12" t="e">
        <f>IF('lateral displacement'!N497=0, 'lateral displacement'!N497/0, 'lateral displacement'!N497)</f>
        <v>#DIV/0!</v>
      </c>
    </row>
    <row r="498" spans="2:6" x14ac:dyDescent="0.15">
      <c r="B498" s="15">
        <f>'RAOB Used for Calcs'!C498</f>
        <v>0</v>
      </c>
      <c r="D498" s="59" t="e">
        <f>IF('lateral displacement'!L498=0, 'lateral displacement'!L498/0, 'lateral displacement'!L498)</f>
        <v>#DIV/0!</v>
      </c>
      <c r="F498" s="12" t="e">
        <f>IF('lateral displacement'!N498=0, 'lateral displacement'!N498/0, 'lateral displacement'!N498)</f>
        <v>#DIV/0!</v>
      </c>
    </row>
    <row r="499" spans="2:6" x14ac:dyDescent="0.15">
      <c r="B499" s="15">
        <f>'RAOB Used for Calcs'!C499</f>
        <v>0</v>
      </c>
      <c r="D499" s="59" t="e">
        <f>IF('lateral displacement'!L499=0, 'lateral displacement'!L499/0, 'lateral displacement'!L499)</f>
        <v>#DIV/0!</v>
      </c>
      <c r="F499" s="12" t="e">
        <f>IF('lateral displacement'!N499=0, 'lateral displacement'!N499/0, 'lateral displacement'!N499)</f>
        <v>#DIV/0!</v>
      </c>
    </row>
    <row r="500" spans="2:6" x14ac:dyDescent="0.15">
      <c r="B500" s="15">
        <f>'RAOB Used for Calcs'!C500</f>
        <v>0</v>
      </c>
      <c r="D500" s="59" t="e">
        <f>IF('lateral displacement'!L500=0, 'lateral displacement'!L500/0, 'lateral displacement'!L500)</f>
        <v>#DIV/0!</v>
      </c>
      <c r="F500" s="12" t="e">
        <f>IF('lateral displacement'!N500=0, 'lateral displacement'!N500/0, 'lateral displacement'!N500)</f>
        <v>#DIV/0!</v>
      </c>
    </row>
    <row r="501" spans="2:6" x14ac:dyDescent="0.15">
      <c r="B501" s="15">
        <f>'RAOB Used for Calcs'!C501</f>
        <v>0</v>
      </c>
      <c r="D501" s="59" t="e">
        <f>IF('lateral displacement'!L501=0, 'lateral displacement'!L501/0, 'lateral displacement'!L501)</f>
        <v>#DIV/0!</v>
      </c>
      <c r="F501" s="12" t="e">
        <f>IF('lateral displacement'!N501=0, 'lateral displacement'!N501/0, 'lateral displacement'!N501)</f>
        <v>#DIV/0!</v>
      </c>
    </row>
    <row r="502" spans="2:6" x14ac:dyDescent="0.15">
      <c r="B502" s="15">
        <f>'RAOB Used for Calcs'!C502</f>
        <v>0</v>
      </c>
      <c r="D502" s="59" t="e">
        <f>IF('lateral displacement'!L502=0, 'lateral displacement'!L502/0, 'lateral displacement'!L502)</f>
        <v>#DIV/0!</v>
      </c>
      <c r="F502" s="12" t="e">
        <f>IF('lateral displacement'!N502=0, 'lateral displacement'!N502/0, 'lateral displacement'!N502)</f>
        <v>#DIV/0!</v>
      </c>
    </row>
    <row r="503" spans="2:6" x14ac:dyDescent="0.15">
      <c r="B503" s="15">
        <f>'RAOB Used for Calcs'!C503</f>
        <v>0</v>
      </c>
      <c r="D503" s="59" t="e">
        <f>IF('lateral displacement'!L503=0, 'lateral displacement'!L503/0, 'lateral displacement'!L503)</f>
        <v>#DIV/0!</v>
      </c>
      <c r="F503" s="12" t="e">
        <f>IF('lateral displacement'!N503=0, 'lateral displacement'!N503/0, 'lateral displacement'!N503)</f>
        <v>#DIV/0!</v>
      </c>
    </row>
    <row r="504" spans="2:6" x14ac:dyDescent="0.15">
      <c r="B504" s="15">
        <f>'RAOB Used for Calcs'!C504</f>
        <v>0</v>
      </c>
      <c r="D504" s="59" t="e">
        <f>IF('lateral displacement'!L504=0, 'lateral displacement'!L504/0, 'lateral displacement'!L504)</f>
        <v>#DIV/0!</v>
      </c>
      <c r="F504" s="12" t="e">
        <f>IF('lateral displacement'!N504=0, 'lateral displacement'!N504/0, 'lateral displacement'!N504)</f>
        <v>#DIV/0!</v>
      </c>
    </row>
    <row r="505" spans="2:6" x14ac:dyDescent="0.15">
      <c r="B505" s="15">
        <f>'RAOB Used for Calcs'!C505</f>
        <v>0</v>
      </c>
      <c r="D505" s="59" t="e">
        <f>IF('lateral displacement'!L505=0, 'lateral displacement'!L505/0, 'lateral displacement'!L505)</f>
        <v>#DIV/0!</v>
      </c>
      <c r="F505" s="12" t="e">
        <f>IF('lateral displacement'!N505=0, 'lateral displacement'!N505/0, 'lateral displacement'!N505)</f>
        <v>#DIV/0!</v>
      </c>
    </row>
    <row r="506" spans="2:6" x14ac:dyDescent="0.15">
      <c r="B506" s="15">
        <f>'RAOB Used for Calcs'!C506</f>
        <v>0</v>
      </c>
      <c r="D506" s="59" t="e">
        <f>IF('lateral displacement'!L506=0, 'lateral displacement'!L506/0, 'lateral displacement'!L506)</f>
        <v>#DIV/0!</v>
      </c>
      <c r="F506" s="12" t="e">
        <f>IF('lateral displacement'!N506=0, 'lateral displacement'!N506/0, 'lateral displacement'!N506)</f>
        <v>#DIV/0!</v>
      </c>
    </row>
    <row r="507" spans="2:6" x14ac:dyDescent="0.15">
      <c r="B507" s="15">
        <f>'RAOB Used for Calcs'!C507</f>
        <v>0</v>
      </c>
      <c r="D507" s="59" t="e">
        <f>IF('lateral displacement'!L507=0, 'lateral displacement'!L507/0, 'lateral displacement'!L507)</f>
        <v>#DIV/0!</v>
      </c>
      <c r="F507" s="12" t="e">
        <f>IF('lateral displacement'!N507=0, 'lateral displacement'!N507/0, 'lateral displacement'!N507)</f>
        <v>#DIV/0!</v>
      </c>
    </row>
    <row r="508" spans="2:6" x14ac:dyDescent="0.15">
      <c r="B508" s="15">
        <f>'RAOB Used for Calcs'!C508</f>
        <v>0</v>
      </c>
      <c r="D508" s="59" t="e">
        <f>IF('lateral displacement'!L508=0, 'lateral displacement'!L508/0, 'lateral displacement'!L508)</f>
        <v>#DIV/0!</v>
      </c>
      <c r="F508" s="12" t="e">
        <f>IF('lateral displacement'!N508=0, 'lateral displacement'!N508/0, 'lateral displacement'!N508)</f>
        <v>#DIV/0!</v>
      </c>
    </row>
    <row r="509" spans="2:6" x14ac:dyDescent="0.15">
      <c r="B509" s="15">
        <f>'RAOB Used for Calcs'!C509</f>
        <v>0</v>
      </c>
      <c r="D509" s="59" t="e">
        <f>IF('lateral displacement'!L509=0, 'lateral displacement'!L509/0, 'lateral displacement'!L509)</f>
        <v>#DIV/0!</v>
      </c>
      <c r="F509" s="12" t="e">
        <f>IF('lateral displacement'!N509=0, 'lateral displacement'!N509/0, 'lateral displacement'!N509)</f>
        <v>#DIV/0!</v>
      </c>
    </row>
    <row r="510" spans="2:6" x14ac:dyDescent="0.15">
      <c r="B510" s="15">
        <f>'RAOB Used for Calcs'!C510</f>
        <v>0</v>
      </c>
      <c r="D510" s="59" t="e">
        <f>IF('lateral displacement'!L510=0, 'lateral displacement'!L510/0, 'lateral displacement'!L510)</f>
        <v>#DIV/0!</v>
      </c>
      <c r="F510" s="12" t="e">
        <f>IF('lateral displacement'!N510=0, 'lateral displacement'!N510/0, 'lateral displacement'!N510)</f>
        <v>#DIV/0!</v>
      </c>
    </row>
    <row r="511" spans="2:6" x14ac:dyDescent="0.15">
      <c r="B511" s="15">
        <f>'RAOB Used for Calcs'!C511</f>
        <v>0</v>
      </c>
      <c r="D511" s="59" t="e">
        <f>IF('lateral displacement'!L511=0, 'lateral displacement'!L511/0, 'lateral displacement'!L511)</f>
        <v>#DIV/0!</v>
      </c>
      <c r="F511" s="12" t="e">
        <f>IF('lateral displacement'!N511=0, 'lateral displacement'!N511/0, 'lateral displacement'!N511)</f>
        <v>#DIV/0!</v>
      </c>
    </row>
    <row r="512" spans="2:6" x14ac:dyDescent="0.15">
      <c r="B512" s="15">
        <f>'RAOB Used for Calcs'!C512</f>
        <v>0</v>
      </c>
      <c r="D512" s="59" t="e">
        <f>IF('lateral displacement'!L512=0, 'lateral displacement'!L512/0, 'lateral displacement'!L512)</f>
        <v>#DIV/0!</v>
      </c>
      <c r="F512" s="12" t="e">
        <f>IF('lateral displacement'!N512=0, 'lateral displacement'!N512/0, 'lateral displacement'!N512)</f>
        <v>#DIV/0!</v>
      </c>
    </row>
    <row r="513" spans="2:6" x14ac:dyDescent="0.15">
      <c r="B513" s="15">
        <f>'RAOB Used for Calcs'!C513</f>
        <v>0</v>
      </c>
      <c r="D513" s="59" t="e">
        <f>IF('lateral displacement'!L513=0, 'lateral displacement'!L513/0, 'lateral displacement'!L513)</f>
        <v>#DIV/0!</v>
      </c>
      <c r="F513" s="12" t="e">
        <f>IF('lateral displacement'!N513=0, 'lateral displacement'!N513/0, 'lateral displacement'!N513)</f>
        <v>#DIV/0!</v>
      </c>
    </row>
    <row r="514" spans="2:6" x14ac:dyDescent="0.15">
      <c r="B514" s="15">
        <f>'RAOB Used for Calcs'!C514</f>
        <v>0</v>
      </c>
      <c r="D514" s="59" t="e">
        <f>IF('lateral displacement'!L514=0, 'lateral displacement'!L514/0, 'lateral displacement'!L514)</f>
        <v>#DIV/0!</v>
      </c>
      <c r="F514" s="12" t="e">
        <f>IF('lateral displacement'!N514=0, 'lateral displacement'!N514/0, 'lateral displacement'!N514)</f>
        <v>#DIV/0!</v>
      </c>
    </row>
    <row r="515" spans="2:6" x14ac:dyDescent="0.15">
      <c r="B515" s="15">
        <f>'RAOB Used for Calcs'!C515</f>
        <v>0</v>
      </c>
      <c r="D515" s="59" t="e">
        <f>IF('lateral displacement'!L515=0, 'lateral displacement'!L515/0, 'lateral displacement'!L515)</f>
        <v>#DIV/0!</v>
      </c>
      <c r="F515" s="12" t="e">
        <f>IF('lateral displacement'!N515=0, 'lateral displacement'!N515/0, 'lateral displacement'!N515)</f>
        <v>#DIV/0!</v>
      </c>
    </row>
    <row r="516" spans="2:6" x14ac:dyDescent="0.15">
      <c r="B516" s="15">
        <f>'RAOB Used for Calcs'!C516</f>
        <v>0</v>
      </c>
      <c r="D516" s="59" t="e">
        <f>IF('lateral displacement'!L516=0, 'lateral displacement'!L516/0, 'lateral displacement'!L516)</f>
        <v>#DIV/0!</v>
      </c>
      <c r="F516" s="12" t="e">
        <f>IF('lateral displacement'!N516=0, 'lateral displacement'!N516/0, 'lateral displacement'!N516)</f>
        <v>#DIV/0!</v>
      </c>
    </row>
    <row r="517" spans="2:6" x14ac:dyDescent="0.15">
      <c r="B517" s="15">
        <f>'RAOB Used for Calcs'!C517</f>
        <v>0</v>
      </c>
      <c r="D517" s="59" t="e">
        <f>IF('lateral displacement'!L517=0, 'lateral displacement'!L517/0, 'lateral displacement'!L517)</f>
        <v>#DIV/0!</v>
      </c>
      <c r="F517" s="12" t="e">
        <f>IF('lateral displacement'!N517=0, 'lateral displacement'!N517/0, 'lateral displacement'!N517)</f>
        <v>#DIV/0!</v>
      </c>
    </row>
    <row r="518" spans="2:6" x14ac:dyDescent="0.15">
      <c r="B518" s="15">
        <f>'RAOB Used for Calcs'!C518</f>
        <v>0</v>
      </c>
      <c r="D518" s="59" t="e">
        <f>IF('lateral displacement'!L518=0, 'lateral displacement'!L518/0, 'lateral displacement'!L518)</f>
        <v>#DIV/0!</v>
      </c>
      <c r="F518" s="12" t="e">
        <f>IF('lateral displacement'!N518=0, 'lateral displacement'!N518/0, 'lateral displacement'!N518)</f>
        <v>#DIV/0!</v>
      </c>
    </row>
    <row r="519" spans="2:6" x14ac:dyDescent="0.15">
      <c r="B519" s="15">
        <f>'RAOB Used for Calcs'!C519</f>
        <v>0</v>
      </c>
      <c r="D519" s="59" t="e">
        <f>IF('lateral displacement'!L519=0, 'lateral displacement'!L519/0, 'lateral displacement'!L519)</f>
        <v>#DIV/0!</v>
      </c>
      <c r="F519" s="12" t="e">
        <f>IF('lateral displacement'!N519=0, 'lateral displacement'!N519/0, 'lateral displacement'!N519)</f>
        <v>#DIV/0!</v>
      </c>
    </row>
    <row r="520" spans="2:6" x14ac:dyDescent="0.15">
      <c r="B520" s="15">
        <f>'RAOB Used for Calcs'!C520</f>
        <v>0</v>
      </c>
      <c r="D520" s="59" t="e">
        <f>IF('lateral displacement'!L520=0, 'lateral displacement'!L520/0, 'lateral displacement'!L520)</f>
        <v>#DIV/0!</v>
      </c>
      <c r="F520" s="12" t="e">
        <f>IF('lateral displacement'!N520=0, 'lateral displacement'!N520/0, 'lateral displacement'!N520)</f>
        <v>#DIV/0!</v>
      </c>
    </row>
    <row r="521" spans="2:6" x14ac:dyDescent="0.15">
      <c r="B521" s="15">
        <f>'RAOB Used for Calcs'!C521</f>
        <v>0</v>
      </c>
      <c r="D521" s="59" t="e">
        <f>IF('lateral displacement'!L521=0, 'lateral displacement'!L521/0, 'lateral displacement'!L521)</f>
        <v>#DIV/0!</v>
      </c>
      <c r="F521" s="12" t="e">
        <f>IF('lateral displacement'!N521=0, 'lateral displacement'!N521/0, 'lateral displacement'!N521)</f>
        <v>#DIV/0!</v>
      </c>
    </row>
    <row r="522" spans="2:6" x14ac:dyDescent="0.15">
      <c r="B522" s="15">
        <f>'RAOB Used for Calcs'!C522</f>
        <v>0</v>
      </c>
      <c r="D522" s="59" t="e">
        <f>IF('lateral displacement'!L522=0, 'lateral displacement'!L522/0, 'lateral displacement'!L522)</f>
        <v>#DIV/0!</v>
      </c>
      <c r="F522" s="12" t="e">
        <f>IF('lateral displacement'!N522=0, 'lateral displacement'!N522/0, 'lateral displacement'!N522)</f>
        <v>#DIV/0!</v>
      </c>
    </row>
    <row r="523" spans="2:6" x14ac:dyDescent="0.15">
      <c r="B523" s="15">
        <f>'RAOB Used for Calcs'!C523</f>
        <v>0</v>
      </c>
      <c r="D523" s="59" t="e">
        <f>IF('lateral displacement'!L523=0, 'lateral displacement'!L523/0, 'lateral displacement'!L523)</f>
        <v>#DIV/0!</v>
      </c>
      <c r="F523" s="12" t="e">
        <f>IF('lateral displacement'!N523=0, 'lateral displacement'!N523/0, 'lateral displacement'!N523)</f>
        <v>#DIV/0!</v>
      </c>
    </row>
    <row r="524" spans="2:6" x14ac:dyDescent="0.15">
      <c r="B524" s="15">
        <f>'RAOB Used for Calcs'!C524</f>
        <v>0</v>
      </c>
      <c r="D524" s="59" t="e">
        <f>IF('lateral displacement'!L524=0, 'lateral displacement'!L524/0, 'lateral displacement'!L524)</f>
        <v>#DIV/0!</v>
      </c>
      <c r="F524" s="12" t="e">
        <f>IF('lateral displacement'!N524=0, 'lateral displacement'!N524/0, 'lateral displacement'!N524)</f>
        <v>#DIV/0!</v>
      </c>
    </row>
    <row r="525" spans="2:6" x14ac:dyDescent="0.15">
      <c r="B525" s="15">
        <f>'RAOB Used for Calcs'!C525</f>
        <v>0</v>
      </c>
      <c r="D525" s="59" t="e">
        <f>IF('lateral displacement'!L525=0, 'lateral displacement'!L525/0, 'lateral displacement'!L525)</f>
        <v>#DIV/0!</v>
      </c>
      <c r="F525" s="12" t="e">
        <f>IF('lateral displacement'!N525=0, 'lateral displacement'!N525/0, 'lateral displacement'!N525)</f>
        <v>#DIV/0!</v>
      </c>
    </row>
    <row r="526" spans="2:6" x14ac:dyDescent="0.15">
      <c r="B526" s="15">
        <f>'RAOB Used for Calcs'!C526</f>
        <v>0</v>
      </c>
      <c r="D526" s="59" t="e">
        <f>IF('lateral displacement'!L526=0, 'lateral displacement'!L526/0, 'lateral displacement'!L526)</f>
        <v>#DIV/0!</v>
      </c>
      <c r="F526" s="12" t="e">
        <f>IF('lateral displacement'!N526=0, 'lateral displacement'!N526/0, 'lateral displacement'!N526)</f>
        <v>#DIV/0!</v>
      </c>
    </row>
    <row r="527" spans="2:6" x14ac:dyDescent="0.15">
      <c r="B527" s="15">
        <f>'RAOB Used for Calcs'!C527</f>
        <v>0</v>
      </c>
      <c r="D527" s="59" t="e">
        <f>IF('lateral displacement'!L527=0, 'lateral displacement'!L527/0, 'lateral displacement'!L527)</f>
        <v>#DIV/0!</v>
      </c>
      <c r="F527" s="12" t="e">
        <f>IF('lateral displacement'!N527=0, 'lateral displacement'!N527/0, 'lateral displacement'!N527)</f>
        <v>#DIV/0!</v>
      </c>
    </row>
    <row r="528" spans="2:6" x14ac:dyDescent="0.15">
      <c r="B528" s="15">
        <f>'RAOB Used for Calcs'!C528</f>
        <v>0</v>
      </c>
      <c r="D528" s="59" t="e">
        <f>IF('lateral displacement'!L528=0, 'lateral displacement'!L528/0, 'lateral displacement'!L528)</f>
        <v>#DIV/0!</v>
      </c>
      <c r="F528" s="12" t="e">
        <f>IF('lateral displacement'!N528=0, 'lateral displacement'!N528/0, 'lateral displacement'!N528)</f>
        <v>#DIV/0!</v>
      </c>
    </row>
    <row r="529" spans="2:6" x14ac:dyDescent="0.15">
      <c r="B529" s="15">
        <f>'RAOB Used for Calcs'!C529</f>
        <v>0</v>
      </c>
      <c r="D529" s="59" t="e">
        <f>IF('lateral displacement'!L529=0, 'lateral displacement'!L529/0, 'lateral displacement'!L529)</f>
        <v>#DIV/0!</v>
      </c>
      <c r="F529" s="12" t="e">
        <f>IF('lateral displacement'!N529=0, 'lateral displacement'!N529/0, 'lateral displacement'!N529)</f>
        <v>#DIV/0!</v>
      </c>
    </row>
    <row r="530" spans="2:6" x14ac:dyDescent="0.15">
      <c r="B530" s="15">
        <f>'RAOB Used for Calcs'!C530</f>
        <v>0</v>
      </c>
      <c r="D530" s="59" t="e">
        <f>IF('lateral displacement'!L530=0, 'lateral displacement'!L530/0, 'lateral displacement'!L530)</f>
        <v>#DIV/0!</v>
      </c>
      <c r="F530" s="12" t="e">
        <f>IF('lateral displacement'!N530=0, 'lateral displacement'!N530/0, 'lateral displacement'!N530)</f>
        <v>#DIV/0!</v>
      </c>
    </row>
    <row r="531" spans="2:6" x14ac:dyDescent="0.15">
      <c r="B531" s="15">
        <f>'RAOB Used for Calcs'!C531</f>
        <v>0</v>
      </c>
      <c r="D531" s="59" t="e">
        <f>IF('lateral displacement'!L531=0, 'lateral displacement'!L531/0, 'lateral displacement'!L531)</f>
        <v>#DIV/0!</v>
      </c>
      <c r="F531" s="12" t="e">
        <f>IF('lateral displacement'!N531=0, 'lateral displacement'!N531/0, 'lateral displacement'!N531)</f>
        <v>#DIV/0!</v>
      </c>
    </row>
    <row r="532" spans="2:6" x14ac:dyDescent="0.15">
      <c r="B532" s="15">
        <f>'RAOB Used for Calcs'!C532</f>
        <v>0</v>
      </c>
      <c r="D532" s="59" t="e">
        <f>IF('lateral displacement'!L532=0, 'lateral displacement'!L532/0, 'lateral displacement'!L532)</f>
        <v>#DIV/0!</v>
      </c>
      <c r="F532" s="12" t="e">
        <f>IF('lateral displacement'!N532=0, 'lateral displacement'!N532/0, 'lateral displacement'!N532)</f>
        <v>#DIV/0!</v>
      </c>
    </row>
    <row r="533" spans="2:6" x14ac:dyDescent="0.15">
      <c r="B533" s="15">
        <f>'RAOB Used for Calcs'!C533</f>
        <v>0</v>
      </c>
      <c r="D533" s="59" t="e">
        <f>IF('lateral displacement'!L533=0, 'lateral displacement'!L533/0, 'lateral displacement'!L533)</f>
        <v>#DIV/0!</v>
      </c>
      <c r="F533" s="12" t="e">
        <f>IF('lateral displacement'!N533=0, 'lateral displacement'!N533/0, 'lateral displacement'!N533)</f>
        <v>#DIV/0!</v>
      </c>
    </row>
    <row r="534" spans="2:6" x14ac:dyDescent="0.15">
      <c r="B534" s="15">
        <f>'RAOB Used for Calcs'!C534</f>
        <v>0</v>
      </c>
      <c r="D534" s="59" t="e">
        <f>IF('lateral displacement'!L534=0, 'lateral displacement'!L534/0, 'lateral displacement'!L534)</f>
        <v>#DIV/0!</v>
      </c>
      <c r="F534" s="12" t="e">
        <f>IF('lateral displacement'!N534=0, 'lateral displacement'!N534/0, 'lateral displacement'!N534)</f>
        <v>#DIV/0!</v>
      </c>
    </row>
    <row r="535" spans="2:6" x14ac:dyDescent="0.15">
      <c r="B535" s="15">
        <f>'RAOB Used for Calcs'!C535</f>
        <v>0</v>
      </c>
      <c r="D535" s="59" t="e">
        <f>IF('lateral displacement'!L535=0, 'lateral displacement'!L535/0, 'lateral displacement'!L535)</f>
        <v>#DIV/0!</v>
      </c>
      <c r="F535" s="12" t="e">
        <f>IF('lateral displacement'!N535=0, 'lateral displacement'!N535/0, 'lateral displacement'!N535)</f>
        <v>#DIV/0!</v>
      </c>
    </row>
    <row r="536" spans="2:6" x14ac:dyDescent="0.15">
      <c r="B536" s="15">
        <f>'RAOB Used for Calcs'!C536</f>
        <v>0</v>
      </c>
      <c r="D536" s="59" t="e">
        <f>IF('lateral displacement'!L536=0, 'lateral displacement'!L536/0, 'lateral displacement'!L536)</f>
        <v>#DIV/0!</v>
      </c>
      <c r="F536" s="12" t="e">
        <f>IF('lateral displacement'!N536=0, 'lateral displacement'!N536/0, 'lateral displacement'!N536)</f>
        <v>#DIV/0!</v>
      </c>
    </row>
    <row r="537" spans="2:6" x14ac:dyDescent="0.15">
      <c r="B537" s="15">
        <f>'RAOB Used for Calcs'!C537</f>
        <v>0</v>
      </c>
      <c r="D537" s="59" t="e">
        <f>IF('lateral displacement'!L537=0, 'lateral displacement'!L537/0, 'lateral displacement'!L537)</f>
        <v>#DIV/0!</v>
      </c>
      <c r="F537" s="12" t="e">
        <f>IF('lateral displacement'!N537=0, 'lateral displacement'!N537/0, 'lateral displacement'!N537)</f>
        <v>#DIV/0!</v>
      </c>
    </row>
    <row r="538" spans="2:6" x14ac:dyDescent="0.15">
      <c r="B538" s="15">
        <f>'RAOB Used for Calcs'!C538</f>
        <v>0</v>
      </c>
      <c r="D538" s="59" t="e">
        <f>IF('lateral displacement'!L538=0, 'lateral displacement'!L538/0, 'lateral displacement'!L538)</f>
        <v>#DIV/0!</v>
      </c>
      <c r="F538" s="12" t="e">
        <f>IF('lateral displacement'!N538=0, 'lateral displacement'!N538/0, 'lateral displacement'!N538)</f>
        <v>#DIV/0!</v>
      </c>
    </row>
    <row r="539" spans="2:6" x14ac:dyDescent="0.15">
      <c r="B539" s="15">
        <f>'RAOB Used for Calcs'!C539</f>
        <v>0</v>
      </c>
      <c r="D539" s="59" t="e">
        <f>IF('lateral displacement'!L539=0, 'lateral displacement'!L539/0, 'lateral displacement'!L539)</f>
        <v>#DIV/0!</v>
      </c>
      <c r="F539" s="12" t="e">
        <f>IF('lateral displacement'!N539=0, 'lateral displacement'!N539/0, 'lateral displacement'!N539)</f>
        <v>#DIV/0!</v>
      </c>
    </row>
    <row r="540" spans="2:6" x14ac:dyDescent="0.15">
      <c r="B540" s="15">
        <f>'RAOB Used for Calcs'!C540</f>
        <v>0</v>
      </c>
      <c r="D540" s="59" t="e">
        <f>IF('lateral displacement'!L540=0, 'lateral displacement'!L540/0, 'lateral displacement'!L540)</f>
        <v>#DIV/0!</v>
      </c>
      <c r="F540" s="12" t="e">
        <f>IF('lateral displacement'!N540=0, 'lateral displacement'!N540/0, 'lateral displacement'!N540)</f>
        <v>#DIV/0!</v>
      </c>
    </row>
    <row r="541" spans="2:6" x14ac:dyDescent="0.15">
      <c r="B541" s="15">
        <f>'RAOB Used for Calcs'!C541</f>
        <v>0</v>
      </c>
      <c r="D541" s="59" t="e">
        <f>IF('lateral displacement'!L541=0, 'lateral displacement'!L541/0, 'lateral displacement'!L541)</f>
        <v>#DIV/0!</v>
      </c>
      <c r="F541" s="12" t="e">
        <f>IF('lateral displacement'!N541=0, 'lateral displacement'!N541/0, 'lateral displacement'!N541)</f>
        <v>#DIV/0!</v>
      </c>
    </row>
    <row r="542" spans="2:6" x14ac:dyDescent="0.15">
      <c r="B542" s="15">
        <f>'RAOB Used for Calcs'!C542</f>
        <v>0</v>
      </c>
      <c r="D542" s="59" t="e">
        <f>IF('lateral displacement'!L542=0, 'lateral displacement'!L542/0, 'lateral displacement'!L542)</f>
        <v>#DIV/0!</v>
      </c>
      <c r="F542" s="12" t="e">
        <f>IF('lateral displacement'!N542=0, 'lateral displacement'!N542/0, 'lateral displacement'!N542)</f>
        <v>#DIV/0!</v>
      </c>
    </row>
    <row r="543" spans="2:6" x14ac:dyDescent="0.15">
      <c r="B543" s="15">
        <f>'RAOB Used for Calcs'!C543</f>
        <v>0</v>
      </c>
      <c r="D543" s="59" t="e">
        <f>IF('lateral displacement'!L543=0, 'lateral displacement'!L543/0, 'lateral displacement'!L543)</f>
        <v>#DIV/0!</v>
      </c>
      <c r="F543" s="12" t="e">
        <f>IF('lateral displacement'!N543=0, 'lateral displacement'!N543/0, 'lateral displacement'!N543)</f>
        <v>#DIV/0!</v>
      </c>
    </row>
    <row r="544" spans="2:6" x14ac:dyDescent="0.15">
      <c r="B544" s="15">
        <f>'RAOB Used for Calcs'!C544</f>
        <v>0</v>
      </c>
      <c r="D544" s="59" t="e">
        <f>IF('lateral displacement'!L544=0, 'lateral displacement'!L544/0, 'lateral displacement'!L544)</f>
        <v>#DIV/0!</v>
      </c>
      <c r="F544" s="12" t="e">
        <f>IF('lateral displacement'!N544=0, 'lateral displacement'!N544/0, 'lateral displacement'!N544)</f>
        <v>#DIV/0!</v>
      </c>
    </row>
    <row r="545" spans="2:6" x14ac:dyDescent="0.15">
      <c r="B545" s="15">
        <f>'RAOB Used for Calcs'!C545</f>
        <v>0</v>
      </c>
      <c r="D545" s="59" t="e">
        <f>IF('lateral displacement'!L545=0, 'lateral displacement'!L545/0, 'lateral displacement'!L545)</f>
        <v>#DIV/0!</v>
      </c>
      <c r="F545" s="12" t="e">
        <f>IF('lateral displacement'!N545=0, 'lateral displacement'!N545/0, 'lateral displacement'!N545)</f>
        <v>#DIV/0!</v>
      </c>
    </row>
    <row r="546" spans="2:6" x14ac:dyDescent="0.15">
      <c r="B546" s="15">
        <f>'RAOB Used for Calcs'!C546</f>
        <v>0</v>
      </c>
      <c r="D546" s="59" t="e">
        <f>IF('lateral displacement'!L546=0, 'lateral displacement'!L546/0, 'lateral displacement'!L546)</f>
        <v>#DIV/0!</v>
      </c>
      <c r="F546" s="12" t="e">
        <f>IF('lateral displacement'!N546=0, 'lateral displacement'!N546/0, 'lateral displacement'!N546)</f>
        <v>#DIV/0!</v>
      </c>
    </row>
    <row r="547" spans="2:6" x14ac:dyDescent="0.15">
      <c r="B547" s="15">
        <f>'RAOB Used for Calcs'!C547</f>
        <v>0</v>
      </c>
      <c r="D547" s="59" t="e">
        <f>IF('lateral displacement'!L547=0, 'lateral displacement'!L547/0, 'lateral displacement'!L547)</f>
        <v>#DIV/0!</v>
      </c>
      <c r="F547" s="12" t="e">
        <f>IF('lateral displacement'!N547=0, 'lateral displacement'!N547/0, 'lateral displacement'!N547)</f>
        <v>#DIV/0!</v>
      </c>
    </row>
    <row r="548" spans="2:6" x14ac:dyDescent="0.15">
      <c r="B548" s="15">
        <f>'RAOB Used for Calcs'!C548</f>
        <v>0</v>
      </c>
      <c r="D548" s="59" t="e">
        <f>IF('lateral displacement'!L548=0, 'lateral displacement'!L548/0, 'lateral displacement'!L548)</f>
        <v>#DIV/0!</v>
      </c>
      <c r="F548" s="12" t="e">
        <f>IF('lateral displacement'!N548=0, 'lateral displacement'!N548/0, 'lateral displacement'!N548)</f>
        <v>#DIV/0!</v>
      </c>
    </row>
    <row r="549" spans="2:6" x14ac:dyDescent="0.15">
      <c r="B549" s="15">
        <f>'RAOB Used for Calcs'!C549</f>
        <v>0</v>
      </c>
      <c r="D549" s="59" t="e">
        <f>IF('lateral displacement'!L549=0, 'lateral displacement'!L549/0, 'lateral displacement'!L549)</f>
        <v>#DIV/0!</v>
      </c>
      <c r="F549" s="12" t="e">
        <f>IF('lateral displacement'!N549=0, 'lateral displacement'!N549/0, 'lateral displacement'!N549)</f>
        <v>#DIV/0!</v>
      </c>
    </row>
    <row r="550" spans="2:6" x14ac:dyDescent="0.15">
      <c r="B550" s="15">
        <f>'RAOB Used for Calcs'!C550</f>
        <v>0</v>
      </c>
      <c r="D550" s="59" t="e">
        <f>IF('lateral displacement'!L550=0, 'lateral displacement'!L550/0, 'lateral displacement'!L550)</f>
        <v>#DIV/0!</v>
      </c>
      <c r="F550" s="12" t="e">
        <f>IF('lateral displacement'!N550=0, 'lateral displacement'!N550/0, 'lateral displacement'!N550)</f>
        <v>#DIV/0!</v>
      </c>
    </row>
    <row r="551" spans="2:6" x14ac:dyDescent="0.15">
      <c r="B551" s="15">
        <f>'RAOB Used for Calcs'!C551</f>
        <v>0</v>
      </c>
      <c r="D551" s="59" t="e">
        <f>IF('lateral displacement'!L551=0, 'lateral displacement'!L551/0, 'lateral displacement'!L551)</f>
        <v>#DIV/0!</v>
      </c>
      <c r="F551" s="12" t="e">
        <f>IF('lateral displacement'!N551=0, 'lateral displacement'!N551/0, 'lateral displacement'!N551)</f>
        <v>#DIV/0!</v>
      </c>
    </row>
    <row r="552" spans="2:6" x14ac:dyDescent="0.15">
      <c r="B552" s="15">
        <f>'RAOB Used for Calcs'!C552</f>
        <v>0</v>
      </c>
      <c r="D552" s="59" t="e">
        <f>IF('lateral displacement'!L552=0, 'lateral displacement'!L552/0, 'lateral displacement'!L552)</f>
        <v>#DIV/0!</v>
      </c>
      <c r="F552" s="12" t="e">
        <f>IF('lateral displacement'!N552=0, 'lateral displacement'!N552/0, 'lateral displacement'!N552)</f>
        <v>#DIV/0!</v>
      </c>
    </row>
    <row r="553" spans="2:6" x14ac:dyDescent="0.15">
      <c r="B553" s="15">
        <f>'RAOB Used for Calcs'!C553</f>
        <v>0</v>
      </c>
      <c r="D553" s="59" t="e">
        <f>IF('lateral displacement'!L553=0, 'lateral displacement'!L553/0, 'lateral displacement'!L553)</f>
        <v>#DIV/0!</v>
      </c>
      <c r="F553" s="12" t="e">
        <f>IF('lateral displacement'!N553=0, 'lateral displacement'!N553/0, 'lateral displacement'!N553)</f>
        <v>#DIV/0!</v>
      </c>
    </row>
    <row r="554" spans="2:6" x14ac:dyDescent="0.15">
      <c r="B554" s="15">
        <f>'RAOB Used for Calcs'!C554</f>
        <v>0</v>
      </c>
      <c r="D554" s="59" t="e">
        <f>IF('lateral displacement'!L554=0, 'lateral displacement'!L554/0, 'lateral displacement'!L554)</f>
        <v>#DIV/0!</v>
      </c>
      <c r="F554" s="12" t="e">
        <f>IF('lateral displacement'!N554=0, 'lateral displacement'!N554/0, 'lateral displacement'!N554)</f>
        <v>#DIV/0!</v>
      </c>
    </row>
    <row r="555" spans="2:6" x14ac:dyDescent="0.15">
      <c r="B555" s="15">
        <f>'RAOB Used for Calcs'!C555</f>
        <v>0</v>
      </c>
      <c r="D555" s="59" t="e">
        <f>IF('lateral displacement'!L555=0, 'lateral displacement'!L555/0, 'lateral displacement'!L555)</f>
        <v>#DIV/0!</v>
      </c>
      <c r="F555" s="12" t="e">
        <f>IF('lateral displacement'!N555=0, 'lateral displacement'!N555/0, 'lateral displacement'!N555)</f>
        <v>#DIV/0!</v>
      </c>
    </row>
    <row r="556" spans="2:6" x14ac:dyDescent="0.15">
      <c r="B556" s="15">
        <f>'RAOB Used for Calcs'!C556</f>
        <v>0</v>
      </c>
      <c r="D556" s="59" t="e">
        <f>IF('lateral displacement'!L556=0, 'lateral displacement'!L556/0, 'lateral displacement'!L556)</f>
        <v>#DIV/0!</v>
      </c>
      <c r="F556" s="12" t="e">
        <f>IF('lateral displacement'!N556=0, 'lateral displacement'!N556/0, 'lateral displacement'!N556)</f>
        <v>#DIV/0!</v>
      </c>
    </row>
    <row r="557" spans="2:6" x14ac:dyDescent="0.15">
      <c r="B557" s="15">
        <f>'RAOB Used for Calcs'!C557</f>
        <v>0</v>
      </c>
      <c r="D557" s="59" t="e">
        <f>IF('lateral displacement'!L557=0, 'lateral displacement'!L557/0, 'lateral displacement'!L557)</f>
        <v>#DIV/0!</v>
      </c>
      <c r="F557" s="12" t="e">
        <f>IF('lateral displacement'!N557=0, 'lateral displacement'!N557/0, 'lateral displacement'!N557)</f>
        <v>#DIV/0!</v>
      </c>
    </row>
    <row r="558" spans="2:6" x14ac:dyDescent="0.15">
      <c r="B558" s="15">
        <f>'RAOB Used for Calcs'!C558</f>
        <v>0</v>
      </c>
      <c r="D558" s="59" t="e">
        <f>IF('lateral displacement'!L558=0, 'lateral displacement'!L558/0, 'lateral displacement'!L558)</f>
        <v>#DIV/0!</v>
      </c>
      <c r="F558" s="12" t="e">
        <f>IF('lateral displacement'!N558=0, 'lateral displacement'!N558/0, 'lateral displacement'!N558)</f>
        <v>#DIV/0!</v>
      </c>
    </row>
    <row r="559" spans="2:6" x14ac:dyDescent="0.15">
      <c r="B559" s="15">
        <f>'RAOB Used for Calcs'!C559</f>
        <v>0</v>
      </c>
      <c r="D559" s="59" t="e">
        <f>IF('lateral displacement'!L559=0, 'lateral displacement'!L559/0, 'lateral displacement'!L559)</f>
        <v>#DIV/0!</v>
      </c>
      <c r="F559" s="12" t="e">
        <f>IF('lateral displacement'!N559=0, 'lateral displacement'!N559/0, 'lateral displacement'!N559)</f>
        <v>#DIV/0!</v>
      </c>
    </row>
    <row r="560" spans="2:6" x14ac:dyDescent="0.15">
      <c r="B560" s="15">
        <f>'RAOB Used for Calcs'!C560</f>
        <v>0</v>
      </c>
      <c r="D560" s="59" t="e">
        <f>IF('lateral displacement'!L560=0, 'lateral displacement'!L560/0, 'lateral displacement'!L560)</f>
        <v>#DIV/0!</v>
      </c>
      <c r="F560" s="12" t="e">
        <f>IF('lateral displacement'!N560=0, 'lateral displacement'!N560/0, 'lateral displacement'!N560)</f>
        <v>#DIV/0!</v>
      </c>
    </row>
    <row r="561" spans="2:6" x14ac:dyDescent="0.15">
      <c r="B561" s="15">
        <f>'RAOB Used for Calcs'!C561</f>
        <v>0</v>
      </c>
      <c r="D561" s="59" t="e">
        <f>IF('lateral displacement'!L561=0, 'lateral displacement'!L561/0, 'lateral displacement'!L561)</f>
        <v>#DIV/0!</v>
      </c>
      <c r="F561" s="12" t="e">
        <f>IF('lateral displacement'!N561=0, 'lateral displacement'!N561/0, 'lateral displacement'!N561)</f>
        <v>#DIV/0!</v>
      </c>
    </row>
    <row r="562" spans="2:6" x14ac:dyDescent="0.15">
      <c r="B562" s="15">
        <f>'RAOB Used for Calcs'!C562</f>
        <v>0</v>
      </c>
      <c r="D562" s="59" t="e">
        <f>IF('lateral displacement'!L562=0, 'lateral displacement'!L562/0, 'lateral displacement'!L562)</f>
        <v>#DIV/0!</v>
      </c>
      <c r="F562" s="12" t="e">
        <f>IF('lateral displacement'!N562=0, 'lateral displacement'!N562/0, 'lateral displacement'!N562)</f>
        <v>#DIV/0!</v>
      </c>
    </row>
    <row r="563" spans="2:6" x14ac:dyDescent="0.15">
      <c r="B563" s="15">
        <f>'RAOB Used for Calcs'!C563</f>
        <v>0</v>
      </c>
      <c r="D563" s="59" t="e">
        <f>IF('lateral displacement'!L563=0, 'lateral displacement'!L563/0, 'lateral displacement'!L563)</f>
        <v>#DIV/0!</v>
      </c>
      <c r="F563" s="12" t="e">
        <f>IF('lateral displacement'!N563=0, 'lateral displacement'!N563/0, 'lateral displacement'!N563)</f>
        <v>#DIV/0!</v>
      </c>
    </row>
    <row r="564" spans="2:6" x14ac:dyDescent="0.15">
      <c r="B564" s="15">
        <f>'RAOB Used for Calcs'!C564</f>
        <v>0</v>
      </c>
      <c r="D564" s="59" t="e">
        <f>IF('lateral displacement'!L564=0, 'lateral displacement'!L564/0, 'lateral displacement'!L564)</f>
        <v>#DIV/0!</v>
      </c>
      <c r="F564" s="12" t="e">
        <f>IF('lateral displacement'!N564=0, 'lateral displacement'!N564/0, 'lateral displacement'!N564)</f>
        <v>#DIV/0!</v>
      </c>
    </row>
    <row r="565" spans="2:6" x14ac:dyDescent="0.15">
      <c r="B565" s="15">
        <f>'RAOB Used for Calcs'!C565</f>
        <v>0</v>
      </c>
      <c r="D565" s="59" t="e">
        <f>IF('lateral displacement'!L565=0, 'lateral displacement'!L565/0, 'lateral displacement'!L565)</f>
        <v>#DIV/0!</v>
      </c>
      <c r="F565" s="12" t="e">
        <f>IF('lateral displacement'!N565=0, 'lateral displacement'!N565/0, 'lateral displacement'!N565)</f>
        <v>#DIV/0!</v>
      </c>
    </row>
    <row r="566" spans="2:6" x14ac:dyDescent="0.15">
      <c r="B566" s="15">
        <f>'RAOB Used for Calcs'!C566</f>
        <v>0</v>
      </c>
      <c r="D566" s="59" t="e">
        <f>IF('lateral displacement'!L566=0, 'lateral displacement'!L566/0, 'lateral displacement'!L566)</f>
        <v>#DIV/0!</v>
      </c>
      <c r="F566" s="12" t="e">
        <f>IF('lateral displacement'!N566=0, 'lateral displacement'!N566/0, 'lateral displacement'!N566)</f>
        <v>#DIV/0!</v>
      </c>
    </row>
    <row r="567" spans="2:6" x14ac:dyDescent="0.15">
      <c r="B567" s="15">
        <f>'RAOB Used for Calcs'!C567</f>
        <v>0</v>
      </c>
      <c r="D567" s="59" t="e">
        <f>IF('lateral displacement'!L567=0, 'lateral displacement'!L567/0, 'lateral displacement'!L567)</f>
        <v>#DIV/0!</v>
      </c>
      <c r="F567" s="12" t="e">
        <f>IF('lateral displacement'!N567=0, 'lateral displacement'!N567/0, 'lateral displacement'!N567)</f>
        <v>#DIV/0!</v>
      </c>
    </row>
    <row r="568" spans="2:6" x14ac:dyDescent="0.15">
      <c r="B568" s="15">
        <f>'RAOB Used for Calcs'!C568</f>
        <v>0</v>
      </c>
      <c r="D568" s="59" t="e">
        <f>IF('lateral displacement'!L568=0, 'lateral displacement'!L568/0, 'lateral displacement'!L568)</f>
        <v>#DIV/0!</v>
      </c>
      <c r="F568" s="12" t="e">
        <f>IF('lateral displacement'!N568=0, 'lateral displacement'!N568/0, 'lateral displacement'!N568)</f>
        <v>#DIV/0!</v>
      </c>
    </row>
    <row r="569" spans="2:6" x14ac:dyDescent="0.15">
      <c r="B569" s="15">
        <f>'RAOB Used for Calcs'!C569</f>
        <v>0</v>
      </c>
      <c r="D569" s="59" t="e">
        <f>IF('lateral displacement'!L569=0, 'lateral displacement'!L569/0, 'lateral displacement'!L569)</f>
        <v>#DIV/0!</v>
      </c>
      <c r="F569" s="12" t="e">
        <f>IF('lateral displacement'!N569=0, 'lateral displacement'!N569/0, 'lateral displacement'!N569)</f>
        <v>#DIV/0!</v>
      </c>
    </row>
    <row r="570" spans="2:6" x14ac:dyDescent="0.15">
      <c r="B570" s="15">
        <f>'RAOB Used for Calcs'!C570</f>
        <v>0</v>
      </c>
      <c r="D570" s="59" t="e">
        <f>IF('lateral displacement'!L570=0, 'lateral displacement'!L570/0, 'lateral displacement'!L570)</f>
        <v>#DIV/0!</v>
      </c>
      <c r="F570" s="12" t="e">
        <f>IF('lateral displacement'!N570=0, 'lateral displacement'!N570/0, 'lateral displacement'!N570)</f>
        <v>#DIV/0!</v>
      </c>
    </row>
    <row r="571" spans="2:6" x14ac:dyDescent="0.15">
      <c r="B571" s="15">
        <f>'RAOB Used for Calcs'!C571</f>
        <v>0</v>
      </c>
      <c r="D571" s="59" t="e">
        <f>IF('lateral displacement'!L571=0, 'lateral displacement'!L571/0, 'lateral displacement'!L571)</f>
        <v>#DIV/0!</v>
      </c>
      <c r="F571" s="12" t="e">
        <f>IF('lateral displacement'!N571=0, 'lateral displacement'!N571/0, 'lateral displacement'!N571)</f>
        <v>#DIV/0!</v>
      </c>
    </row>
    <row r="572" spans="2:6" x14ac:dyDescent="0.15">
      <c r="B572" s="15">
        <f>'RAOB Used for Calcs'!C572</f>
        <v>0</v>
      </c>
      <c r="D572" s="59" t="e">
        <f>IF('lateral displacement'!L572=0, 'lateral displacement'!L572/0, 'lateral displacement'!L572)</f>
        <v>#DIV/0!</v>
      </c>
      <c r="F572" s="12" t="e">
        <f>IF('lateral displacement'!N572=0, 'lateral displacement'!N572/0, 'lateral displacement'!N572)</f>
        <v>#DIV/0!</v>
      </c>
    </row>
    <row r="573" spans="2:6" x14ac:dyDescent="0.15">
      <c r="B573" s="15">
        <f>'RAOB Used for Calcs'!C573</f>
        <v>0</v>
      </c>
      <c r="D573" s="59" t="e">
        <f>IF('lateral displacement'!L573=0, 'lateral displacement'!L573/0, 'lateral displacement'!L573)</f>
        <v>#DIV/0!</v>
      </c>
      <c r="F573" s="12" t="e">
        <f>IF('lateral displacement'!N573=0, 'lateral displacement'!N573/0, 'lateral displacement'!N573)</f>
        <v>#DIV/0!</v>
      </c>
    </row>
    <row r="574" spans="2:6" x14ac:dyDescent="0.15">
      <c r="B574" s="15">
        <f>'RAOB Used for Calcs'!C574</f>
        <v>0</v>
      </c>
      <c r="D574" s="59" t="e">
        <f>IF('lateral displacement'!L574=0, 'lateral displacement'!L574/0, 'lateral displacement'!L574)</f>
        <v>#DIV/0!</v>
      </c>
      <c r="F574" s="12" t="e">
        <f>IF('lateral displacement'!N574=0, 'lateral displacement'!N574/0, 'lateral displacement'!N574)</f>
        <v>#DIV/0!</v>
      </c>
    </row>
    <row r="575" spans="2:6" x14ac:dyDescent="0.15">
      <c r="B575" s="15">
        <f>'RAOB Used for Calcs'!C575</f>
        <v>0</v>
      </c>
      <c r="D575" s="59" t="e">
        <f>IF('lateral displacement'!L575=0, 'lateral displacement'!L575/0, 'lateral displacement'!L575)</f>
        <v>#DIV/0!</v>
      </c>
      <c r="F575" s="12" t="e">
        <f>IF('lateral displacement'!N575=0, 'lateral displacement'!N575/0, 'lateral displacement'!N575)</f>
        <v>#DIV/0!</v>
      </c>
    </row>
    <row r="576" spans="2:6" x14ac:dyDescent="0.15">
      <c r="B576" s="15">
        <f>'RAOB Used for Calcs'!C576</f>
        <v>0</v>
      </c>
      <c r="D576" s="59" t="e">
        <f>IF('lateral displacement'!L576=0, 'lateral displacement'!L576/0, 'lateral displacement'!L576)</f>
        <v>#DIV/0!</v>
      </c>
      <c r="F576" s="12" t="e">
        <f>IF('lateral displacement'!N576=0, 'lateral displacement'!N576/0, 'lateral displacement'!N576)</f>
        <v>#DIV/0!</v>
      </c>
    </row>
    <row r="577" spans="2:6" x14ac:dyDescent="0.15">
      <c r="B577" s="15">
        <f>'RAOB Used for Calcs'!C577</f>
        <v>0</v>
      </c>
      <c r="D577" s="59" t="e">
        <f>IF('lateral displacement'!L577=0, 'lateral displacement'!L577/0, 'lateral displacement'!L577)</f>
        <v>#DIV/0!</v>
      </c>
      <c r="F577" s="12" t="e">
        <f>IF('lateral displacement'!N577=0, 'lateral displacement'!N577/0, 'lateral displacement'!N577)</f>
        <v>#DIV/0!</v>
      </c>
    </row>
    <row r="578" spans="2:6" x14ac:dyDescent="0.15">
      <c r="B578" s="15">
        <f>'RAOB Used for Calcs'!C578</f>
        <v>0</v>
      </c>
      <c r="D578" s="59" t="e">
        <f>IF('lateral displacement'!L578=0, 'lateral displacement'!L578/0, 'lateral displacement'!L578)</f>
        <v>#DIV/0!</v>
      </c>
      <c r="F578" s="12" t="e">
        <f>IF('lateral displacement'!N578=0, 'lateral displacement'!N578/0, 'lateral displacement'!N578)</f>
        <v>#DIV/0!</v>
      </c>
    </row>
    <row r="579" spans="2:6" x14ac:dyDescent="0.15">
      <c r="B579" s="15">
        <f>'RAOB Used for Calcs'!C579</f>
        <v>0</v>
      </c>
      <c r="D579" s="59" t="e">
        <f>IF('lateral displacement'!L579=0, 'lateral displacement'!L579/0, 'lateral displacement'!L579)</f>
        <v>#DIV/0!</v>
      </c>
      <c r="F579" s="12" t="e">
        <f>IF('lateral displacement'!N579=0, 'lateral displacement'!N579/0, 'lateral displacement'!N579)</f>
        <v>#DIV/0!</v>
      </c>
    </row>
    <row r="580" spans="2:6" x14ac:dyDescent="0.15">
      <c r="B580" s="15">
        <f>'RAOB Used for Calcs'!C580</f>
        <v>0</v>
      </c>
      <c r="D580" s="59" t="e">
        <f>IF('lateral displacement'!L580=0, 'lateral displacement'!L580/0, 'lateral displacement'!L580)</f>
        <v>#DIV/0!</v>
      </c>
      <c r="F580" s="12" t="e">
        <f>IF('lateral displacement'!N580=0, 'lateral displacement'!N580/0, 'lateral displacement'!N580)</f>
        <v>#DIV/0!</v>
      </c>
    </row>
    <row r="581" spans="2:6" x14ac:dyDescent="0.15">
      <c r="B581" s="15">
        <f>'RAOB Used for Calcs'!C581</f>
        <v>0</v>
      </c>
      <c r="D581" s="59" t="e">
        <f>IF('lateral displacement'!L581=0, 'lateral displacement'!L581/0, 'lateral displacement'!L581)</f>
        <v>#DIV/0!</v>
      </c>
      <c r="F581" s="12" t="e">
        <f>IF('lateral displacement'!N581=0, 'lateral displacement'!N581/0, 'lateral displacement'!N581)</f>
        <v>#DIV/0!</v>
      </c>
    </row>
    <row r="582" spans="2:6" x14ac:dyDescent="0.15">
      <c r="B582" s="15">
        <f>'RAOB Used for Calcs'!C582</f>
        <v>0</v>
      </c>
      <c r="D582" s="59" t="e">
        <f>IF('lateral displacement'!L582=0, 'lateral displacement'!L582/0, 'lateral displacement'!L582)</f>
        <v>#DIV/0!</v>
      </c>
      <c r="F582" s="12" t="e">
        <f>IF('lateral displacement'!N582=0, 'lateral displacement'!N582/0, 'lateral displacement'!N582)</f>
        <v>#DIV/0!</v>
      </c>
    </row>
    <row r="583" spans="2:6" x14ac:dyDescent="0.15">
      <c r="B583" s="15">
        <f>'RAOB Used for Calcs'!C583</f>
        <v>0</v>
      </c>
      <c r="D583" s="59" t="e">
        <f>IF('lateral displacement'!L583=0, 'lateral displacement'!L583/0, 'lateral displacement'!L583)</f>
        <v>#DIV/0!</v>
      </c>
      <c r="F583" s="12" t="e">
        <f>IF('lateral displacement'!N583=0, 'lateral displacement'!N583/0, 'lateral displacement'!N583)</f>
        <v>#DIV/0!</v>
      </c>
    </row>
    <row r="584" spans="2:6" x14ac:dyDescent="0.15">
      <c r="B584" s="15">
        <f>'RAOB Used for Calcs'!C584</f>
        <v>0</v>
      </c>
      <c r="D584" s="59" t="e">
        <f>IF('lateral displacement'!L584=0, 'lateral displacement'!L584/0, 'lateral displacement'!L584)</f>
        <v>#DIV/0!</v>
      </c>
      <c r="F584" s="12" t="e">
        <f>IF('lateral displacement'!N584=0, 'lateral displacement'!N584/0, 'lateral displacement'!N584)</f>
        <v>#DIV/0!</v>
      </c>
    </row>
    <row r="585" spans="2:6" x14ac:dyDescent="0.15">
      <c r="B585" s="15">
        <f>'RAOB Used for Calcs'!C585</f>
        <v>0</v>
      </c>
      <c r="D585" s="59" t="e">
        <f>IF('lateral displacement'!L585=0, 'lateral displacement'!L585/0, 'lateral displacement'!L585)</f>
        <v>#DIV/0!</v>
      </c>
      <c r="F585" s="12" t="e">
        <f>IF('lateral displacement'!N585=0, 'lateral displacement'!N585/0, 'lateral displacement'!N585)</f>
        <v>#DIV/0!</v>
      </c>
    </row>
    <row r="586" spans="2:6" x14ac:dyDescent="0.15">
      <c r="B586" s="15">
        <f>'RAOB Used for Calcs'!C586</f>
        <v>0</v>
      </c>
      <c r="D586" s="59" t="e">
        <f>IF('lateral displacement'!L586=0, 'lateral displacement'!L586/0, 'lateral displacement'!L586)</f>
        <v>#DIV/0!</v>
      </c>
      <c r="F586" s="12" t="e">
        <f>IF('lateral displacement'!N586=0, 'lateral displacement'!N586/0, 'lateral displacement'!N586)</f>
        <v>#DIV/0!</v>
      </c>
    </row>
    <row r="587" spans="2:6" x14ac:dyDescent="0.15">
      <c r="B587" s="15">
        <f>'RAOB Used for Calcs'!C587</f>
        <v>0</v>
      </c>
      <c r="D587" s="59" t="e">
        <f>IF('lateral displacement'!L587=0, 'lateral displacement'!L587/0, 'lateral displacement'!L587)</f>
        <v>#DIV/0!</v>
      </c>
      <c r="F587" s="12" t="e">
        <f>IF('lateral displacement'!N587=0, 'lateral displacement'!N587/0, 'lateral displacement'!N587)</f>
        <v>#DIV/0!</v>
      </c>
    </row>
    <row r="588" spans="2:6" x14ac:dyDescent="0.15">
      <c r="B588" s="15">
        <f>'RAOB Used for Calcs'!C588</f>
        <v>0</v>
      </c>
      <c r="D588" s="59" t="e">
        <f>IF('lateral displacement'!L588=0, 'lateral displacement'!L588/0, 'lateral displacement'!L588)</f>
        <v>#DIV/0!</v>
      </c>
      <c r="F588" s="12" t="e">
        <f>IF('lateral displacement'!N588=0, 'lateral displacement'!N588/0, 'lateral displacement'!N588)</f>
        <v>#DIV/0!</v>
      </c>
    </row>
    <row r="589" spans="2:6" x14ac:dyDescent="0.15">
      <c r="B589" s="15">
        <f>'RAOB Used for Calcs'!C589</f>
        <v>0</v>
      </c>
      <c r="D589" s="59" t="e">
        <f>IF('lateral displacement'!L589=0, 'lateral displacement'!L589/0, 'lateral displacement'!L589)</f>
        <v>#DIV/0!</v>
      </c>
      <c r="F589" s="12" t="e">
        <f>IF('lateral displacement'!N589=0, 'lateral displacement'!N589/0, 'lateral displacement'!N589)</f>
        <v>#DIV/0!</v>
      </c>
    </row>
    <row r="590" spans="2:6" x14ac:dyDescent="0.15">
      <c r="B590" s="15">
        <f>'RAOB Used for Calcs'!C590</f>
        <v>0</v>
      </c>
      <c r="D590" s="59" t="e">
        <f>IF('lateral displacement'!L590=0, 'lateral displacement'!L590/0, 'lateral displacement'!L590)</f>
        <v>#DIV/0!</v>
      </c>
      <c r="F590" s="12" t="e">
        <f>IF('lateral displacement'!N590=0, 'lateral displacement'!N590/0, 'lateral displacement'!N590)</f>
        <v>#DIV/0!</v>
      </c>
    </row>
    <row r="591" spans="2:6" x14ac:dyDescent="0.15">
      <c r="B591" s="15">
        <f>'RAOB Used for Calcs'!C591</f>
        <v>0</v>
      </c>
      <c r="D591" s="59" t="e">
        <f>IF('lateral displacement'!L591=0, 'lateral displacement'!L591/0, 'lateral displacement'!L591)</f>
        <v>#DIV/0!</v>
      </c>
      <c r="F591" s="12" t="e">
        <f>IF('lateral displacement'!N591=0, 'lateral displacement'!N591/0, 'lateral displacement'!N591)</f>
        <v>#DIV/0!</v>
      </c>
    </row>
    <row r="592" spans="2:6" x14ac:dyDescent="0.15">
      <c r="B592" s="15">
        <f>'RAOB Used for Calcs'!C592</f>
        <v>0</v>
      </c>
      <c r="D592" s="59" t="e">
        <f>IF('lateral displacement'!L592=0, 'lateral displacement'!L592/0, 'lateral displacement'!L592)</f>
        <v>#DIV/0!</v>
      </c>
      <c r="F592" s="12" t="e">
        <f>IF('lateral displacement'!N592=0, 'lateral displacement'!N592/0, 'lateral displacement'!N592)</f>
        <v>#DIV/0!</v>
      </c>
    </row>
    <row r="593" spans="2:6" x14ac:dyDescent="0.15">
      <c r="B593" s="15">
        <f>'RAOB Used for Calcs'!C593</f>
        <v>0</v>
      </c>
      <c r="D593" s="59" t="e">
        <f>IF('lateral displacement'!L593=0, 'lateral displacement'!L593/0, 'lateral displacement'!L593)</f>
        <v>#DIV/0!</v>
      </c>
      <c r="F593" s="12" t="e">
        <f>IF('lateral displacement'!N593=0, 'lateral displacement'!N593/0, 'lateral displacement'!N593)</f>
        <v>#DIV/0!</v>
      </c>
    </row>
    <row r="594" spans="2:6" x14ac:dyDescent="0.15">
      <c r="B594" s="15">
        <f>'RAOB Used for Calcs'!C594</f>
        <v>0</v>
      </c>
      <c r="D594" s="59" t="e">
        <f>IF('lateral displacement'!L594=0, 'lateral displacement'!L594/0, 'lateral displacement'!L594)</f>
        <v>#DIV/0!</v>
      </c>
      <c r="F594" s="12" t="e">
        <f>IF('lateral displacement'!N594=0, 'lateral displacement'!N594/0, 'lateral displacement'!N594)</f>
        <v>#DIV/0!</v>
      </c>
    </row>
    <row r="595" spans="2:6" x14ac:dyDescent="0.15">
      <c r="B595" s="15">
        <f>'RAOB Used for Calcs'!C595</f>
        <v>0</v>
      </c>
      <c r="D595" s="59" t="e">
        <f>IF('lateral displacement'!L595=0, 'lateral displacement'!L595/0, 'lateral displacement'!L595)</f>
        <v>#DIV/0!</v>
      </c>
      <c r="F595" s="12" t="e">
        <f>IF('lateral displacement'!N595=0, 'lateral displacement'!N595/0, 'lateral displacement'!N595)</f>
        <v>#DIV/0!</v>
      </c>
    </row>
    <row r="596" spans="2:6" x14ac:dyDescent="0.15">
      <c r="B596" s="15">
        <f>'RAOB Used for Calcs'!C596</f>
        <v>0</v>
      </c>
      <c r="D596" s="59" t="e">
        <f>IF('lateral displacement'!L596=0, 'lateral displacement'!L596/0, 'lateral displacement'!L596)</f>
        <v>#DIV/0!</v>
      </c>
      <c r="F596" s="12" t="e">
        <f>IF('lateral displacement'!N596=0, 'lateral displacement'!N596/0, 'lateral displacement'!N596)</f>
        <v>#DIV/0!</v>
      </c>
    </row>
    <row r="597" spans="2:6" x14ac:dyDescent="0.15">
      <c r="B597" s="15">
        <f>'RAOB Used for Calcs'!C597</f>
        <v>0</v>
      </c>
      <c r="D597" s="59" t="e">
        <f>IF('lateral displacement'!L597=0, 'lateral displacement'!L597/0, 'lateral displacement'!L597)</f>
        <v>#DIV/0!</v>
      </c>
      <c r="F597" s="12" t="e">
        <f>IF('lateral displacement'!N597=0, 'lateral displacement'!N597/0, 'lateral displacement'!N597)</f>
        <v>#DIV/0!</v>
      </c>
    </row>
    <row r="598" spans="2:6" x14ac:dyDescent="0.15">
      <c r="B598" s="15">
        <f>'RAOB Used for Calcs'!C598</f>
        <v>0</v>
      </c>
      <c r="D598" s="59" t="e">
        <f>IF('lateral displacement'!L598=0, 'lateral displacement'!L598/0, 'lateral displacement'!L598)</f>
        <v>#DIV/0!</v>
      </c>
      <c r="F598" s="12" t="e">
        <f>IF('lateral displacement'!N598=0, 'lateral displacement'!N598/0, 'lateral displacement'!N598)</f>
        <v>#DIV/0!</v>
      </c>
    </row>
    <row r="599" spans="2:6" x14ac:dyDescent="0.15">
      <c r="B599" s="15">
        <f>'RAOB Used for Calcs'!C599</f>
        <v>0</v>
      </c>
      <c r="D599" s="59" t="e">
        <f>IF('lateral displacement'!L599=0, 'lateral displacement'!L599/0, 'lateral displacement'!L599)</f>
        <v>#DIV/0!</v>
      </c>
      <c r="F599" s="12" t="e">
        <f>IF('lateral displacement'!N599=0, 'lateral displacement'!N599/0, 'lateral displacement'!N599)</f>
        <v>#DIV/0!</v>
      </c>
    </row>
    <row r="600" spans="2:6" x14ac:dyDescent="0.15">
      <c r="B600" s="15">
        <f>'RAOB Used for Calcs'!C600</f>
        <v>0</v>
      </c>
      <c r="D600" s="59" t="e">
        <f>IF('lateral displacement'!L600=0, 'lateral displacement'!L600/0, 'lateral displacement'!L600)</f>
        <v>#DIV/0!</v>
      </c>
      <c r="F600" s="12" t="e">
        <f>IF('lateral displacement'!N600=0, 'lateral displacement'!N600/0, 'lateral displacement'!N600)</f>
        <v>#DIV/0!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&amp;C&amp;"Arial,Regular"&amp;A</oddHeader>
    <oddFooter>&amp;C&amp;"Arial,Regular"Page 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00"/>
  <sheetViews>
    <sheetView topLeftCell="I10" workbookViewId="0">
      <selection activeCell="B17" sqref="B17"/>
    </sheetView>
  </sheetViews>
  <sheetFormatPr baseColWidth="10" defaultColWidth="9.6640625" defaultRowHeight="13" x14ac:dyDescent="0.15"/>
  <cols>
    <col min="2" max="2" width="7.5" style="15" customWidth="1"/>
    <col min="3" max="3" width="23.1640625" customWidth="1"/>
    <col min="4" max="4" width="10.83203125" style="18" customWidth="1"/>
    <col min="5" max="5" width="24.5" customWidth="1"/>
    <col min="6" max="6" width="10.83203125" style="18" customWidth="1"/>
    <col min="7" max="7" width="23.1640625" customWidth="1"/>
    <col min="8" max="8" width="11" style="18" customWidth="1"/>
    <col min="9" max="9" width="24.5" customWidth="1"/>
    <col min="10" max="10" width="11.33203125" style="18" customWidth="1"/>
  </cols>
  <sheetData>
    <row r="1" spans="1:10" x14ac:dyDescent="0.15">
      <c r="A1" t="s">
        <v>166</v>
      </c>
      <c r="B1" s="15">
        <f>'RAOB Used for Calcs'!C1</f>
        <v>229</v>
      </c>
      <c r="C1" s="25" t="s">
        <v>128</v>
      </c>
      <c r="D1" s="47">
        <f>D2</f>
        <v>55.619744869688219</v>
      </c>
      <c r="E1" s="26" t="s">
        <v>129</v>
      </c>
      <c r="F1" s="47">
        <f>F3</f>
        <v>55.619744869688219</v>
      </c>
      <c r="G1" s="25" t="s">
        <v>130</v>
      </c>
      <c r="H1" s="47">
        <f>H2</f>
        <v>60.545704604769632</v>
      </c>
      <c r="I1" s="26" t="s">
        <v>131</v>
      </c>
      <c r="J1" s="18">
        <f>J2</f>
        <v>60.545704604769632</v>
      </c>
    </row>
    <row r="2" spans="1:10" x14ac:dyDescent="0.15">
      <c r="B2" s="15">
        <f>IF('RAOB Used for Calcs'!C2=0, 'RAOB Used for Calcs'!C2/0, 'RAOB Used for Calcs'!C2)</f>
        <v>254.33333333333334</v>
      </c>
      <c r="D2" s="47">
        <f>IF('lateral displacement'!T2=0, 'lateral displacement'!T2/0, 'lateral displacement'!T2)</f>
        <v>55.619744869688219</v>
      </c>
      <c r="F2" s="47">
        <f>F3</f>
        <v>55.619744869688219</v>
      </c>
      <c r="H2" s="47">
        <f>IF('lateral displacement'!X2=0, 'lateral displacement'!X2/0, 'lateral displacement'!X2)</f>
        <v>60.545704604769632</v>
      </c>
      <c r="J2" s="18">
        <f>J3</f>
        <v>60.545704604769632</v>
      </c>
    </row>
    <row r="3" spans="1:10" x14ac:dyDescent="0.15">
      <c r="A3" t="s">
        <v>60</v>
      </c>
      <c r="B3" s="15">
        <f>IF('RAOB Used for Calcs'!C3=0, 'RAOB Used for Calcs'!C3/0, 'RAOB Used for Calcs'!C3)</f>
        <v>279.66666666666669</v>
      </c>
      <c r="C3" s="25" t="s">
        <v>61</v>
      </c>
      <c r="D3" s="47">
        <f>IF('lateral displacement'!T3=0, 'lateral displacement'!T3/0, 'lateral displacement'!T3)</f>
        <v>55.619744869688219</v>
      </c>
      <c r="E3" s="26" t="s">
        <v>61</v>
      </c>
      <c r="F3" s="47">
        <f>IF('lateral displacement'!V3=0, 'lateral displacement'!V3/0, 'lateral displacement'!V3)</f>
        <v>55.619744869688219</v>
      </c>
      <c r="G3" s="25" t="s">
        <v>61</v>
      </c>
      <c r="H3" s="47">
        <f>IF('lateral displacement'!X3=0, 'lateral displacement'!X3/0, 'lateral displacement'!X3)</f>
        <v>60.545704604769632</v>
      </c>
      <c r="I3" s="26" t="s">
        <v>61</v>
      </c>
      <c r="J3" s="18">
        <f>IF('lateral displacement'!Z3=0, 'lateral displacement'!Z3/0, 'lateral displacement'!Z3)</f>
        <v>60.545704604769632</v>
      </c>
    </row>
    <row r="4" spans="1:10" x14ac:dyDescent="0.15">
      <c r="B4" s="15">
        <f>IF('RAOB Used for Calcs'!C4=0, 'RAOB Used for Calcs'!C4/0, 'RAOB Used for Calcs'!C4)</f>
        <v>305</v>
      </c>
      <c r="C4" s="25"/>
      <c r="D4" s="47">
        <f>IF('lateral displacement'!T4=0, 'lateral displacement'!T4/0, 'lateral displacement'!T4)</f>
        <v>55.619744869688219</v>
      </c>
      <c r="E4" s="26"/>
      <c r="F4" s="47">
        <f>IF('lateral displacement'!V4=0, 'lateral displacement'!V4/0, 'lateral displacement'!V4)</f>
        <v>55.619744869688219</v>
      </c>
      <c r="G4" s="25"/>
      <c r="H4" s="47">
        <f>IF('lateral displacement'!X4=0, 'lateral displacement'!X4/0, 'lateral displacement'!X4)</f>
        <v>60.545704604769632</v>
      </c>
      <c r="I4" s="26"/>
      <c r="J4" s="18">
        <f>IF('lateral displacement'!Z4=0, 'lateral displacement'!Z4/0, 'lateral displacement'!Z4)</f>
        <v>60.545704604769632</v>
      </c>
    </row>
    <row r="5" spans="1:10" x14ac:dyDescent="0.15">
      <c r="B5" s="15">
        <f>IF('RAOB Used for Calcs'!C5=0, 'RAOB Used for Calcs'!C5/0, 'RAOB Used for Calcs'!C5)</f>
        <v>406.66666666666669</v>
      </c>
      <c r="C5" s="25" t="s">
        <v>147</v>
      </c>
      <c r="D5" s="47">
        <f>IF('lateral displacement'!T5=0, 'lateral displacement'!T5/0, 'lateral displacement'!T5)</f>
        <v>55.619744869688219</v>
      </c>
      <c r="E5" s="26" t="s">
        <v>148</v>
      </c>
      <c r="F5" s="47">
        <f>IF('lateral displacement'!V5=0, 'lateral displacement'!V5/0, 'lateral displacement'!V5)</f>
        <v>55.619744869688219</v>
      </c>
      <c r="G5" s="25" t="s">
        <v>147</v>
      </c>
      <c r="H5" s="47">
        <f>IF('lateral displacement'!X5=0, 'lateral displacement'!X5/0, 'lateral displacement'!X5)</f>
        <v>60.545704604769632</v>
      </c>
      <c r="I5" s="26" t="s">
        <v>148</v>
      </c>
      <c r="J5" s="18">
        <f>IF('lateral displacement'!Z5=0, 'lateral displacement'!Z5/0, 'lateral displacement'!Z5)</f>
        <v>60.545704604769632</v>
      </c>
    </row>
    <row r="6" spans="1:10" x14ac:dyDescent="0.15">
      <c r="B6" s="15">
        <f>IF('RAOB Used for Calcs'!C6=0, 'RAOB Used for Calcs'!C6/0, 'RAOB Used for Calcs'!C6)</f>
        <v>508.33333333333337</v>
      </c>
      <c r="D6" s="47">
        <f>IF('lateral displacement'!T6=0, 'lateral displacement'!T6/0, 'lateral displacement'!T6)</f>
        <v>55.619744869688219</v>
      </c>
      <c r="F6" s="47">
        <f>IF('lateral displacement'!V6=0, 'lateral displacement'!V6/0, 'lateral displacement'!V6)</f>
        <v>55.619744869688219</v>
      </c>
      <c r="H6" s="47">
        <f>IF('lateral displacement'!X6=0, 'lateral displacement'!X6/0, 'lateral displacement'!X6)</f>
        <v>60.545704604769632</v>
      </c>
      <c r="J6" s="18">
        <f>IF('lateral displacement'!Z6=0, 'lateral displacement'!Z6/0, 'lateral displacement'!Z6)</f>
        <v>60.545704604769632</v>
      </c>
    </row>
    <row r="7" spans="1:10" x14ac:dyDescent="0.15">
      <c r="B7" s="15">
        <f>IF('RAOB Used for Calcs'!C7=0, 'RAOB Used for Calcs'!C7/0, 'RAOB Used for Calcs'!C7)</f>
        <v>610</v>
      </c>
      <c r="D7" s="47">
        <f>IF('lateral displacement'!T7=0, 'lateral displacement'!T7/0, 'lateral displacement'!T7)</f>
        <v>55.619744869688219</v>
      </c>
      <c r="F7" s="47">
        <f>IF('lateral displacement'!V7=0, 'lateral displacement'!V7/0, 'lateral displacement'!V7)</f>
        <v>55.619744869688219</v>
      </c>
      <c r="H7" s="47">
        <f>IF('lateral displacement'!X7=0, 'lateral displacement'!X7/0, 'lateral displacement'!X7)</f>
        <v>60.545704604769632</v>
      </c>
      <c r="J7" s="18">
        <f>IF('lateral displacement'!Z7=0, 'lateral displacement'!Z7/0, 'lateral displacement'!Z7)</f>
        <v>60.545704604769632</v>
      </c>
    </row>
    <row r="8" spans="1:10" x14ac:dyDescent="0.15">
      <c r="B8" s="15">
        <f>IF('RAOB Used for Calcs'!C8=0, 'RAOB Used for Calcs'!C8/0, 'RAOB Used for Calcs'!C8)</f>
        <v>665.33333333333337</v>
      </c>
      <c r="D8" s="47">
        <f>IF('lateral displacement'!T8=0, 'lateral displacement'!T8/0, 'lateral displacement'!T8)</f>
        <v>55.619744869688219</v>
      </c>
      <c r="F8" s="47">
        <f>IF('lateral displacement'!V8=0, 'lateral displacement'!V8/0, 'lateral displacement'!V8)</f>
        <v>55.619744869688219</v>
      </c>
      <c r="H8" s="47">
        <f>IF('lateral displacement'!X8=0, 'lateral displacement'!X8/0, 'lateral displacement'!X8)</f>
        <v>60.545704604769632</v>
      </c>
      <c r="J8" s="18">
        <f>IF('lateral displacement'!Z8=0, 'lateral displacement'!Z8/0, 'lateral displacement'!Z8)</f>
        <v>60.545704604769632</v>
      </c>
    </row>
    <row r="9" spans="1:10" x14ac:dyDescent="0.15">
      <c r="B9" s="15">
        <f>IF('RAOB Used for Calcs'!C9=0, 'RAOB Used for Calcs'!C9/0, 'RAOB Used for Calcs'!C9)</f>
        <v>720.66666666666674</v>
      </c>
      <c r="D9" s="47">
        <f>IF('lateral displacement'!T9=0, 'lateral displacement'!T9/0, 'lateral displacement'!T9)</f>
        <v>55.619744869688219</v>
      </c>
      <c r="F9" s="47">
        <f>IF('lateral displacement'!V9=0, 'lateral displacement'!V9/0, 'lateral displacement'!V9)</f>
        <v>55.619744869688219</v>
      </c>
      <c r="H9" s="47">
        <f>IF('lateral displacement'!X9=0, 'lateral displacement'!X9/0, 'lateral displacement'!X9)</f>
        <v>60.545704604769632</v>
      </c>
      <c r="J9" s="18">
        <f>IF('lateral displacement'!Z9=0, 'lateral displacement'!Z9/0, 'lateral displacement'!Z9)</f>
        <v>60.545704604769632</v>
      </c>
    </row>
    <row r="10" spans="1:10" x14ac:dyDescent="0.15">
      <c r="B10" s="15">
        <f>IF('RAOB Used for Calcs'!C10=0, 'RAOB Used for Calcs'!C10/0, 'RAOB Used for Calcs'!C10)</f>
        <v>776</v>
      </c>
      <c r="D10" s="47">
        <f>IF('lateral displacement'!T10=0, 'lateral displacement'!T10/0, 'lateral displacement'!T10)</f>
        <v>55.619744869688219</v>
      </c>
      <c r="F10" s="47">
        <f>IF('lateral displacement'!V10=0, 'lateral displacement'!V10/0, 'lateral displacement'!V10)</f>
        <v>55.619744869688219</v>
      </c>
      <c r="H10" s="47">
        <f>IF('lateral displacement'!X10=0, 'lateral displacement'!X10/0, 'lateral displacement'!X10)</f>
        <v>60.545704604769632</v>
      </c>
      <c r="J10" s="18">
        <f>IF('lateral displacement'!Z10=0, 'lateral displacement'!Z10/0, 'lateral displacement'!Z10)</f>
        <v>60.545704604769632</v>
      </c>
    </row>
    <row r="11" spans="1:10" x14ac:dyDescent="0.15">
      <c r="B11" s="15">
        <f>IF('RAOB Used for Calcs'!C11=0, 'RAOB Used for Calcs'!C11/0, 'RAOB Used for Calcs'!C11)</f>
        <v>822</v>
      </c>
      <c r="D11" s="47">
        <f>IF('lateral displacement'!T11=0, 'lateral displacement'!T11/0, 'lateral displacement'!T11)</f>
        <v>55.619744869688219</v>
      </c>
      <c r="F11" s="47">
        <f>IF('lateral displacement'!V11=0, 'lateral displacement'!V11/0, 'lateral displacement'!V11)</f>
        <v>55.619744869688219</v>
      </c>
      <c r="H11" s="47">
        <f>IF('lateral displacement'!X11=0, 'lateral displacement'!X11/0, 'lateral displacement'!X11)</f>
        <v>60.545704604769632</v>
      </c>
      <c r="J11" s="18">
        <f>IF('lateral displacement'!Z11=0, 'lateral displacement'!Z11/0, 'lateral displacement'!Z11)</f>
        <v>60.545704604769632</v>
      </c>
    </row>
    <row r="12" spans="1:10" x14ac:dyDescent="0.15">
      <c r="B12" s="15">
        <f>IF('RAOB Used for Calcs'!C12=0, 'RAOB Used for Calcs'!C12/0, 'RAOB Used for Calcs'!C12)</f>
        <v>868</v>
      </c>
      <c r="D12" s="47">
        <f>IF('lateral displacement'!T12=0, 'lateral displacement'!T12/0, 'lateral displacement'!T12)</f>
        <v>55.619744869688219</v>
      </c>
      <c r="F12" s="47">
        <f>IF('lateral displacement'!V12=0, 'lateral displacement'!V12/0, 'lateral displacement'!V12)</f>
        <v>55.619744869688219</v>
      </c>
      <c r="H12" s="47">
        <f>IF('lateral displacement'!X12=0, 'lateral displacement'!X12/0, 'lateral displacement'!X12)</f>
        <v>60.545704604769632</v>
      </c>
      <c r="J12" s="18">
        <f>IF('lateral displacement'!Z12=0, 'lateral displacement'!Z12/0, 'lateral displacement'!Z12)</f>
        <v>60.545704604769632</v>
      </c>
    </row>
    <row r="13" spans="1:10" x14ac:dyDescent="0.15">
      <c r="B13" s="15">
        <f>IF('RAOB Used for Calcs'!C13=0, 'RAOB Used for Calcs'!C13/0, 'RAOB Used for Calcs'!C13)</f>
        <v>914</v>
      </c>
      <c r="D13" s="47">
        <f>IF('lateral displacement'!T13=0, 'lateral displacement'!T13/0, 'lateral displacement'!T13)</f>
        <v>55.619744869688219</v>
      </c>
      <c r="F13" s="47">
        <f>IF('lateral displacement'!V13=0, 'lateral displacement'!V13/0, 'lateral displacement'!V13)</f>
        <v>55.619744869688219</v>
      </c>
      <c r="H13" s="47">
        <f>IF('lateral displacement'!X13=0, 'lateral displacement'!X13/0, 'lateral displacement'!X13)</f>
        <v>60.545704604769632</v>
      </c>
      <c r="J13" s="18">
        <f>IF('lateral displacement'!Z13=0, 'lateral displacement'!Z13/0, 'lateral displacement'!Z13)</f>
        <v>60.545704604769632</v>
      </c>
    </row>
    <row r="14" spans="1:10" x14ac:dyDescent="0.15">
      <c r="B14" s="15">
        <f>IF('RAOB Used for Calcs'!C14=0, 'RAOB Used for Calcs'!C14/0, 'RAOB Used for Calcs'!C14)</f>
        <v>1015.6666666666666</v>
      </c>
      <c r="D14" s="47">
        <f>IF('lateral displacement'!T14=0, 'lateral displacement'!T14/0, 'lateral displacement'!T14)</f>
        <v>55.619744869688219</v>
      </c>
      <c r="F14" s="47">
        <f>IF('lateral displacement'!V14=0, 'lateral displacement'!V14/0, 'lateral displacement'!V14)</f>
        <v>55.619744869688219</v>
      </c>
      <c r="H14" s="47">
        <f>IF('lateral displacement'!X14=0, 'lateral displacement'!X14/0, 'lateral displacement'!X14)</f>
        <v>60.545704604769632</v>
      </c>
      <c r="J14" s="18">
        <f>IF('lateral displacement'!Z14=0, 'lateral displacement'!Z14/0, 'lateral displacement'!Z14)</f>
        <v>60.545704604769632</v>
      </c>
    </row>
    <row r="15" spans="1:10" x14ac:dyDescent="0.15">
      <c r="B15" s="15">
        <f>IF('RAOB Used for Calcs'!C15=0, 'RAOB Used for Calcs'!C15/0, 'RAOB Used for Calcs'!C15)</f>
        <v>1117.3333333333333</v>
      </c>
      <c r="D15" s="47">
        <f>IF('lateral displacement'!T15=0, 'lateral displacement'!T15/0, 'lateral displacement'!T15)</f>
        <v>55.619744869688219</v>
      </c>
      <c r="F15" s="47">
        <f>IF('lateral displacement'!V15=0, 'lateral displacement'!V15/0, 'lateral displacement'!V15)</f>
        <v>55.619744869688219</v>
      </c>
      <c r="H15" s="47">
        <f>IF('lateral displacement'!X15=0, 'lateral displacement'!X15/0, 'lateral displacement'!X15)</f>
        <v>60.545704604769632</v>
      </c>
      <c r="J15" s="18">
        <f>IF('lateral displacement'!Z15=0, 'lateral displacement'!Z15/0, 'lateral displacement'!Z15)</f>
        <v>60.545704604769632</v>
      </c>
    </row>
    <row r="16" spans="1:10" x14ac:dyDescent="0.15">
      <c r="B16" s="15">
        <f>IF('RAOB Used for Calcs'!C16=0, 'RAOB Used for Calcs'!C16/0, 'RAOB Used for Calcs'!C16)</f>
        <v>1219</v>
      </c>
      <c r="D16" s="47">
        <f>IF('lateral displacement'!T16=0, 'lateral displacement'!T16/0, 'lateral displacement'!T16)</f>
        <v>55.619744869688219</v>
      </c>
      <c r="F16" s="47">
        <f>IF('lateral displacement'!V16=0, 'lateral displacement'!V16/0, 'lateral displacement'!V16)</f>
        <v>55.619744869688219</v>
      </c>
      <c r="H16" s="47">
        <f>IF('lateral displacement'!X16=0, 'lateral displacement'!X16/0, 'lateral displacement'!X16)</f>
        <v>60.545704604769632</v>
      </c>
      <c r="J16" s="18">
        <f>IF('lateral displacement'!Z16=0, 'lateral displacement'!Z16/0, 'lateral displacement'!Z16)</f>
        <v>60.545704604769632</v>
      </c>
    </row>
    <row r="17" spans="2:10" x14ac:dyDescent="0.15">
      <c r="B17" s="15">
        <f>IF('RAOB Used for Calcs'!C17=0, 'RAOB Used for Calcs'!C17/0, 'RAOB Used for Calcs'!C17)</f>
        <v>1301</v>
      </c>
      <c r="D17" s="47">
        <f>IF('lateral displacement'!T17=0, 'lateral displacement'!T17/0, 'lateral displacement'!T17)</f>
        <v>55.619744869688219</v>
      </c>
      <c r="F17" s="47">
        <f>IF('lateral displacement'!V17=0, 'lateral displacement'!V17/0, 'lateral displacement'!V17)</f>
        <v>55.619744869688219</v>
      </c>
      <c r="H17" s="47">
        <f>IF('lateral displacement'!X17=0, 'lateral displacement'!X17/0, 'lateral displacement'!X17)</f>
        <v>60.545704604769632</v>
      </c>
      <c r="J17" s="18">
        <f>IF('lateral displacement'!Z17=0, 'lateral displacement'!Z17/0, 'lateral displacement'!Z17)</f>
        <v>60.545704604769632</v>
      </c>
    </row>
    <row r="18" spans="2:10" x14ac:dyDescent="0.15">
      <c r="B18" s="15">
        <f>IF('RAOB Used for Calcs'!C18=0, 'RAOB Used for Calcs'!C18/0, 'RAOB Used for Calcs'!C18)</f>
        <v>1383</v>
      </c>
      <c r="D18" s="47">
        <f>IF('lateral displacement'!T18=0, 'lateral displacement'!T18/0, 'lateral displacement'!T18)</f>
        <v>55.619744869688219</v>
      </c>
      <c r="F18" s="47">
        <f>IF('lateral displacement'!V18=0, 'lateral displacement'!V18/0, 'lateral displacement'!V18)</f>
        <v>55.619744869688219</v>
      </c>
      <c r="H18" s="47">
        <f>IF('lateral displacement'!X18=0, 'lateral displacement'!X18/0, 'lateral displacement'!X18)</f>
        <v>60.545704604769632</v>
      </c>
      <c r="J18" s="18">
        <f>IF('lateral displacement'!Z18=0, 'lateral displacement'!Z18/0, 'lateral displacement'!Z18)</f>
        <v>60.545704604769632</v>
      </c>
    </row>
    <row r="19" spans="2:10" x14ac:dyDescent="0.15">
      <c r="B19" s="15">
        <f>IF('RAOB Used for Calcs'!C19=0, 'RAOB Used for Calcs'!C19/0, 'RAOB Used for Calcs'!C19)</f>
        <v>1465</v>
      </c>
      <c r="D19" s="47">
        <f>IF('lateral displacement'!T19=0, 'lateral displacement'!T19/0, 'lateral displacement'!T19)</f>
        <v>55.619744869688219</v>
      </c>
      <c r="F19" s="47">
        <f>IF('lateral displacement'!V19=0, 'lateral displacement'!V19/0, 'lateral displacement'!V19)</f>
        <v>55.619744869688219</v>
      </c>
      <c r="H19" s="47">
        <f>IF('lateral displacement'!X19=0, 'lateral displacement'!X19/0, 'lateral displacement'!X19)</f>
        <v>60.545704604769632</v>
      </c>
      <c r="J19" s="18">
        <f>IF('lateral displacement'!Z19=0, 'lateral displacement'!Z19/0, 'lateral displacement'!Z19)</f>
        <v>60.545704604769632</v>
      </c>
    </row>
    <row r="20" spans="2:10" x14ac:dyDescent="0.15">
      <c r="B20" s="15">
        <f>IF('RAOB Used for Calcs'!C20=0, 'RAOB Used for Calcs'!C20/0, 'RAOB Used for Calcs'!C20)</f>
        <v>1484.6666666666667</v>
      </c>
      <c r="D20" s="47">
        <f>IF('lateral displacement'!T20=0, 'lateral displacement'!T20/0, 'lateral displacement'!T20)</f>
        <v>55.619744869688219</v>
      </c>
      <c r="F20" s="47">
        <f>IF('lateral displacement'!V20=0, 'lateral displacement'!V20/0, 'lateral displacement'!V20)</f>
        <v>55.619744869688219</v>
      </c>
      <c r="H20" s="47">
        <f>IF('lateral displacement'!X20=0, 'lateral displacement'!X20/0, 'lateral displacement'!X20)</f>
        <v>60.545704604769632</v>
      </c>
      <c r="J20" s="18">
        <f>IF('lateral displacement'!Z20=0, 'lateral displacement'!Z20/0, 'lateral displacement'!Z20)</f>
        <v>60.545704604769632</v>
      </c>
    </row>
    <row r="21" spans="2:10" x14ac:dyDescent="0.15">
      <c r="B21" s="15">
        <f>IF('RAOB Used for Calcs'!C21=0, 'RAOB Used for Calcs'!C21/0, 'RAOB Used for Calcs'!C21)</f>
        <v>1504.3333333333335</v>
      </c>
      <c r="D21" s="47">
        <f>IF('lateral displacement'!T21=0, 'lateral displacement'!T21/0, 'lateral displacement'!T21)</f>
        <v>55.619744869688219</v>
      </c>
      <c r="F21" s="47">
        <f>IF('lateral displacement'!V21=0, 'lateral displacement'!V21/0, 'lateral displacement'!V21)</f>
        <v>55.619744869688219</v>
      </c>
      <c r="H21" s="47">
        <f>IF('lateral displacement'!X21=0, 'lateral displacement'!X21/0, 'lateral displacement'!X21)</f>
        <v>60.545704604769632</v>
      </c>
      <c r="J21" s="18">
        <f>IF('lateral displacement'!Z21=0, 'lateral displacement'!Z21/0, 'lateral displacement'!Z21)</f>
        <v>60.545704604769632</v>
      </c>
    </row>
    <row r="22" spans="2:10" x14ac:dyDescent="0.15">
      <c r="B22" s="15">
        <f>IF('RAOB Used for Calcs'!C22=0, 'RAOB Used for Calcs'!C22/0, 'RAOB Used for Calcs'!C22)</f>
        <v>1524</v>
      </c>
      <c r="D22" s="47">
        <f>IF('lateral displacement'!T22=0, 'lateral displacement'!T22/0, 'lateral displacement'!T22)</f>
        <v>55.619744869688219</v>
      </c>
      <c r="F22" s="47">
        <f>IF('lateral displacement'!V22=0, 'lateral displacement'!V22/0, 'lateral displacement'!V22)</f>
        <v>55.619744869688219</v>
      </c>
      <c r="H22" s="47">
        <f>IF('lateral displacement'!X22=0, 'lateral displacement'!X22/0, 'lateral displacement'!X22)</f>
        <v>60.545704604769632</v>
      </c>
      <c r="J22" s="18">
        <f>IF('lateral displacement'!Z22=0, 'lateral displacement'!Z22/0, 'lateral displacement'!Z22)</f>
        <v>60.545704604769632</v>
      </c>
    </row>
    <row r="23" spans="2:10" x14ac:dyDescent="0.15">
      <c r="B23" s="15">
        <f>IF('RAOB Used for Calcs'!C23=0, 'RAOB Used for Calcs'!C23/0, 'RAOB Used for Calcs'!C23)</f>
        <v>1625.6666666666667</v>
      </c>
      <c r="D23" s="47">
        <f>IF('lateral displacement'!T23=0, 'lateral displacement'!T23/0, 'lateral displacement'!T23)</f>
        <v>55.619744869688219</v>
      </c>
      <c r="F23" s="47">
        <f>IF('lateral displacement'!V23=0, 'lateral displacement'!V23/0, 'lateral displacement'!V23)</f>
        <v>55.619744869688219</v>
      </c>
      <c r="H23" s="47">
        <f>IF('lateral displacement'!X23=0, 'lateral displacement'!X23/0, 'lateral displacement'!X23)</f>
        <v>60.545704604769632</v>
      </c>
      <c r="J23" s="18">
        <f>IF('lateral displacement'!Z23=0, 'lateral displacement'!Z23/0, 'lateral displacement'!Z23)</f>
        <v>60.545704604769632</v>
      </c>
    </row>
    <row r="24" spans="2:10" x14ac:dyDescent="0.15">
      <c r="B24" s="15">
        <f>IF('RAOB Used for Calcs'!C24=0, 'RAOB Used for Calcs'!C24/0, 'RAOB Used for Calcs'!C24)</f>
        <v>1727.3333333333335</v>
      </c>
      <c r="D24" s="47">
        <f>IF('lateral displacement'!T24=0, 'lateral displacement'!T24/0, 'lateral displacement'!T24)</f>
        <v>55.619744869688219</v>
      </c>
      <c r="F24" s="47">
        <f>IF('lateral displacement'!V24=0, 'lateral displacement'!V24/0, 'lateral displacement'!V24)</f>
        <v>55.619744869688219</v>
      </c>
      <c r="H24" s="47">
        <f>IF('lateral displacement'!X24=0, 'lateral displacement'!X24/0, 'lateral displacement'!X24)</f>
        <v>60.545704604769632</v>
      </c>
      <c r="J24" s="18">
        <f>IF('lateral displacement'!Z24=0, 'lateral displacement'!Z24/0, 'lateral displacement'!Z24)</f>
        <v>60.545704604769632</v>
      </c>
    </row>
    <row r="25" spans="2:10" x14ac:dyDescent="0.15">
      <c r="B25" s="15">
        <f>IF('RAOB Used for Calcs'!C25=0, 'RAOB Used for Calcs'!C25/0, 'RAOB Used for Calcs'!C25)</f>
        <v>1829</v>
      </c>
      <c r="D25" s="47">
        <f>IF('lateral displacement'!T25=0, 'lateral displacement'!T25/0, 'lateral displacement'!T25)</f>
        <v>55.619744869688219</v>
      </c>
      <c r="F25" s="47">
        <f>IF('lateral displacement'!V25=0, 'lateral displacement'!V25/0, 'lateral displacement'!V25)</f>
        <v>55.619744869688219</v>
      </c>
      <c r="H25" s="47">
        <f>IF('lateral displacement'!X25=0, 'lateral displacement'!X25/0, 'lateral displacement'!X25)</f>
        <v>60.545704604769632</v>
      </c>
      <c r="J25" s="18">
        <f>IF('lateral displacement'!Z25=0, 'lateral displacement'!Z25/0, 'lateral displacement'!Z25)</f>
        <v>60.545704604769632</v>
      </c>
    </row>
    <row r="26" spans="2:10" x14ac:dyDescent="0.15">
      <c r="B26" s="15">
        <f>IF('RAOB Used for Calcs'!C26=0, 'RAOB Used for Calcs'!C26/0, 'RAOB Used for Calcs'!C26)</f>
        <v>1859.3333333333333</v>
      </c>
      <c r="D26" s="47">
        <f>IF('lateral displacement'!T26=0, 'lateral displacement'!T26/0, 'lateral displacement'!T26)</f>
        <v>55.619744869688219</v>
      </c>
      <c r="F26" s="47">
        <f>IF('lateral displacement'!V26=0, 'lateral displacement'!V26/0, 'lateral displacement'!V26)</f>
        <v>55.619744869688219</v>
      </c>
      <c r="H26" s="47">
        <f>IF('lateral displacement'!X26=0, 'lateral displacement'!X26/0, 'lateral displacement'!X26)</f>
        <v>60.545704604769632</v>
      </c>
      <c r="J26" s="18">
        <f>IF('lateral displacement'!Z26=0, 'lateral displacement'!Z26/0, 'lateral displacement'!Z26)</f>
        <v>60.545704604769632</v>
      </c>
    </row>
    <row r="27" spans="2:10" x14ac:dyDescent="0.15">
      <c r="B27" s="15">
        <f>IF('RAOB Used for Calcs'!C27=0, 'RAOB Used for Calcs'!C27/0, 'RAOB Used for Calcs'!C27)</f>
        <v>1889.6666666666665</v>
      </c>
      <c r="D27" s="47">
        <f>IF('lateral displacement'!T27=0, 'lateral displacement'!T27/0, 'lateral displacement'!T27)</f>
        <v>55.619744869688219</v>
      </c>
      <c r="F27" s="47">
        <f>IF('lateral displacement'!V27=0, 'lateral displacement'!V27/0, 'lateral displacement'!V27)</f>
        <v>55.619744869688219</v>
      </c>
      <c r="H27" s="47">
        <f>IF('lateral displacement'!X27=0, 'lateral displacement'!X27/0, 'lateral displacement'!X27)</f>
        <v>60.545704604769632</v>
      </c>
      <c r="J27" s="18">
        <f>IF('lateral displacement'!Z27=0, 'lateral displacement'!Z27/0, 'lateral displacement'!Z27)</f>
        <v>60.545704604769632</v>
      </c>
    </row>
    <row r="28" spans="2:10" x14ac:dyDescent="0.15">
      <c r="B28" s="15">
        <f>IF('RAOB Used for Calcs'!C28=0, 'RAOB Used for Calcs'!C28/0, 'RAOB Used for Calcs'!C28)</f>
        <v>1920</v>
      </c>
      <c r="D28" s="47">
        <f>IF('lateral displacement'!T28=0, 'lateral displacement'!T28/0, 'lateral displacement'!T28)</f>
        <v>55.619744869688219</v>
      </c>
      <c r="F28" s="47">
        <f>IF('lateral displacement'!V28=0, 'lateral displacement'!V28/0, 'lateral displacement'!V28)</f>
        <v>55.619744869688219</v>
      </c>
      <c r="H28" s="47">
        <f>IF('lateral displacement'!X28=0, 'lateral displacement'!X28/0, 'lateral displacement'!X28)</f>
        <v>60.545704604769632</v>
      </c>
      <c r="J28" s="18">
        <f>IF('lateral displacement'!Z28=0, 'lateral displacement'!Z28/0, 'lateral displacement'!Z28)</f>
        <v>60.545704604769632</v>
      </c>
    </row>
    <row r="29" spans="2:10" x14ac:dyDescent="0.15">
      <c r="B29" s="15">
        <f>IF('RAOB Used for Calcs'!C29=0, 'RAOB Used for Calcs'!C29/0, 'RAOB Used for Calcs'!C29)</f>
        <v>1930</v>
      </c>
      <c r="D29" s="47">
        <f>IF('lateral displacement'!T29=0, 'lateral displacement'!T29/0, 'lateral displacement'!T29)</f>
        <v>55.619744869688219</v>
      </c>
      <c r="F29" s="47">
        <f>IF('lateral displacement'!V29=0, 'lateral displacement'!V29/0, 'lateral displacement'!V29)</f>
        <v>55.619744869688219</v>
      </c>
      <c r="H29" s="47">
        <f>IF('lateral displacement'!X29=0, 'lateral displacement'!X29/0, 'lateral displacement'!X29)</f>
        <v>60.545704604769632</v>
      </c>
      <c r="J29" s="18">
        <f>IF('lateral displacement'!Z29=0, 'lateral displacement'!Z29/0, 'lateral displacement'!Z29)</f>
        <v>60.545704604769632</v>
      </c>
    </row>
    <row r="30" spans="2:10" x14ac:dyDescent="0.15">
      <c r="B30" s="15">
        <f>IF('RAOB Used for Calcs'!C30=0, 'RAOB Used for Calcs'!C30/0, 'RAOB Used for Calcs'!C30)</f>
        <v>1940</v>
      </c>
      <c r="D30" s="47">
        <f>IF('lateral displacement'!T30=0, 'lateral displacement'!T30/0, 'lateral displacement'!T30)</f>
        <v>55.619744869688219</v>
      </c>
      <c r="F30" s="47">
        <f>IF('lateral displacement'!V30=0, 'lateral displacement'!V30/0, 'lateral displacement'!V30)</f>
        <v>55.619744869688219</v>
      </c>
      <c r="H30" s="47">
        <f>IF('lateral displacement'!X30=0, 'lateral displacement'!X30/0, 'lateral displacement'!X30)</f>
        <v>60.545704604769632</v>
      </c>
      <c r="J30" s="18">
        <f>IF('lateral displacement'!Z30=0, 'lateral displacement'!Z30/0, 'lateral displacement'!Z30)</f>
        <v>60.545704604769632</v>
      </c>
    </row>
    <row r="31" spans="2:10" x14ac:dyDescent="0.15">
      <c r="B31" s="15">
        <f>IF('RAOB Used for Calcs'!C31=0, 'RAOB Used for Calcs'!C31/0, 'RAOB Used for Calcs'!C31)</f>
        <v>1950</v>
      </c>
      <c r="D31" s="47">
        <f>IF('lateral displacement'!T31=0, 'lateral displacement'!T31/0, 'lateral displacement'!T31)</f>
        <v>55.619744869688219</v>
      </c>
      <c r="F31" s="47">
        <f>IF('lateral displacement'!V31=0, 'lateral displacement'!V31/0, 'lateral displacement'!V31)</f>
        <v>55.619744869688219</v>
      </c>
      <c r="H31" s="47">
        <f>IF('lateral displacement'!X31=0, 'lateral displacement'!X31/0, 'lateral displacement'!X31)</f>
        <v>60.545704604769632</v>
      </c>
      <c r="J31" s="18">
        <f>IF('lateral displacement'!Z31=0, 'lateral displacement'!Z31/0, 'lateral displacement'!Z31)</f>
        <v>60.545704604769632</v>
      </c>
    </row>
    <row r="32" spans="2:10" x14ac:dyDescent="0.15">
      <c r="B32" s="15">
        <f>IF('RAOB Used for Calcs'!C32=0, 'RAOB Used for Calcs'!C32/0, 'RAOB Used for Calcs'!C32)</f>
        <v>1983</v>
      </c>
      <c r="D32" s="47">
        <f>IF('lateral displacement'!T32=0, 'lateral displacement'!T32/0, 'lateral displacement'!T32)</f>
        <v>55.619744869688219</v>
      </c>
      <c r="F32" s="47">
        <f>IF('lateral displacement'!V32=0, 'lateral displacement'!V32/0, 'lateral displacement'!V32)</f>
        <v>55.619744869688219</v>
      </c>
      <c r="H32" s="47">
        <f>IF('lateral displacement'!X32=0, 'lateral displacement'!X32/0, 'lateral displacement'!X32)</f>
        <v>60.545704604769632</v>
      </c>
      <c r="J32" s="18">
        <f>IF('lateral displacement'!Z32=0, 'lateral displacement'!Z32/0, 'lateral displacement'!Z32)</f>
        <v>60.545704604769632</v>
      </c>
    </row>
    <row r="33" spans="2:10" x14ac:dyDescent="0.15">
      <c r="B33" s="15">
        <f>IF('RAOB Used for Calcs'!C33=0, 'RAOB Used for Calcs'!C33/0, 'RAOB Used for Calcs'!C33)</f>
        <v>2016</v>
      </c>
      <c r="D33" s="47">
        <f>IF('lateral displacement'!T33=0, 'lateral displacement'!T33/0, 'lateral displacement'!T33)</f>
        <v>55.619744869688219</v>
      </c>
      <c r="F33" s="47">
        <f>IF('lateral displacement'!V33=0, 'lateral displacement'!V33/0, 'lateral displacement'!V33)</f>
        <v>55.619744869688219</v>
      </c>
      <c r="H33" s="47">
        <f>IF('lateral displacement'!X33=0, 'lateral displacement'!X33/0, 'lateral displacement'!X33)</f>
        <v>60.545704604769632</v>
      </c>
      <c r="J33" s="18">
        <f>IF('lateral displacement'!Z33=0, 'lateral displacement'!Z33/0, 'lateral displacement'!Z33)</f>
        <v>60.545704604769632</v>
      </c>
    </row>
    <row r="34" spans="2:10" x14ac:dyDescent="0.15">
      <c r="B34" s="15">
        <f>IF('RAOB Used for Calcs'!C34=0, 'RAOB Used for Calcs'!C34/0, 'RAOB Used for Calcs'!C34)</f>
        <v>2049</v>
      </c>
      <c r="D34" s="47">
        <f>IF('lateral displacement'!T34=0, 'lateral displacement'!T34/0, 'lateral displacement'!T34)</f>
        <v>55.619744869688219</v>
      </c>
      <c r="F34" s="47">
        <f>IF('lateral displacement'!V34=0, 'lateral displacement'!V34/0, 'lateral displacement'!V34)</f>
        <v>55.619744869688219</v>
      </c>
      <c r="H34" s="47">
        <f>IF('lateral displacement'!X34=0, 'lateral displacement'!X34/0, 'lateral displacement'!X34)</f>
        <v>60.545704604769632</v>
      </c>
      <c r="J34" s="18">
        <f>IF('lateral displacement'!Z34=0, 'lateral displacement'!Z34/0, 'lateral displacement'!Z34)</f>
        <v>60.545704604769632</v>
      </c>
    </row>
    <row r="35" spans="2:10" x14ac:dyDescent="0.15">
      <c r="B35" s="15">
        <f>IF('RAOB Used for Calcs'!C35=0, 'RAOB Used for Calcs'!C35/0, 'RAOB Used for Calcs'!C35)</f>
        <v>2077.3333333333335</v>
      </c>
      <c r="D35" s="47">
        <f>IF('lateral displacement'!T35=0, 'lateral displacement'!T35/0, 'lateral displacement'!T35)</f>
        <v>55.619744869688219</v>
      </c>
      <c r="F35" s="47">
        <f>IF('lateral displacement'!V35=0, 'lateral displacement'!V35/0, 'lateral displacement'!V35)</f>
        <v>55.619744869688219</v>
      </c>
      <c r="H35" s="47">
        <f>IF('lateral displacement'!X35=0, 'lateral displacement'!X35/0, 'lateral displacement'!X35)</f>
        <v>60.545704604769632</v>
      </c>
      <c r="J35" s="18">
        <f>IF('lateral displacement'!Z35=0, 'lateral displacement'!Z35/0, 'lateral displacement'!Z35)</f>
        <v>60.545704604769632</v>
      </c>
    </row>
    <row r="36" spans="2:10" x14ac:dyDescent="0.15">
      <c r="B36" s="15">
        <f>IF('RAOB Used for Calcs'!C36=0, 'RAOB Used for Calcs'!C36/0, 'RAOB Used for Calcs'!C36)</f>
        <v>2105.666666666667</v>
      </c>
      <c r="D36" s="47">
        <f>IF('lateral displacement'!T36=0, 'lateral displacement'!T36/0, 'lateral displacement'!T36)</f>
        <v>55.619744869688219</v>
      </c>
      <c r="F36" s="47">
        <f>IF('lateral displacement'!V36=0, 'lateral displacement'!V36/0, 'lateral displacement'!V36)</f>
        <v>55.619744869688219</v>
      </c>
      <c r="H36" s="47">
        <f>IF('lateral displacement'!X36=0, 'lateral displacement'!X36/0, 'lateral displacement'!X36)</f>
        <v>60.545704604769632</v>
      </c>
      <c r="J36" s="18">
        <f>IF('lateral displacement'!Z36=0, 'lateral displacement'!Z36/0, 'lateral displacement'!Z36)</f>
        <v>60.545704604769632</v>
      </c>
    </row>
    <row r="37" spans="2:10" x14ac:dyDescent="0.15">
      <c r="B37" s="15">
        <f>IF('RAOB Used for Calcs'!C37=0, 'RAOB Used for Calcs'!C37/0, 'RAOB Used for Calcs'!C37)</f>
        <v>2134</v>
      </c>
      <c r="D37" s="47">
        <f>IF('lateral displacement'!T37=0, 'lateral displacement'!T37/0, 'lateral displacement'!T37)</f>
        <v>55.619744869688219</v>
      </c>
      <c r="F37" s="47">
        <f>IF('lateral displacement'!V37=0, 'lateral displacement'!V37/0, 'lateral displacement'!V37)</f>
        <v>55.619744869688219</v>
      </c>
      <c r="H37" s="47">
        <f>IF('lateral displacement'!X37=0, 'lateral displacement'!X37/0, 'lateral displacement'!X37)</f>
        <v>60.545704604769632</v>
      </c>
      <c r="J37" s="18">
        <f>IF('lateral displacement'!Z37=0, 'lateral displacement'!Z37/0, 'lateral displacement'!Z37)</f>
        <v>60.545704604769632</v>
      </c>
    </row>
    <row r="38" spans="2:10" x14ac:dyDescent="0.15">
      <c r="B38" s="15">
        <f>IF('RAOB Used for Calcs'!C38=0, 'RAOB Used for Calcs'!C38/0, 'RAOB Used for Calcs'!C38)</f>
        <v>2235.3333333333335</v>
      </c>
      <c r="D38" s="47">
        <f>IF('lateral displacement'!T38=0, 'lateral displacement'!T38/0, 'lateral displacement'!T38)</f>
        <v>55.619744869688219</v>
      </c>
      <c r="F38" s="47">
        <f>IF('lateral displacement'!V38=0, 'lateral displacement'!V38/0, 'lateral displacement'!V38)</f>
        <v>55.619744869688219</v>
      </c>
      <c r="H38" s="47">
        <f>IF('lateral displacement'!X38=0, 'lateral displacement'!X38/0, 'lateral displacement'!X38)</f>
        <v>60.545704604769632</v>
      </c>
      <c r="J38" s="18">
        <f>IF('lateral displacement'!Z38=0, 'lateral displacement'!Z38/0, 'lateral displacement'!Z38)</f>
        <v>60.545704604769632</v>
      </c>
    </row>
    <row r="39" spans="2:10" x14ac:dyDescent="0.15">
      <c r="B39" s="15">
        <f>IF('RAOB Used for Calcs'!C39=0, 'RAOB Used for Calcs'!C39/0, 'RAOB Used for Calcs'!C39)</f>
        <v>2336.666666666667</v>
      </c>
      <c r="D39" s="47">
        <f>IF('lateral displacement'!T39=0, 'lateral displacement'!T39/0, 'lateral displacement'!T39)</f>
        <v>55.619744869688219</v>
      </c>
      <c r="F39" s="47">
        <f>IF('lateral displacement'!V39=0, 'lateral displacement'!V39/0, 'lateral displacement'!V39)</f>
        <v>55.619744869688219</v>
      </c>
      <c r="H39" s="47">
        <f>IF('lateral displacement'!X39=0, 'lateral displacement'!X39/0, 'lateral displacement'!X39)</f>
        <v>60.545704604769632</v>
      </c>
      <c r="J39" s="18">
        <f>IF('lateral displacement'!Z39=0, 'lateral displacement'!Z39/0, 'lateral displacement'!Z39)</f>
        <v>60.545704604769632</v>
      </c>
    </row>
    <row r="40" spans="2:10" x14ac:dyDescent="0.15">
      <c r="B40" s="15">
        <f>IF('RAOB Used for Calcs'!C40=0, 'RAOB Used for Calcs'!C40/0, 'RAOB Used for Calcs'!C40)</f>
        <v>2438</v>
      </c>
      <c r="D40" s="47">
        <f>IF('lateral displacement'!T40=0, 'lateral displacement'!T40/0, 'lateral displacement'!T40)</f>
        <v>55.619744869688219</v>
      </c>
      <c r="F40" s="47">
        <f>IF('lateral displacement'!V40=0, 'lateral displacement'!V40/0, 'lateral displacement'!V40)</f>
        <v>55.619744869688219</v>
      </c>
      <c r="H40" s="47">
        <f>IF('lateral displacement'!X40=0, 'lateral displacement'!X40/0, 'lateral displacement'!X40)</f>
        <v>60.545704604769632</v>
      </c>
      <c r="J40" s="18">
        <f>IF('lateral displacement'!Z40=0, 'lateral displacement'!Z40/0, 'lateral displacement'!Z40)</f>
        <v>60.545704604769632</v>
      </c>
    </row>
    <row r="41" spans="2:10" x14ac:dyDescent="0.15">
      <c r="B41" s="15">
        <f>IF('RAOB Used for Calcs'!C41=0, 'RAOB Used for Calcs'!C41/0, 'RAOB Used for Calcs'!C41)</f>
        <v>2539.6666666666665</v>
      </c>
      <c r="D41" s="47">
        <f>IF('lateral displacement'!T41=0, 'lateral displacement'!T41/0, 'lateral displacement'!T41)</f>
        <v>55.619744869688219</v>
      </c>
      <c r="F41" s="47">
        <f>IF('lateral displacement'!V41=0, 'lateral displacement'!V41/0, 'lateral displacement'!V41)</f>
        <v>55.619744869688219</v>
      </c>
      <c r="H41" s="47">
        <f>IF('lateral displacement'!X41=0, 'lateral displacement'!X41/0, 'lateral displacement'!X41)</f>
        <v>60.545704604769632</v>
      </c>
      <c r="J41" s="18">
        <f>IF('lateral displacement'!Z41=0, 'lateral displacement'!Z41/0, 'lateral displacement'!Z41)</f>
        <v>60.545704604769632</v>
      </c>
    </row>
    <row r="42" spans="2:10" x14ac:dyDescent="0.15">
      <c r="B42" s="15">
        <f>IF('RAOB Used for Calcs'!C42=0, 'RAOB Used for Calcs'!C42/0, 'RAOB Used for Calcs'!C42)</f>
        <v>2641.333333333333</v>
      </c>
      <c r="D42" s="47">
        <f>IF('lateral displacement'!T42=0, 'lateral displacement'!T42/0, 'lateral displacement'!T42)</f>
        <v>55.619744869688219</v>
      </c>
      <c r="F42" s="47">
        <f>IF('lateral displacement'!V42=0, 'lateral displacement'!V42/0, 'lateral displacement'!V42)</f>
        <v>55.619744869688219</v>
      </c>
      <c r="H42" s="47">
        <f>IF('lateral displacement'!X42=0, 'lateral displacement'!X42/0, 'lateral displacement'!X42)</f>
        <v>60.545704604769632</v>
      </c>
      <c r="J42" s="18">
        <f>IF('lateral displacement'!Z42=0, 'lateral displacement'!Z42/0, 'lateral displacement'!Z42)</f>
        <v>60.545704604769632</v>
      </c>
    </row>
    <row r="43" spans="2:10" x14ac:dyDescent="0.15">
      <c r="B43" s="15">
        <f>IF('RAOB Used for Calcs'!C43=0, 'RAOB Used for Calcs'!C43/0, 'RAOB Used for Calcs'!C43)</f>
        <v>2743</v>
      </c>
      <c r="D43" s="47">
        <f>IF('lateral displacement'!T43=0, 'lateral displacement'!T43/0, 'lateral displacement'!T43)</f>
        <v>55.619744869688219</v>
      </c>
      <c r="F43" s="47">
        <f>IF('lateral displacement'!V43=0, 'lateral displacement'!V43/0, 'lateral displacement'!V43)</f>
        <v>55.619744869688219</v>
      </c>
      <c r="H43" s="47">
        <f>IF('lateral displacement'!X43=0, 'lateral displacement'!X43/0, 'lateral displacement'!X43)</f>
        <v>60.545704604769632</v>
      </c>
      <c r="J43" s="18">
        <f>IF('lateral displacement'!Z43=0, 'lateral displacement'!Z43/0, 'lateral displacement'!Z43)</f>
        <v>60.545704604769632</v>
      </c>
    </row>
    <row r="44" spans="2:10" x14ac:dyDescent="0.15">
      <c r="B44" s="15">
        <f>IF('RAOB Used for Calcs'!C44=0, 'RAOB Used for Calcs'!C44/0, 'RAOB Used for Calcs'!C44)</f>
        <v>2826.3333333333335</v>
      </c>
      <c r="D44" s="47">
        <f>IF('lateral displacement'!T44=0, 'lateral displacement'!T44/0, 'lateral displacement'!T44)</f>
        <v>55.619744869688219</v>
      </c>
      <c r="F44" s="47">
        <f>IF('lateral displacement'!V44=0, 'lateral displacement'!V44/0, 'lateral displacement'!V44)</f>
        <v>55.619744869688219</v>
      </c>
      <c r="H44" s="47">
        <f>IF('lateral displacement'!X44=0, 'lateral displacement'!X44/0, 'lateral displacement'!X44)</f>
        <v>60.545704604769632</v>
      </c>
      <c r="J44" s="18">
        <f>IF('lateral displacement'!Z44=0, 'lateral displacement'!Z44/0, 'lateral displacement'!Z44)</f>
        <v>60.545704604769632</v>
      </c>
    </row>
    <row r="45" spans="2:10" x14ac:dyDescent="0.15">
      <c r="B45" s="15">
        <f>IF('RAOB Used for Calcs'!C45=0, 'RAOB Used for Calcs'!C45/0, 'RAOB Used for Calcs'!C45)</f>
        <v>2909.666666666667</v>
      </c>
      <c r="D45" s="47">
        <f>IF('lateral displacement'!T45=0, 'lateral displacement'!T45/0, 'lateral displacement'!T45)</f>
        <v>55.619744869688219</v>
      </c>
      <c r="F45" s="47">
        <f>IF('lateral displacement'!V45=0, 'lateral displacement'!V45/0, 'lateral displacement'!V45)</f>
        <v>55.619744869688219</v>
      </c>
      <c r="H45" s="47">
        <f>IF('lateral displacement'!X45=0, 'lateral displacement'!X45/0, 'lateral displacement'!X45)</f>
        <v>60.545704604769632</v>
      </c>
      <c r="J45" s="18">
        <f>IF('lateral displacement'!Z45=0, 'lateral displacement'!Z45/0, 'lateral displacement'!Z45)</f>
        <v>60.545704604769632</v>
      </c>
    </row>
    <row r="46" spans="2:10" x14ac:dyDescent="0.15">
      <c r="B46" s="15">
        <f>IF('RAOB Used for Calcs'!C46=0, 'RAOB Used for Calcs'!C46/0, 'RAOB Used for Calcs'!C46)</f>
        <v>2993</v>
      </c>
      <c r="D46" s="47">
        <f>IF('lateral displacement'!T46=0, 'lateral displacement'!T46/0, 'lateral displacement'!T46)</f>
        <v>55.619744869688219</v>
      </c>
      <c r="F46" s="47">
        <f>IF('lateral displacement'!V46=0, 'lateral displacement'!V46/0, 'lateral displacement'!V46)</f>
        <v>55.619744869688219</v>
      </c>
      <c r="H46" s="47">
        <f>IF('lateral displacement'!X46=0, 'lateral displacement'!X46/0, 'lateral displacement'!X46)</f>
        <v>60.545704604769632</v>
      </c>
      <c r="J46" s="18">
        <f>IF('lateral displacement'!Z46=0, 'lateral displacement'!Z46/0, 'lateral displacement'!Z46)</f>
        <v>60.545704604769632</v>
      </c>
    </row>
    <row r="47" spans="2:10" x14ac:dyDescent="0.15">
      <c r="B47" s="15">
        <f>IF('RAOB Used for Calcs'!C47=0, 'RAOB Used for Calcs'!C47/0, 'RAOB Used for Calcs'!C47)</f>
        <v>3011.3333333333335</v>
      </c>
      <c r="D47" s="47">
        <f>IF('lateral displacement'!T47=0, 'lateral displacement'!T47/0, 'lateral displacement'!T47)</f>
        <v>55.619744869688219</v>
      </c>
      <c r="F47" s="47">
        <f>IF('lateral displacement'!V47=0, 'lateral displacement'!V47/0, 'lateral displacement'!V47)</f>
        <v>55.619744869688219</v>
      </c>
      <c r="H47" s="47">
        <f>IF('lateral displacement'!X47=0, 'lateral displacement'!X47/0, 'lateral displacement'!X47)</f>
        <v>60.545704604769632</v>
      </c>
      <c r="J47" s="18">
        <f>IF('lateral displacement'!Z47=0, 'lateral displacement'!Z47/0, 'lateral displacement'!Z47)</f>
        <v>60.545704604769632</v>
      </c>
    </row>
    <row r="48" spans="2:10" x14ac:dyDescent="0.15">
      <c r="B48" s="15">
        <f>IF('RAOB Used for Calcs'!C48=0, 'RAOB Used for Calcs'!C48/0, 'RAOB Used for Calcs'!C48)</f>
        <v>3029.666666666667</v>
      </c>
      <c r="D48" s="47">
        <f>IF('lateral displacement'!T48=0, 'lateral displacement'!T48/0, 'lateral displacement'!T48)</f>
        <v>55.619744869688219</v>
      </c>
      <c r="F48" s="47">
        <f>IF('lateral displacement'!V48=0, 'lateral displacement'!V48/0, 'lateral displacement'!V48)</f>
        <v>55.619744869688219</v>
      </c>
      <c r="H48" s="47">
        <f>IF('lateral displacement'!X48=0, 'lateral displacement'!X48/0, 'lateral displacement'!X48)</f>
        <v>60.545704604769632</v>
      </c>
      <c r="J48" s="18">
        <f>IF('lateral displacement'!Z48=0, 'lateral displacement'!Z48/0, 'lateral displacement'!Z48)</f>
        <v>60.545704604769632</v>
      </c>
    </row>
    <row r="49" spans="2:10" x14ac:dyDescent="0.15">
      <c r="B49" s="15">
        <f>IF('RAOB Used for Calcs'!C49=0, 'RAOB Used for Calcs'!C49/0, 'RAOB Used for Calcs'!C49)</f>
        <v>3048</v>
      </c>
      <c r="D49" s="47">
        <f>IF('lateral displacement'!T49=0, 'lateral displacement'!T49/0, 'lateral displacement'!T49)</f>
        <v>55.619744869688219</v>
      </c>
      <c r="F49" s="47">
        <f>IF('lateral displacement'!V49=0, 'lateral displacement'!V49/0, 'lateral displacement'!V49)</f>
        <v>55.619744869688219</v>
      </c>
      <c r="H49" s="47">
        <f>IF('lateral displacement'!X49=0, 'lateral displacement'!X49/0, 'lateral displacement'!X49)</f>
        <v>60.545704604769632</v>
      </c>
      <c r="J49" s="18">
        <f>IF('lateral displacement'!Z49=0, 'lateral displacement'!Z49/0, 'lateral displacement'!Z49)</f>
        <v>60.545704604769632</v>
      </c>
    </row>
    <row r="50" spans="2:10" x14ac:dyDescent="0.15">
      <c r="B50" s="15">
        <f>IF('RAOB Used for Calcs'!C50=0, 'RAOB Used for Calcs'!C50/0, 'RAOB Used for Calcs'!C50)</f>
        <v>3168</v>
      </c>
      <c r="D50" s="47">
        <f>IF('lateral displacement'!T50=0, 'lateral displacement'!T50/0, 'lateral displacement'!T50)</f>
        <v>55.619744869688219</v>
      </c>
      <c r="F50" s="47">
        <f>IF('lateral displacement'!V50=0, 'lateral displacement'!V50/0, 'lateral displacement'!V50)</f>
        <v>55.619744869688219</v>
      </c>
      <c r="H50" s="47">
        <f>IF('lateral displacement'!X50=0, 'lateral displacement'!X50/0, 'lateral displacement'!X50)</f>
        <v>60.545704604769632</v>
      </c>
      <c r="J50" s="18">
        <f>IF('lateral displacement'!Z50=0, 'lateral displacement'!Z50/0, 'lateral displacement'!Z50)</f>
        <v>60.545704604769632</v>
      </c>
    </row>
    <row r="51" spans="2:10" x14ac:dyDescent="0.15">
      <c r="B51" s="15">
        <f>IF('RAOB Used for Calcs'!C51=0, 'RAOB Used for Calcs'!C51/0, 'RAOB Used for Calcs'!C51)</f>
        <v>3288</v>
      </c>
      <c r="D51" s="47">
        <f>IF('lateral displacement'!T51=0, 'lateral displacement'!T51/0, 'lateral displacement'!T51)</f>
        <v>55.619744869688219</v>
      </c>
      <c r="F51" s="47">
        <f>IF('lateral displacement'!V51=0, 'lateral displacement'!V51/0, 'lateral displacement'!V51)</f>
        <v>55.619744869688219</v>
      </c>
      <c r="H51" s="47">
        <f>IF('lateral displacement'!X51=0, 'lateral displacement'!X51/0, 'lateral displacement'!X51)</f>
        <v>60.545704604769632</v>
      </c>
      <c r="J51" s="18">
        <f>IF('lateral displacement'!Z51=0, 'lateral displacement'!Z51/0, 'lateral displacement'!Z51)</f>
        <v>60.545704604769632</v>
      </c>
    </row>
    <row r="52" spans="2:10" x14ac:dyDescent="0.15">
      <c r="B52" s="15">
        <f>IF('RAOB Used for Calcs'!C52=0, 'RAOB Used for Calcs'!C52/0, 'RAOB Used for Calcs'!C52)</f>
        <v>3408</v>
      </c>
      <c r="D52" s="47">
        <f>IF('lateral displacement'!T52=0, 'lateral displacement'!T52/0, 'lateral displacement'!T52)</f>
        <v>55.619744869688219</v>
      </c>
      <c r="F52" s="47">
        <f>IF('lateral displacement'!V52=0, 'lateral displacement'!V52/0, 'lateral displacement'!V52)</f>
        <v>55.619744869688219</v>
      </c>
      <c r="H52" s="47">
        <f>IF('lateral displacement'!X52=0, 'lateral displacement'!X52/0, 'lateral displacement'!X52)</f>
        <v>60.545704604769632</v>
      </c>
      <c r="J52" s="18">
        <f>IF('lateral displacement'!Z52=0, 'lateral displacement'!Z52/0, 'lateral displacement'!Z52)</f>
        <v>60.545704604769632</v>
      </c>
    </row>
    <row r="53" spans="2:10" x14ac:dyDescent="0.15">
      <c r="B53" s="15">
        <f>IF('RAOB Used for Calcs'!C53=0, 'RAOB Used for Calcs'!C53/0, 'RAOB Used for Calcs'!C53)</f>
        <v>3491.3333333333335</v>
      </c>
      <c r="D53" s="47">
        <f>IF('lateral displacement'!T53=0, 'lateral displacement'!T53/0, 'lateral displacement'!T53)</f>
        <v>55.619744869688219</v>
      </c>
      <c r="F53" s="47">
        <f>IF('lateral displacement'!V53=0, 'lateral displacement'!V53/0, 'lateral displacement'!V53)</f>
        <v>55.619744869688219</v>
      </c>
      <c r="H53" s="47">
        <f>IF('lateral displacement'!X53=0, 'lateral displacement'!X53/0, 'lateral displacement'!X53)</f>
        <v>60.545704604769632</v>
      </c>
      <c r="J53" s="18">
        <f>IF('lateral displacement'!Z53=0, 'lateral displacement'!Z53/0, 'lateral displacement'!Z53)</f>
        <v>60.545704604769632</v>
      </c>
    </row>
    <row r="54" spans="2:10" x14ac:dyDescent="0.15">
      <c r="B54" s="15">
        <f>IF('RAOB Used for Calcs'!C54=0, 'RAOB Used for Calcs'!C54/0, 'RAOB Used for Calcs'!C54)</f>
        <v>3574.666666666667</v>
      </c>
      <c r="D54" s="47">
        <f>IF('lateral displacement'!T54=0, 'lateral displacement'!T54/0, 'lateral displacement'!T54)</f>
        <v>55.619744869688219</v>
      </c>
      <c r="F54" s="47">
        <f>IF('lateral displacement'!V54=0, 'lateral displacement'!V54/0, 'lateral displacement'!V54)</f>
        <v>55.619744869688219</v>
      </c>
      <c r="H54" s="47">
        <f>IF('lateral displacement'!X54=0, 'lateral displacement'!X54/0, 'lateral displacement'!X54)</f>
        <v>60.545704604769632</v>
      </c>
      <c r="J54" s="18">
        <f>IF('lateral displacement'!Z54=0, 'lateral displacement'!Z54/0, 'lateral displacement'!Z54)</f>
        <v>60.545704604769632</v>
      </c>
    </row>
    <row r="55" spans="2:10" x14ac:dyDescent="0.15">
      <c r="B55" s="15">
        <f>IF('RAOB Used for Calcs'!C55=0, 'RAOB Used for Calcs'!C55/0, 'RAOB Used for Calcs'!C55)</f>
        <v>3658</v>
      </c>
      <c r="D55" s="47">
        <f>IF('lateral displacement'!T55=0, 'lateral displacement'!T55/0, 'lateral displacement'!T55)</f>
        <v>55.619744869688219</v>
      </c>
      <c r="F55" s="47">
        <f>IF('lateral displacement'!V55=0, 'lateral displacement'!V55/0, 'lateral displacement'!V55)</f>
        <v>55.619744869688219</v>
      </c>
      <c r="H55" s="47">
        <f>IF('lateral displacement'!X55=0, 'lateral displacement'!X55/0, 'lateral displacement'!X55)</f>
        <v>60.545704604769632</v>
      </c>
      <c r="J55" s="18">
        <f>IF('lateral displacement'!Z55=0, 'lateral displacement'!Z55/0, 'lateral displacement'!Z55)</f>
        <v>60.545704604769632</v>
      </c>
    </row>
    <row r="56" spans="2:10" x14ac:dyDescent="0.15">
      <c r="B56" s="15">
        <f>IF('RAOB Used for Calcs'!C56=0, 'RAOB Used for Calcs'!C56/0, 'RAOB Used for Calcs'!C56)</f>
        <v>3660</v>
      </c>
      <c r="D56" s="47">
        <f>IF('lateral displacement'!T56=0, 'lateral displacement'!T56/0, 'lateral displacement'!T56)</f>
        <v>55.619744869688219</v>
      </c>
      <c r="F56" s="47">
        <f>IF('lateral displacement'!V56=0, 'lateral displacement'!V56/0, 'lateral displacement'!V56)</f>
        <v>55.619744869688219</v>
      </c>
      <c r="H56" s="47">
        <f>IF('lateral displacement'!X56=0, 'lateral displacement'!X56/0, 'lateral displacement'!X56)</f>
        <v>60.545704604769632</v>
      </c>
      <c r="J56" s="18">
        <f>IF('lateral displacement'!Z56=0, 'lateral displacement'!Z56/0, 'lateral displacement'!Z56)</f>
        <v>60.545704604769632</v>
      </c>
    </row>
    <row r="57" spans="2:10" x14ac:dyDescent="0.15">
      <c r="B57" s="15">
        <f>IF('RAOB Used for Calcs'!C57=0, 'RAOB Used for Calcs'!C57/0, 'RAOB Used for Calcs'!C57)</f>
        <v>3662</v>
      </c>
      <c r="D57" s="47">
        <f>IF('lateral displacement'!T57=0, 'lateral displacement'!T57/0, 'lateral displacement'!T57)</f>
        <v>55.619744869688219</v>
      </c>
      <c r="F57" s="47">
        <f>IF('lateral displacement'!V57=0, 'lateral displacement'!V57/0, 'lateral displacement'!V57)</f>
        <v>55.619744869688219</v>
      </c>
      <c r="H57" s="47">
        <f>IF('lateral displacement'!X57=0, 'lateral displacement'!X57/0, 'lateral displacement'!X57)</f>
        <v>60.545704604769632</v>
      </c>
      <c r="J57" s="18">
        <f>IF('lateral displacement'!Z57=0, 'lateral displacement'!Z57/0, 'lateral displacement'!Z57)</f>
        <v>60.545704604769632</v>
      </c>
    </row>
    <row r="58" spans="2:10" x14ac:dyDescent="0.15">
      <c r="B58" s="15">
        <f>IF('RAOB Used for Calcs'!C58=0, 'RAOB Used for Calcs'!C58/0, 'RAOB Used for Calcs'!C58)</f>
        <v>3664</v>
      </c>
      <c r="D58" s="47">
        <f>IF('lateral displacement'!T58=0, 'lateral displacement'!T58/0, 'lateral displacement'!T58)</f>
        <v>55.619744869688219</v>
      </c>
      <c r="F58" s="47">
        <f>IF('lateral displacement'!V58=0, 'lateral displacement'!V58/0, 'lateral displacement'!V58)</f>
        <v>55.619744869688219</v>
      </c>
      <c r="H58" s="47">
        <f>IF('lateral displacement'!X58=0, 'lateral displacement'!X58/0, 'lateral displacement'!X58)</f>
        <v>60.545704604769632</v>
      </c>
      <c r="J58" s="18">
        <f>IF('lateral displacement'!Z58=0, 'lateral displacement'!Z58/0, 'lateral displacement'!Z58)</f>
        <v>60.545704604769632</v>
      </c>
    </row>
    <row r="59" spans="2:10" x14ac:dyDescent="0.15">
      <c r="B59" s="15">
        <f>IF('RAOB Used for Calcs'!C59=0, 'RAOB Used for Calcs'!C59/0, 'RAOB Used for Calcs'!C59)</f>
        <v>3723.6666666666665</v>
      </c>
      <c r="D59" s="47">
        <f>IF('lateral displacement'!T59=0, 'lateral displacement'!T59/0, 'lateral displacement'!T59)</f>
        <v>55.619744869688219</v>
      </c>
      <c r="F59" s="47">
        <f>IF('lateral displacement'!V59=0, 'lateral displacement'!V59/0, 'lateral displacement'!V59)</f>
        <v>55.619744869688219</v>
      </c>
      <c r="H59" s="47">
        <f>IF('lateral displacement'!X59=0, 'lateral displacement'!X59/0, 'lateral displacement'!X59)</f>
        <v>60.545704604769632</v>
      </c>
      <c r="J59" s="18">
        <f>IF('lateral displacement'!Z59=0, 'lateral displacement'!Z59/0, 'lateral displacement'!Z59)</f>
        <v>60.545704604769632</v>
      </c>
    </row>
    <row r="60" spans="2:10" x14ac:dyDescent="0.15">
      <c r="B60" s="15">
        <f>IF('RAOB Used for Calcs'!C60=0, 'RAOB Used for Calcs'!C60/0, 'RAOB Used for Calcs'!C60)</f>
        <v>3783.333333333333</v>
      </c>
      <c r="D60" s="47">
        <f>IF('lateral displacement'!T60=0, 'lateral displacement'!T60/0, 'lateral displacement'!T60)</f>
        <v>55.619744869688219</v>
      </c>
      <c r="F60" s="47">
        <f>IF('lateral displacement'!V60=0, 'lateral displacement'!V60/0, 'lateral displacement'!V60)</f>
        <v>55.619744869688219</v>
      </c>
      <c r="H60" s="47">
        <f>IF('lateral displacement'!X60=0, 'lateral displacement'!X60/0, 'lateral displacement'!X60)</f>
        <v>60.545704604769632</v>
      </c>
      <c r="J60" s="18">
        <f>IF('lateral displacement'!Z60=0, 'lateral displacement'!Z60/0, 'lateral displacement'!Z60)</f>
        <v>60.545704604769632</v>
      </c>
    </row>
    <row r="61" spans="2:10" x14ac:dyDescent="0.15">
      <c r="B61" s="15">
        <f>IF('RAOB Used for Calcs'!C61=0, 'RAOB Used for Calcs'!C61/0, 'RAOB Used for Calcs'!C61)</f>
        <v>3843</v>
      </c>
      <c r="D61" s="47">
        <f>IF('lateral displacement'!T61=0, 'lateral displacement'!T61/0, 'lateral displacement'!T61)</f>
        <v>55.619744869688219</v>
      </c>
      <c r="F61" s="47">
        <f>IF('lateral displacement'!V61=0, 'lateral displacement'!V61/0, 'lateral displacement'!V61)</f>
        <v>55.619744869688219</v>
      </c>
      <c r="H61" s="47">
        <f>IF('lateral displacement'!X61=0, 'lateral displacement'!X61/0, 'lateral displacement'!X61)</f>
        <v>60.545704604769632</v>
      </c>
      <c r="J61" s="18">
        <f>IF('lateral displacement'!Z61=0, 'lateral displacement'!Z61/0, 'lateral displacement'!Z61)</f>
        <v>60.545704604769632</v>
      </c>
    </row>
    <row r="62" spans="2:10" x14ac:dyDescent="0.15">
      <c r="B62" s="15">
        <f>IF('RAOB Used for Calcs'!C62=0, 'RAOB Used for Calcs'!C62/0, 'RAOB Used for Calcs'!C62)</f>
        <v>3984.3333333333335</v>
      </c>
      <c r="D62" s="47">
        <f>IF('lateral displacement'!T62=0, 'lateral displacement'!T62/0, 'lateral displacement'!T62)</f>
        <v>55.619744869688219</v>
      </c>
      <c r="F62" s="47">
        <f>IF('lateral displacement'!V62=0, 'lateral displacement'!V62/0, 'lateral displacement'!V62)</f>
        <v>55.619744869688219</v>
      </c>
      <c r="H62" s="47">
        <f>IF('lateral displacement'!X62=0, 'lateral displacement'!X62/0, 'lateral displacement'!X62)</f>
        <v>60.545704604769632</v>
      </c>
      <c r="J62" s="18">
        <f>IF('lateral displacement'!Z62=0, 'lateral displacement'!Z62/0, 'lateral displacement'!Z62)</f>
        <v>60.545704604769632</v>
      </c>
    </row>
    <row r="63" spans="2:10" x14ac:dyDescent="0.15">
      <c r="B63" s="15">
        <f>IF('RAOB Used for Calcs'!C63=0, 'RAOB Used for Calcs'!C63/0, 'RAOB Used for Calcs'!C63)</f>
        <v>4125.666666666667</v>
      </c>
      <c r="D63" s="47">
        <f>IF('lateral displacement'!T63=0, 'lateral displacement'!T63/0, 'lateral displacement'!T63)</f>
        <v>55.619744869688219</v>
      </c>
      <c r="F63" s="47">
        <f>IF('lateral displacement'!V63=0, 'lateral displacement'!V63/0, 'lateral displacement'!V63)</f>
        <v>55.619744869688219</v>
      </c>
      <c r="H63" s="47">
        <f>IF('lateral displacement'!X63=0, 'lateral displacement'!X63/0, 'lateral displacement'!X63)</f>
        <v>60.545704604769632</v>
      </c>
      <c r="J63" s="18">
        <f>IF('lateral displacement'!Z63=0, 'lateral displacement'!Z63/0, 'lateral displacement'!Z63)</f>
        <v>60.545704604769632</v>
      </c>
    </row>
    <row r="64" spans="2:10" x14ac:dyDescent="0.15">
      <c r="B64" s="15">
        <f>IF('RAOB Used for Calcs'!C64=0, 'RAOB Used for Calcs'!C64/0, 'RAOB Used for Calcs'!C64)</f>
        <v>4267</v>
      </c>
      <c r="D64" s="47">
        <f>IF('lateral displacement'!T64=0, 'lateral displacement'!T64/0, 'lateral displacement'!T64)</f>
        <v>55.619744869688219</v>
      </c>
      <c r="F64" s="47">
        <f>IF('lateral displacement'!V64=0, 'lateral displacement'!V64/0, 'lateral displacement'!V64)</f>
        <v>55.619744869688219</v>
      </c>
      <c r="H64" s="47">
        <f>IF('lateral displacement'!X64=0, 'lateral displacement'!X64/0, 'lateral displacement'!X64)</f>
        <v>60.545704604769632</v>
      </c>
      <c r="J64" s="18">
        <f>IF('lateral displacement'!Z64=0, 'lateral displacement'!Z64/0, 'lateral displacement'!Z64)</f>
        <v>60.545704604769632</v>
      </c>
    </row>
    <row r="65" spans="2:10" x14ac:dyDescent="0.15">
      <c r="B65" s="15">
        <f>IF('RAOB Used for Calcs'!C65=0, 'RAOB Used for Calcs'!C65/0, 'RAOB Used for Calcs'!C65)</f>
        <v>4368.666666666667</v>
      </c>
      <c r="D65" s="47">
        <f>IF('lateral displacement'!T65=0, 'lateral displacement'!T65/0, 'lateral displacement'!T65)</f>
        <v>55.619744869688219</v>
      </c>
      <c r="F65" s="47">
        <f>IF('lateral displacement'!V65=0, 'lateral displacement'!V65/0, 'lateral displacement'!V65)</f>
        <v>55.619744869688219</v>
      </c>
      <c r="H65" s="47">
        <f>IF('lateral displacement'!X65=0, 'lateral displacement'!X65/0, 'lateral displacement'!X65)</f>
        <v>60.545704604769632</v>
      </c>
      <c r="J65" s="18">
        <f>IF('lateral displacement'!Z65=0, 'lateral displacement'!Z65/0, 'lateral displacement'!Z65)</f>
        <v>60.545704604769632</v>
      </c>
    </row>
    <row r="66" spans="2:10" x14ac:dyDescent="0.15">
      <c r="B66" s="15">
        <f>IF('RAOB Used for Calcs'!C66=0, 'RAOB Used for Calcs'!C66/0, 'RAOB Used for Calcs'!C66)</f>
        <v>4470.3333333333339</v>
      </c>
      <c r="D66" s="47">
        <f>IF('lateral displacement'!T66=0, 'lateral displacement'!T66/0, 'lateral displacement'!T66)</f>
        <v>55.619744869688219</v>
      </c>
      <c r="F66" s="47">
        <f>IF('lateral displacement'!V66=0, 'lateral displacement'!V66/0, 'lateral displacement'!V66)</f>
        <v>55.619744869688219</v>
      </c>
      <c r="H66" s="47">
        <f>IF('lateral displacement'!X66=0, 'lateral displacement'!X66/0, 'lateral displacement'!X66)</f>
        <v>60.545704604769632</v>
      </c>
      <c r="J66" s="18">
        <f>IF('lateral displacement'!Z66=0, 'lateral displacement'!Z66/0, 'lateral displacement'!Z66)</f>
        <v>60.545704604769632</v>
      </c>
    </row>
    <row r="67" spans="2:10" x14ac:dyDescent="0.15">
      <c r="B67" s="15">
        <f>IF('RAOB Used for Calcs'!C67=0, 'RAOB Used for Calcs'!C67/0, 'RAOB Used for Calcs'!C67)</f>
        <v>4572</v>
      </c>
      <c r="D67" s="47">
        <f>IF('lateral displacement'!T67=0, 'lateral displacement'!T67/0, 'lateral displacement'!T67)</f>
        <v>55.619744869688219</v>
      </c>
      <c r="F67" s="47">
        <f>IF('lateral displacement'!V67=0, 'lateral displacement'!V67/0, 'lateral displacement'!V67)</f>
        <v>55.619744869688219</v>
      </c>
      <c r="H67" s="47">
        <f>IF('lateral displacement'!X67=0, 'lateral displacement'!X67/0, 'lateral displacement'!X67)</f>
        <v>60.545704604769632</v>
      </c>
      <c r="J67" s="18">
        <f>IF('lateral displacement'!Z67=0, 'lateral displacement'!Z67/0, 'lateral displacement'!Z67)</f>
        <v>60.545704604769632</v>
      </c>
    </row>
    <row r="68" spans="2:10" x14ac:dyDescent="0.15">
      <c r="B68" s="15">
        <f>IF('RAOB Used for Calcs'!C68=0, 'RAOB Used for Calcs'!C68/0, 'RAOB Used for Calcs'!C68)</f>
        <v>4673.666666666667</v>
      </c>
      <c r="D68" s="47">
        <f>IF('lateral displacement'!T68=0, 'lateral displacement'!T68/0, 'lateral displacement'!T68)</f>
        <v>55.619744869688219</v>
      </c>
      <c r="F68" s="47">
        <f>IF('lateral displacement'!V68=0, 'lateral displacement'!V68/0, 'lateral displacement'!V68)</f>
        <v>55.619744869688219</v>
      </c>
      <c r="H68" s="47">
        <f>IF('lateral displacement'!X68=0, 'lateral displacement'!X68/0, 'lateral displacement'!X68)</f>
        <v>60.545704604769632</v>
      </c>
      <c r="J68" s="18">
        <f>IF('lateral displacement'!Z68=0, 'lateral displacement'!Z68/0, 'lateral displacement'!Z68)</f>
        <v>60.545704604769632</v>
      </c>
    </row>
    <row r="69" spans="2:10" x14ac:dyDescent="0.15">
      <c r="B69" s="15">
        <f>IF('RAOB Used for Calcs'!C69=0, 'RAOB Used for Calcs'!C69/0, 'RAOB Used for Calcs'!C69)</f>
        <v>4775.3333333333339</v>
      </c>
      <c r="D69" s="47">
        <f>IF('lateral displacement'!T69=0, 'lateral displacement'!T69/0, 'lateral displacement'!T69)</f>
        <v>55.619744869688219</v>
      </c>
      <c r="F69" s="47">
        <f>IF('lateral displacement'!V69=0, 'lateral displacement'!V69/0, 'lateral displacement'!V69)</f>
        <v>55.619744869688219</v>
      </c>
      <c r="H69" s="47">
        <f>IF('lateral displacement'!X69=0, 'lateral displacement'!X69/0, 'lateral displacement'!X69)</f>
        <v>60.545704604769632</v>
      </c>
      <c r="J69" s="18">
        <f>IF('lateral displacement'!Z69=0, 'lateral displacement'!Z69/0, 'lateral displacement'!Z69)</f>
        <v>60.545704604769632</v>
      </c>
    </row>
    <row r="70" spans="2:10" x14ac:dyDescent="0.15">
      <c r="B70" s="15">
        <f>IF('RAOB Used for Calcs'!C70=0, 'RAOB Used for Calcs'!C70/0, 'RAOB Used for Calcs'!C70)</f>
        <v>4877</v>
      </c>
      <c r="D70" s="47">
        <f>IF('lateral displacement'!T70=0, 'lateral displacement'!T70/0, 'lateral displacement'!T70)</f>
        <v>55.619744869688219</v>
      </c>
      <c r="F70" s="47">
        <f>IF('lateral displacement'!V70=0, 'lateral displacement'!V70/0, 'lateral displacement'!V70)</f>
        <v>55.619744869688219</v>
      </c>
      <c r="H70" s="47">
        <f>IF('lateral displacement'!X70=0, 'lateral displacement'!X70/0, 'lateral displacement'!X70)</f>
        <v>60.545704604769632</v>
      </c>
      <c r="J70" s="18">
        <f>IF('lateral displacement'!Z70=0, 'lateral displacement'!Z70/0, 'lateral displacement'!Z70)</f>
        <v>60.545704604769632</v>
      </c>
    </row>
    <row r="71" spans="2:10" x14ac:dyDescent="0.15">
      <c r="B71" s="15">
        <f>IF('RAOB Used for Calcs'!C71=0, 'RAOB Used for Calcs'!C71/0, 'RAOB Used for Calcs'!C71)</f>
        <v>4900.666666666667</v>
      </c>
      <c r="D71" s="47">
        <f>IF('lateral displacement'!T71=0, 'lateral displacement'!T71/0, 'lateral displacement'!T71)</f>
        <v>55.619744869688219</v>
      </c>
      <c r="F71" s="47">
        <f>IF('lateral displacement'!V71=0, 'lateral displacement'!V71/0, 'lateral displacement'!V71)</f>
        <v>55.619744869688219</v>
      </c>
      <c r="H71" s="47">
        <f>IF('lateral displacement'!X71=0, 'lateral displacement'!X71/0, 'lateral displacement'!X71)</f>
        <v>60.545704604769632</v>
      </c>
      <c r="J71" s="18">
        <f>IF('lateral displacement'!Z71=0, 'lateral displacement'!Z71/0, 'lateral displacement'!Z71)</f>
        <v>60.545704604769632</v>
      </c>
    </row>
    <row r="72" spans="2:10" x14ac:dyDescent="0.15">
      <c r="B72" s="15">
        <f>IF('RAOB Used for Calcs'!C72=0, 'RAOB Used for Calcs'!C72/0, 'RAOB Used for Calcs'!C72)</f>
        <v>4924.3333333333339</v>
      </c>
      <c r="D72" s="47">
        <f>IF('lateral displacement'!T72=0, 'lateral displacement'!T72/0, 'lateral displacement'!T72)</f>
        <v>55.619744869688219</v>
      </c>
      <c r="F72" s="47">
        <f>IF('lateral displacement'!V72=0, 'lateral displacement'!V72/0, 'lateral displacement'!V72)</f>
        <v>55.619744869688219</v>
      </c>
      <c r="H72" s="47">
        <f>IF('lateral displacement'!X72=0, 'lateral displacement'!X72/0, 'lateral displacement'!X72)</f>
        <v>60.545704604769632</v>
      </c>
      <c r="J72" s="18">
        <f>IF('lateral displacement'!Z72=0, 'lateral displacement'!Z72/0, 'lateral displacement'!Z72)</f>
        <v>60.545704604769632</v>
      </c>
    </row>
    <row r="73" spans="2:10" x14ac:dyDescent="0.15">
      <c r="B73" s="15">
        <f>IF('RAOB Used for Calcs'!C73=0, 'RAOB Used for Calcs'!C73/0, 'RAOB Used for Calcs'!C73)</f>
        <v>4948</v>
      </c>
      <c r="D73" s="47">
        <f>IF('lateral displacement'!T73=0, 'lateral displacement'!T73/0, 'lateral displacement'!T73)</f>
        <v>55.619744869688219</v>
      </c>
      <c r="F73" s="47">
        <f>IF('lateral displacement'!V73=0, 'lateral displacement'!V73/0, 'lateral displacement'!V73)</f>
        <v>55.619744869688219</v>
      </c>
      <c r="H73" s="47">
        <f>IF('lateral displacement'!X73=0, 'lateral displacement'!X73/0, 'lateral displacement'!X73)</f>
        <v>60.545704604769632</v>
      </c>
      <c r="J73" s="18">
        <f>IF('lateral displacement'!Z73=0, 'lateral displacement'!Z73/0, 'lateral displacement'!Z73)</f>
        <v>60.545704604769632</v>
      </c>
    </row>
    <row r="74" spans="2:10" x14ac:dyDescent="0.15">
      <c r="B74" s="15">
        <f>IF('RAOB Used for Calcs'!C74=0, 'RAOB Used for Calcs'!C74/0, 'RAOB Used for Calcs'!C74)</f>
        <v>5068.333333333333</v>
      </c>
      <c r="D74" s="47">
        <f>IF('lateral displacement'!T74=0, 'lateral displacement'!T74/0, 'lateral displacement'!T74)</f>
        <v>55.619744869688219</v>
      </c>
      <c r="F74" s="47">
        <f>IF('lateral displacement'!V74=0, 'lateral displacement'!V74/0, 'lateral displacement'!V74)</f>
        <v>55.619744869688219</v>
      </c>
      <c r="H74" s="47">
        <f>IF('lateral displacement'!X74=0, 'lateral displacement'!X74/0, 'lateral displacement'!X74)</f>
        <v>60.545704604769632</v>
      </c>
      <c r="J74" s="18">
        <f>IF('lateral displacement'!Z74=0, 'lateral displacement'!Z74/0, 'lateral displacement'!Z74)</f>
        <v>60.545704604769632</v>
      </c>
    </row>
    <row r="75" spans="2:10" x14ac:dyDescent="0.15">
      <c r="B75" s="15">
        <f>IF('RAOB Used for Calcs'!C75=0, 'RAOB Used for Calcs'!C75/0, 'RAOB Used for Calcs'!C75)</f>
        <v>5188.6666666666661</v>
      </c>
      <c r="D75" s="47">
        <f>IF('lateral displacement'!T75=0, 'lateral displacement'!T75/0, 'lateral displacement'!T75)</f>
        <v>55.619744869688219</v>
      </c>
      <c r="F75" s="47">
        <f>IF('lateral displacement'!V75=0, 'lateral displacement'!V75/0, 'lateral displacement'!V75)</f>
        <v>55.619744869688219</v>
      </c>
      <c r="H75" s="47">
        <f>IF('lateral displacement'!X75=0, 'lateral displacement'!X75/0, 'lateral displacement'!X75)</f>
        <v>60.545704604769632</v>
      </c>
      <c r="J75" s="18">
        <f>IF('lateral displacement'!Z75=0, 'lateral displacement'!Z75/0, 'lateral displacement'!Z75)</f>
        <v>60.545704604769632</v>
      </c>
    </row>
    <row r="76" spans="2:10" x14ac:dyDescent="0.15">
      <c r="B76" s="15">
        <f>IF('RAOB Used for Calcs'!C76=0, 'RAOB Used for Calcs'!C76/0, 'RAOB Used for Calcs'!C76)</f>
        <v>5309</v>
      </c>
      <c r="D76" s="47">
        <f>IF('lateral displacement'!T76=0, 'lateral displacement'!T76/0, 'lateral displacement'!T76)</f>
        <v>55.619744869688219</v>
      </c>
      <c r="F76" s="47">
        <f>IF('lateral displacement'!V76=0, 'lateral displacement'!V76/0, 'lateral displacement'!V76)</f>
        <v>55.619744869688219</v>
      </c>
      <c r="H76" s="47">
        <f>IF('lateral displacement'!X76=0, 'lateral displacement'!X76/0, 'lateral displacement'!X76)</f>
        <v>60.545704604769632</v>
      </c>
      <c r="J76" s="18">
        <f>IF('lateral displacement'!Z76=0, 'lateral displacement'!Z76/0, 'lateral displacement'!Z76)</f>
        <v>60.545704604769632</v>
      </c>
    </row>
    <row r="77" spans="2:10" x14ac:dyDescent="0.15">
      <c r="B77" s="15">
        <f>IF('RAOB Used for Calcs'!C77=0, 'RAOB Used for Calcs'!C77/0, 'RAOB Used for Calcs'!C77)</f>
        <v>5376</v>
      </c>
      <c r="D77" s="47">
        <f>IF('lateral displacement'!T77=0, 'lateral displacement'!T77/0, 'lateral displacement'!T77)</f>
        <v>55.619744869688219</v>
      </c>
      <c r="F77" s="47">
        <f>IF('lateral displacement'!V77=0, 'lateral displacement'!V77/0, 'lateral displacement'!V77)</f>
        <v>55.619744869688219</v>
      </c>
      <c r="H77" s="47">
        <f>IF('lateral displacement'!X77=0, 'lateral displacement'!X77/0, 'lateral displacement'!X77)</f>
        <v>60.545704604769632</v>
      </c>
      <c r="J77" s="18">
        <f>IF('lateral displacement'!Z77=0, 'lateral displacement'!Z77/0, 'lateral displacement'!Z77)</f>
        <v>60.545704604769632</v>
      </c>
    </row>
    <row r="78" spans="2:10" x14ac:dyDescent="0.15">
      <c r="B78" s="15">
        <f>IF('RAOB Used for Calcs'!C78=0, 'RAOB Used for Calcs'!C78/0, 'RAOB Used for Calcs'!C78)</f>
        <v>5443</v>
      </c>
      <c r="D78" s="47">
        <f>IF('lateral displacement'!T78=0, 'lateral displacement'!T78/0, 'lateral displacement'!T78)</f>
        <v>55.619744869688219</v>
      </c>
      <c r="F78" s="47">
        <f>IF('lateral displacement'!V78=0, 'lateral displacement'!V78/0, 'lateral displacement'!V78)</f>
        <v>55.619744869688219</v>
      </c>
      <c r="H78" s="47">
        <f>IF('lateral displacement'!X78=0, 'lateral displacement'!X78/0, 'lateral displacement'!X78)</f>
        <v>60.545704604769632</v>
      </c>
      <c r="J78" s="18">
        <f>IF('lateral displacement'!Z78=0, 'lateral displacement'!Z78/0, 'lateral displacement'!Z78)</f>
        <v>60.545704604769632</v>
      </c>
    </row>
    <row r="79" spans="2:10" x14ac:dyDescent="0.15">
      <c r="B79" s="15">
        <f>IF('RAOB Used for Calcs'!C79=0, 'RAOB Used for Calcs'!C79/0, 'RAOB Used for Calcs'!C79)</f>
        <v>5510</v>
      </c>
      <c r="D79" s="47">
        <f>IF('lateral displacement'!T79=0, 'lateral displacement'!T79/0, 'lateral displacement'!T79)</f>
        <v>55.619744869688219</v>
      </c>
      <c r="F79" s="47">
        <f>IF('lateral displacement'!V79=0, 'lateral displacement'!V79/0, 'lateral displacement'!V79)</f>
        <v>55.619744869688219</v>
      </c>
      <c r="H79" s="47">
        <f>IF('lateral displacement'!X79=0, 'lateral displacement'!X79/0, 'lateral displacement'!X79)</f>
        <v>60.545704604769632</v>
      </c>
      <c r="J79" s="18">
        <f>IF('lateral displacement'!Z79=0, 'lateral displacement'!Z79/0, 'lateral displacement'!Z79)</f>
        <v>60.545704604769632</v>
      </c>
    </row>
    <row r="80" spans="2:10" x14ac:dyDescent="0.15">
      <c r="B80" s="15">
        <f>IF('RAOB Used for Calcs'!C80=0, 'RAOB Used for Calcs'!C80/0, 'RAOB Used for Calcs'!C80)</f>
        <v>5674.666666666667</v>
      </c>
      <c r="D80" s="47">
        <f>IF('lateral displacement'!T80=0, 'lateral displacement'!T80/0, 'lateral displacement'!T80)</f>
        <v>55.619744869688219</v>
      </c>
      <c r="F80" s="47">
        <f>IF('lateral displacement'!V80=0, 'lateral displacement'!V80/0, 'lateral displacement'!V80)</f>
        <v>55.619744869688219</v>
      </c>
      <c r="H80" s="47">
        <f>IF('lateral displacement'!X80=0, 'lateral displacement'!X80/0, 'lateral displacement'!X80)</f>
        <v>60.545704604769632</v>
      </c>
      <c r="J80" s="18">
        <f>IF('lateral displacement'!Z80=0, 'lateral displacement'!Z80/0, 'lateral displacement'!Z80)</f>
        <v>60.545704604769632</v>
      </c>
    </row>
    <row r="81" spans="2:10" x14ac:dyDescent="0.15">
      <c r="B81" s="15">
        <f>IF('RAOB Used for Calcs'!C81=0, 'RAOB Used for Calcs'!C81/0, 'RAOB Used for Calcs'!C81)</f>
        <v>5839.3333333333339</v>
      </c>
      <c r="D81" s="47">
        <f>IF('lateral displacement'!T81=0, 'lateral displacement'!T81/0, 'lateral displacement'!T81)</f>
        <v>55.619744869688219</v>
      </c>
      <c r="F81" s="47">
        <f>IF('lateral displacement'!V81=0, 'lateral displacement'!V81/0, 'lateral displacement'!V81)</f>
        <v>55.619744869688219</v>
      </c>
      <c r="H81" s="47">
        <f>IF('lateral displacement'!X81=0, 'lateral displacement'!X81/0, 'lateral displacement'!X81)</f>
        <v>60.545704604769632</v>
      </c>
      <c r="J81" s="18">
        <f>IF('lateral displacement'!Z81=0, 'lateral displacement'!Z81/0, 'lateral displacement'!Z81)</f>
        <v>60.545704604769632</v>
      </c>
    </row>
    <row r="82" spans="2:10" x14ac:dyDescent="0.15">
      <c r="B82" s="15">
        <f>IF('RAOB Used for Calcs'!C82=0, 'RAOB Used for Calcs'!C82/0, 'RAOB Used for Calcs'!C82)</f>
        <v>6004</v>
      </c>
      <c r="D82" s="47">
        <f>IF('lateral displacement'!T82=0, 'lateral displacement'!T82/0, 'lateral displacement'!T82)</f>
        <v>55.619744869688219</v>
      </c>
      <c r="F82" s="47">
        <f>IF('lateral displacement'!V82=0, 'lateral displacement'!V82/0, 'lateral displacement'!V82)</f>
        <v>55.619744869688219</v>
      </c>
      <c r="H82" s="47">
        <f>IF('lateral displacement'!X82=0, 'lateral displacement'!X82/0, 'lateral displacement'!X82)</f>
        <v>60.545704604769632</v>
      </c>
      <c r="J82" s="18">
        <f>IF('lateral displacement'!Z82=0, 'lateral displacement'!Z82/0, 'lateral displacement'!Z82)</f>
        <v>60.545704604769632</v>
      </c>
    </row>
    <row r="83" spans="2:10" x14ac:dyDescent="0.15">
      <c r="B83" s="15">
        <f>IF('RAOB Used for Calcs'!C83=0, 'RAOB Used for Calcs'!C83/0, 'RAOB Used for Calcs'!C83)</f>
        <v>6034.666666666667</v>
      </c>
      <c r="D83" s="47">
        <f>IF('lateral displacement'!T83=0, 'lateral displacement'!T83/0, 'lateral displacement'!T83)</f>
        <v>55.619744869688219</v>
      </c>
      <c r="F83" s="47">
        <f>IF('lateral displacement'!V83=0, 'lateral displacement'!V83/0, 'lateral displacement'!V83)</f>
        <v>55.619744869688219</v>
      </c>
      <c r="H83" s="47">
        <f>IF('lateral displacement'!X83=0, 'lateral displacement'!X83/0, 'lateral displacement'!X83)</f>
        <v>60.545704604769632</v>
      </c>
      <c r="J83" s="18">
        <f>IF('lateral displacement'!Z83=0, 'lateral displacement'!Z83/0, 'lateral displacement'!Z83)</f>
        <v>60.545704604769632</v>
      </c>
    </row>
    <row r="84" spans="2:10" x14ac:dyDescent="0.15">
      <c r="B84" s="15">
        <f>IF('RAOB Used for Calcs'!C84=0, 'RAOB Used for Calcs'!C84/0, 'RAOB Used for Calcs'!C84)</f>
        <v>6065.3333333333339</v>
      </c>
      <c r="D84" s="47">
        <f>IF('lateral displacement'!T84=0, 'lateral displacement'!T84/0, 'lateral displacement'!T84)</f>
        <v>55.619744869688219</v>
      </c>
      <c r="F84" s="47">
        <f>IF('lateral displacement'!V84=0, 'lateral displacement'!V84/0, 'lateral displacement'!V84)</f>
        <v>55.619744869688219</v>
      </c>
      <c r="H84" s="47">
        <f>IF('lateral displacement'!X84=0, 'lateral displacement'!X84/0, 'lateral displacement'!X84)</f>
        <v>60.545704604769632</v>
      </c>
      <c r="J84" s="18">
        <f>IF('lateral displacement'!Z84=0, 'lateral displacement'!Z84/0, 'lateral displacement'!Z84)</f>
        <v>60.545704604769632</v>
      </c>
    </row>
    <row r="85" spans="2:10" x14ac:dyDescent="0.15">
      <c r="B85" s="15">
        <f>IF('RAOB Used for Calcs'!C85=0, 'RAOB Used for Calcs'!C85/0, 'RAOB Used for Calcs'!C85)</f>
        <v>6096</v>
      </c>
      <c r="D85" s="47">
        <f>IF('lateral displacement'!T85=0, 'lateral displacement'!T85/0, 'lateral displacement'!T85)</f>
        <v>55.619744869688219</v>
      </c>
      <c r="F85" s="47">
        <f>IF('lateral displacement'!V85=0, 'lateral displacement'!V85/0, 'lateral displacement'!V85)</f>
        <v>55.619744869688219</v>
      </c>
      <c r="H85" s="47">
        <f>IF('lateral displacement'!X85=0, 'lateral displacement'!X85/0, 'lateral displacement'!X85)</f>
        <v>60.545704604769632</v>
      </c>
      <c r="J85" s="18">
        <f>IF('lateral displacement'!Z85=0, 'lateral displacement'!Z85/0, 'lateral displacement'!Z85)</f>
        <v>60.545704604769632</v>
      </c>
    </row>
    <row r="86" spans="2:10" x14ac:dyDescent="0.15">
      <c r="B86" s="15">
        <f>IF('RAOB Used for Calcs'!C86=0, 'RAOB Used for Calcs'!C86/0, 'RAOB Used for Calcs'!C86)</f>
        <v>6196</v>
      </c>
      <c r="D86" s="47">
        <f>IF('lateral displacement'!T86=0, 'lateral displacement'!T86/0, 'lateral displacement'!T86)</f>
        <v>55.619744869688219</v>
      </c>
      <c r="F86" s="47">
        <f>IF('lateral displacement'!V86=0, 'lateral displacement'!V86/0, 'lateral displacement'!V86)</f>
        <v>55.619744869688219</v>
      </c>
      <c r="H86" s="47">
        <f>IF('lateral displacement'!X86=0, 'lateral displacement'!X86/0, 'lateral displacement'!X86)</f>
        <v>60.545704604769632</v>
      </c>
      <c r="J86" s="18">
        <f>IF('lateral displacement'!Z86=0, 'lateral displacement'!Z86/0, 'lateral displacement'!Z86)</f>
        <v>60.545704604769632</v>
      </c>
    </row>
    <row r="87" spans="2:10" x14ac:dyDescent="0.15">
      <c r="B87" s="15">
        <f>IF('RAOB Used for Calcs'!C87=0, 'RAOB Used for Calcs'!C87/0, 'RAOB Used for Calcs'!C87)</f>
        <v>6296</v>
      </c>
      <c r="D87" s="47">
        <f>IF('lateral displacement'!T87=0, 'lateral displacement'!T87/0, 'lateral displacement'!T87)</f>
        <v>55.619744869688219</v>
      </c>
      <c r="F87" s="47">
        <f>IF('lateral displacement'!V87=0, 'lateral displacement'!V87/0, 'lateral displacement'!V87)</f>
        <v>55.619744869688219</v>
      </c>
      <c r="H87" s="47">
        <f>IF('lateral displacement'!X87=0, 'lateral displacement'!X87/0, 'lateral displacement'!X87)</f>
        <v>60.545704604769632</v>
      </c>
      <c r="J87" s="18">
        <f>IF('lateral displacement'!Z87=0, 'lateral displacement'!Z87/0, 'lateral displacement'!Z87)</f>
        <v>60.545704604769632</v>
      </c>
    </row>
    <row r="88" spans="2:10" x14ac:dyDescent="0.15">
      <c r="B88" s="15">
        <f>IF('RAOB Used for Calcs'!C88=0, 'RAOB Used for Calcs'!C88/0, 'RAOB Used for Calcs'!C88)</f>
        <v>6396</v>
      </c>
      <c r="D88" s="47">
        <f>IF('lateral displacement'!T88=0, 'lateral displacement'!T88/0, 'lateral displacement'!T88)</f>
        <v>55.619744869688219</v>
      </c>
      <c r="F88" s="47">
        <f>IF('lateral displacement'!V88=0, 'lateral displacement'!V88/0, 'lateral displacement'!V88)</f>
        <v>55.619744869688219</v>
      </c>
      <c r="H88" s="47">
        <f>IF('lateral displacement'!X88=0, 'lateral displacement'!X88/0, 'lateral displacement'!X88)</f>
        <v>60.545704604769632</v>
      </c>
      <c r="J88" s="18">
        <f>IF('lateral displacement'!Z88=0, 'lateral displacement'!Z88/0, 'lateral displacement'!Z88)</f>
        <v>60.545704604769632</v>
      </c>
    </row>
    <row r="89" spans="2:10" x14ac:dyDescent="0.15">
      <c r="B89" s="15">
        <f>IF('RAOB Used for Calcs'!C89=0, 'RAOB Used for Calcs'!C89/0, 'RAOB Used for Calcs'!C89)</f>
        <v>6496</v>
      </c>
      <c r="D89" s="47">
        <f>IF('lateral displacement'!T89=0, 'lateral displacement'!T89/0, 'lateral displacement'!T89)</f>
        <v>55.619744869688219</v>
      </c>
      <c r="F89" s="47">
        <f>IF('lateral displacement'!V89=0, 'lateral displacement'!V89/0, 'lateral displacement'!V89)</f>
        <v>55.619744869688219</v>
      </c>
      <c r="H89" s="47">
        <f>IF('lateral displacement'!X89=0, 'lateral displacement'!X89/0, 'lateral displacement'!X89)</f>
        <v>60.545704604769632</v>
      </c>
      <c r="J89" s="18">
        <f>IF('lateral displacement'!Z89=0, 'lateral displacement'!Z89/0, 'lateral displacement'!Z89)</f>
        <v>60.545704604769632</v>
      </c>
    </row>
    <row r="90" spans="2:10" x14ac:dyDescent="0.15">
      <c r="B90" s="15">
        <f>IF('RAOB Used for Calcs'!C90=0, 'RAOB Used for Calcs'!C90/0, 'RAOB Used for Calcs'!C90)</f>
        <v>6596</v>
      </c>
      <c r="D90" s="47">
        <f>IF('lateral displacement'!T90=0, 'lateral displacement'!T90/0, 'lateral displacement'!T90)</f>
        <v>55.619744869688219</v>
      </c>
      <c r="F90" s="47">
        <f>IF('lateral displacement'!V90=0, 'lateral displacement'!V90/0, 'lateral displacement'!V90)</f>
        <v>55.755224989028797</v>
      </c>
      <c r="H90" s="47">
        <f>IF('lateral displacement'!X90=0, 'lateral displacement'!X90/0, 'lateral displacement'!X90)</f>
        <v>60.545704604769632</v>
      </c>
      <c r="J90" s="18">
        <f>IF('lateral displacement'!Z90=0, 'lateral displacement'!Z90/0, 'lateral displacement'!Z90)</f>
        <v>60.967020466179775</v>
      </c>
    </row>
    <row r="91" spans="2:10" x14ac:dyDescent="0.15">
      <c r="B91" s="15">
        <f>IF('RAOB Used for Calcs'!C91=0, 'RAOB Used for Calcs'!C91/0, 'RAOB Used for Calcs'!C91)</f>
        <v>6696</v>
      </c>
      <c r="D91" s="47">
        <f>IF('lateral displacement'!T91=0, 'lateral displacement'!T91/0, 'lateral displacement'!T91)</f>
        <v>56.026185227709973</v>
      </c>
      <c r="F91" s="47">
        <f>IF('lateral displacement'!V91=0, 'lateral displacement'!V91/0, 'lateral displacement'!V91)</f>
        <v>56.081664154430257</v>
      </c>
      <c r="H91" s="47">
        <f>IF('lateral displacement'!X91=0, 'lateral displacement'!X91/0, 'lateral displacement'!X91)</f>
        <v>61.809652189000062</v>
      </c>
      <c r="J91" s="18">
        <f>IF('lateral displacement'!Z91=0, 'lateral displacement'!Z91/0, 'lateral displacement'!Z91)</f>
        <v>62.004612779247687</v>
      </c>
    </row>
    <row r="92" spans="2:10" x14ac:dyDescent="0.15">
      <c r="B92" s="15">
        <f>IF('RAOB Used for Calcs'!C92=0, 'RAOB Used for Calcs'!C92/0, 'RAOB Used for Calcs'!C92)</f>
        <v>6830.666666666667</v>
      </c>
      <c r="D92" s="47">
        <f>IF('lateral displacement'!T92=0, 'lateral displacement'!T92/0, 'lateral displacement'!T92)</f>
        <v>56.599062365892593</v>
      </c>
      <c r="F92" s="47">
        <f>IF('lateral displacement'!V92=0, 'lateral displacement'!V92/0, 'lateral displacement'!V92)</f>
        <v>56.60818995734757</v>
      </c>
      <c r="H92" s="47">
        <f>IF('lateral displacement'!X92=0, 'lateral displacement'!X92/0, 'lateral displacement'!X92)</f>
        <v>63.65848154397338</v>
      </c>
      <c r="J92" s="18">
        <f>IF('lateral displacement'!Z92=0, 'lateral displacement'!Z92/0, 'lateral displacement'!Z92)</f>
        <v>63.714103131502632</v>
      </c>
    </row>
    <row r="93" spans="2:10" x14ac:dyDescent="0.15">
      <c r="B93" s="15">
        <f>IF('RAOB Used for Calcs'!C93=0, 'RAOB Used for Calcs'!C93/0, 'RAOB Used for Calcs'!C93)</f>
        <v>6965.3333333333339</v>
      </c>
      <c r="D93" s="47">
        <f>IF('lateral displacement'!T93=0, 'lateral displacement'!T93/0, 'lateral displacement'!T93)</f>
        <v>57.199322278440128</v>
      </c>
      <c r="F93" s="47">
        <f>IF('lateral displacement'!V93=0, 'lateral displacement'!V93/0, 'lateral displacement'!V93)</f>
        <v>57.190985089580806</v>
      </c>
      <c r="H93" s="47">
        <f>IF('lateral displacement'!X93=0, 'lateral displacement'!X93/0, 'lateral displacement'!X93)</f>
        <v>65.674175661534434</v>
      </c>
      <c r="J93" s="18">
        <f>IF('lateral displacement'!Z93=0, 'lateral displacement'!Z93/0, 'lateral displacement'!Z93)</f>
        <v>65.672705463039918</v>
      </c>
    </row>
    <row r="94" spans="2:10" x14ac:dyDescent="0.15">
      <c r="B94" s="15">
        <f>IF('RAOB Used for Calcs'!C94=0, 'RAOB Used for Calcs'!C94/0, 'RAOB Used for Calcs'!C94)</f>
        <v>7100</v>
      </c>
      <c r="D94" s="47">
        <f>IF('lateral displacement'!T94=0, 'lateral displacement'!T94/0, 'lateral displacement'!T94)</f>
        <v>57.774570624409719</v>
      </c>
      <c r="F94" s="47">
        <f>IF('lateral displacement'!V94=0, 'lateral displacement'!V94/0, 'lateral displacement'!V94)</f>
        <v>57.706720540879559</v>
      </c>
      <c r="H94" s="47">
        <f>IF('lateral displacement'!X94=0, 'lateral displacement'!X94/0, 'lateral displacement'!X94)</f>
        <v>67.685459183611925</v>
      </c>
      <c r="J94" s="18">
        <f>IF('lateral displacement'!Z94=0, 'lateral displacement'!Z94/0, 'lateral displacement'!Z94)</f>
        <v>67.461061107597303</v>
      </c>
    </row>
    <row r="95" spans="2:10" x14ac:dyDescent="0.15">
      <c r="B95" s="15">
        <f>IF('RAOB Used for Calcs'!C95=0, 'RAOB Used for Calcs'!C95/0, 'RAOB Used for Calcs'!C95)</f>
        <v>7200</v>
      </c>
      <c r="D95" s="47">
        <f>IF('lateral displacement'!T95=0, 'lateral displacement'!T95/0, 'lateral displacement'!T95)</f>
        <v>58.146268719788821</v>
      </c>
      <c r="F95" s="47">
        <f>IF('lateral displacement'!V95=0, 'lateral displacement'!V95/0, 'lateral displacement'!V95)</f>
        <v>58.138627748400609</v>
      </c>
      <c r="H95" s="47">
        <f>IF('lateral displacement'!X95=0, 'lateral displacement'!X95/0, 'lateral displacement'!X95)</f>
        <v>69.023548477645576</v>
      </c>
      <c r="J95" s="18">
        <f>IF('lateral displacement'!Z95=0, 'lateral displacement'!Z95/0, 'lateral displacement'!Z95)</f>
        <v>69.00904086787456</v>
      </c>
    </row>
    <row r="96" spans="2:10" x14ac:dyDescent="0.15">
      <c r="B96" s="15">
        <f>IF('RAOB Used for Calcs'!C96=0, 'RAOB Used for Calcs'!C96/0, 'RAOB Used for Calcs'!C96)</f>
        <v>7300</v>
      </c>
      <c r="D96" s="47">
        <f>IF('lateral displacement'!T96=0, 'lateral displacement'!T96/0, 'lateral displacement'!T96)</f>
        <v>58.495043901003285</v>
      </c>
      <c r="F96" s="47">
        <f>IF('lateral displacement'!V96=0, 'lateral displacement'!V96/0, 'lateral displacement'!V96)</f>
        <v>58.498560034523656</v>
      </c>
      <c r="H96" s="47">
        <f>IF('lateral displacement'!X96=0, 'lateral displacement'!X96/0, 'lateral displacement'!X96)</f>
        <v>70.318114942366179</v>
      </c>
      <c r="J96" s="18">
        <f>IF('lateral displacement'!Z96=0, 'lateral displacement'!Z96/0, 'lateral displacement'!Z96)</f>
        <v>70.344184703311029</v>
      </c>
    </row>
    <row r="97" spans="2:10" x14ac:dyDescent="0.15">
      <c r="B97" s="15">
        <f>IF('RAOB Used for Calcs'!C97=0, 'RAOB Used for Calcs'!C97/0, 'RAOB Used for Calcs'!C97)</f>
        <v>7400</v>
      </c>
      <c r="D97" s="47">
        <f>IF('lateral displacement'!T97=0, 'lateral displacement'!T97/0, 'lateral displacement'!T97)</f>
        <v>58.854367482778855</v>
      </c>
      <c r="F97" s="47">
        <f>IF('lateral displacement'!V97=0, 'lateral displacement'!V97/0, 'lateral displacement'!V97)</f>
        <v>58.824385857986528</v>
      </c>
      <c r="H97" s="47">
        <f>IF('lateral displacement'!X97=0, 'lateral displacement'!X97/0, 'lateral displacement'!X97)</f>
        <v>71.690890689921332</v>
      </c>
      <c r="J97" s="18">
        <f>IF('lateral displacement'!Z97=0, 'lateral displacement'!Z97/0, 'lateral displacement'!Z97)</f>
        <v>71.583893079872766</v>
      </c>
    </row>
    <row r="98" spans="2:10" x14ac:dyDescent="0.15">
      <c r="B98" s="15">
        <f>IF('RAOB Used for Calcs'!C98=0, 'RAOB Used for Calcs'!C98/0, 'RAOB Used for Calcs'!C98)</f>
        <v>7473.333333333333</v>
      </c>
      <c r="D98" s="47">
        <f>IF('lateral displacement'!T98=0, 'lateral displacement'!T98/0, 'lateral displacement'!T98)</f>
        <v>59.123746190177449</v>
      </c>
      <c r="F98" s="47">
        <f>IF('lateral displacement'!V98=0, 'lateral displacement'!V98/0, 'lateral displacement'!V98)</f>
        <v>59.125770920690663</v>
      </c>
      <c r="H98" s="47">
        <f>IF('lateral displacement'!X98=0, 'lateral displacement'!X98/0, 'lateral displacement'!X98)</f>
        <v>72.742673607330758</v>
      </c>
      <c r="J98" s="18">
        <f>IF('lateral displacement'!Z98=0, 'lateral displacement'!Z98/0, 'lateral displacement'!Z98)</f>
        <v>72.758741287772907</v>
      </c>
    </row>
    <row r="99" spans="2:10" x14ac:dyDescent="0.15">
      <c r="B99" s="15">
        <f>IF('RAOB Used for Calcs'!C99=0, 'RAOB Used for Calcs'!C99/0, 'RAOB Used for Calcs'!C99)</f>
        <v>7546.6666666666661</v>
      </c>
      <c r="D99" s="47">
        <f>IF('lateral displacement'!T99=0, 'lateral displacement'!T99/0, 'lateral displacement'!T99)</f>
        <v>59.399199089115683</v>
      </c>
      <c r="F99" s="47">
        <f>IF('lateral displacement'!V99=0, 'lateral displacement'!V99/0, 'lateral displacement'!V99)</f>
        <v>59.396031837137684</v>
      </c>
      <c r="H99" s="47">
        <f>IF('lateral displacement'!X99=0, 'lateral displacement'!X99/0, 'lateral displacement'!X99)</f>
        <v>73.842659566066644</v>
      </c>
      <c r="J99" s="18">
        <f>IF('lateral displacement'!Z99=0, 'lateral displacement'!Z99/0, 'lateral displacement'!Z99)</f>
        <v>73.82608009039815</v>
      </c>
    </row>
    <row r="100" spans="2:10" x14ac:dyDescent="0.15">
      <c r="B100" s="15">
        <f>IF('RAOB Used for Calcs'!C100=0, 'RAOB Used for Calcs'!C100/0, 'RAOB Used for Calcs'!C100)</f>
        <v>7620</v>
      </c>
      <c r="D100" s="47">
        <f>IF('lateral displacement'!T100=0, 'lateral displacement'!T100/0, 'lateral displacement'!T100)</f>
        <v>59.665150232119906</v>
      </c>
      <c r="F100" s="47">
        <f>IF('lateral displacement'!V100=0, 'lateral displacement'!V100/0, 'lateral displacement'!V100)</f>
        <v>59.683398479194388</v>
      </c>
      <c r="H100" s="47">
        <f>IF('lateral displacement'!X100=0, 'lateral displacement'!X100/0, 'lateral displacement'!X100)</f>
        <v>74.892907097797078</v>
      </c>
      <c r="J100" s="18">
        <f>IF('lateral displacement'!Z100=0, 'lateral displacement'!Z100/0, 'lateral displacement'!Z100)</f>
        <v>74.96182049293391</v>
      </c>
    </row>
    <row r="101" spans="2:10" x14ac:dyDescent="0.15">
      <c r="B101" s="15">
        <f>IF('RAOB Used for Calcs'!C101=0, 'RAOB Used for Calcs'!C101/0, 'RAOB Used for Calcs'!C101)</f>
        <v>7720</v>
      </c>
      <c r="D101" s="47">
        <f>IF('lateral displacement'!T101=0, 'lateral displacement'!T101/0, 'lateral displacement'!T101)</f>
        <v>59.985846116347567</v>
      </c>
      <c r="F101" s="47">
        <f>IF('lateral displacement'!V101=0, 'lateral displacement'!V101/0, 'lateral displacement'!V101)</f>
        <v>59.982424452938233</v>
      </c>
      <c r="H101" s="47">
        <f>IF('lateral displacement'!X101=0, 'lateral displacement'!X101/0, 'lateral displacement'!X101)</f>
        <v>76.149894814937994</v>
      </c>
      <c r="J101" s="18">
        <f>IF('lateral displacement'!Z101=0, 'lateral displacement'!Z101/0, 'lateral displacement'!Z101)</f>
        <v>76.13281466404932</v>
      </c>
    </row>
    <row r="102" spans="2:10" x14ac:dyDescent="0.15">
      <c r="B102" s="15">
        <f>IF('RAOB Used for Calcs'!C102=0, 'RAOB Used for Calcs'!C102/0, 'RAOB Used for Calcs'!C102)</f>
        <v>7820</v>
      </c>
      <c r="D102" s="47">
        <f>IF('lateral displacement'!T102=0, 'lateral displacement'!T102/0, 'lateral displacement'!T102)</f>
        <v>60.296277010347225</v>
      </c>
      <c r="F102" s="47">
        <f>IF('lateral displacement'!V102=0, 'lateral displacement'!V102/0, 'lateral displacement'!V102)</f>
        <v>60.29908648208265</v>
      </c>
      <c r="H102" s="47">
        <f>IF('lateral displacement'!X102=0, 'lateral displacement'!X102/0, 'lateral displacement'!X102)</f>
        <v>77.355642079412931</v>
      </c>
      <c r="J102" s="18">
        <f>IF('lateral displacement'!Z102=0, 'lateral displacement'!Z102/0, 'lateral displacement'!Z102)</f>
        <v>77.377890398502174</v>
      </c>
    </row>
    <row r="103" spans="2:10" x14ac:dyDescent="0.15">
      <c r="B103" s="15">
        <f>IF('RAOB Used for Calcs'!C103=0, 'RAOB Used for Calcs'!C103/0, 'RAOB Used for Calcs'!C103)</f>
        <v>7920</v>
      </c>
      <c r="D103" s="47">
        <f>IF('lateral displacement'!T103=0, 'lateral displacement'!T103/0, 'lateral displacement'!T103)</f>
        <v>60.615136319553152</v>
      </c>
      <c r="F103" s="47">
        <f>IF('lateral displacement'!V103=0, 'lateral displacement'!V103/0, 'lateral displacement'!V103)</f>
        <v>60.621807151618327</v>
      </c>
      <c r="H103" s="47">
        <f>IF('lateral displacement'!X103=0, 'lateral displacement'!X103/0, 'lateral displacement'!X103)</f>
        <v>78.628134301155598</v>
      </c>
      <c r="J103" s="18">
        <f>IF('lateral displacement'!Z103=0, 'lateral displacement'!Z103/0, 'lateral displacement'!Z103)</f>
        <v>78.668141080041394</v>
      </c>
    </row>
    <row r="104" spans="2:10" x14ac:dyDescent="0.15">
      <c r="B104" s="15">
        <f>IF('RAOB Used for Calcs'!C104=0, 'RAOB Used for Calcs'!C104/0, 'RAOB Used for Calcs'!C104)</f>
        <v>8023.333333333333</v>
      </c>
      <c r="D104" s="47">
        <f>IF('lateral displacement'!T104=0, 'lateral displacement'!T104/0, 'lateral displacement'!T104)</f>
        <v>60.954008124954605</v>
      </c>
      <c r="F104" s="47">
        <f>IF('lateral displacement'!V104=0, 'lateral displacement'!V104/0, 'lateral displacement'!V104)</f>
        <v>60.957272306778954</v>
      </c>
      <c r="H104" s="47">
        <f>IF('lateral displacement'!X104=0, 'lateral displacement'!X104/0, 'lateral displacement'!X104)</f>
        <v>80.020646859555626</v>
      </c>
      <c r="J104" s="18">
        <f>IF('lateral displacement'!Z104=0, 'lateral displacement'!Z104/0, 'lateral displacement'!Z104)</f>
        <v>80.0489000733334</v>
      </c>
    </row>
    <row r="105" spans="2:10" x14ac:dyDescent="0.15">
      <c r="B105" s="15">
        <f>IF('RAOB Used for Calcs'!C105=0, 'RAOB Used for Calcs'!C105/0, 'RAOB Used for Calcs'!C105)</f>
        <v>8126.6666666666661</v>
      </c>
      <c r="D105" s="47">
        <f>IF('lateral displacement'!T105=0, 'lateral displacement'!T105/0, 'lateral displacement'!T105)</f>
        <v>61.302672475829127</v>
      </c>
      <c r="F105" s="47">
        <f>IF('lateral displacement'!V105=0, 'lateral displacement'!V105/0, 'lateral displacement'!V105)</f>
        <v>61.293924808201837</v>
      </c>
      <c r="H105" s="47">
        <f>IF('lateral displacement'!X105=0, 'lateral displacement'!X105/0, 'lateral displacement'!X105)</f>
        <v>81.497919059288989</v>
      </c>
      <c r="J105" s="18">
        <f>IF('lateral displacement'!Z105=0, 'lateral displacement'!Z105/0, 'lateral displacement'!Z105)</f>
        <v>81.54622698644603</v>
      </c>
    </row>
    <row r="106" spans="2:10" x14ac:dyDescent="0.15">
      <c r="B106" s="15">
        <f>IF('RAOB Used for Calcs'!C106=0, 'RAOB Used for Calcs'!C106/0, 'RAOB Used for Calcs'!C106)</f>
        <v>8230</v>
      </c>
      <c r="D106" s="47">
        <f>IF('lateral displacement'!T106=0, 'lateral displacement'!T106/0, 'lateral displacement'!T106)</f>
        <v>61.625093823821771</v>
      </c>
      <c r="F106" s="47">
        <f>IF('lateral displacement'!V106=0, 'lateral displacement'!V106/0, 'lateral displacement'!V106)</f>
        <v>61.664444916204694</v>
      </c>
      <c r="H106" s="47">
        <f>IF('lateral displacement'!X106=0, 'lateral displacement'!X106/0, 'lateral displacement'!X106)</f>
        <v>83.120115040493502</v>
      </c>
      <c r="J106" s="18">
        <f>IF('lateral displacement'!Z106=0, 'lateral displacement'!Z106/0, 'lateral displacement'!Z106)</f>
        <v>83.4807840432847</v>
      </c>
    </row>
    <row r="107" spans="2:10" x14ac:dyDescent="0.15">
      <c r="B107" s="15">
        <f>IF('RAOB Used for Calcs'!C107=0, 'RAOB Used for Calcs'!C107/0, 'RAOB Used for Calcs'!C107)</f>
        <v>8393</v>
      </c>
      <c r="D107" s="47">
        <f>IF('lateral displacement'!T107=0, 'lateral displacement'!T107/0, 'lateral displacement'!T107)</f>
        <v>62.065568448963162</v>
      </c>
      <c r="F107" s="47">
        <f>IF('lateral displacement'!V107=0, 'lateral displacement'!V107/0, 'lateral displacement'!V107)</f>
        <v>62.054733271843737</v>
      </c>
      <c r="H107" s="47">
        <f>IF('lateral displacement'!X107=0, 'lateral displacement'!X107/0, 'lateral displacement'!X107)</f>
        <v>85.824318030071609</v>
      </c>
      <c r="J107" s="18">
        <f>IF('lateral displacement'!Z107=0, 'lateral displacement'!Z107/0, 'lateral displacement'!Z107)</f>
        <v>85.952526427361036</v>
      </c>
    </row>
    <row r="108" spans="2:10" x14ac:dyDescent="0.15">
      <c r="B108" s="15">
        <f>IF('RAOB Used for Calcs'!C108=0, 'RAOB Used for Calcs'!C108/0, 'RAOB Used for Calcs'!C108)</f>
        <v>8556</v>
      </c>
      <c r="D108" s="47">
        <f>IF('lateral displacement'!T108=0, 'lateral displacement'!T108/0, 'lateral displacement'!T108)</f>
        <v>62.473537542746286</v>
      </c>
      <c r="F108" s="47">
        <f>IF('lateral displacement'!V108=0, 'lateral displacement'!V108/0, 'lateral displacement'!V108)</f>
        <v>62.486274232016349</v>
      </c>
      <c r="H108" s="47">
        <f>IF('lateral displacement'!X108=0, 'lateral displacement'!X108/0, 'lateral displacement'!X108)</f>
        <v>88.913146211518011</v>
      </c>
      <c r="J108" s="18">
        <f>IF('lateral displacement'!Z108=0, 'lateral displacement'!Z108/0, 'lateral displacement'!Z108)</f>
        <v>89.049670767053996</v>
      </c>
    </row>
    <row r="109" spans="2:10" x14ac:dyDescent="0.15">
      <c r="B109" s="15">
        <f>IF('RAOB Used for Calcs'!C109=0, 'RAOB Used for Calcs'!C109/0, 'RAOB Used for Calcs'!C109)</f>
        <v>8719</v>
      </c>
      <c r="D109" s="47">
        <f>IF('lateral displacement'!T109=0, 'lateral displacement'!T109/0, 'lateral displacement'!T109)</f>
        <v>62.919716704339613</v>
      </c>
      <c r="F109" s="47">
        <f>IF('lateral displacement'!V109=0, 'lateral displacement'!V109/0, 'lateral displacement'!V109)</f>
        <v>62.808949130132724</v>
      </c>
      <c r="H109" s="47">
        <f>IF('lateral displacement'!X109=0, 'lateral displacement'!X109/0, 'lateral displacement'!X109)</f>
        <v>92.411548059572368</v>
      </c>
      <c r="J109" s="18">
        <f>IF('lateral displacement'!Z109=0, 'lateral displacement'!Z109/0, 'lateral displacement'!Z109)</f>
        <v>91.537484270724519</v>
      </c>
    </row>
    <row r="110" spans="2:10" x14ac:dyDescent="0.15">
      <c r="B110" s="15">
        <f>IF('RAOB Used for Calcs'!C110=0, 'RAOB Used for Calcs'!C110/0, 'RAOB Used for Calcs'!C110)</f>
        <v>8759</v>
      </c>
      <c r="D110" s="47">
        <f>IF('lateral displacement'!T110=0, 'lateral displacement'!T110/0, 'lateral displacement'!T110)</f>
        <v>63.033593143312252</v>
      </c>
      <c r="F110" s="47">
        <f>IF('lateral displacement'!V110=0, 'lateral displacement'!V110/0, 'lateral displacement'!V110)</f>
        <v>63.035810293264667</v>
      </c>
      <c r="H110" s="47">
        <f>IF('lateral displacement'!X110=0, 'lateral displacement'!X110/0, 'lateral displacement'!X110)</f>
        <v>93.287758541083164</v>
      </c>
      <c r="J110" s="18">
        <f>IF('lateral displacement'!Z110=0, 'lateral displacement'!Z110/0, 'lateral displacement'!Z110)</f>
        <v>93.299465776064267</v>
      </c>
    </row>
    <row r="111" spans="2:10" x14ac:dyDescent="0.15">
      <c r="B111" s="15">
        <f>IF('RAOB Used for Calcs'!C111=0, 'RAOB Used for Calcs'!C111/0, 'RAOB Used for Calcs'!C111)</f>
        <v>8799</v>
      </c>
      <c r="D111" s="47">
        <f>IF('lateral displacement'!T111=0, 'lateral displacement'!T111/0, 'lateral displacement'!T111)</f>
        <v>63.154121032142136</v>
      </c>
      <c r="F111" s="47">
        <f>IF('lateral displacement'!V111=0, 'lateral displacement'!V111/0, 'lateral displacement'!V111)</f>
        <v>63.154523166274508</v>
      </c>
      <c r="H111" s="47">
        <f>IF('lateral displacement'!X111=0, 'lateral displacement'!X111/0, 'lateral displacement'!X111)</f>
        <v>94.199090727537296</v>
      </c>
      <c r="J111" s="18">
        <f>IF('lateral displacement'!Z111=0, 'lateral displacement'!Z111/0, 'lateral displacement'!Z111)</f>
        <v>94.207639896360504</v>
      </c>
    </row>
    <row r="112" spans="2:10" x14ac:dyDescent="0.15">
      <c r="B112" s="15">
        <f>IF('RAOB Used for Calcs'!C112=0, 'RAOB Used for Calcs'!C112/0, 'RAOB Used for Calcs'!C112)</f>
        <v>8839</v>
      </c>
      <c r="D112" s="47">
        <f>IF('lateral displacement'!T112=0, 'lateral displacement'!T112/0, 'lateral displacement'!T112)</f>
        <v>63.275855323369129</v>
      </c>
      <c r="F112" s="47">
        <f>IF('lateral displacement'!V112=0, 'lateral displacement'!V112/0, 'lateral displacement'!V112)</f>
        <v>63.302291089984159</v>
      </c>
      <c r="H112" s="47">
        <f>IF('lateral displacement'!X112=0, 'lateral displacement'!X112/0, 'lateral displacement'!X112)</f>
        <v>95.136070420461067</v>
      </c>
      <c r="J112" s="18">
        <f>IF('lateral displacement'!Z112=0, 'lateral displacement'!Z112/0, 'lateral displacement'!Z112)</f>
        <v>95.355265982049147</v>
      </c>
    </row>
    <row r="113" spans="2:10" x14ac:dyDescent="0.15">
      <c r="B113" s="15">
        <f>IF('RAOB Used for Calcs'!C113=0, 'RAOB Used for Calcs'!C113/0, 'RAOB Used for Calcs'!C113)</f>
        <v>8906</v>
      </c>
      <c r="D113" s="47">
        <f>IF('lateral displacement'!T113=0, 'lateral displacement'!T113/0, 'lateral displacement'!T113)</f>
        <v>63.47689691444122</v>
      </c>
      <c r="F113" s="47">
        <f>IF('lateral displacement'!V113=0, 'lateral displacement'!V113/0, 'lateral displacement'!V113)</f>
        <v>63.47801017443161</v>
      </c>
      <c r="H113" s="47">
        <f>IF('lateral displacement'!X113=0, 'lateral displacement'!X113/0, 'lateral displacement'!X113)</f>
        <v>96.730636798149106</v>
      </c>
      <c r="J113" s="18">
        <f>IF('lateral displacement'!Z113=0, 'lateral displacement'!Z113/0, 'lateral displacement'!Z113)</f>
        <v>96.756488923963332</v>
      </c>
    </row>
    <row r="114" spans="2:10" x14ac:dyDescent="0.15">
      <c r="B114" s="15">
        <f>IF('RAOB Used for Calcs'!C114=0, 'RAOB Used for Calcs'!C114/0, 'RAOB Used for Calcs'!C114)</f>
        <v>8973</v>
      </c>
      <c r="D114" s="47">
        <f>IF('lateral displacement'!T114=0, 'lateral displacement'!T114/0, 'lateral displacement'!T114)</f>
        <v>63.681278285484495</v>
      </c>
      <c r="F114" s="47">
        <f>IF('lateral displacement'!V114=0, 'lateral displacement'!V114/0, 'lateral displacement'!V114)</f>
        <v>63.683209595262021</v>
      </c>
      <c r="H114" s="47">
        <f>IF('lateral displacement'!X114=0, 'lateral displacement'!X114/0, 'lateral displacement'!X114)</f>
        <v>98.402759553279807</v>
      </c>
      <c r="J114" s="18">
        <f>IF('lateral displacement'!Z114=0, 'lateral displacement'!Z114/0, 'lateral displacement'!Z114)</f>
        <v>98.432219255776985</v>
      </c>
    </row>
    <row r="115" spans="2:10" x14ac:dyDescent="0.15">
      <c r="B115" s="15">
        <f>IF('RAOB Used for Calcs'!C115=0, 'RAOB Used for Calcs'!C115/0, 'RAOB Used for Calcs'!C115)</f>
        <v>9040</v>
      </c>
      <c r="D115" s="47">
        <f>IF('lateral displacement'!T115=0, 'lateral displacement'!T115/0, 'lateral displacement'!T115)</f>
        <v>63.89145358586034</v>
      </c>
      <c r="F115" s="47">
        <f>IF('lateral displacement'!V115=0, 'lateral displacement'!V115/0, 'lateral displacement'!V115)</f>
        <v>63.857766993341187</v>
      </c>
      <c r="H115" s="47">
        <f>IF('lateral displacement'!X115=0, 'lateral displacement'!X115/0, 'lateral displacement'!X115)</f>
        <v>100.163261415902</v>
      </c>
      <c r="J115" s="18">
        <f>IF('lateral displacement'!Z115=0, 'lateral displacement'!Z115/0, 'lateral displacement'!Z115)</f>
        <v>99.883549733709302</v>
      </c>
    </row>
    <row r="116" spans="2:10" x14ac:dyDescent="0.15">
      <c r="B116" s="15">
        <f>IF('RAOB Used for Calcs'!C116=0, 'RAOB Used for Calcs'!C116/0, 'RAOB Used for Calcs'!C116)</f>
        <v>9074.6666666666661</v>
      </c>
      <c r="D116" s="47">
        <f>IF('lateral displacement'!T116=0, 'lateral displacement'!T116/0, 'lateral displacement'!T116)</f>
        <v>64.000569108678718</v>
      </c>
      <c r="F116" s="47">
        <f>IF('lateral displacement'!V116=0, 'lateral displacement'!V116/0, 'lateral displacement'!V116)</f>
        <v>64.001290463700158</v>
      </c>
      <c r="H116" s="47">
        <f>IF('lateral displacement'!X116=0, 'lateral displacement'!X116/0, 'lateral displacement'!X116)</f>
        <v>101.08462823194611</v>
      </c>
      <c r="J116" s="18">
        <f>IF('lateral displacement'!Z116=0, 'lateral displacement'!Z116/0, 'lateral displacement'!Z116)</f>
        <v>101.09335520876486</v>
      </c>
    </row>
    <row r="117" spans="2:10" x14ac:dyDescent="0.15">
      <c r="B117" s="15">
        <f>IF('RAOB Used for Calcs'!C117=0, 'RAOB Used for Calcs'!C117/0, 'RAOB Used for Calcs'!C117)</f>
        <v>9109.3333333333321</v>
      </c>
      <c r="D117" s="47">
        <f>IF('lateral displacement'!T117=0, 'lateral displacement'!T117/0, 'lateral displacement'!T117)</f>
        <v>64.111848696561424</v>
      </c>
      <c r="F117" s="47">
        <f>IF('lateral displacement'!V117=0, 'lateral displacement'!V117/0, 'lateral displacement'!V117)</f>
        <v>64.113829894198602</v>
      </c>
      <c r="H117" s="47">
        <f>IF('lateral displacement'!X117=0, 'lateral displacement'!X117/0, 'lateral displacement'!X117)</f>
        <v>102.03217597844642</v>
      </c>
      <c r="J117" s="18">
        <f>IF('lateral displacement'!Z117=0, 'lateral displacement'!Z117/0, 'lateral displacement'!Z117)</f>
        <v>102.04384328660491</v>
      </c>
    </row>
    <row r="118" spans="2:10" x14ac:dyDescent="0.15">
      <c r="B118" s="15">
        <f>IF('RAOB Used for Calcs'!C118=0, 'RAOB Used for Calcs'!C118/0, 'RAOB Used for Calcs'!C118)</f>
        <v>9144</v>
      </c>
      <c r="D118" s="47">
        <f>IF('lateral displacement'!T118=0, 'lateral displacement'!T118/0, 'lateral displacement'!T118)</f>
        <v>64.229071877355679</v>
      </c>
      <c r="F118" s="47">
        <f>IF('lateral displacement'!V118=0, 'lateral displacement'!V118/0, 'lateral displacement'!V118)</f>
        <v>64.294263553726694</v>
      </c>
      <c r="H118" s="47">
        <f>IF('lateral displacement'!X118=0, 'lateral displacement'!X118/0, 'lateral displacement'!X118)</f>
        <v>103.0147256494222</v>
      </c>
      <c r="J118" s="18">
        <f>IF('lateral displacement'!Z118=0, 'lateral displacement'!Z118/0, 'lateral displacement'!Z118)</f>
        <v>103.57262548338495</v>
      </c>
    </row>
    <row r="119" spans="2:10" x14ac:dyDescent="0.15">
      <c r="B119" s="15">
        <f>IF('RAOB Used for Calcs'!C119=0, 'RAOB Used for Calcs'!C119/0, 'RAOB Used for Calcs'!C119)</f>
        <v>9244</v>
      </c>
      <c r="D119" s="47">
        <f>IF('lateral displacement'!T119=0, 'lateral displacement'!T119/0, 'lateral displacement'!T119)</f>
        <v>64.541870087262964</v>
      </c>
      <c r="F119" s="47">
        <f>IF('lateral displacement'!V119=0, 'lateral displacement'!V119/0, 'lateral displacement'!V119)</f>
        <v>64.548818103911927</v>
      </c>
      <c r="H119" s="47">
        <f>IF('lateral displacement'!X119=0, 'lateral displacement'!X119/0, 'lateral displacement'!X119)</f>
        <v>105.67097482228621</v>
      </c>
      <c r="J119" s="18">
        <f>IF('lateral displacement'!Z119=0, 'lateral displacement'!Z119/0, 'lateral displacement'!Z119)</f>
        <v>105.74526873596983</v>
      </c>
    </row>
    <row r="120" spans="2:10" x14ac:dyDescent="0.15">
      <c r="B120" s="15">
        <f>IF('RAOB Used for Calcs'!C120=0, 'RAOB Used for Calcs'!C120/0, 'RAOB Used for Calcs'!C120)</f>
        <v>9344</v>
      </c>
      <c r="D120" s="47">
        <f>IF('lateral displacement'!T120=0, 'lateral displacement'!T120/0, 'lateral displacement'!T120)</f>
        <v>64.875512347117123</v>
      </c>
      <c r="F120" s="47">
        <f>IF('lateral displacement'!V120=0, 'lateral displacement'!V120/0, 'lateral displacement'!V120)</f>
        <v>64.87822315127606</v>
      </c>
      <c r="H120" s="47">
        <f>IF('lateral displacement'!X120=0, 'lateral displacement'!X120/0, 'lateral displacement'!X120)</f>
        <v>108.55010573620108</v>
      </c>
      <c r="J120" s="18">
        <f>IF('lateral displacement'!Z120=0, 'lateral displacement'!Z120/0, 'lateral displacement'!Z120)</f>
        <v>108.62320454303857</v>
      </c>
    </row>
    <row r="121" spans="2:10" x14ac:dyDescent="0.15">
      <c r="B121" s="15">
        <f>IF('RAOB Used for Calcs'!C121=0, 'RAOB Used for Calcs'!C121/0, 'RAOB Used for Calcs'!C121)</f>
        <v>9444</v>
      </c>
      <c r="D121" s="47">
        <f>IF('lateral displacement'!T121=0, 'lateral displacement'!T121/0, 'lateral displacement'!T121)</f>
        <v>65.217287019448079</v>
      </c>
      <c r="F121" s="47">
        <f>IF('lateral displacement'!V121=0, 'lateral displacement'!V121/0, 'lateral displacement'!V121)</f>
        <v>65.220098582907212</v>
      </c>
      <c r="H121" s="47">
        <f>IF('lateral displacement'!X121=0, 'lateral displacement'!X121/0, 'lateral displacement'!X121)</f>
        <v>111.64853307062837</v>
      </c>
      <c r="J121" s="18">
        <f>IF('lateral displacement'!Z121=0, 'lateral displacement'!Z121/0, 'lateral displacement'!Z121)</f>
        <v>111.73043912148883</v>
      </c>
    </row>
    <row r="122" spans="2:10" x14ac:dyDescent="0.15">
      <c r="B122" s="15">
        <f>IF('RAOB Used for Calcs'!C122=0, 'RAOB Used for Calcs'!C122/0, 'RAOB Used for Calcs'!C122)</f>
        <v>9544</v>
      </c>
      <c r="D122" s="47">
        <f>IF('lateral displacement'!T122=0, 'lateral displacement'!T122/0, 'lateral displacement'!T122)</f>
        <v>65.567496382156421</v>
      </c>
      <c r="F122" s="47">
        <f>IF('lateral displacement'!V122=0, 'lateral displacement'!V122/0, 'lateral displacement'!V122)</f>
        <v>65.570413777493641</v>
      </c>
      <c r="H122" s="47">
        <f>IF('lateral displacement'!X122=0, 'lateral displacement'!X122/0, 'lateral displacement'!X122)</f>
        <v>114.99267855763705</v>
      </c>
      <c r="J122" s="18">
        <f>IF('lateral displacement'!Z122=0, 'lateral displacement'!Z122/0, 'lateral displacement'!Z122)</f>
        <v>115.0848829569133</v>
      </c>
    </row>
    <row r="123" spans="2:10" x14ac:dyDescent="0.15">
      <c r="B123" s="15">
        <f>IF('RAOB Used for Calcs'!C123=0, 'RAOB Used for Calcs'!C123/0, 'RAOB Used for Calcs'!C123)</f>
        <v>9644</v>
      </c>
      <c r="D123" s="47">
        <f>IF('lateral displacement'!T123=0, 'lateral displacement'!T123/0, 'lateral displacement'!T123)</f>
        <v>65.926457930876438</v>
      </c>
      <c r="F123" s="47">
        <f>IF('lateral displacement'!V123=0, 'lateral displacement'!V123/0, 'lateral displacement'!V123)</f>
        <v>65.929486554806928</v>
      </c>
      <c r="H123" s="47">
        <f>IF('lateral displacement'!X123=0, 'lateral displacement'!X123/0, 'lateral displacement'!X123)</f>
        <v>118.6134372424745</v>
      </c>
      <c r="J123" s="18">
        <f>IF('lateral displacement'!Z123=0, 'lateral displacement'!Z123/0, 'lateral displacement'!Z123)</f>
        <v>118.71776387981707</v>
      </c>
    </row>
    <row r="124" spans="2:10" x14ac:dyDescent="0.15">
      <c r="B124" s="15">
        <f>IF('RAOB Used for Calcs'!C124=0, 'RAOB Used for Calcs'!C124/0, 'RAOB Used for Calcs'!C124)</f>
        <v>9744</v>
      </c>
      <c r="D124" s="47">
        <f>IF('lateral displacement'!T124=0, 'lateral displacement'!T124/0, 'lateral displacement'!T124)</f>
        <v>66.294505351387912</v>
      </c>
      <c r="F124" s="47">
        <f>IF('lateral displacement'!V124=0, 'lateral displacement'!V124/0, 'lateral displacement'!V124)</f>
        <v>66.303681774718285</v>
      </c>
      <c r="H124" s="47">
        <f>IF('lateral displacement'!X124=0, 'lateral displacement'!X124/0, 'lateral displacement'!X124)</f>
        <v>122.54717583933966</v>
      </c>
      <c r="J124" s="18">
        <f>IF('lateral displacement'!Z124=0, 'lateral displacement'!Z124/0, 'lateral displacement'!Z124)</f>
        <v>122.73911448736152</v>
      </c>
    </row>
    <row r="125" spans="2:10" x14ac:dyDescent="0.15">
      <c r="B125" s="15">
        <f>IF('RAOB Used for Calcs'!C125=0, 'RAOB Used for Calcs'!C125/0, 'RAOB Used for Calcs'!C125)</f>
        <v>9848.6666666666661</v>
      </c>
      <c r="D125" s="47">
        <f>IF('lateral displacement'!T125=0, 'lateral displacement'!T125/0, 'lateral displacement'!T125)</f>
        <v>66.69008204189052</v>
      </c>
      <c r="F125" s="47">
        <f>IF('lateral displacement'!V125=0, 'lateral displacement'!V125/0, 'lateral displacement'!V125)</f>
        <v>66.693674978209813</v>
      </c>
      <c r="H125" s="47">
        <f>IF('lateral displacement'!X125=0, 'lateral displacement'!X125/0, 'lateral displacement'!X125)</f>
        <v>127.05673038027037</v>
      </c>
      <c r="J125" s="18">
        <f>IF('lateral displacement'!Z125=0, 'lateral displacement'!Z125/0, 'lateral displacement'!Z125)</f>
        <v>127.20746037713805</v>
      </c>
    </row>
    <row r="126" spans="2:10" x14ac:dyDescent="0.15">
      <c r="B126" s="15">
        <f>IF('RAOB Used for Calcs'!C126=0, 'RAOB Used for Calcs'!C126/0, 'RAOB Used for Calcs'!C126)</f>
        <v>9953.3333333333321</v>
      </c>
      <c r="D126" s="47">
        <f>IF('lateral displacement'!T126=0, 'lateral displacement'!T126/0, 'lateral displacement'!T126)</f>
        <v>67.096437541351023</v>
      </c>
      <c r="F126" s="47">
        <f>IF('lateral displacement'!V126=0, 'lateral displacement'!V126/0, 'lateral displacement'!V126)</f>
        <v>67.102798138194217</v>
      </c>
      <c r="H126" s="47">
        <f>IF('lateral displacement'!X126=0, 'lateral displacement'!X126/0, 'lateral displacement'!X126)</f>
        <v>132.01847491180411</v>
      </c>
      <c r="J126" s="18">
        <f>IF('lateral displacement'!Z126=0, 'lateral displacement'!Z126/0, 'lateral displacement'!Z126)</f>
        <v>132.2006859685284</v>
      </c>
    </row>
    <row r="127" spans="2:10" x14ac:dyDescent="0.15">
      <c r="B127" s="15">
        <f>IF('RAOB Used for Calcs'!C127=0, 'RAOB Used for Calcs'!C127/0, 'RAOB Used for Calcs'!C127)</f>
        <v>10058</v>
      </c>
      <c r="D127" s="47">
        <f>IF('lateral displacement'!T127=0, 'lateral displacement'!T127/0, 'lateral displacement'!T127)</f>
        <v>67.521874831341108</v>
      </c>
      <c r="F127" s="47">
        <f>IF('lateral displacement'!V127=0, 'lateral displacement'!V127/0, 'lateral displacement'!V127)</f>
        <v>67.453760252199046</v>
      </c>
      <c r="H127" s="47">
        <f>IF('lateral displacement'!X127=0, 'lateral displacement'!X127/0, 'lateral displacement'!X127)</f>
        <v>137.5268526135107</v>
      </c>
      <c r="J127" s="18">
        <f>IF('lateral displacement'!Z127=0, 'lateral displacement'!Z127/0, 'lateral displacement'!Z127)</f>
        <v>136.66718149495333</v>
      </c>
    </row>
    <row r="128" spans="2:10" x14ac:dyDescent="0.15">
      <c r="B128" s="15">
        <f>IF('RAOB Used for Calcs'!C128=0, 'RAOB Used for Calcs'!C128/0, 'RAOB Used for Calcs'!C128)</f>
        <v>10112</v>
      </c>
      <c r="D128" s="47">
        <f>IF('lateral displacement'!T128=0, 'lateral displacement'!T128/0, 'lateral displacement'!T128)</f>
        <v>67.742968383905023</v>
      </c>
      <c r="F128" s="47">
        <f>IF('lateral displacement'!V128=0, 'lateral displacement'!V128/0, 'lateral displacement'!V128)</f>
        <v>67.745359405176757</v>
      </c>
      <c r="H128" s="47">
        <f>IF('lateral displacement'!X128=0, 'lateral displacement'!X128/0, 'lateral displacement'!X128)</f>
        <v>140.45621695954523</v>
      </c>
      <c r="J128" s="18">
        <f>IF('lateral displacement'!Z128=0, 'lateral displacement'!Z128/0, 'lateral displacement'!Z128)</f>
        <v>140.51290437163016</v>
      </c>
    </row>
    <row r="129" spans="2:10" x14ac:dyDescent="0.15">
      <c r="B129" s="15">
        <f>IF('RAOB Used for Calcs'!C129=0, 'RAOB Used for Calcs'!C129/0, 'RAOB Used for Calcs'!C129)</f>
        <v>10166</v>
      </c>
      <c r="D129" s="47">
        <f>IF('lateral displacement'!T129=0, 'lateral displacement'!T129/0, 'lateral displacement'!T129)</f>
        <v>67.971235000284167</v>
      </c>
      <c r="F129" s="47">
        <f>IF('lateral displacement'!V129=0, 'lateral displacement'!V129/0, 'lateral displacement'!V129)</f>
        <v>67.9733433814758</v>
      </c>
      <c r="H129" s="47">
        <f>IF('lateral displacement'!X129=0, 'lateral displacement'!X129/0, 'lateral displacement'!X129)</f>
        <v>143.55564354183454</v>
      </c>
      <c r="J129" s="18">
        <f>IF('lateral displacement'!Z129=0, 'lateral displacement'!Z129/0, 'lateral displacement'!Z129)</f>
        <v>143.64379227409145</v>
      </c>
    </row>
    <row r="130" spans="2:10" x14ac:dyDescent="0.15">
      <c r="B130" s="15">
        <f>IF('RAOB Used for Calcs'!C130=0, 'RAOB Used for Calcs'!C130/0, 'RAOB Used for Calcs'!C130)</f>
        <v>10220</v>
      </c>
      <c r="D130" s="47">
        <f>IF('lateral displacement'!T130=0, 'lateral displacement'!T130/0, 'lateral displacement'!T130)</f>
        <v>68.205826760238196</v>
      </c>
      <c r="F130" s="47">
        <f>IF('lateral displacement'!V130=0, 'lateral displacement'!V130/0, 'lateral displacement'!V130)</f>
        <v>68.264264909263929</v>
      </c>
      <c r="H130" s="47">
        <f>IF('lateral displacement'!X130=0, 'lateral displacement'!X130/0, 'lateral displacement'!X130)</f>
        <v>146.91951632089456</v>
      </c>
      <c r="J130" s="18">
        <f>IF('lateral displacement'!Z130=0, 'lateral displacement'!Z130/0, 'lateral displacement'!Z130)</f>
        <v>147.93802778839731</v>
      </c>
    </row>
    <row r="131" spans="2:10" x14ac:dyDescent="0.15">
      <c r="B131" s="15">
        <f>IF('RAOB Used for Calcs'!C131=0, 'RAOB Used for Calcs'!C131/0, 'RAOB Used for Calcs'!C131)</f>
        <v>10315</v>
      </c>
      <c r="D131" s="47">
        <f>IF('lateral displacement'!T131=0, 'lateral displacement'!T131/0, 'lateral displacement'!T131)</f>
        <v>68.615732967269423</v>
      </c>
      <c r="F131" s="47">
        <f>IF('lateral displacement'!V131=0, 'lateral displacement'!V131/0, 'lateral displacement'!V131)</f>
        <v>68.62099527359463</v>
      </c>
      <c r="H131" s="47">
        <f>IF('lateral displacement'!X131=0, 'lateral displacement'!X131/0, 'lateral displacement'!X131)</f>
        <v>153.33892350246276</v>
      </c>
      <c r="J131" s="18">
        <f>IF('lateral displacement'!Z131=0, 'lateral displacement'!Z131/0, 'lateral displacement'!Z131)</f>
        <v>153.63873056221533</v>
      </c>
    </row>
    <row r="132" spans="2:10" x14ac:dyDescent="0.15">
      <c r="B132" s="15">
        <f>IF('RAOB Used for Calcs'!C132=0, 'RAOB Used for Calcs'!C132/0, 'RAOB Used for Calcs'!C132)</f>
        <v>10410</v>
      </c>
      <c r="D132" s="47">
        <f>IF('lateral displacement'!T132=0, 'lateral displacement'!T132/0, 'lateral displacement'!T132)</f>
        <v>69.041426093276243</v>
      </c>
      <c r="F132" s="47">
        <f>IF('lateral displacement'!V132=0, 'lateral displacement'!V132/0, 'lateral displacement'!V132)</f>
        <v>69.047712244388933</v>
      </c>
      <c r="H132" s="47">
        <f>IF('lateral displacement'!X132=0, 'lateral displacement'!X132/0, 'lateral displacement'!X132)</f>
        <v>160.65775186328872</v>
      </c>
      <c r="J132" s="18">
        <f>IF('lateral displacement'!Z132=0, 'lateral displacement'!Z132/0, 'lateral displacement'!Z132)</f>
        <v>160.95823829115412</v>
      </c>
    </row>
    <row r="133" spans="2:10" x14ac:dyDescent="0.15">
      <c r="B133" s="15">
        <f>IF('RAOB Used for Calcs'!C133=0, 'RAOB Used for Calcs'!C133/0, 'RAOB Used for Calcs'!C133)</f>
        <v>10505</v>
      </c>
      <c r="D133" s="47">
        <f>IF('lateral displacement'!T133=0, 'lateral displacement'!T133/0, 'lateral displacement'!T133)</f>
        <v>69.485977672621146</v>
      </c>
      <c r="F133" s="47">
        <f>IF('lateral displacement'!V133=0, 'lateral displacement'!V133/0, 'lateral displacement'!V133)</f>
        <v>69.422097740205501</v>
      </c>
      <c r="H133" s="47">
        <f>IF('lateral displacement'!X133=0, 'lateral displacement'!X133/0, 'lateral displacement'!X133)</f>
        <v>168.87803950771092</v>
      </c>
      <c r="J133" s="18">
        <f>IF('lateral displacement'!Z133=0, 'lateral displacement'!Z133/0, 'lateral displacement'!Z133)</f>
        <v>167.75195906355802</v>
      </c>
    </row>
    <row r="134" spans="2:10" x14ac:dyDescent="0.15">
      <c r="B134" s="15">
        <f>IF('RAOB Used for Calcs'!C134=0, 'RAOB Used for Calcs'!C134/0, 'RAOB Used for Calcs'!C134)</f>
        <v>10559.333333333334</v>
      </c>
      <c r="D134" s="47">
        <f>IF('lateral displacement'!T134=0, 'lateral displacement'!T134/0, 'lateral displacement'!T134)</f>
        <v>69.738889454719128</v>
      </c>
      <c r="F134" s="47">
        <f>IF('lateral displacement'!V134=0, 'lateral displacement'!V134/0, 'lateral displacement'!V134)</f>
        <v>69.741588428477613</v>
      </c>
      <c r="H134" s="47">
        <f>IF('lateral displacement'!X134=0, 'lateral displacement'!X134/0, 'lateral displacement'!X134)</f>
        <v>173.72008581967438</v>
      </c>
      <c r="J134" s="18">
        <f>IF('lateral displacement'!Z134=0, 'lateral displacement'!Z134/0, 'lateral displacement'!Z134)</f>
        <v>173.83451891600342</v>
      </c>
    </row>
    <row r="135" spans="2:10" x14ac:dyDescent="0.15">
      <c r="B135" s="15">
        <f>IF('RAOB Used for Calcs'!C135=0, 'RAOB Used for Calcs'!C135/0, 'RAOB Used for Calcs'!C135)</f>
        <v>10613.666666666668</v>
      </c>
      <c r="D135" s="47">
        <f>IF('lateral displacement'!T135=0, 'lateral displacement'!T135/0, 'lateral displacement'!T135)</f>
        <v>69.999898158092549</v>
      </c>
      <c r="F135" s="47">
        <f>IF('lateral displacement'!V135=0, 'lateral displacement'!V135/0, 'lateral displacement'!V135)</f>
        <v>70.013168953491359</v>
      </c>
      <c r="H135" s="47">
        <f>IF('lateral displacement'!X135=0, 'lateral displacement'!X135/0, 'lateral displacement'!X135)</f>
        <v>178.90543142062495</v>
      </c>
      <c r="J135" s="18">
        <f>IF('lateral displacement'!Z135=0, 'lateral displacement'!Z135/0, 'lateral displacement'!Z135)</f>
        <v>179.13000085335315</v>
      </c>
    </row>
    <row r="136" spans="2:10" x14ac:dyDescent="0.15">
      <c r="B136" s="15">
        <f>IF('RAOB Used for Calcs'!C136=0, 'RAOB Used for Calcs'!C136/0, 'RAOB Used for Calcs'!C136)</f>
        <v>10668</v>
      </c>
      <c r="D136" s="47">
        <f>IF('lateral displacement'!T136=0, 'lateral displacement'!T136/0, 'lateral displacement'!T136)</f>
        <v>70.3007192476624</v>
      </c>
      <c r="F136" s="47">
        <f>IF('lateral displacement'!V136=0, 'lateral displacement'!V136/0, 'lateral displacement'!V136)</f>
        <v>70.374064794784047</v>
      </c>
      <c r="H136" s="47">
        <f>IF('lateral displacement'!X136=0, 'lateral displacement'!X136/0, 'lateral displacement'!X136)</f>
        <v>184.76448531976007</v>
      </c>
      <c r="J136" s="18">
        <f>IF('lateral displacement'!Z136=0, 'lateral displacement'!Z136/0, 'lateral displacement'!Z136)</f>
        <v>186.26665836592178</v>
      </c>
    </row>
    <row r="137" spans="2:10" x14ac:dyDescent="0.15">
      <c r="B137" s="15">
        <f>IF('RAOB Used for Calcs'!C137=0, 'RAOB Used for Calcs'!C137/0, 'RAOB Used for Calcs'!C137)</f>
        <v>10768</v>
      </c>
      <c r="D137" s="47">
        <f>IF('lateral displacement'!T137=0, 'lateral displacement'!T137/0, 'lateral displacement'!T137)</f>
        <v>70.821576978597179</v>
      </c>
      <c r="F137" s="47">
        <f>IF('lateral displacement'!V137=0, 'lateral displacement'!V137/0, 'lateral displacement'!V137)</f>
        <v>70.843443825941378</v>
      </c>
      <c r="H137" s="47">
        <f>IF('lateral displacement'!X137=0, 'lateral displacement'!X137/0, 'lateral displacement'!X137)</f>
        <v>195.13005835738036</v>
      </c>
      <c r="J137" s="18">
        <f>IF('lateral displacement'!Z137=0, 'lateral displacement'!Z137/0, 'lateral displacement'!Z137)</f>
        <v>195.69412420889429</v>
      </c>
    </row>
    <row r="138" spans="2:10" x14ac:dyDescent="0.15">
      <c r="B138" s="15">
        <f>IF('RAOB Used for Calcs'!C138=0, 'RAOB Used for Calcs'!C138/0, 'RAOB Used for Calcs'!C138)</f>
        <v>10868</v>
      </c>
      <c r="D138" s="47">
        <f>IF('lateral displacement'!T138=0, 'lateral displacement'!T138/0, 'lateral displacement'!T138)</f>
        <v>71.408035251564527</v>
      </c>
      <c r="F138" s="47">
        <f>IF('lateral displacement'!V138=0, 'lateral displacement'!V138/0, 'lateral displacement'!V138)</f>
        <v>71.403537005158512</v>
      </c>
      <c r="H138" s="47">
        <f>IF('lateral displacement'!X138=0, 'lateral displacement'!X138/0, 'lateral displacement'!X138)</f>
        <v>207.18782894954245</v>
      </c>
      <c r="J138" s="18">
        <f>IF('lateral displacement'!Z138=0, 'lateral displacement'!Z138/0, 'lateral displacement'!Z138)</f>
        <v>207.51021960685543</v>
      </c>
    </row>
    <row r="139" spans="2:10" x14ac:dyDescent="0.15">
      <c r="B139" s="15">
        <f>IF('RAOB Used for Calcs'!C139=0, 'RAOB Used for Calcs'!C139/0, 'RAOB Used for Calcs'!C139)</f>
        <v>10968</v>
      </c>
      <c r="D139" s="47">
        <f>IF('lateral displacement'!T139=0, 'lateral displacement'!T139/0, 'lateral displacement'!T139)</f>
        <v>71.980998785313815</v>
      </c>
      <c r="F139" s="47">
        <f>IF('lateral displacement'!V139=0, 'lateral displacement'!V139/0, 'lateral displacement'!V139)</f>
        <v>71.97619525468518</v>
      </c>
      <c r="H139" s="47">
        <f>IF('lateral displacement'!X139=0, 'lateral displacement'!X139/0, 'lateral displacement'!X139)</f>
        <v>220.21277151364347</v>
      </c>
      <c r="J139" s="18">
        <f>IF('lateral displacement'!Z139=0, 'lateral displacement'!Z139/0, 'lateral displacement'!Z139)</f>
        <v>220.56370385469253</v>
      </c>
    </row>
    <row r="140" spans="2:10" x14ac:dyDescent="0.15">
      <c r="B140" s="15">
        <f>IF('RAOB Used for Calcs'!C140=0, 'RAOB Used for Calcs'!C140/0, 'RAOB Used for Calcs'!C140)</f>
        <v>11068</v>
      </c>
      <c r="D140" s="47">
        <f>IF('lateral displacement'!T140=0, 'lateral displacement'!T140/0, 'lateral displacement'!T140)</f>
        <v>72.539551727177198</v>
      </c>
      <c r="F140" s="47">
        <f>IF('lateral displacement'!V140=0, 'lateral displacement'!V140/0, 'lateral displacement'!V140)</f>
        <v>72.53443871542423</v>
      </c>
      <c r="H140" s="47">
        <f>IF('lateral displacement'!X140=0, 'lateral displacement'!X140/0, 'lateral displacement'!X140)</f>
        <v>234.29051110089168</v>
      </c>
      <c r="J140" s="18">
        <f>IF('lateral displacement'!Z140=0, 'lateral displacement'!Z140/0, 'lateral displacement'!Z140)</f>
        <v>234.67162004738088</v>
      </c>
    </row>
    <row r="141" spans="2:10" x14ac:dyDescent="0.15">
      <c r="B141" s="15">
        <f>IF('RAOB Used for Calcs'!C141=0, 'RAOB Used for Calcs'!C141/0, 'RAOB Used for Calcs'!C141)</f>
        <v>11168</v>
      </c>
      <c r="D141" s="47">
        <f>IF('lateral displacement'!T141=0, 'lateral displacement'!T141/0, 'lateral displacement'!T141)</f>
        <v>73.082765633781676</v>
      </c>
      <c r="F141" s="47">
        <f>IF('lateral displacement'!V141=0, 'lateral displacement'!V141/0, 'lateral displacement'!V141)</f>
        <v>73.077337737536524</v>
      </c>
      <c r="H141" s="47">
        <f>IF('lateral displacement'!X141=0, 'lateral displacement'!X141/0, 'lateral displacement'!X141)</f>
        <v>249.51157752760747</v>
      </c>
      <c r="J141" s="18">
        <f>IF('lateral displacement'!Z141=0, 'lateral displacement'!Z141/0, 'lateral displacement'!Z141)</f>
        <v>249.92403511532515</v>
      </c>
    </row>
    <row r="142" spans="2:10" x14ac:dyDescent="0.15">
      <c r="B142" s="15">
        <f>IF('RAOB Used for Calcs'!C142=0, 'RAOB Used for Calcs'!C142/0, 'RAOB Used for Calcs'!C142)</f>
        <v>11268</v>
      </c>
      <c r="D142" s="47">
        <f>IF('lateral displacement'!T142=0, 'lateral displacement'!T142/0, 'lateral displacement'!T142)</f>
        <v>73.609695851650699</v>
      </c>
      <c r="F142" s="47">
        <f>IF('lateral displacement'!V142=0, 'lateral displacement'!V142/0, 'lateral displacement'!V142)</f>
        <v>73.611558383406106</v>
      </c>
      <c r="H142" s="47">
        <f>IF('lateral displacement'!X142=0, 'lateral displacement'!X142/0, 'lateral displacement'!X142)</f>
        <v>265.97001671747626</v>
      </c>
      <c r="J142" s="18">
        <f>IF('lateral displacement'!Z142=0, 'lateral displacement'!Z142/0, 'lateral displacement'!Z142)</f>
        <v>266.71426401438384</v>
      </c>
    </row>
    <row r="143" spans="2:10" x14ac:dyDescent="0.15">
      <c r="B143" s="15">
        <f>IF('RAOB Used for Calcs'!C143=0, 'RAOB Used for Calcs'!C143/0, 'RAOB Used for Calcs'!C143)</f>
        <v>11372.666666666666</v>
      </c>
      <c r="D143" s="47">
        <f>IF('lateral displacement'!T143=0, 'lateral displacement'!T143/0, 'lateral displacement'!T143)</f>
        <v>74.142213664785942</v>
      </c>
      <c r="F143" s="47">
        <f>IF('lateral displacement'!V143=0, 'lateral displacement'!V143/0, 'lateral displacement'!V143)</f>
        <v>74.135496341452324</v>
      </c>
      <c r="H143" s="47">
        <f>IF('lateral displacement'!X143=0, 'lateral displacement'!X143/0, 'lateral displacement'!X143)</f>
        <v>284.66119779806792</v>
      </c>
      <c r="J143" s="18">
        <f>IF('lateral displacement'!Z143=0, 'lateral displacement'!Z143/0, 'lateral displacement'!Z143)</f>
        <v>285.18466625886737</v>
      </c>
    </row>
    <row r="144" spans="2:10" x14ac:dyDescent="0.15">
      <c r="B144" s="15">
        <f>IF('RAOB Used for Calcs'!C144=0, 'RAOB Used for Calcs'!C144/0, 'RAOB Used for Calcs'!C144)</f>
        <v>11477.333333333332</v>
      </c>
      <c r="D144" s="47">
        <f>IF('lateral displacement'!T144=0, 'lateral displacement'!T144/0, 'lateral displacement'!T144)</f>
        <v>74.65457950792036</v>
      </c>
      <c r="F144" s="47">
        <f>IF('lateral displacement'!V144=0, 'lateral displacement'!V144/0, 'lateral displacement'!V144)</f>
        <v>74.648453433300432</v>
      </c>
      <c r="H144" s="47">
        <f>IF('lateral displacement'!X144=0, 'lateral displacement'!X144/0, 'lateral displacement'!X144)</f>
        <v>304.92278426105798</v>
      </c>
      <c r="J144" s="18">
        <f>IF('lateral displacement'!Z144=0, 'lateral displacement'!Z144/0, 'lateral displacement'!Z144)</f>
        <v>305.47162473709278</v>
      </c>
    </row>
    <row r="145" spans="2:10" x14ac:dyDescent="0.15">
      <c r="B145" s="15">
        <f>IF('RAOB Used for Calcs'!C145=0, 'RAOB Used for Calcs'!C145/0, 'RAOB Used for Calcs'!C145)</f>
        <v>11582</v>
      </c>
      <c r="D145" s="47">
        <f>IF('lateral displacement'!T145=0, 'lateral displacement'!T145/0, 'lateral displacement'!T145)</f>
        <v>75.14856712719498</v>
      </c>
      <c r="F145" s="47">
        <f>IF('lateral displacement'!V145=0, 'lateral displacement'!V145/0, 'lateral displacement'!V145)</f>
        <v>75.014029121421615</v>
      </c>
      <c r="H145" s="47">
        <f>IF('lateral displacement'!X145=0, 'lateral displacement'!X145/0, 'lateral displacement'!X145)</f>
        <v>326.8308921521525</v>
      </c>
      <c r="J145" s="18">
        <f>IF('lateral displacement'!Z145=0, 'lateral displacement'!Z145/0, 'lateral displacement'!Z145)</f>
        <v>320.88429940222403</v>
      </c>
    </row>
    <row r="146" spans="2:10" x14ac:dyDescent="0.15">
      <c r="B146" s="15">
        <f>IF('RAOB Used for Calcs'!C146=0, 'RAOB Used for Calcs'!C146/0, 'RAOB Used for Calcs'!C146)</f>
        <v>11601.333333333334</v>
      </c>
      <c r="D146" s="47">
        <f>IF('lateral displacement'!T146=0, 'lateral displacement'!T146/0, 'lateral displacement'!T146)</f>
        <v>75.23894072914949</v>
      </c>
      <c r="F146" s="47">
        <f>IF('lateral displacement'!V146=0, 'lateral displacement'!V146/0, 'lateral displacement'!V146)</f>
        <v>75.238905859603108</v>
      </c>
      <c r="H146" s="47">
        <f>IF('lateral displacement'!X146=0, 'lateral displacement'!X146/0, 'lateral displacement'!X146)</f>
        <v>330.89922179346149</v>
      </c>
      <c r="J146" s="18">
        <f>IF('lateral displacement'!Z146=0, 'lateral displacement'!Z146/0, 'lateral displacement'!Z146)</f>
        <v>330.91814818668973</v>
      </c>
    </row>
    <row r="147" spans="2:10" x14ac:dyDescent="0.15">
      <c r="B147" s="15">
        <f>IF('RAOB Used for Calcs'!C147=0, 'RAOB Used for Calcs'!C147/0, 'RAOB Used for Calcs'!C147)</f>
        <v>11620.666666666668</v>
      </c>
      <c r="D147" s="47">
        <f>IF('lateral displacement'!T147=0, 'lateral displacement'!T147/0, 'lateral displacement'!T147)</f>
        <v>75.329209722464853</v>
      </c>
      <c r="F147" s="47">
        <f>IF('lateral displacement'!V147=0, 'lateral displacement'!V147/0, 'lateral displacement'!V147)</f>
        <v>75.329119231670475</v>
      </c>
      <c r="H147" s="47">
        <f>IF('lateral displacement'!X147=0, 'lateral displacement'!X147/0, 'lateral displacement'!X147)</f>
        <v>335.02433061445515</v>
      </c>
      <c r="J147" s="18">
        <f>IF('lateral displacement'!Z147=0, 'lateral displacement'!Z147/0, 'lateral displacement'!Z147)</f>
        <v>335.04465301397641</v>
      </c>
    </row>
    <row r="148" spans="2:10" x14ac:dyDescent="0.15">
      <c r="B148" s="15">
        <f>IF('RAOB Used for Calcs'!C148=0, 'RAOB Used for Calcs'!C148/0, 'RAOB Used for Calcs'!C148)</f>
        <v>11640</v>
      </c>
      <c r="D148" s="47">
        <f>IF('lateral displacement'!T148=0, 'lateral displacement'!T148/0, 'lateral displacement'!T148)</f>
        <v>75.419207243397111</v>
      </c>
      <c r="F148" s="47">
        <f>IF('lateral displacement'!V148=0, 'lateral displacement'!V148/0, 'lateral displacement'!V148)</f>
        <v>75.558134951890537</v>
      </c>
      <c r="H148" s="47">
        <f>IF('lateral displacement'!X148=0, 'lateral displacement'!X148/0, 'lateral displacement'!X148)</f>
        <v>339.2104066340126</v>
      </c>
      <c r="J148" s="18">
        <f>IF('lateral displacement'!Z148=0, 'lateral displacement'!Z148/0, 'lateral displacement'!Z148)</f>
        <v>346.77059515280797</v>
      </c>
    </row>
    <row r="149" spans="2:10" x14ac:dyDescent="0.15">
      <c r="B149" s="15">
        <f>IF('RAOB Used for Calcs'!C149=0, 'RAOB Used for Calcs'!C149/0, 'RAOB Used for Calcs'!C149)</f>
        <v>11761.333333333334</v>
      </c>
      <c r="D149" s="47">
        <f>IF('lateral displacement'!T149=0, 'lateral displacement'!T149/0, 'lateral displacement'!T149)</f>
        <v>75.925987889809647</v>
      </c>
      <c r="F149" s="47">
        <f>IF('lateral displacement'!V149=0, 'lateral displacement'!V149/0, 'lateral displacement'!V149)</f>
        <v>75.916293577108817</v>
      </c>
      <c r="H149" s="47">
        <f>IF('lateral displacement'!X149=0, 'lateral displacement'!X149/0, 'lateral displacement'!X149)</f>
        <v>366.07704820995616</v>
      </c>
      <c r="J149" s="18">
        <f>IF('lateral displacement'!Z149=0, 'lateral displacement'!Z149/0, 'lateral displacement'!Z149)</f>
        <v>366.74781250780052</v>
      </c>
    </row>
    <row r="150" spans="2:10" x14ac:dyDescent="0.15">
      <c r="B150" s="15">
        <f>IF('RAOB Used for Calcs'!C150=0, 'RAOB Used for Calcs'!C150/0, 'RAOB Used for Calcs'!C150)</f>
        <v>11882.666666666668</v>
      </c>
      <c r="D150" s="47">
        <f>IF('lateral displacement'!T150=0, 'lateral displacement'!T150/0, 'lateral displacement'!T150)</f>
        <v>76.403685598119722</v>
      </c>
      <c r="F150" s="47">
        <f>IF('lateral displacement'!V150=0, 'lateral displacement'!V150/0, 'lateral displacement'!V150)</f>
        <v>76.39808490954259</v>
      </c>
      <c r="H150" s="47">
        <f>IF('lateral displacement'!X150=0, 'lateral displacement'!X150/0, 'lateral displacement'!X150)</f>
        <v>394.95598267943268</v>
      </c>
      <c r="J150" s="18">
        <f>IF('lateral displacement'!Z150=0, 'lateral displacement'!Z150/0, 'lateral displacement'!Z150)</f>
        <v>395.63497665504127</v>
      </c>
    </row>
    <row r="151" spans="2:10" x14ac:dyDescent="0.15">
      <c r="B151" s="15">
        <f>IF('RAOB Used for Calcs'!C151=0, 'RAOB Used for Calcs'!C151/0, 'RAOB Used for Calcs'!C151)</f>
        <v>12004</v>
      </c>
      <c r="D151" s="47">
        <f>IF('lateral displacement'!T151=0, 'lateral displacement'!T151/0, 'lateral displacement'!T151)</f>
        <v>76.864581240698371</v>
      </c>
      <c r="F151" s="47">
        <f>IF('lateral displacement'!V151=0, 'lateral displacement'!V151/0, 'lateral displacement'!V151)</f>
        <v>76.816561669519601</v>
      </c>
      <c r="H151" s="47">
        <f>IF('lateral displacement'!X151=0, 'lateral displacement'!X151/0, 'lateral displacement'!X151)</f>
        <v>425.87189907573492</v>
      </c>
      <c r="J151" s="18">
        <f>IF('lateral displacement'!Z151=0, 'lateral displacement'!Z151/0, 'lateral displacement'!Z151)</f>
        <v>423.10634613006937</v>
      </c>
    </row>
    <row r="152" spans="2:10" x14ac:dyDescent="0.15">
      <c r="B152" s="15">
        <f>IF('RAOB Used for Calcs'!C152=0, 'RAOB Used for Calcs'!C152/0, 'RAOB Used for Calcs'!C152)</f>
        <v>12104</v>
      </c>
      <c r="D152" s="47">
        <f>IF('lateral displacement'!T152=0, 'lateral displacement'!T152/0, 'lateral displacement'!T152)</f>
        <v>77.181418169740709</v>
      </c>
      <c r="F152" s="47">
        <f>IF('lateral displacement'!V152=0, 'lateral displacement'!V152/0, 'lateral displacement'!V152)</f>
        <v>77.179619221837356</v>
      </c>
      <c r="H152" s="47">
        <f>IF('lateral displacement'!X152=0, 'lateral displacement'!X152/0, 'lateral displacement'!X152)</f>
        <v>448.49115663504057</v>
      </c>
      <c r="J152" s="18">
        <f>IF('lateral displacement'!Z152=0, 'lateral displacement'!Z152/0, 'lateral displacement'!Z152)</f>
        <v>448.84037534888279</v>
      </c>
    </row>
    <row r="153" spans="2:10" x14ac:dyDescent="0.15">
      <c r="B153" s="15">
        <f>IF('RAOB Used for Calcs'!C153=0, 'RAOB Used for Calcs'!C153/0, 'RAOB Used for Calcs'!C153)</f>
        <v>12204</v>
      </c>
      <c r="D153" s="47">
        <f>IF('lateral displacement'!T153=0, 'lateral displacement'!T153/0, 'lateral displacement'!T153)</f>
        <v>77.492858255072974</v>
      </c>
      <c r="F153" s="47">
        <f>IF('lateral displacement'!V153=0, 'lateral displacement'!V153/0, 'lateral displacement'!V153)</f>
        <v>77.487532180459183</v>
      </c>
      <c r="H153" s="47">
        <f>IF('lateral displacement'!X153=0, 'lateral displacement'!X153/0, 'lateral displacement'!X153)</f>
        <v>472.15807033587282</v>
      </c>
      <c r="J153" s="18">
        <f>IF('lateral displacement'!Z153=0, 'lateral displacement'!Z153/0, 'lateral displacement'!Z153)</f>
        <v>472.47049873159966</v>
      </c>
    </row>
    <row r="154" spans="2:10" x14ac:dyDescent="0.15">
      <c r="B154" s="15">
        <f>IF('RAOB Used for Calcs'!C154=0, 'RAOB Used for Calcs'!C154/0, 'RAOB Used for Calcs'!C154)</f>
        <v>12304</v>
      </c>
      <c r="D154" s="47">
        <f>IF('lateral displacement'!T154=0, 'lateral displacement'!T154/0, 'lateral displacement'!T154)</f>
        <v>77.788320116563881</v>
      </c>
      <c r="F154" s="47">
        <f>IF('lateral displacement'!V154=0, 'lateral displacement'!V154/0, 'lateral displacement'!V154)</f>
        <v>77.7830912549408</v>
      </c>
      <c r="H154" s="47">
        <f>IF('lateral displacement'!X154=0, 'lateral displacement'!X154/0, 'lateral displacement'!X154)</f>
        <v>496.7622692238856</v>
      </c>
      <c r="J154" s="18">
        <f>IF('lateral displacement'!Z154=0, 'lateral displacement'!Z154/0, 'lateral displacement'!Z154)</f>
        <v>497.06364889176467</v>
      </c>
    </row>
    <row r="155" spans="2:10" x14ac:dyDescent="0.15">
      <c r="B155" s="15">
        <f>IF('RAOB Used for Calcs'!C155=0, 'RAOB Used for Calcs'!C155/0, 'RAOB Used for Calcs'!C155)</f>
        <v>12404</v>
      </c>
      <c r="D155" s="47">
        <f>IF('lateral displacement'!T155=0, 'lateral displacement'!T155/0, 'lateral displacement'!T155)</f>
        <v>78.068095393185558</v>
      </c>
      <c r="F155" s="47">
        <f>IF('lateral displacement'!V155=0, 'lateral displacement'!V155/0, 'lateral displacement'!V155)</f>
        <v>78.063004994466638</v>
      </c>
      <c r="H155" s="47">
        <f>IF('lateral displacement'!X155=0, 'lateral displacement'!X155/0, 'lateral displacement'!X155)</f>
        <v>522.27060711553577</v>
      </c>
      <c r="J155" s="18">
        <f>IF('lateral displacement'!Z155=0, 'lateral displacement'!Z155/0, 'lateral displacement'!Z155)</f>
        <v>522.55993355778639</v>
      </c>
    </row>
    <row r="156" spans="2:10" x14ac:dyDescent="0.15">
      <c r="B156" s="15">
        <f>IF('RAOB Used for Calcs'!C156=0, 'RAOB Used for Calcs'!C156/0, 'RAOB Used for Calcs'!C156)</f>
        <v>12504</v>
      </c>
      <c r="D156" s="47">
        <f>IF('lateral displacement'!T156=0, 'lateral displacement'!T156/0, 'lateral displacement'!T156)</f>
        <v>78.332599473650475</v>
      </c>
      <c r="F156" s="47">
        <f>IF('lateral displacement'!V156=0, 'lateral displacement'!V156/0, 'lateral displacement'!V156)</f>
        <v>78.327681196164193</v>
      </c>
      <c r="H156" s="47">
        <f>IF('lateral displacement'!X156=0, 'lateral displacement'!X156/0, 'lateral displacement'!X156)</f>
        <v>548.64692433393805</v>
      </c>
      <c r="J156" s="18">
        <f>IF('lateral displacement'!Z156=0, 'lateral displacement'!Z156/0, 'lateral displacement'!Z156)</f>
        <v>548.92360550551746</v>
      </c>
    </row>
    <row r="157" spans="2:10" x14ac:dyDescent="0.15">
      <c r="B157" s="15">
        <f>IF('RAOB Used for Calcs'!C157=0, 'RAOB Used for Calcs'!C157/0, 'RAOB Used for Calcs'!C157)</f>
        <v>12604</v>
      </c>
      <c r="D157" s="47">
        <f>IF('lateral displacement'!T157=0, 'lateral displacement'!T157/0, 'lateral displacement'!T157)</f>
        <v>78.582348721656572</v>
      </c>
      <c r="F157" s="47">
        <f>IF('lateral displacement'!V157=0, 'lateral displacement'!V157/0, 'lateral displacement'!V157)</f>
        <v>78.577628187196623</v>
      </c>
      <c r="H157" s="47">
        <f>IF('lateral displacement'!X157=0, 'lateral displacement'!X157/0, 'lateral displacement'!X157)</f>
        <v>575.85328506707867</v>
      </c>
      <c r="J157" s="18">
        <f>IF('lateral displacement'!Z157=0, 'lateral displacement'!Z157/0, 'lateral displacement'!Z157)</f>
        <v>576.11706351315377</v>
      </c>
    </row>
    <row r="158" spans="2:10" x14ac:dyDescent="0.15">
      <c r="B158" s="15">
        <f>IF('RAOB Used for Calcs'!C158=0, 'RAOB Used for Calcs'!C158/0, 'RAOB Used for Calcs'!C158)</f>
        <v>12704</v>
      </c>
      <c r="D158" s="47">
        <f>IF('lateral displacement'!T158=0, 'lateral displacement'!T158/0, 'lateral displacement'!T158)</f>
        <v>78.817936366282822</v>
      </c>
      <c r="F158" s="47">
        <f>IF('lateral displacement'!V158=0, 'lateral displacement'!V158/0, 'lateral displacement'!V158)</f>
        <v>78.813431275884767</v>
      </c>
      <c r="H158" s="47">
        <f>IF('lateral displacement'!X158=0, 'lateral displacement'!X158/0, 'lateral displacement'!X158)</f>
        <v>603.85098113844447</v>
      </c>
      <c r="J158" s="18">
        <f>IF('lateral displacement'!Z158=0, 'lateral displacement'!Z158/0, 'lateral displacement'!Z158)</f>
        <v>604.10183128612641</v>
      </c>
    </row>
    <row r="159" spans="2:10" x14ac:dyDescent="0.15">
      <c r="B159" s="15">
        <f>IF('RAOB Used for Calcs'!C159=0, 'RAOB Used for Calcs'!C159/0, 'RAOB Used for Calcs'!C159)</f>
        <v>12804</v>
      </c>
      <c r="D159" s="47">
        <f>IF('lateral displacement'!T159=0, 'lateral displacement'!T159/0, 'lateral displacement'!T159)</f>
        <v>79.040008739714921</v>
      </c>
      <c r="F159" s="47">
        <f>IF('lateral displacement'!V159=0, 'lateral displacement'!V159/0, 'lateral displacement'!V159)</f>
        <v>79.035729460026062</v>
      </c>
      <c r="H159" s="47">
        <f>IF('lateral displacement'!X159=0, 'lateral displacement'!X159/0, 'lateral displacement'!X159)</f>
        <v>632.6012276528561</v>
      </c>
      <c r="J159" s="18">
        <f>IF('lateral displacement'!Z159=0, 'lateral displacement'!Z159/0, 'lateral displacement'!Z159)</f>
        <v>632.83924439842588</v>
      </c>
    </row>
    <row r="160" spans="2:10" x14ac:dyDescent="0.15">
      <c r="B160" s="15">
        <f>IF('RAOB Used for Calcs'!C160=0, 'RAOB Used for Calcs'!C160/0, 'RAOB Used for Calcs'!C160)</f>
        <v>12904</v>
      </c>
      <c r="D160" s="47">
        <f>IF('lateral displacement'!T160=0, 'lateral displacement'!T160/0, 'lateral displacement'!T160)</f>
        <v>79.249243274080456</v>
      </c>
      <c r="F160" s="47">
        <f>IF('lateral displacement'!V160=0, 'lateral displacement'!V160/0, 'lateral displacement'!V160)</f>
        <v>79.24519376244271</v>
      </c>
      <c r="H160" s="47">
        <f>IF('lateral displacement'!X160=0, 'lateral displacement'!X160/0, 'lateral displacement'!X160)</f>
        <v>662.06552440397729</v>
      </c>
      <c r="J160" s="18">
        <f>IF('lateral displacement'!Z160=0, 'lateral displacement'!Z160/0, 'lateral displacement'!Z160)</f>
        <v>662.29081783605045</v>
      </c>
    </row>
    <row r="161" spans="2:10" x14ac:dyDescent="0.15">
      <c r="B161" s="15">
        <f>IF('RAOB Used for Calcs'!C161=0, 'RAOB Used for Calcs'!C161/0, 'RAOB Used for Calcs'!C161)</f>
        <v>13004</v>
      </c>
      <c r="D161" s="47">
        <f>IF('lateral displacement'!T161=0, 'lateral displacement'!T161/0, 'lateral displacement'!T161)</f>
        <v>79.446329273532768</v>
      </c>
      <c r="F161" s="47">
        <f>IF('lateral displacement'!V161=0, 'lateral displacement'!V161/0, 'lateral displacement'!V161)</f>
        <v>79.442508196370156</v>
      </c>
      <c r="H161" s="47">
        <f>IF('lateral displacement'!X161=0, 'lateral displacement'!X161/0, 'lateral displacement'!X161)</f>
        <v>692.20570145131796</v>
      </c>
      <c r="J161" s="18">
        <f>IF('lateral displacement'!Z161=0, 'lateral displacement'!Z161/0, 'lateral displacement'!Z161)</f>
        <v>692.41830893802126</v>
      </c>
    </row>
    <row r="162" spans="2:10" x14ac:dyDescent="0.15">
      <c r="B162" s="15">
        <f>IF('RAOB Used for Calcs'!C162=0, 'RAOB Used for Calcs'!C162/0, 'RAOB Used for Calcs'!C162)</f>
        <v>13104</v>
      </c>
      <c r="D162" s="47">
        <f>IF('lateral displacement'!T162=0, 'lateral displacement'!T162/0, 'lateral displacement'!T162)</f>
        <v>79.631952041497243</v>
      </c>
      <c r="F162" s="47">
        <f>IF('lateral displacement'!V162=0, 'lateral displacement'!V162/0, 'lateral displacement'!V162)</f>
        <v>79.628353951678818</v>
      </c>
      <c r="H162" s="47">
        <f>IF('lateral displacement'!X162=0, 'lateral displacement'!X162/0, 'lateral displacement'!X162)</f>
        <v>722.98370095876862</v>
      </c>
      <c r="J162" s="18">
        <f>IF('lateral displacement'!Z162=0, 'lateral displacement'!Z162/0, 'lateral displacement'!Z162)</f>
        <v>723.18352323526358</v>
      </c>
    </row>
    <row r="163" spans="2:10" x14ac:dyDescent="0.15">
      <c r="B163" s="15">
        <f>IF('RAOB Used for Calcs'!C163=0, 'RAOB Used for Calcs'!C163/0, 'RAOB Used for Calcs'!C163)</f>
        <v>13204</v>
      </c>
      <c r="D163" s="47">
        <f>IF('lateral displacement'!T163=0, 'lateral displacement'!T163/0, 'lateral displacement'!T163)</f>
        <v>79.806780540006429</v>
      </c>
      <c r="F163" s="47">
        <f>IF('lateral displacement'!V163=0, 'lateral displacement'!V163/0, 'lateral displacement'!V163)</f>
        <v>79.800986446849379</v>
      </c>
      <c r="H163" s="47">
        <f>IF('lateral displacement'!X163=0, 'lateral displacement'!X163/0, 'lateral displacement'!X163)</f>
        <v>754.36116729570415</v>
      </c>
      <c r="J163" s="18">
        <f>IF('lateral displacement'!Z163=0, 'lateral displacement'!Z163/0, 'lateral displacement'!Z163)</f>
        <v>754.04370205390694</v>
      </c>
    </row>
    <row r="164" spans="2:10" x14ac:dyDescent="0.15">
      <c r="B164" s="15">
        <f>IF('RAOB Used for Calcs'!C164=0, 'RAOB Used for Calcs'!C164/0, 'RAOB Used for Calcs'!C164)</f>
        <v>13299.333333333334</v>
      </c>
      <c r="D164" s="47">
        <f>IF('lateral displacement'!T164=0, 'lateral displacement'!T164/0, 'lateral displacement'!T164)</f>
        <v>79.96422675904445</v>
      </c>
      <c r="F164" s="47">
        <f>IF('lateral displacement'!V164=0, 'lateral displacement'!V164/0, 'lateral displacement'!V164)</f>
        <v>79.961328880760206</v>
      </c>
      <c r="H164" s="47">
        <f>IF('lateral displacement'!X164=0, 'lateral displacement'!X164/0, 'lateral displacement'!X164)</f>
        <v>784.78623790724794</v>
      </c>
      <c r="J164" s="18">
        <f>IF('lateral displacement'!Z164=0, 'lateral displacement'!Z164/0, 'lateral displacement'!Z164)</f>
        <v>784.94526578027808</v>
      </c>
    </row>
    <row r="165" spans="2:10" x14ac:dyDescent="0.15">
      <c r="B165" s="15">
        <f>IF('RAOB Used for Calcs'!C165=0, 'RAOB Used for Calcs'!C165/0, 'RAOB Used for Calcs'!C165)</f>
        <v>13394.666666666668</v>
      </c>
      <c r="D165" s="47">
        <f>IF('lateral displacement'!T165=0, 'lateral displacement'!T165/0, 'lateral displacement'!T165)</f>
        <v>80.112979343229696</v>
      </c>
      <c r="F165" s="47">
        <f>IF('lateral displacement'!V165=0, 'lateral displacement'!V165/0, 'lateral displacement'!V165)</f>
        <v>80.110813981105153</v>
      </c>
      <c r="H165" s="47">
        <f>IF('lateral displacement'!X165=0, 'lateral displacement'!X165/0, 'lateral displacement'!X165)</f>
        <v>815.68839213788215</v>
      </c>
      <c r="J165" s="18">
        <f>IF('lateral displacement'!Z165=0, 'lateral displacement'!Z165/0, 'lateral displacement'!Z165)</f>
        <v>815.83690063335087</v>
      </c>
    </row>
    <row r="166" spans="2:10" x14ac:dyDescent="0.15">
      <c r="B166" s="15">
        <f>IF('RAOB Used for Calcs'!C166=0, 'RAOB Used for Calcs'!C166/0, 'RAOB Used for Calcs'!C166)</f>
        <v>13490</v>
      </c>
      <c r="D166" s="47">
        <f>IF('lateral displacement'!T166=0, 'lateral displacement'!T166/0, 'lateral displacement'!T166)</f>
        <v>80.25523584104134</v>
      </c>
      <c r="F166" s="47">
        <f>IF('lateral displacement'!V166=0, 'lateral displacement'!V166/0, 'lateral displacement'!V166)</f>
        <v>80.264921389863844</v>
      </c>
      <c r="H166" s="47">
        <f>IF('lateral displacement'!X166=0, 'lateral displacement'!X166/0, 'lateral displacement'!X166)</f>
        <v>847.03607185492206</v>
      </c>
      <c r="J166" s="18">
        <f>IF('lateral displacement'!Z166=0, 'lateral displacement'!Z166/0, 'lateral displacement'!Z166)</f>
        <v>850.17400565076753</v>
      </c>
    </row>
    <row r="167" spans="2:10" x14ac:dyDescent="0.15">
      <c r="B167" s="15">
        <f>IF('RAOB Used for Calcs'!C167=0, 'RAOB Used for Calcs'!C167/0, 'RAOB Used for Calcs'!C167)</f>
        <v>13623.333333333334</v>
      </c>
      <c r="D167" s="47">
        <f>IF('lateral displacement'!T167=0, 'lateral displacement'!T167/0, 'lateral displacement'!T167)</f>
        <v>80.42654898532048</v>
      </c>
      <c r="F167" s="47">
        <f>IF('lateral displacement'!V167=0, 'lateral displacement'!V167/0, 'lateral displacement'!V167)</f>
        <v>80.42332892943169</v>
      </c>
      <c r="H167" s="47">
        <f>IF('lateral displacement'!X167=0, 'lateral displacement'!X167/0, 'lateral displacement'!X167)</f>
        <v>887.7975529594986</v>
      </c>
      <c r="J167" s="18">
        <f>IF('lateral displacement'!Z167=0, 'lateral displacement'!Z167/0, 'lateral displacement'!Z167)</f>
        <v>888.02180030686111</v>
      </c>
    </row>
    <row r="168" spans="2:10" x14ac:dyDescent="0.15">
      <c r="B168" s="15">
        <f>IF('RAOB Used for Calcs'!C168=0, 'RAOB Used for Calcs'!C168/0, 'RAOB Used for Calcs'!C168)</f>
        <v>13756.666666666668</v>
      </c>
      <c r="D168" s="47">
        <f>IF('lateral displacement'!T168=0, 'lateral displacement'!T168/0, 'lateral displacement'!T168)</f>
        <v>80.588201961933251</v>
      </c>
      <c r="F168" s="47">
        <f>IF('lateral displacement'!V168=0, 'lateral displacement'!V168/0, 'lateral displacement'!V168)</f>
        <v>80.584577504923473</v>
      </c>
      <c r="H168" s="47">
        <f>IF('lateral displacement'!X168=0, 'lateral displacement'!X168/0, 'lateral displacement'!X168)</f>
        <v>929.23177610616278</v>
      </c>
      <c r="J168" s="18">
        <f>IF('lateral displacement'!Z168=0, 'lateral displacement'!Z168/0, 'lateral displacement'!Z168)</f>
        <v>929.42624313389695</v>
      </c>
    </row>
    <row r="169" spans="2:10" x14ac:dyDescent="0.15">
      <c r="B169" s="15">
        <f>IF('RAOB Used for Calcs'!C169=0, 'RAOB Used for Calcs'!C169/0, 'RAOB Used for Calcs'!C169)</f>
        <v>13890</v>
      </c>
      <c r="D169" s="47">
        <f>IF('lateral displacement'!T169=0, 'lateral displacement'!T169/0, 'lateral displacement'!T169)</f>
        <v>80.738981567516674</v>
      </c>
      <c r="F169" s="47">
        <f>IF('lateral displacement'!V169=0, 'lateral displacement'!V169/0, 'lateral displacement'!V169)</f>
        <v>80.739493135342499</v>
      </c>
      <c r="H169" s="47">
        <f>IF('lateral displacement'!X169=0, 'lateral displacement'!X169/0, 'lateral displacement'!X169)</f>
        <v>971.24940033602945</v>
      </c>
      <c r="J169" s="18">
        <f>IF('lateral displacement'!Z169=0, 'lateral displacement'!Z169/0, 'lateral displacement'!Z169)</f>
        <v>972.69963859933284</v>
      </c>
    </row>
    <row r="170" spans="2:10" x14ac:dyDescent="0.15">
      <c r="B170" s="15">
        <f>IF('RAOB Used for Calcs'!C170=0, 'RAOB Used for Calcs'!C170/0, 'RAOB Used for Calcs'!C170)</f>
        <v>14035.333333333334</v>
      </c>
      <c r="D170" s="47">
        <f>IF('lateral displacement'!T170=0, 'lateral displacement'!T170/0, 'lateral displacement'!T170)</f>
        <v>80.891295876577544</v>
      </c>
      <c r="F170" s="47">
        <f>IF('lateral displacement'!V170=0, 'lateral displacement'!V170/0, 'lateral displacement'!V170)</f>
        <v>80.887580436922747</v>
      </c>
      <c r="H170" s="47">
        <f>IF('lateral displacement'!X170=0, 'lateral displacement'!X170/0, 'lateral displacement'!X170)</f>
        <v>1017.6177393558064</v>
      </c>
      <c r="J170" s="18">
        <f>IF('lateral displacement'!Z170=0, 'lateral displacement'!Z170/0, 'lateral displacement'!Z170)</f>
        <v>1017.7643606661478</v>
      </c>
    </row>
    <row r="171" spans="2:10" x14ac:dyDescent="0.15">
      <c r="B171" s="15">
        <f>IF('RAOB Used for Calcs'!C171=0, 'RAOB Used for Calcs'!C171/0, 'RAOB Used for Calcs'!C171)</f>
        <v>14180.666666666668</v>
      </c>
      <c r="D171" s="47">
        <f>IF('lateral displacement'!T171=0, 'lateral displacement'!T171/0, 'lateral displacement'!T171)</f>
        <v>81.032463866674036</v>
      </c>
      <c r="F171" s="47">
        <f>IF('lateral displacement'!V171=0, 'lateral displacement'!V171/0, 'lateral displacement'!V171)</f>
        <v>81.02924076192258</v>
      </c>
      <c r="H171" s="47">
        <f>IF('lateral displacement'!X171=0, 'lateral displacement'!X171/0, 'lateral displacement'!X171)</f>
        <v>1064.4259423066078</v>
      </c>
      <c r="J171" s="18">
        <f>IF('lateral displacement'!Z171=0, 'lateral displacement'!Z171/0, 'lateral displacement'!Z171)</f>
        <v>1064.5316314933405</v>
      </c>
    </row>
    <row r="172" spans="2:10" x14ac:dyDescent="0.15">
      <c r="B172" s="15">
        <f>IF('RAOB Used for Calcs'!C172=0, 'RAOB Used for Calcs'!C172/0, 'RAOB Used for Calcs'!C172)</f>
        <v>14326</v>
      </c>
      <c r="D172" s="47">
        <f>IF('lateral displacement'!T172=0, 'lateral displacement'!T172/0, 'lateral displacement'!T172)</f>
        <v>81.163962542516146</v>
      </c>
      <c r="F172" s="47">
        <f>IF('lateral displacement'!V172=0, 'lateral displacement'!V172/0, 'lateral displacement'!V172)</f>
        <v>81.128041260920966</v>
      </c>
      <c r="H172" s="47">
        <f>IF('lateral displacement'!X172=0, 'lateral displacement'!X172/0, 'lateral displacement'!X172)</f>
        <v>1111.5512128176069</v>
      </c>
      <c r="J172" s="18">
        <f>IF('lateral displacement'!Z172=0, 'lateral displacement'!Z172/0, 'lateral displacement'!Z172)</f>
        <v>1098.7063011063817</v>
      </c>
    </row>
    <row r="173" spans="2:10" x14ac:dyDescent="0.15">
      <c r="B173" s="15">
        <f>IF('RAOB Used for Calcs'!C173=0, 'RAOB Used for Calcs'!C173/0, 'RAOB Used for Calcs'!C173)</f>
        <v>14352.666666666666</v>
      </c>
      <c r="D173" s="47">
        <f>IF('lateral displacement'!T173=0, 'lateral displacement'!T173/0, 'lateral displacement'!T173)</f>
        <v>81.187697373572718</v>
      </c>
      <c r="F173" s="47">
        <f>IF('lateral displacement'!V173=0, 'lateral displacement'!V173/0, 'lateral displacement'!V173)</f>
        <v>81.187631933522226</v>
      </c>
      <c r="H173" s="47">
        <f>IF('lateral displacement'!X173=0, 'lateral displacement'!X173/0, 'lateral displacement'!X173)</f>
        <v>1120.1417481949304</v>
      </c>
      <c r="J173" s="18">
        <f>IF('lateral displacement'!Z173=0, 'lateral displacement'!Z173/0, 'lateral displacement'!Z173)</f>
        <v>1120.1461128549611</v>
      </c>
    </row>
    <row r="174" spans="2:10" x14ac:dyDescent="0.15">
      <c r="B174" s="15">
        <f>IF('RAOB Used for Calcs'!C174=0, 'RAOB Used for Calcs'!C174/0, 'RAOB Used for Calcs'!C174)</f>
        <v>14379.333333333332</v>
      </c>
      <c r="D174" s="47">
        <f>IF('lateral displacement'!T174=0, 'lateral displacement'!T174/0, 'lateral displacement'!T174)</f>
        <v>81.211235884477816</v>
      </c>
      <c r="F174" s="47">
        <f>IF('lateral displacement'!V174=0, 'lateral displacement'!V174/0, 'lateral displacement'!V174)</f>
        <v>81.211522502046293</v>
      </c>
      <c r="H174" s="47">
        <f>IF('lateral displacement'!X174=0, 'lateral displacement'!X174/0, 'lateral displacement'!X174)</f>
        <v>1128.7453775523466</v>
      </c>
      <c r="J174" s="18">
        <f>IF('lateral displacement'!Z174=0, 'lateral displacement'!Z174/0, 'lateral displacement'!Z174)</f>
        <v>1128.7486643263455</v>
      </c>
    </row>
    <row r="175" spans="2:10" x14ac:dyDescent="0.15">
      <c r="B175" s="15">
        <f>IF('RAOB Used for Calcs'!C175=0, 'RAOB Used for Calcs'!C175/0, 'RAOB Used for Calcs'!C175)</f>
        <v>14406</v>
      </c>
      <c r="D175" s="47">
        <f>IF('lateral displacement'!T175=0, 'lateral displacement'!T175/0, 'lateral displacement'!T175)</f>
        <v>81.23563424808836</v>
      </c>
      <c r="F175" s="47">
        <f>IF('lateral displacement'!V175=0, 'lateral displacement'!V175/0, 'lateral displacement'!V175)</f>
        <v>81.263799404416886</v>
      </c>
      <c r="H175" s="47">
        <f>IF('lateral displacement'!X175=0, 'lateral displacement'!X175/0, 'lateral displacement'!X175)</f>
        <v>1137.3588672317599</v>
      </c>
      <c r="J175" s="18">
        <f>IF('lateral displacement'!Z175=0, 'lateral displacement'!Z175/0, 'lateral displacement'!Z175)</f>
        <v>1147.5694568935512</v>
      </c>
    </row>
    <row r="176" spans="2:10" x14ac:dyDescent="0.15">
      <c r="B176" s="15">
        <f>IF('RAOB Used for Calcs'!C176=0, 'RAOB Used for Calcs'!C176/0, 'RAOB Used for Calcs'!C176)</f>
        <v>14539.333333333334</v>
      </c>
      <c r="D176" s="47">
        <f>IF('lateral displacement'!T176=0, 'lateral displacement'!T176/0, 'lateral displacement'!T176)</f>
        <v>81.344528080684483</v>
      </c>
      <c r="F176" s="47">
        <f>IF('lateral displacement'!V176=0, 'lateral displacement'!V176/0, 'lateral displacement'!V176)</f>
        <v>81.344069211803685</v>
      </c>
      <c r="H176" s="47">
        <f>IF('lateral displacement'!X176=0, 'lateral displacement'!X176/0, 'lateral displacement'!X176)</f>
        <v>1176.6041258965472</v>
      </c>
      <c r="J176" s="18">
        <f>IF('lateral displacement'!Z176=0, 'lateral displacement'!Z176/0, 'lateral displacement'!Z176)</f>
        <v>1176.6988193838733</v>
      </c>
    </row>
    <row r="177" spans="2:10" x14ac:dyDescent="0.15">
      <c r="B177" s="15">
        <f>IF('RAOB Used for Calcs'!C177=0, 'RAOB Used for Calcs'!C177/0, 'RAOB Used for Calcs'!C177)</f>
        <v>14672.666666666668</v>
      </c>
      <c r="D177" s="47">
        <f>IF('lateral displacement'!T177=0, 'lateral displacement'!T177/0, 'lateral displacement'!T177)</f>
        <v>81.452045306638226</v>
      </c>
      <c r="F177" s="47">
        <f>IF('lateral displacement'!V177=0, 'lateral displacement'!V177/0, 'lateral displacement'!V177)</f>
        <v>81.449971219488802</v>
      </c>
      <c r="H177" s="47">
        <f>IF('lateral displacement'!X177=0, 'lateral displacement'!X177/0, 'lateral displacement'!X177)</f>
        <v>1216.1334650233132</v>
      </c>
      <c r="J177" s="18">
        <f>IF('lateral displacement'!Z177=0, 'lateral displacement'!Z177/0, 'lateral displacement'!Z177)</f>
        <v>1216.1490316977879</v>
      </c>
    </row>
    <row r="178" spans="2:10" x14ac:dyDescent="0.15">
      <c r="B178" s="15">
        <f>IF('RAOB Used for Calcs'!C178=0, 'RAOB Used for Calcs'!C178/0, 'RAOB Used for Calcs'!C178)</f>
        <v>14806</v>
      </c>
      <c r="D178" s="47">
        <f>IF('lateral displacement'!T178=0, 'lateral displacement'!T178/0, 'lateral displacement'!T178)</f>
        <v>81.553340271143654</v>
      </c>
      <c r="F178" s="47">
        <f>IF('lateral displacement'!V178=0, 'lateral displacement'!V178/0, 'lateral displacement'!V178)</f>
        <v>81.550335279659251</v>
      </c>
      <c r="H178" s="47">
        <f>IF('lateral displacement'!X178=0, 'lateral displacement'!X178/0, 'lateral displacement'!X178)</f>
        <v>1255.7095041735031</v>
      </c>
      <c r="J178" s="18">
        <f>IF('lateral displacement'!Z178=0, 'lateral displacement'!Z178/0, 'lateral displacement'!Z178)</f>
        <v>1255.2393933374003</v>
      </c>
    </row>
    <row r="179" spans="2:10" x14ac:dyDescent="0.15">
      <c r="B179" s="15">
        <f>IF('RAOB Used for Calcs'!C179=0, 'RAOB Used for Calcs'!C179/0, 'RAOB Used for Calcs'!C179)</f>
        <v>14934.666666666666</v>
      </c>
      <c r="D179" s="47">
        <f>IF('lateral displacement'!T179=0, 'lateral displacement'!T179/0, 'lateral displacement'!T179)</f>
        <v>81.645620261195901</v>
      </c>
      <c r="F179" s="47">
        <f>IF('lateral displacement'!V179=0, 'lateral displacement'!V179/0, 'lateral displacement'!V179)</f>
        <v>81.643895355736888</v>
      </c>
      <c r="H179" s="47">
        <f>IF('lateral displacement'!X179=0, 'lateral displacement'!X179/0, 'lateral displacement'!X179)</f>
        <v>1293.8752108153847</v>
      </c>
      <c r="J179" s="18">
        <f>IF('lateral displacement'!Z179=0, 'lateral displacement'!Z179/0, 'lateral displacement'!Z179)</f>
        <v>1293.8434320093791</v>
      </c>
    </row>
    <row r="180" spans="2:10" x14ac:dyDescent="0.15">
      <c r="B180" s="15">
        <f>IF('RAOB Used for Calcs'!C180=0, 'RAOB Used for Calcs'!C180/0, 'RAOB Used for Calcs'!C180)</f>
        <v>15063.333333333332</v>
      </c>
      <c r="D180" s="47">
        <f>IF('lateral displacement'!T180=0, 'lateral displacement'!T180/0, 'lateral displacement'!T180)</f>
        <v>81.732725534871108</v>
      </c>
      <c r="F180" s="47">
        <f>IF('lateral displacement'!V180=0, 'lateral displacement'!V180/0, 'lateral displacement'!V180)</f>
        <v>81.731248083310433</v>
      </c>
      <c r="H180" s="47">
        <f>IF('lateral displacement'!X180=0, 'lateral displacement'!X180/0, 'lateral displacement'!X180)</f>
        <v>1331.9455810392492</v>
      </c>
      <c r="J180" s="18">
        <f>IF('lateral displacement'!Z180=0, 'lateral displacement'!Z180/0, 'lateral displacement'!Z180)</f>
        <v>1331.8905435724776</v>
      </c>
    </row>
    <row r="181" spans="2:10" x14ac:dyDescent="0.15">
      <c r="B181" s="15">
        <f>IF('RAOB Used for Calcs'!C181=0, 'RAOB Used for Calcs'!C181/0, 'RAOB Used for Calcs'!C181)</f>
        <v>15192</v>
      </c>
      <c r="D181" s="47">
        <f>IF('lateral displacement'!T181=0, 'lateral displacement'!T181/0, 'lateral displacement'!T181)</f>
        <v>81.815398453864304</v>
      </c>
      <c r="F181" s="47">
        <f>IF('lateral displacement'!V181=0, 'lateral displacement'!V181/0, 'lateral displacement'!V181)</f>
        <v>81.791245389085816</v>
      </c>
      <c r="H181" s="47">
        <f>IF('lateral displacement'!X181=0, 'lateral displacement'!X181/0, 'lateral displacement'!X181)</f>
        <v>1369.8508388627984</v>
      </c>
      <c r="J181" s="18">
        <f>IF('lateral displacement'!Z181=0, 'lateral displacement'!Z181/0, 'lateral displacement'!Z181)</f>
        <v>1358.7784875116336</v>
      </c>
    </row>
    <row r="182" spans="2:10" x14ac:dyDescent="0.15">
      <c r="B182" s="15">
        <f>IF('RAOB Used for Calcs'!C182=0, 'RAOB Used for Calcs'!C182/0, 'RAOB Used for Calcs'!C182)</f>
        <v>15208</v>
      </c>
      <c r="D182" s="47">
        <f>IF('lateral displacement'!T182=0, 'lateral displacement'!T182/0, 'lateral displacement'!T182)</f>
        <v>81.825612178522022</v>
      </c>
      <c r="F182" s="47">
        <f>IF('lateral displacement'!V182=0, 'lateral displacement'!V182/0, 'lateral displacement'!V182)</f>
        <v>81.825607491487617</v>
      </c>
      <c r="H182" s="47">
        <f>IF('lateral displacement'!X182=0, 'lateral displacement'!X182/0, 'lateral displacement'!X182)</f>
        <v>1374.5390426328531</v>
      </c>
      <c r="J182" s="18">
        <f>IF('lateral displacement'!Z182=0, 'lateral displacement'!Z182/0, 'lateral displacement'!Z182)</f>
        <v>1374.5386257412811</v>
      </c>
    </row>
    <row r="183" spans="2:10" x14ac:dyDescent="0.15">
      <c r="B183" s="15">
        <f>IF('RAOB Used for Calcs'!C183=0, 'RAOB Used for Calcs'!C183/0, 'RAOB Used for Calcs'!C183)</f>
        <v>15224</v>
      </c>
      <c r="D183" s="47">
        <f>IF('lateral displacement'!T183=0, 'lateral displacement'!T183/0, 'lateral displacement'!T183)</f>
        <v>81.835811842076509</v>
      </c>
      <c r="F183" s="47">
        <f>IF('lateral displacement'!V183=0, 'lateral displacement'!V183/0, 'lateral displacement'!V183)</f>
        <v>81.836025172742609</v>
      </c>
      <c r="H183" s="47">
        <f>IF('lateral displacement'!X183=0, 'lateral displacement'!X183/0, 'lateral displacement'!X183)</f>
        <v>1379.2259957281917</v>
      </c>
      <c r="J183" s="18">
        <f>IF('lateral displacement'!Z183=0, 'lateral displacement'!Z183/0, 'lateral displacement'!Z183)</f>
        <v>1379.2252335544915</v>
      </c>
    </row>
    <row r="184" spans="2:10" x14ac:dyDescent="0.15">
      <c r="B184" s="15">
        <f>IF('RAOB Used for Calcs'!C184=0, 'RAOB Used for Calcs'!C184/0, 'RAOB Used for Calcs'!C184)</f>
        <v>15240</v>
      </c>
      <c r="D184" s="47">
        <f>IF('lateral displacement'!T184=0, 'lateral displacement'!T184/0, 'lateral displacement'!T184)</f>
        <v>81.846651497629296</v>
      </c>
      <c r="F184" s="47">
        <f>IF('lateral displacement'!V184=0, 'lateral displacement'!V184/0, 'lateral displacement'!V184)</f>
        <v>81.864823320183788</v>
      </c>
      <c r="H184" s="47">
        <f>IF('lateral displacement'!X184=0, 'lateral displacement'!X184/0, 'lateral displacement'!X184)</f>
        <v>1383.9106623024297</v>
      </c>
      <c r="J184" s="18">
        <f>IF('lateral displacement'!Z184=0, 'lateral displacement'!Z184/0, 'lateral displacement'!Z184)</f>
        <v>1391.498368945626</v>
      </c>
    </row>
    <row r="185" spans="2:10" x14ac:dyDescent="0.15">
      <c r="B185" s="15">
        <f>IF('RAOB Used for Calcs'!C185=0, 'RAOB Used for Calcs'!C185/0, 'RAOB Used for Calcs'!C185)</f>
        <v>15340</v>
      </c>
      <c r="D185" s="47">
        <f>IF('lateral displacement'!T185=0, 'lateral displacement'!T185/0, 'lateral displacement'!T185)</f>
        <v>81.91200662084556</v>
      </c>
      <c r="F185" s="47">
        <f>IF('lateral displacement'!V185=0, 'lateral displacement'!V185/0, 'lateral displacement'!V185)</f>
        <v>81.912514947740107</v>
      </c>
      <c r="H185" s="47">
        <f>IF('lateral displacement'!X185=0, 'lateral displacement'!X185/0, 'lateral displacement'!X185)</f>
        <v>1411.358448806257</v>
      </c>
      <c r="J185" s="18">
        <f>IF('lateral displacement'!Z185=0, 'lateral displacement'!Z185/0, 'lateral displacement'!Z185)</f>
        <v>1411.3190713711308</v>
      </c>
    </row>
    <row r="186" spans="2:10" x14ac:dyDescent="0.15">
      <c r="B186" s="15">
        <f>IF('RAOB Used for Calcs'!C186=0, 'RAOB Used for Calcs'!C186/0, 'RAOB Used for Calcs'!C186)</f>
        <v>15440</v>
      </c>
      <c r="D186" s="47">
        <f>IF('lateral displacement'!T186=0, 'lateral displacement'!T186/0, 'lateral displacement'!T186)</f>
        <v>81.978886724745479</v>
      </c>
      <c r="F186" s="47">
        <f>IF('lateral displacement'!V186=0, 'lateral displacement'!V186/0, 'lateral displacement'!V186)</f>
        <v>81.978003469959461</v>
      </c>
      <c r="H186" s="47">
        <f>IF('lateral displacement'!X186=0, 'lateral displacement'!X186/0, 'lateral displacement'!X186)</f>
        <v>1438.6881030047057</v>
      </c>
      <c r="J186" s="18">
        <f>IF('lateral displacement'!Z186=0, 'lateral displacement'!Z186/0, 'lateral displacement'!Z186)</f>
        <v>1438.6445224270735</v>
      </c>
    </row>
    <row r="187" spans="2:10" x14ac:dyDescent="0.15">
      <c r="B187" s="15">
        <f>IF('RAOB Used for Calcs'!C187=0, 'RAOB Used for Calcs'!C187/0, 'RAOB Used for Calcs'!C187)</f>
        <v>15540</v>
      </c>
      <c r="D187" s="47">
        <f>IF('lateral displacement'!T187=0, 'lateral displacement'!T187/0, 'lateral displacement'!T187)</f>
        <v>82.043117064287358</v>
      </c>
      <c r="F187" s="47">
        <f>IF('lateral displacement'!V187=0, 'lateral displacement'!V187/0, 'lateral displacement'!V187)</f>
        <v>82.042923340151944</v>
      </c>
      <c r="H187" s="47">
        <f>IF('lateral displacement'!X187=0, 'lateral displacement'!X187/0, 'lateral displacement'!X187)</f>
        <v>1465.8870154702574</v>
      </c>
      <c r="J187" s="18">
        <f>IF('lateral displacement'!Z187=0, 'lateral displacement'!Z187/0, 'lateral displacement'!Z187)</f>
        <v>1466.1338573690361</v>
      </c>
    </row>
    <row r="188" spans="2:10" x14ac:dyDescent="0.15">
      <c r="B188" s="15">
        <f>IF('RAOB Used for Calcs'!C188=0, 'RAOB Used for Calcs'!C188/0, 'RAOB Used for Calcs'!C188)</f>
        <v>15643.333333333334</v>
      </c>
      <c r="D188" s="47">
        <f>IF('lateral displacement'!T188=0, 'lateral displacement'!T188/0, 'lateral displacement'!T188)</f>
        <v>82.106766231422966</v>
      </c>
      <c r="F188" s="47">
        <f>IF('lateral displacement'!V188=0, 'lateral displacement'!V188/0, 'lateral displacement'!V188)</f>
        <v>82.105894577744763</v>
      </c>
      <c r="H188" s="47">
        <f>IF('lateral displacement'!X188=0, 'lateral displacement'!X188/0, 'lateral displacement'!X188)</f>
        <v>1493.8264536321453</v>
      </c>
      <c r="J188" s="18">
        <f>IF('lateral displacement'!Z188=0, 'lateral displacement'!Z188/0, 'lateral displacement'!Z188)</f>
        <v>1493.7626399745725</v>
      </c>
    </row>
    <row r="189" spans="2:10" x14ac:dyDescent="0.15">
      <c r="B189" s="15">
        <f>IF('RAOB Used for Calcs'!C189=0, 'RAOB Used for Calcs'!C189/0, 'RAOB Used for Calcs'!C189)</f>
        <v>15746.666666666668</v>
      </c>
      <c r="D189" s="47">
        <f>IF('lateral displacement'!T189=0, 'lateral displacement'!T189/0, 'lateral displacement'!T189)</f>
        <v>82.167800437523979</v>
      </c>
      <c r="F189" s="47">
        <f>IF('lateral displacement'!V189=0, 'lateral displacement'!V189/0, 'lateral displacement'!V189)</f>
        <v>82.167056752499974</v>
      </c>
      <c r="H189" s="47">
        <f>IF('lateral displacement'!X189=0, 'lateral displacement'!X189/0, 'lateral displacement'!X189)</f>
        <v>1521.5744508213145</v>
      </c>
      <c r="J189" s="18">
        <f>IF('lateral displacement'!Z189=0, 'lateral displacement'!Z189/0, 'lateral displacement'!Z189)</f>
        <v>1521.5024290774709</v>
      </c>
    </row>
    <row r="190" spans="2:10" x14ac:dyDescent="0.15">
      <c r="B190" s="15">
        <f>IF('RAOB Used for Calcs'!C190=0, 'RAOB Used for Calcs'!C190/0, 'RAOB Used for Calcs'!C190)</f>
        <v>15850</v>
      </c>
      <c r="D190" s="47">
        <f>IF('lateral displacement'!T190=0, 'lateral displacement'!T190/0, 'lateral displacement'!T190)</f>
        <v>82.22660358855299</v>
      </c>
      <c r="F190" s="47">
        <f>IF('lateral displacement'!V190=0, 'lateral displacement'!V190/0, 'lateral displacement'!V190)</f>
        <v>82.221438122128333</v>
      </c>
      <c r="H190" s="47">
        <f>IF('lateral displacement'!X190=0, 'lateral displacement'!X190/0, 'lateral displacement'!X190)</f>
        <v>1549.1063827789526</v>
      </c>
      <c r="J190" s="18">
        <f>IF('lateral displacement'!Z190=0, 'lateral displacement'!Z190/0, 'lateral displacement'!Z190)</f>
        <v>1546.8280793636095</v>
      </c>
    </row>
    <row r="191" spans="2:10" x14ac:dyDescent="0.15">
      <c r="B191" s="15">
        <f>IF('RAOB Used for Calcs'!C191=0, 'RAOB Used for Calcs'!C191/0, 'RAOB Used for Calcs'!C191)</f>
        <v>15930</v>
      </c>
      <c r="D191" s="47">
        <f>IF('lateral displacement'!T191=0, 'lateral displacement'!T191/0, 'lateral displacement'!T191)</f>
        <v>82.26991034030803</v>
      </c>
      <c r="F191" s="47">
        <f>IF('lateral displacement'!V191=0, 'lateral displacement'!V191/0, 'lateral displacement'!V191)</f>
        <v>82.255474756389688</v>
      </c>
      <c r="H191" s="47">
        <f>IF('lateral displacement'!X191=0, 'lateral displacement'!X191/0, 'lateral displacement'!X191)</f>
        <v>1569.8034044905619</v>
      </c>
      <c r="J191" s="18">
        <f>IF('lateral displacement'!Z191=0, 'lateral displacement'!Z191/0, 'lateral displacement'!Z191)</f>
        <v>1562.9043972533589</v>
      </c>
    </row>
    <row r="192" spans="2:10" x14ac:dyDescent="0.15">
      <c r="B192" s="15">
        <f>IF('RAOB Used for Calcs'!C192=0, 'RAOB Used for Calcs'!C192/0, 'RAOB Used for Calcs'!C192)</f>
        <v>16010</v>
      </c>
      <c r="D192" s="47">
        <f>IF('lateral displacement'!T192=0, 'lateral displacement'!T192/0, 'lateral displacement'!T192)</f>
        <v>82.26991034030803</v>
      </c>
      <c r="F192" s="47">
        <f>IF('lateral displacement'!V192=0, 'lateral displacement'!V192/0, 'lateral displacement'!V192)</f>
        <v>82.26991034030803</v>
      </c>
      <c r="H192" s="47">
        <f>IF('lateral displacement'!X192=0, 'lateral displacement'!X192/0, 'lateral displacement'!X192)</f>
        <v>1569.8034044905619</v>
      </c>
      <c r="J192" s="18">
        <f>IF('lateral displacement'!Z192=0, 'lateral displacement'!Z192/0, 'lateral displacement'!Z192)</f>
        <v>1569.8034044905619</v>
      </c>
    </row>
    <row r="193" spans="2:10" x14ac:dyDescent="0.15">
      <c r="B193" s="15">
        <f>IF('RAOB Used for Calcs'!C193=0, 'RAOB Used for Calcs'!C193/0, 'RAOB Used for Calcs'!C193)</f>
        <v>16090</v>
      </c>
      <c r="D193" s="47">
        <f>IF('lateral displacement'!T193=0, 'lateral displacement'!T193/0, 'lateral displacement'!T193)</f>
        <v>82.26991034030803</v>
      </c>
      <c r="F193" s="47">
        <f>IF('lateral displacement'!V193=0, 'lateral displacement'!V193/0, 'lateral displacement'!V193)</f>
        <v>82.26991034030803</v>
      </c>
      <c r="H193" s="47">
        <f>IF('lateral displacement'!X193=0, 'lateral displacement'!X193/0, 'lateral displacement'!X193)</f>
        <v>1569.8034044905619</v>
      </c>
      <c r="J193" s="18">
        <f>IF('lateral displacement'!Z193=0, 'lateral displacement'!Z193/0, 'lateral displacement'!Z193)</f>
        <v>1569.8034044905619</v>
      </c>
    </row>
    <row r="194" spans="2:10" x14ac:dyDescent="0.15">
      <c r="B194" s="15">
        <f>IF('RAOB Used for Calcs'!C194=0, 'RAOB Used for Calcs'!C194/0, 'RAOB Used for Calcs'!C194)</f>
        <v>16111.333333333334</v>
      </c>
      <c r="D194" s="47">
        <f>IF('lateral displacement'!T194=0, 'lateral displacement'!T194/0, 'lateral displacement'!T194)</f>
        <v>82.26991034030803</v>
      </c>
      <c r="F194" s="47">
        <f>IF('lateral displacement'!V194=0, 'lateral displacement'!V194/0, 'lateral displacement'!V194)</f>
        <v>82.26991034030803</v>
      </c>
      <c r="H194" s="47">
        <f>IF('lateral displacement'!X194=0, 'lateral displacement'!X194/0, 'lateral displacement'!X194)</f>
        <v>1569.8034044905619</v>
      </c>
      <c r="J194" s="18">
        <f>IF('lateral displacement'!Z194=0, 'lateral displacement'!Z194/0, 'lateral displacement'!Z194)</f>
        <v>1569.8034044905619</v>
      </c>
    </row>
    <row r="195" spans="2:10" x14ac:dyDescent="0.15">
      <c r="B195" s="15">
        <f>IF('RAOB Used for Calcs'!C195=0, 'RAOB Used for Calcs'!C195/0, 'RAOB Used for Calcs'!C195)</f>
        <v>16132.666666666668</v>
      </c>
      <c r="D195" s="47">
        <f>IF('lateral displacement'!T195=0, 'lateral displacement'!T195/0, 'lateral displacement'!T195)</f>
        <v>82.26991034030803</v>
      </c>
      <c r="F195" s="47">
        <f>IF('lateral displacement'!V195=0, 'lateral displacement'!V195/0, 'lateral displacement'!V195)</f>
        <v>82.26991034030803</v>
      </c>
      <c r="H195" s="47">
        <f>IF('lateral displacement'!X195=0, 'lateral displacement'!X195/0, 'lateral displacement'!X195)</f>
        <v>1569.8034044905619</v>
      </c>
      <c r="J195" s="18">
        <f>IF('lateral displacement'!Z195=0, 'lateral displacement'!Z195/0, 'lateral displacement'!Z195)</f>
        <v>1569.8034044905619</v>
      </c>
    </row>
    <row r="196" spans="2:10" x14ac:dyDescent="0.15">
      <c r="B196" s="15">
        <f>IF('RAOB Used for Calcs'!C196=0, 'RAOB Used for Calcs'!C196/0, 'RAOB Used for Calcs'!C196)</f>
        <v>16154</v>
      </c>
      <c r="D196" s="47">
        <f>IF('lateral displacement'!T196=0, 'lateral displacement'!T196/0, 'lateral displacement'!T196)</f>
        <v>82.26991034030803</v>
      </c>
      <c r="F196" s="47">
        <f>IF('lateral displacement'!V196=0, 'lateral displacement'!V196/0, 'lateral displacement'!V196)</f>
        <v>82.26991034030803</v>
      </c>
      <c r="H196" s="47">
        <f>IF('lateral displacement'!X196=0, 'lateral displacement'!X196/0, 'lateral displacement'!X196)</f>
        <v>1569.8034044905619</v>
      </c>
      <c r="J196" s="18">
        <f>IF('lateral displacement'!Z196=0, 'lateral displacement'!Z196/0, 'lateral displacement'!Z196)</f>
        <v>1569.8034044905619</v>
      </c>
    </row>
    <row r="197" spans="2:10" x14ac:dyDescent="0.15">
      <c r="B197" s="15">
        <f>IF('RAOB Used for Calcs'!C197=0, 'RAOB Used for Calcs'!C197/0, 'RAOB Used for Calcs'!C197)</f>
        <v>16280</v>
      </c>
      <c r="D197" s="47">
        <f>IF('lateral displacement'!T197=0, 'lateral displacement'!T197/0, 'lateral displacement'!T197)</f>
        <v>82.26991034030803</v>
      </c>
      <c r="F197" s="47">
        <f>IF('lateral displacement'!V197=0, 'lateral displacement'!V197/0, 'lateral displacement'!V197)</f>
        <v>82.26991034030803</v>
      </c>
      <c r="H197" s="47">
        <f>IF('lateral displacement'!X197=0, 'lateral displacement'!X197/0, 'lateral displacement'!X197)</f>
        <v>1569.8034044905619</v>
      </c>
      <c r="J197" s="18">
        <f>IF('lateral displacement'!Z197=0, 'lateral displacement'!Z197/0, 'lateral displacement'!Z197)</f>
        <v>1569.8034044905619</v>
      </c>
    </row>
    <row r="198" spans="2:10" x14ac:dyDescent="0.15">
      <c r="B198" s="15">
        <f>IF('RAOB Used for Calcs'!C198=0, 'RAOB Used for Calcs'!C198/0, 'RAOB Used for Calcs'!C198)</f>
        <v>16406</v>
      </c>
      <c r="D198" s="47">
        <f>IF('lateral displacement'!T198=0, 'lateral displacement'!T198/0, 'lateral displacement'!T198)</f>
        <v>82.26991034030803</v>
      </c>
      <c r="F198" s="47">
        <f>IF('lateral displacement'!V198=0, 'lateral displacement'!V198/0, 'lateral displacement'!V198)</f>
        <v>82.26991034030803</v>
      </c>
      <c r="H198" s="47">
        <f>IF('lateral displacement'!X198=0, 'lateral displacement'!X198/0, 'lateral displacement'!X198)</f>
        <v>1569.8034044905619</v>
      </c>
      <c r="J198" s="18">
        <f>IF('lateral displacement'!Z198=0, 'lateral displacement'!Z198/0, 'lateral displacement'!Z198)</f>
        <v>1569.8034044905619</v>
      </c>
    </row>
    <row r="199" spans="2:10" x14ac:dyDescent="0.15">
      <c r="B199" s="15">
        <f>IF('RAOB Used for Calcs'!C199=0, 'RAOB Used for Calcs'!C199/0, 'RAOB Used for Calcs'!C199)</f>
        <v>16532</v>
      </c>
      <c r="D199" s="47">
        <f>IF('lateral displacement'!T199=0, 'lateral displacement'!T199/0, 'lateral displacement'!T199)</f>
        <v>82.26991034030803</v>
      </c>
      <c r="F199" s="47">
        <f>IF('lateral displacement'!V199=0, 'lateral displacement'!V199/0, 'lateral displacement'!V199)</f>
        <v>82.26991034030803</v>
      </c>
      <c r="H199" s="47">
        <f>IF('lateral displacement'!X199=0, 'lateral displacement'!X199/0, 'lateral displacement'!X199)</f>
        <v>1569.8034044905619</v>
      </c>
      <c r="J199" s="18">
        <f>IF('lateral displacement'!Z199=0, 'lateral displacement'!Z199/0, 'lateral displacement'!Z199)</f>
        <v>1569.8034044905619</v>
      </c>
    </row>
    <row r="200" spans="2:10" x14ac:dyDescent="0.15">
      <c r="B200" s="15">
        <f>IF('RAOB Used for Calcs'!C200=0, 'RAOB Used for Calcs'!C200/0, 'RAOB Used for Calcs'!C200)</f>
        <v>16665.333333333332</v>
      </c>
      <c r="D200" s="47">
        <f>IF('lateral displacement'!T200=0, 'lateral displacement'!T200/0, 'lateral displacement'!T200)</f>
        <v>82.26991034030803</v>
      </c>
      <c r="F200" s="47">
        <f>IF('lateral displacement'!V200=0, 'lateral displacement'!V200/0, 'lateral displacement'!V200)</f>
        <v>82.26991034030803</v>
      </c>
      <c r="H200" s="47">
        <f>IF('lateral displacement'!X200=0, 'lateral displacement'!X200/0, 'lateral displacement'!X200)</f>
        <v>1569.8034044905619</v>
      </c>
      <c r="J200" s="18">
        <f>IF('lateral displacement'!Z200=0, 'lateral displacement'!Z200/0, 'lateral displacement'!Z200)</f>
        <v>1569.8034044905619</v>
      </c>
    </row>
    <row r="201" spans="2:10" x14ac:dyDescent="0.15">
      <c r="B201" s="15">
        <f>IF('RAOB Used for Calcs'!C201=0, 'RAOB Used for Calcs'!C201/0, 'RAOB Used for Calcs'!C201)</f>
        <v>16798.666666666664</v>
      </c>
      <c r="D201" s="47">
        <f>IF('lateral displacement'!T201=0, 'lateral displacement'!T201/0, 'lateral displacement'!T201)</f>
        <v>82.26991034030803</v>
      </c>
      <c r="F201" s="47">
        <f>IF('lateral displacement'!V201=0, 'lateral displacement'!V201/0, 'lateral displacement'!V201)</f>
        <v>82.26991034030803</v>
      </c>
      <c r="H201" s="47">
        <f>IF('lateral displacement'!X201=0, 'lateral displacement'!X201/0, 'lateral displacement'!X201)</f>
        <v>1569.8034044905619</v>
      </c>
      <c r="J201" s="18">
        <f>IF('lateral displacement'!Z201=0, 'lateral displacement'!Z201/0, 'lateral displacement'!Z201)</f>
        <v>1569.8034044905619</v>
      </c>
    </row>
    <row r="202" spans="2:10" x14ac:dyDescent="0.15">
      <c r="B202" s="15">
        <f>IF('RAOB Used for Calcs'!C202=0, 'RAOB Used for Calcs'!C202/0, 'RAOB Used for Calcs'!C202)</f>
        <v>16932</v>
      </c>
      <c r="D202" s="47">
        <f>IF('lateral displacement'!T202=0, 'lateral displacement'!T202/0, 'lateral displacement'!T202)</f>
        <v>82.26991034030803</v>
      </c>
      <c r="F202" s="47">
        <f>IF('lateral displacement'!V202=0, 'lateral displacement'!V202/0, 'lateral displacement'!V202)</f>
        <v>82.26991034030803</v>
      </c>
      <c r="H202" s="47">
        <f>IF('lateral displacement'!X202=0, 'lateral displacement'!X202/0, 'lateral displacement'!X202)</f>
        <v>1569.8034044905619</v>
      </c>
      <c r="J202" s="18">
        <f>IF('lateral displacement'!Z202=0, 'lateral displacement'!Z202/0, 'lateral displacement'!Z202)</f>
        <v>1569.8034044905619</v>
      </c>
    </row>
    <row r="203" spans="2:10" x14ac:dyDescent="0.15">
      <c r="B203" s="15">
        <f>IF('RAOB Used for Calcs'!C203=0, 'RAOB Used for Calcs'!C203/0, 'RAOB Used for Calcs'!C203)</f>
        <v>17079.333333333332</v>
      </c>
      <c r="D203" s="47">
        <f>IF('lateral displacement'!T203=0, 'lateral displacement'!T203/0, 'lateral displacement'!T203)</f>
        <v>82.26991034030803</v>
      </c>
      <c r="F203" s="47">
        <f>IF('lateral displacement'!V203=0, 'lateral displacement'!V203/0, 'lateral displacement'!V203)</f>
        <v>82.26991034030803</v>
      </c>
      <c r="H203" s="47">
        <f>IF('lateral displacement'!X203=0, 'lateral displacement'!X203/0, 'lateral displacement'!X203)</f>
        <v>1569.8034044905619</v>
      </c>
      <c r="J203" s="18">
        <f>IF('lateral displacement'!Z203=0, 'lateral displacement'!Z203/0, 'lateral displacement'!Z203)</f>
        <v>1569.8034044905619</v>
      </c>
    </row>
    <row r="204" spans="2:10" x14ac:dyDescent="0.15">
      <c r="B204" s="15">
        <f>IF('RAOB Used for Calcs'!C204=0, 'RAOB Used for Calcs'!C204/0, 'RAOB Used for Calcs'!C204)</f>
        <v>17226.666666666664</v>
      </c>
      <c r="D204" s="47">
        <f>IF('lateral displacement'!T204=0, 'lateral displacement'!T204/0, 'lateral displacement'!T204)</f>
        <v>82.26991034030803</v>
      </c>
      <c r="F204" s="47">
        <f>IF('lateral displacement'!V204=0, 'lateral displacement'!V204/0, 'lateral displacement'!V204)</f>
        <v>82.26991034030803</v>
      </c>
      <c r="H204" s="47">
        <f>IF('lateral displacement'!X204=0, 'lateral displacement'!X204/0, 'lateral displacement'!X204)</f>
        <v>1569.8034044905619</v>
      </c>
      <c r="J204" s="18">
        <f>IF('lateral displacement'!Z204=0, 'lateral displacement'!Z204/0, 'lateral displacement'!Z204)</f>
        <v>1569.8034044905619</v>
      </c>
    </row>
    <row r="205" spans="2:10" x14ac:dyDescent="0.15">
      <c r="B205" s="15">
        <f>IF('RAOB Used for Calcs'!C205=0, 'RAOB Used for Calcs'!C205/0, 'RAOB Used for Calcs'!C205)</f>
        <v>17374</v>
      </c>
      <c r="D205" s="47">
        <f>IF('lateral displacement'!T205=0, 'lateral displacement'!T205/0, 'lateral displacement'!T205)</f>
        <v>82.26991034030803</v>
      </c>
      <c r="F205" s="47">
        <f>IF('lateral displacement'!V205=0, 'lateral displacement'!V205/0, 'lateral displacement'!V205)</f>
        <v>82.26991034030803</v>
      </c>
      <c r="H205" s="47">
        <f>IF('lateral displacement'!X205=0, 'lateral displacement'!X205/0, 'lateral displacement'!X205)</f>
        <v>1569.8034044905619</v>
      </c>
      <c r="J205" s="18">
        <f>IF('lateral displacement'!Z205=0, 'lateral displacement'!Z205/0, 'lateral displacement'!Z205)</f>
        <v>1569.8034044905619</v>
      </c>
    </row>
    <row r="206" spans="2:10" x14ac:dyDescent="0.15">
      <c r="B206" s="15">
        <f>IF('RAOB Used for Calcs'!C206=0, 'RAOB Used for Calcs'!C206/0, 'RAOB Used for Calcs'!C206)</f>
        <v>17537.333333333332</v>
      </c>
      <c r="D206" s="47">
        <f>IF('lateral displacement'!T206=0, 'lateral displacement'!T206/0, 'lateral displacement'!T206)</f>
        <v>82.26991034030803</v>
      </c>
      <c r="F206" s="47">
        <f>IF('lateral displacement'!V206=0, 'lateral displacement'!V206/0, 'lateral displacement'!V206)</f>
        <v>82.26991034030803</v>
      </c>
      <c r="H206" s="47">
        <f>IF('lateral displacement'!X206=0, 'lateral displacement'!X206/0, 'lateral displacement'!X206)</f>
        <v>1569.8034044905619</v>
      </c>
      <c r="J206" s="18">
        <f>IF('lateral displacement'!Z206=0, 'lateral displacement'!Z206/0, 'lateral displacement'!Z206)</f>
        <v>1569.8034044905619</v>
      </c>
    </row>
    <row r="207" spans="2:10" x14ac:dyDescent="0.15">
      <c r="B207" s="15">
        <f>IF('RAOB Used for Calcs'!C207=0, 'RAOB Used for Calcs'!C207/0, 'RAOB Used for Calcs'!C207)</f>
        <v>17700.666666666664</v>
      </c>
      <c r="D207" s="47">
        <f>IF('lateral displacement'!T207=0, 'lateral displacement'!T207/0, 'lateral displacement'!T207)</f>
        <v>82.26991034030803</v>
      </c>
      <c r="F207" s="47">
        <f>IF('lateral displacement'!V207=0, 'lateral displacement'!V207/0, 'lateral displacement'!V207)</f>
        <v>82.26991034030803</v>
      </c>
      <c r="H207" s="47">
        <f>IF('lateral displacement'!X207=0, 'lateral displacement'!X207/0, 'lateral displacement'!X207)</f>
        <v>1569.8034044905619</v>
      </c>
      <c r="J207" s="18">
        <f>IF('lateral displacement'!Z207=0, 'lateral displacement'!Z207/0, 'lateral displacement'!Z207)</f>
        <v>1569.8034044905619</v>
      </c>
    </row>
    <row r="208" spans="2:10" x14ac:dyDescent="0.15">
      <c r="B208" s="15">
        <f>IF('RAOB Used for Calcs'!C208=0, 'RAOB Used for Calcs'!C208/0, 'RAOB Used for Calcs'!C208)</f>
        <v>17864</v>
      </c>
      <c r="D208" s="47">
        <f>IF('lateral displacement'!T208=0, 'lateral displacement'!T208/0, 'lateral displacement'!T208)</f>
        <v>82.26991034030803</v>
      </c>
      <c r="F208" s="47">
        <f>IF('lateral displacement'!V208=0, 'lateral displacement'!V208/0, 'lateral displacement'!V208)</f>
        <v>82.26991034030803</v>
      </c>
      <c r="H208" s="47">
        <f>IF('lateral displacement'!X208=0, 'lateral displacement'!X208/0, 'lateral displacement'!X208)</f>
        <v>1569.8034044905619</v>
      </c>
      <c r="J208" s="18">
        <f>IF('lateral displacement'!Z208=0, 'lateral displacement'!Z208/0, 'lateral displacement'!Z208)</f>
        <v>1569.8034044905619</v>
      </c>
    </row>
    <row r="209" spans="2:10" x14ac:dyDescent="0.15">
      <c r="B209" s="15">
        <f>IF('RAOB Used for Calcs'!C209=0, 'RAOB Used for Calcs'!C209/0, 'RAOB Used for Calcs'!C209)</f>
        <v>18026</v>
      </c>
      <c r="D209" s="47">
        <f>IF('lateral displacement'!T209=0, 'lateral displacement'!T209/0, 'lateral displacement'!T209)</f>
        <v>82.26991034030803</v>
      </c>
      <c r="F209" s="47">
        <f>IF('lateral displacement'!V209=0, 'lateral displacement'!V209/0, 'lateral displacement'!V209)</f>
        <v>82.26991034030803</v>
      </c>
      <c r="H209" s="47">
        <f>IF('lateral displacement'!X209=0, 'lateral displacement'!X209/0, 'lateral displacement'!X209)</f>
        <v>1569.8034044905619</v>
      </c>
      <c r="J209" s="18">
        <f>IF('lateral displacement'!Z209=0, 'lateral displacement'!Z209/0, 'lateral displacement'!Z209)</f>
        <v>1569.8034044905619</v>
      </c>
    </row>
    <row r="210" spans="2:10" x14ac:dyDescent="0.15">
      <c r="B210" s="15">
        <f>IF('RAOB Used for Calcs'!C210=0, 'RAOB Used for Calcs'!C210/0, 'RAOB Used for Calcs'!C210)</f>
        <v>18188</v>
      </c>
      <c r="D210" s="47">
        <f>IF('lateral displacement'!T210=0, 'lateral displacement'!T210/0, 'lateral displacement'!T210)</f>
        <v>82.26991034030803</v>
      </c>
      <c r="F210" s="47">
        <f>IF('lateral displacement'!V210=0, 'lateral displacement'!V210/0, 'lateral displacement'!V210)</f>
        <v>82.26991034030803</v>
      </c>
      <c r="H210" s="47">
        <f>IF('lateral displacement'!X210=0, 'lateral displacement'!X210/0, 'lateral displacement'!X210)</f>
        <v>1569.8034044905619</v>
      </c>
      <c r="J210" s="18">
        <f>IF('lateral displacement'!Z210=0, 'lateral displacement'!Z210/0, 'lateral displacement'!Z210)</f>
        <v>1569.8034044905619</v>
      </c>
    </row>
    <row r="211" spans="2:10" x14ac:dyDescent="0.15">
      <c r="B211" s="15">
        <f>IF('RAOB Used for Calcs'!C211=0, 'RAOB Used for Calcs'!C211/0, 'RAOB Used for Calcs'!C211)</f>
        <v>18350</v>
      </c>
      <c r="D211" s="47">
        <f>IF('lateral displacement'!T211=0, 'lateral displacement'!T211/0, 'lateral displacement'!T211)</f>
        <v>82.26991034030803</v>
      </c>
      <c r="F211" s="47">
        <f>IF('lateral displacement'!V211=0, 'lateral displacement'!V211/0, 'lateral displacement'!V211)</f>
        <v>82.26991034030803</v>
      </c>
      <c r="H211" s="47">
        <f>IF('lateral displacement'!X211=0, 'lateral displacement'!X211/0, 'lateral displacement'!X211)</f>
        <v>1569.8034044905619</v>
      </c>
      <c r="J211" s="18">
        <f>IF('lateral displacement'!Z211=0, 'lateral displacement'!Z211/0, 'lateral displacement'!Z211)</f>
        <v>1569.8034044905619</v>
      </c>
    </row>
    <row r="212" spans="2:10" x14ac:dyDescent="0.15">
      <c r="B212" s="15">
        <f>IF('RAOB Used for Calcs'!C212=0, 'RAOB Used for Calcs'!C212/0, 'RAOB Used for Calcs'!C212)</f>
        <v>18483.333333333332</v>
      </c>
      <c r="D212" s="47">
        <f>IF('lateral displacement'!T212=0, 'lateral displacement'!T212/0, 'lateral displacement'!T212)</f>
        <v>82.26991034030803</v>
      </c>
      <c r="F212" s="47">
        <f>IF('lateral displacement'!V212=0, 'lateral displacement'!V212/0, 'lateral displacement'!V212)</f>
        <v>82.26991034030803</v>
      </c>
      <c r="H212" s="47">
        <f>IF('lateral displacement'!X212=0, 'lateral displacement'!X212/0, 'lateral displacement'!X212)</f>
        <v>1569.8034044905619</v>
      </c>
      <c r="J212" s="18">
        <f>IF('lateral displacement'!Z212=0, 'lateral displacement'!Z212/0, 'lateral displacement'!Z212)</f>
        <v>1569.8034044905619</v>
      </c>
    </row>
    <row r="213" spans="2:10" x14ac:dyDescent="0.15">
      <c r="B213" s="15">
        <f>IF('RAOB Used for Calcs'!C213=0, 'RAOB Used for Calcs'!C213/0, 'RAOB Used for Calcs'!C213)</f>
        <v>18616.666666666664</v>
      </c>
      <c r="D213" s="47">
        <f>IF('lateral displacement'!T213=0, 'lateral displacement'!T213/0, 'lateral displacement'!T213)</f>
        <v>82.26991034030803</v>
      </c>
      <c r="F213" s="47">
        <f>IF('lateral displacement'!V213=0, 'lateral displacement'!V213/0, 'lateral displacement'!V213)</f>
        <v>82.26991034030803</v>
      </c>
      <c r="H213" s="47">
        <f>IF('lateral displacement'!X213=0, 'lateral displacement'!X213/0, 'lateral displacement'!X213)</f>
        <v>1569.8034044905619</v>
      </c>
      <c r="J213" s="18">
        <f>IF('lateral displacement'!Z213=0, 'lateral displacement'!Z213/0, 'lateral displacement'!Z213)</f>
        <v>1569.8034044905619</v>
      </c>
    </row>
    <row r="214" spans="2:10" x14ac:dyDescent="0.15">
      <c r="B214" s="15">
        <f>IF('RAOB Used for Calcs'!C214=0, 'RAOB Used for Calcs'!C214/0, 'RAOB Used for Calcs'!C214)</f>
        <v>18750</v>
      </c>
      <c r="D214" s="47">
        <f>IF('lateral displacement'!T214=0, 'lateral displacement'!T214/0, 'lateral displacement'!T214)</f>
        <v>82.26991034030803</v>
      </c>
      <c r="F214" s="47">
        <f>IF('lateral displacement'!V214=0, 'lateral displacement'!V214/0, 'lateral displacement'!V214)</f>
        <v>82.26991034030803</v>
      </c>
      <c r="H214" s="47">
        <f>IF('lateral displacement'!X214=0, 'lateral displacement'!X214/0, 'lateral displacement'!X214)</f>
        <v>1569.8034044905619</v>
      </c>
      <c r="J214" s="18">
        <f>IF('lateral displacement'!Z214=0, 'lateral displacement'!Z214/0, 'lateral displacement'!Z214)</f>
        <v>1569.8034044905619</v>
      </c>
    </row>
    <row r="215" spans="2:10" x14ac:dyDescent="0.15">
      <c r="B215" s="15">
        <f>IF('RAOB Used for Calcs'!C215=0, 'RAOB Used for Calcs'!C215/0, 'RAOB Used for Calcs'!C215)</f>
        <v>18900.666666666668</v>
      </c>
      <c r="D215" s="47">
        <f>IF('lateral displacement'!T215=0, 'lateral displacement'!T215/0, 'lateral displacement'!T215)</f>
        <v>82.26991034030803</v>
      </c>
      <c r="F215" s="47">
        <f>IF('lateral displacement'!V215=0, 'lateral displacement'!V215/0, 'lateral displacement'!V215)</f>
        <v>82.26991034030803</v>
      </c>
      <c r="H215" s="47">
        <f>IF('lateral displacement'!X215=0, 'lateral displacement'!X215/0, 'lateral displacement'!X215)</f>
        <v>1569.8034044905619</v>
      </c>
      <c r="J215" s="18">
        <f>IF('lateral displacement'!Z215=0, 'lateral displacement'!Z215/0, 'lateral displacement'!Z215)</f>
        <v>1569.8034044905619</v>
      </c>
    </row>
    <row r="216" spans="2:10" x14ac:dyDescent="0.15">
      <c r="B216" s="15">
        <f>IF('RAOB Used for Calcs'!C216=0, 'RAOB Used for Calcs'!C216/0, 'RAOB Used for Calcs'!C216)</f>
        <v>19051.333333333336</v>
      </c>
      <c r="D216" s="47">
        <f>IF('lateral displacement'!T216=0, 'lateral displacement'!T216/0, 'lateral displacement'!T216)</f>
        <v>82.26991034030803</v>
      </c>
      <c r="F216" s="47">
        <f>IF('lateral displacement'!V216=0, 'lateral displacement'!V216/0, 'lateral displacement'!V216)</f>
        <v>82.26991034030803</v>
      </c>
      <c r="H216" s="47">
        <f>IF('lateral displacement'!X216=0, 'lateral displacement'!X216/0, 'lateral displacement'!X216)</f>
        <v>1569.8034044905619</v>
      </c>
      <c r="J216" s="18">
        <f>IF('lateral displacement'!Z216=0, 'lateral displacement'!Z216/0, 'lateral displacement'!Z216)</f>
        <v>1569.8034044905619</v>
      </c>
    </row>
    <row r="217" spans="2:10" x14ac:dyDescent="0.15">
      <c r="B217" s="15">
        <f>IF('RAOB Used for Calcs'!C217=0, 'RAOB Used for Calcs'!C217/0, 'RAOB Used for Calcs'!C217)</f>
        <v>19202</v>
      </c>
      <c r="D217" s="47">
        <f>IF('lateral displacement'!T217=0, 'lateral displacement'!T217/0, 'lateral displacement'!T217)</f>
        <v>82.26991034030803</v>
      </c>
      <c r="F217" s="47">
        <f>IF('lateral displacement'!V217=0, 'lateral displacement'!V217/0, 'lateral displacement'!V217)</f>
        <v>82.26991034030803</v>
      </c>
      <c r="H217" s="47">
        <f>IF('lateral displacement'!X217=0, 'lateral displacement'!X217/0, 'lateral displacement'!X217)</f>
        <v>1569.8034044905619</v>
      </c>
      <c r="J217" s="18">
        <f>IF('lateral displacement'!Z217=0, 'lateral displacement'!Z217/0, 'lateral displacement'!Z217)</f>
        <v>1569.8034044905619</v>
      </c>
    </row>
    <row r="218" spans="2:10" x14ac:dyDescent="0.15">
      <c r="B218" s="15">
        <f>IF('RAOB Used for Calcs'!C218=0, 'RAOB Used for Calcs'!C218/0, 'RAOB Used for Calcs'!C218)</f>
        <v>19335.333333333332</v>
      </c>
      <c r="D218" s="47">
        <f>IF('lateral displacement'!T218=0, 'lateral displacement'!T218/0, 'lateral displacement'!T218)</f>
        <v>82.26991034030803</v>
      </c>
      <c r="F218" s="47">
        <f>IF('lateral displacement'!V218=0, 'lateral displacement'!V218/0, 'lateral displacement'!V218)</f>
        <v>82.26991034030803</v>
      </c>
      <c r="H218" s="47">
        <f>IF('lateral displacement'!X218=0, 'lateral displacement'!X218/0, 'lateral displacement'!X218)</f>
        <v>1569.8034044905619</v>
      </c>
      <c r="J218" s="18">
        <f>IF('lateral displacement'!Z218=0, 'lateral displacement'!Z218/0, 'lateral displacement'!Z218)</f>
        <v>1569.8034044905619</v>
      </c>
    </row>
    <row r="219" spans="2:10" x14ac:dyDescent="0.15">
      <c r="B219" s="15">
        <f>IF('RAOB Used for Calcs'!C219=0, 'RAOB Used for Calcs'!C219/0, 'RAOB Used for Calcs'!C219)</f>
        <v>19468.666666666664</v>
      </c>
      <c r="D219" s="47">
        <f>IF('lateral displacement'!T219=0, 'lateral displacement'!T219/0, 'lateral displacement'!T219)</f>
        <v>82.26991034030803</v>
      </c>
      <c r="F219" s="47">
        <f>IF('lateral displacement'!V219=0, 'lateral displacement'!V219/0, 'lateral displacement'!V219)</f>
        <v>82.26991034030803</v>
      </c>
      <c r="H219" s="47">
        <f>IF('lateral displacement'!X219=0, 'lateral displacement'!X219/0, 'lateral displacement'!X219)</f>
        <v>1569.8034044905619</v>
      </c>
      <c r="J219" s="18">
        <f>IF('lateral displacement'!Z219=0, 'lateral displacement'!Z219/0, 'lateral displacement'!Z219)</f>
        <v>1569.8034044905619</v>
      </c>
    </row>
    <row r="220" spans="2:10" x14ac:dyDescent="0.15">
      <c r="B220" s="15">
        <f>IF('RAOB Used for Calcs'!C220=0, 'RAOB Used for Calcs'!C220/0, 'RAOB Used for Calcs'!C220)</f>
        <v>19602</v>
      </c>
      <c r="D220" s="47">
        <f>IF('lateral displacement'!T220=0, 'lateral displacement'!T220/0, 'lateral displacement'!T220)</f>
        <v>82.26991034030803</v>
      </c>
      <c r="F220" s="47">
        <f>IF('lateral displacement'!V220=0, 'lateral displacement'!V220/0, 'lateral displacement'!V220)</f>
        <v>82.26991034030803</v>
      </c>
      <c r="H220" s="47">
        <f>IF('lateral displacement'!X220=0, 'lateral displacement'!X220/0, 'lateral displacement'!X220)</f>
        <v>1569.8034044905619</v>
      </c>
      <c r="J220" s="18">
        <f>IF('lateral displacement'!Z220=0, 'lateral displacement'!Z220/0, 'lateral displacement'!Z220)</f>
        <v>1569.8034044905619</v>
      </c>
    </row>
    <row r="221" spans="2:10" x14ac:dyDescent="0.15">
      <c r="B221" s="15">
        <f>IF('RAOB Used for Calcs'!C221=0, 'RAOB Used for Calcs'!C221/0, 'RAOB Used for Calcs'!C221)</f>
        <v>19735.333333333332</v>
      </c>
      <c r="D221" s="47">
        <f>IF('lateral displacement'!T221=0, 'lateral displacement'!T221/0, 'lateral displacement'!T221)</f>
        <v>82.26991034030803</v>
      </c>
      <c r="F221" s="47">
        <f>IF('lateral displacement'!V221=0, 'lateral displacement'!V221/0, 'lateral displacement'!V221)</f>
        <v>82.26991034030803</v>
      </c>
      <c r="H221" s="47">
        <f>IF('lateral displacement'!X221=0, 'lateral displacement'!X221/0, 'lateral displacement'!X221)</f>
        <v>1569.8034044905619</v>
      </c>
      <c r="J221" s="18">
        <f>IF('lateral displacement'!Z221=0, 'lateral displacement'!Z221/0, 'lateral displacement'!Z221)</f>
        <v>1569.8034044905619</v>
      </c>
    </row>
    <row r="222" spans="2:10" x14ac:dyDescent="0.15">
      <c r="B222" s="15">
        <f>IF('RAOB Used for Calcs'!C222=0, 'RAOB Used for Calcs'!C222/0, 'RAOB Used for Calcs'!C222)</f>
        <v>19868.666666666664</v>
      </c>
      <c r="D222" s="47">
        <f>IF('lateral displacement'!T222=0, 'lateral displacement'!T222/0, 'lateral displacement'!T222)</f>
        <v>82.26991034030803</v>
      </c>
      <c r="F222" s="47">
        <f>IF('lateral displacement'!V222=0, 'lateral displacement'!V222/0, 'lateral displacement'!V222)</f>
        <v>82.26991034030803</v>
      </c>
      <c r="H222" s="47">
        <f>IF('lateral displacement'!X222=0, 'lateral displacement'!X222/0, 'lateral displacement'!X222)</f>
        <v>1569.8034044905619</v>
      </c>
      <c r="J222" s="18">
        <f>IF('lateral displacement'!Z222=0, 'lateral displacement'!Z222/0, 'lateral displacement'!Z222)</f>
        <v>1569.8034044905619</v>
      </c>
    </row>
    <row r="223" spans="2:10" x14ac:dyDescent="0.15">
      <c r="B223" s="15">
        <f>IF('RAOB Used for Calcs'!C223=0, 'RAOB Used for Calcs'!C223/0, 'RAOB Used for Calcs'!C223)</f>
        <v>20002</v>
      </c>
      <c r="D223" s="47">
        <f>IF('lateral displacement'!T223=0, 'lateral displacement'!T223/0, 'lateral displacement'!T223)</f>
        <v>82.26991034030803</v>
      </c>
      <c r="F223" s="47">
        <f>IF('lateral displacement'!V223=0, 'lateral displacement'!V223/0, 'lateral displacement'!V223)</f>
        <v>82.26991034030803</v>
      </c>
      <c r="H223" s="47">
        <f>IF('lateral displacement'!X223=0, 'lateral displacement'!X223/0, 'lateral displacement'!X223)</f>
        <v>1569.8034044905619</v>
      </c>
      <c r="J223" s="18">
        <f>IF('lateral displacement'!Z223=0, 'lateral displacement'!Z223/0, 'lateral displacement'!Z223)</f>
        <v>1569.8034044905619</v>
      </c>
    </row>
    <row r="224" spans="2:10" x14ac:dyDescent="0.15">
      <c r="B224" s="15">
        <f>IF('RAOB Used for Calcs'!C224=0, 'RAOB Used for Calcs'!C224/0, 'RAOB Used for Calcs'!C224)</f>
        <v>20158</v>
      </c>
      <c r="D224" s="47">
        <f>IF('lateral displacement'!T224=0, 'lateral displacement'!T224/0, 'lateral displacement'!T224)</f>
        <v>82.26991034030803</v>
      </c>
      <c r="F224" s="47">
        <f>IF('lateral displacement'!V224=0, 'lateral displacement'!V224/0, 'lateral displacement'!V224)</f>
        <v>82.26991034030803</v>
      </c>
      <c r="H224" s="47">
        <f>IF('lateral displacement'!X224=0, 'lateral displacement'!X224/0, 'lateral displacement'!X224)</f>
        <v>1569.8034044905619</v>
      </c>
      <c r="J224" s="18">
        <f>IF('lateral displacement'!Z224=0, 'lateral displacement'!Z224/0, 'lateral displacement'!Z224)</f>
        <v>1569.8034044905619</v>
      </c>
    </row>
    <row r="225" spans="2:10" x14ac:dyDescent="0.15">
      <c r="B225" s="15">
        <f>IF('RAOB Used for Calcs'!C225=0, 'RAOB Used for Calcs'!C225/0, 'RAOB Used for Calcs'!C225)</f>
        <v>20314</v>
      </c>
      <c r="D225" s="47">
        <f>IF('lateral displacement'!T225=0, 'lateral displacement'!T225/0, 'lateral displacement'!T225)</f>
        <v>82.26991034030803</v>
      </c>
      <c r="F225" s="47">
        <f>IF('lateral displacement'!V225=0, 'lateral displacement'!V225/0, 'lateral displacement'!V225)</f>
        <v>82.26991034030803</v>
      </c>
      <c r="H225" s="47">
        <f>IF('lateral displacement'!X225=0, 'lateral displacement'!X225/0, 'lateral displacement'!X225)</f>
        <v>1569.8034044905619</v>
      </c>
      <c r="J225" s="18">
        <f>IF('lateral displacement'!Z225=0, 'lateral displacement'!Z225/0, 'lateral displacement'!Z225)</f>
        <v>1569.8034044905619</v>
      </c>
    </row>
    <row r="226" spans="2:10" x14ac:dyDescent="0.15">
      <c r="B226" s="15">
        <f>IF('RAOB Used for Calcs'!C226=0, 'RAOB Used for Calcs'!C226/0, 'RAOB Used for Calcs'!C226)</f>
        <v>20470</v>
      </c>
      <c r="D226" s="47">
        <f>IF('lateral displacement'!T226=0, 'lateral displacement'!T226/0, 'lateral displacement'!T226)</f>
        <v>82.26991034030803</v>
      </c>
      <c r="F226" s="47">
        <f>IF('lateral displacement'!V226=0, 'lateral displacement'!V226/0, 'lateral displacement'!V226)</f>
        <v>82.26991034030803</v>
      </c>
      <c r="H226" s="47">
        <f>IF('lateral displacement'!X226=0, 'lateral displacement'!X226/0, 'lateral displacement'!X226)</f>
        <v>1569.8034044905619</v>
      </c>
      <c r="J226" s="18">
        <f>IF('lateral displacement'!Z226=0, 'lateral displacement'!Z226/0, 'lateral displacement'!Z226)</f>
        <v>1569.8034044905619</v>
      </c>
    </row>
    <row r="227" spans="2:10" x14ac:dyDescent="0.15">
      <c r="B227" s="15">
        <f>IF('RAOB Used for Calcs'!C227=0, 'RAOB Used for Calcs'!C227/0, 'RAOB Used for Calcs'!C227)</f>
        <v>20603.333333333332</v>
      </c>
      <c r="D227" s="47">
        <f>IF('lateral displacement'!T227=0, 'lateral displacement'!T227/0, 'lateral displacement'!T227)</f>
        <v>82.26991034030803</v>
      </c>
      <c r="F227" s="47">
        <f>IF('lateral displacement'!V227=0, 'lateral displacement'!V227/0, 'lateral displacement'!V227)</f>
        <v>82.26991034030803</v>
      </c>
      <c r="H227" s="47">
        <f>IF('lateral displacement'!X227=0, 'lateral displacement'!X227/0, 'lateral displacement'!X227)</f>
        <v>1569.8034044905619</v>
      </c>
      <c r="J227" s="18">
        <f>IF('lateral displacement'!Z227=0, 'lateral displacement'!Z227/0, 'lateral displacement'!Z227)</f>
        <v>1569.8034044905619</v>
      </c>
    </row>
    <row r="228" spans="2:10" x14ac:dyDescent="0.15">
      <c r="B228" s="15">
        <f>IF('RAOB Used for Calcs'!C228=0, 'RAOB Used for Calcs'!C228/0, 'RAOB Used for Calcs'!C228)</f>
        <v>20736.666666666664</v>
      </c>
      <c r="D228" s="47">
        <f>IF('lateral displacement'!T228=0, 'lateral displacement'!T228/0, 'lateral displacement'!T228)</f>
        <v>82.26991034030803</v>
      </c>
      <c r="F228" s="47">
        <f>IF('lateral displacement'!V228=0, 'lateral displacement'!V228/0, 'lateral displacement'!V228)</f>
        <v>82.26991034030803</v>
      </c>
      <c r="H228" s="47">
        <f>IF('lateral displacement'!X228=0, 'lateral displacement'!X228/0, 'lateral displacement'!X228)</f>
        <v>1569.8034044905619</v>
      </c>
      <c r="J228" s="18">
        <f>IF('lateral displacement'!Z228=0, 'lateral displacement'!Z228/0, 'lateral displacement'!Z228)</f>
        <v>1569.8034044905619</v>
      </c>
    </row>
    <row r="229" spans="2:10" x14ac:dyDescent="0.15">
      <c r="B229" s="15">
        <f>IF('RAOB Used for Calcs'!C229=0, 'RAOB Used for Calcs'!C229/0, 'RAOB Used for Calcs'!C229)</f>
        <v>20870</v>
      </c>
      <c r="D229" s="47">
        <f>IF('lateral displacement'!T229=0, 'lateral displacement'!T229/0, 'lateral displacement'!T229)</f>
        <v>82.26991034030803</v>
      </c>
      <c r="F229" s="47">
        <f>IF('lateral displacement'!V229=0, 'lateral displacement'!V229/0, 'lateral displacement'!V229)</f>
        <v>82.26991034030803</v>
      </c>
      <c r="H229" s="47">
        <f>IF('lateral displacement'!X229=0, 'lateral displacement'!X229/0, 'lateral displacement'!X229)</f>
        <v>1569.8034044905619</v>
      </c>
      <c r="J229" s="18">
        <f>IF('lateral displacement'!Z229=0, 'lateral displacement'!Z229/0, 'lateral displacement'!Z229)</f>
        <v>1569.8034044905619</v>
      </c>
    </row>
    <row r="230" spans="2:10" x14ac:dyDescent="0.15">
      <c r="B230" s="15">
        <f>IF('RAOB Used for Calcs'!C230=0, 'RAOB Used for Calcs'!C230/0, 'RAOB Used for Calcs'!C230)</f>
        <v>21025.333333333332</v>
      </c>
      <c r="D230" s="47">
        <f>IF('lateral displacement'!T230=0, 'lateral displacement'!T230/0, 'lateral displacement'!T230)</f>
        <v>82.26991034030803</v>
      </c>
      <c r="F230" s="47">
        <f>IF('lateral displacement'!V230=0, 'lateral displacement'!V230/0, 'lateral displacement'!V230)</f>
        <v>82.26991034030803</v>
      </c>
      <c r="H230" s="47">
        <f>IF('lateral displacement'!X230=0, 'lateral displacement'!X230/0, 'lateral displacement'!X230)</f>
        <v>1569.8034044905619</v>
      </c>
      <c r="J230" s="18">
        <f>IF('lateral displacement'!Z230=0, 'lateral displacement'!Z230/0, 'lateral displacement'!Z230)</f>
        <v>1569.8034044905619</v>
      </c>
    </row>
    <row r="231" spans="2:10" x14ac:dyDescent="0.15">
      <c r="B231" s="15">
        <f>IF('RAOB Used for Calcs'!C231=0, 'RAOB Used for Calcs'!C231/0, 'RAOB Used for Calcs'!C231)</f>
        <v>21180.666666666664</v>
      </c>
      <c r="D231" s="47">
        <f>IF('lateral displacement'!T231=0, 'lateral displacement'!T231/0, 'lateral displacement'!T231)</f>
        <v>82.26991034030803</v>
      </c>
      <c r="F231" s="47">
        <f>IF('lateral displacement'!V231=0, 'lateral displacement'!V231/0, 'lateral displacement'!V231)</f>
        <v>82.26991034030803</v>
      </c>
      <c r="H231" s="47">
        <f>IF('lateral displacement'!X231=0, 'lateral displacement'!X231/0, 'lateral displacement'!X231)</f>
        <v>1569.8034044905619</v>
      </c>
      <c r="J231" s="18">
        <f>IF('lateral displacement'!Z231=0, 'lateral displacement'!Z231/0, 'lateral displacement'!Z231)</f>
        <v>1569.8034044905619</v>
      </c>
    </row>
    <row r="232" spans="2:10" x14ac:dyDescent="0.15">
      <c r="B232" s="15">
        <f>IF('RAOB Used for Calcs'!C232=0, 'RAOB Used for Calcs'!C232/0, 'RAOB Used for Calcs'!C232)</f>
        <v>21336</v>
      </c>
      <c r="D232" s="47">
        <f>IF('lateral displacement'!T232=0, 'lateral displacement'!T232/0, 'lateral displacement'!T232)</f>
        <v>82.26991034030803</v>
      </c>
      <c r="F232" s="47">
        <f>IF('lateral displacement'!V232=0, 'lateral displacement'!V232/0, 'lateral displacement'!V232)</f>
        <v>82.26991034030803</v>
      </c>
      <c r="H232" s="47">
        <f>IF('lateral displacement'!X232=0, 'lateral displacement'!X232/0, 'lateral displacement'!X232)</f>
        <v>1569.8034044905619</v>
      </c>
      <c r="J232" s="18">
        <f>IF('lateral displacement'!Z232=0, 'lateral displacement'!Z232/0, 'lateral displacement'!Z232)</f>
        <v>1569.8034044905619</v>
      </c>
    </row>
    <row r="233" spans="2:10" x14ac:dyDescent="0.15">
      <c r="B233" s="15">
        <f>IF('RAOB Used for Calcs'!C233=0, 'RAOB Used for Calcs'!C233/0, 'RAOB Used for Calcs'!C233)</f>
        <v>21469.333333333332</v>
      </c>
      <c r="D233" s="47">
        <f>IF('lateral displacement'!T233=0, 'lateral displacement'!T233/0, 'lateral displacement'!T233)</f>
        <v>82.26991034030803</v>
      </c>
      <c r="F233" s="47">
        <f>IF('lateral displacement'!V233=0, 'lateral displacement'!V233/0, 'lateral displacement'!V233)</f>
        <v>82.26991034030803</v>
      </c>
      <c r="H233" s="47">
        <f>IF('lateral displacement'!X233=0, 'lateral displacement'!X233/0, 'lateral displacement'!X233)</f>
        <v>1569.8034044905619</v>
      </c>
      <c r="J233" s="18">
        <f>IF('lateral displacement'!Z233=0, 'lateral displacement'!Z233/0, 'lateral displacement'!Z233)</f>
        <v>1569.8034044905619</v>
      </c>
    </row>
    <row r="234" spans="2:10" x14ac:dyDescent="0.15">
      <c r="B234" s="15">
        <f>IF('RAOB Used for Calcs'!C234=0, 'RAOB Used for Calcs'!C234/0, 'RAOB Used for Calcs'!C234)</f>
        <v>21602.666666666664</v>
      </c>
      <c r="D234" s="47">
        <f>IF('lateral displacement'!T234=0, 'lateral displacement'!T234/0, 'lateral displacement'!T234)</f>
        <v>82.26991034030803</v>
      </c>
      <c r="F234" s="47">
        <f>IF('lateral displacement'!V234=0, 'lateral displacement'!V234/0, 'lateral displacement'!V234)</f>
        <v>82.26991034030803</v>
      </c>
      <c r="H234" s="47">
        <f>IF('lateral displacement'!X234=0, 'lateral displacement'!X234/0, 'lateral displacement'!X234)</f>
        <v>1569.8034044905619</v>
      </c>
      <c r="J234" s="18">
        <f>IF('lateral displacement'!Z234=0, 'lateral displacement'!Z234/0, 'lateral displacement'!Z234)</f>
        <v>1569.8034044905619</v>
      </c>
    </row>
    <row r="235" spans="2:10" x14ac:dyDescent="0.15">
      <c r="B235" s="15">
        <f>IF('RAOB Used for Calcs'!C235=0, 'RAOB Used for Calcs'!C235/0, 'RAOB Used for Calcs'!C235)</f>
        <v>21736</v>
      </c>
      <c r="D235" s="47">
        <f>IF('lateral displacement'!T235=0, 'lateral displacement'!T235/0, 'lateral displacement'!T235)</f>
        <v>82.26991034030803</v>
      </c>
      <c r="F235" s="47">
        <f>IF('lateral displacement'!V235=0, 'lateral displacement'!V235/0, 'lateral displacement'!V235)</f>
        <v>82.26991034030803</v>
      </c>
      <c r="H235" s="47">
        <f>IF('lateral displacement'!X235=0, 'lateral displacement'!X235/0, 'lateral displacement'!X235)</f>
        <v>1569.8034044905619</v>
      </c>
      <c r="J235" s="18">
        <f>IF('lateral displacement'!Z235=0, 'lateral displacement'!Z235/0, 'lateral displacement'!Z235)</f>
        <v>1569.8034044905619</v>
      </c>
    </row>
    <row r="236" spans="2:10" x14ac:dyDescent="0.15">
      <c r="B236" s="15">
        <f>IF('RAOB Used for Calcs'!C236=0, 'RAOB Used for Calcs'!C236/0, 'RAOB Used for Calcs'!C236)</f>
        <v>21869.333333333332</v>
      </c>
      <c r="D236" s="47">
        <f>IF('lateral displacement'!T236=0, 'lateral displacement'!T236/0, 'lateral displacement'!T236)</f>
        <v>82.26991034030803</v>
      </c>
      <c r="F236" s="47">
        <f>IF('lateral displacement'!V236=0, 'lateral displacement'!V236/0, 'lateral displacement'!V236)</f>
        <v>82.26991034030803</v>
      </c>
      <c r="H236" s="47">
        <f>IF('lateral displacement'!X236=0, 'lateral displacement'!X236/0, 'lateral displacement'!X236)</f>
        <v>1569.8034044905619</v>
      </c>
      <c r="J236" s="18">
        <f>IF('lateral displacement'!Z236=0, 'lateral displacement'!Z236/0, 'lateral displacement'!Z236)</f>
        <v>1569.8034044905619</v>
      </c>
    </row>
    <row r="237" spans="2:10" x14ac:dyDescent="0.15">
      <c r="B237" s="15">
        <f>IF('RAOB Used for Calcs'!C237=0, 'RAOB Used for Calcs'!C237/0, 'RAOB Used for Calcs'!C237)</f>
        <v>22002.666666666664</v>
      </c>
      <c r="D237" s="47">
        <f>IF('lateral displacement'!T237=0, 'lateral displacement'!T237/0, 'lateral displacement'!T237)</f>
        <v>82.26991034030803</v>
      </c>
      <c r="F237" s="47">
        <f>IF('lateral displacement'!V237=0, 'lateral displacement'!V237/0, 'lateral displacement'!V237)</f>
        <v>82.26991034030803</v>
      </c>
      <c r="H237" s="47">
        <f>IF('lateral displacement'!X237=0, 'lateral displacement'!X237/0, 'lateral displacement'!X237)</f>
        <v>1569.8034044905619</v>
      </c>
      <c r="J237" s="18">
        <f>IF('lateral displacement'!Z237=0, 'lateral displacement'!Z237/0, 'lateral displacement'!Z237)</f>
        <v>1569.8034044905619</v>
      </c>
    </row>
    <row r="238" spans="2:10" x14ac:dyDescent="0.15">
      <c r="B238" s="15">
        <f>IF('RAOB Used for Calcs'!C238=0, 'RAOB Used for Calcs'!C238/0, 'RAOB Used for Calcs'!C238)</f>
        <v>22136</v>
      </c>
      <c r="D238" s="47">
        <f>IF('lateral displacement'!T238=0, 'lateral displacement'!T238/0, 'lateral displacement'!T238)</f>
        <v>82.26991034030803</v>
      </c>
      <c r="F238" s="47">
        <f>IF('lateral displacement'!V238=0, 'lateral displacement'!V238/0, 'lateral displacement'!V238)</f>
        <v>82.26991034030803</v>
      </c>
      <c r="H238" s="47">
        <f>IF('lateral displacement'!X238=0, 'lateral displacement'!X238/0, 'lateral displacement'!X238)</f>
        <v>1569.8034044905619</v>
      </c>
      <c r="J238" s="18">
        <f>IF('lateral displacement'!Z238=0, 'lateral displacement'!Z238/0, 'lateral displacement'!Z238)</f>
        <v>1569.8034044905619</v>
      </c>
    </row>
    <row r="239" spans="2:10" x14ac:dyDescent="0.15">
      <c r="B239" s="15">
        <f>IF('RAOB Used for Calcs'!C239=0, 'RAOB Used for Calcs'!C239/0, 'RAOB Used for Calcs'!C239)</f>
        <v>22269.333333333332</v>
      </c>
      <c r="D239" s="47">
        <f>IF('lateral displacement'!T239=0, 'lateral displacement'!T239/0, 'lateral displacement'!T239)</f>
        <v>82.26991034030803</v>
      </c>
      <c r="F239" s="47">
        <f>IF('lateral displacement'!V239=0, 'lateral displacement'!V239/0, 'lateral displacement'!V239)</f>
        <v>82.26991034030803</v>
      </c>
      <c r="H239" s="47">
        <f>IF('lateral displacement'!X239=0, 'lateral displacement'!X239/0, 'lateral displacement'!X239)</f>
        <v>1569.8034044905619</v>
      </c>
      <c r="J239" s="18">
        <f>IF('lateral displacement'!Z239=0, 'lateral displacement'!Z239/0, 'lateral displacement'!Z239)</f>
        <v>1569.8034044905619</v>
      </c>
    </row>
    <row r="240" spans="2:10" x14ac:dyDescent="0.15">
      <c r="B240" s="15">
        <f>IF('RAOB Used for Calcs'!C240=0, 'RAOB Used for Calcs'!C240/0, 'RAOB Used for Calcs'!C240)</f>
        <v>22402.666666666664</v>
      </c>
      <c r="D240" s="47">
        <f>IF('lateral displacement'!T240=0, 'lateral displacement'!T240/0, 'lateral displacement'!T240)</f>
        <v>82.26991034030803</v>
      </c>
      <c r="F240" s="47">
        <f>IF('lateral displacement'!V240=0, 'lateral displacement'!V240/0, 'lateral displacement'!V240)</f>
        <v>82.26991034030803</v>
      </c>
      <c r="H240" s="47">
        <f>IF('lateral displacement'!X240=0, 'lateral displacement'!X240/0, 'lateral displacement'!X240)</f>
        <v>1569.8034044905619</v>
      </c>
      <c r="J240" s="18">
        <f>IF('lateral displacement'!Z240=0, 'lateral displacement'!Z240/0, 'lateral displacement'!Z240)</f>
        <v>1569.8034044905619</v>
      </c>
    </row>
    <row r="241" spans="2:10" x14ac:dyDescent="0.15">
      <c r="B241" s="15">
        <f>IF('RAOB Used for Calcs'!C241=0, 'RAOB Used for Calcs'!C241/0, 'RAOB Used for Calcs'!C241)</f>
        <v>22536</v>
      </c>
      <c r="D241" s="47">
        <f>IF('lateral displacement'!T241=0, 'lateral displacement'!T241/0, 'lateral displacement'!T241)</f>
        <v>82.26991034030803</v>
      </c>
      <c r="F241" s="47">
        <f>IF('lateral displacement'!V241=0, 'lateral displacement'!V241/0, 'lateral displacement'!V241)</f>
        <v>82.26991034030803</v>
      </c>
      <c r="H241" s="47">
        <f>IF('lateral displacement'!X241=0, 'lateral displacement'!X241/0, 'lateral displacement'!X241)</f>
        <v>1569.8034044905619</v>
      </c>
      <c r="J241" s="18">
        <f>IF('lateral displacement'!Z241=0, 'lateral displacement'!Z241/0, 'lateral displacement'!Z241)</f>
        <v>1569.8034044905619</v>
      </c>
    </row>
    <row r="242" spans="2:10" x14ac:dyDescent="0.15">
      <c r="B242" s="15">
        <f>IF('RAOB Used for Calcs'!C242=0, 'RAOB Used for Calcs'!C242/0, 'RAOB Used for Calcs'!C242)</f>
        <v>22669.333333333332</v>
      </c>
      <c r="D242" s="47">
        <f>IF('lateral displacement'!T242=0, 'lateral displacement'!T242/0, 'lateral displacement'!T242)</f>
        <v>82.26991034030803</v>
      </c>
      <c r="F242" s="47">
        <f>IF('lateral displacement'!V242=0, 'lateral displacement'!V242/0, 'lateral displacement'!V242)</f>
        <v>82.26991034030803</v>
      </c>
      <c r="H242" s="47">
        <f>IF('lateral displacement'!X242=0, 'lateral displacement'!X242/0, 'lateral displacement'!X242)</f>
        <v>1569.8034044905619</v>
      </c>
      <c r="J242" s="18">
        <f>IF('lateral displacement'!Z242=0, 'lateral displacement'!Z242/0, 'lateral displacement'!Z242)</f>
        <v>1569.8034044905619</v>
      </c>
    </row>
    <row r="243" spans="2:10" x14ac:dyDescent="0.15">
      <c r="B243" s="15">
        <f>IF('RAOB Used for Calcs'!C243=0, 'RAOB Used for Calcs'!C243/0, 'RAOB Used for Calcs'!C243)</f>
        <v>22802.666666666664</v>
      </c>
      <c r="D243" s="47">
        <f>IF('lateral displacement'!T243=0, 'lateral displacement'!T243/0, 'lateral displacement'!T243)</f>
        <v>82.26991034030803</v>
      </c>
      <c r="F243" s="47">
        <f>IF('lateral displacement'!V243=0, 'lateral displacement'!V243/0, 'lateral displacement'!V243)</f>
        <v>82.26991034030803</v>
      </c>
      <c r="H243" s="47">
        <f>IF('lateral displacement'!X243=0, 'lateral displacement'!X243/0, 'lateral displacement'!X243)</f>
        <v>1569.8034044905619</v>
      </c>
      <c r="J243" s="18">
        <f>IF('lateral displacement'!Z243=0, 'lateral displacement'!Z243/0, 'lateral displacement'!Z243)</f>
        <v>1569.8034044905619</v>
      </c>
    </row>
    <row r="244" spans="2:10" x14ac:dyDescent="0.15">
      <c r="B244" s="15">
        <f>IF('RAOB Used for Calcs'!C244=0, 'RAOB Used for Calcs'!C244/0, 'RAOB Used for Calcs'!C244)</f>
        <v>22936</v>
      </c>
      <c r="D244" s="47">
        <f>IF('lateral displacement'!T244=0, 'lateral displacement'!T244/0, 'lateral displacement'!T244)</f>
        <v>82.26991034030803</v>
      </c>
      <c r="F244" s="47">
        <f>IF('lateral displacement'!V244=0, 'lateral displacement'!V244/0, 'lateral displacement'!V244)</f>
        <v>82.26991034030803</v>
      </c>
      <c r="H244" s="47">
        <f>IF('lateral displacement'!X244=0, 'lateral displacement'!X244/0, 'lateral displacement'!X244)</f>
        <v>1569.8034044905619</v>
      </c>
      <c r="J244" s="18">
        <f>IF('lateral displacement'!Z244=0, 'lateral displacement'!Z244/0, 'lateral displacement'!Z244)</f>
        <v>1569.8034044905619</v>
      </c>
    </row>
    <row r="245" spans="2:10" x14ac:dyDescent="0.15">
      <c r="B245" s="15">
        <f>IF('RAOB Used for Calcs'!C245=0, 'RAOB Used for Calcs'!C245/0, 'RAOB Used for Calcs'!C245)</f>
        <v>23069.333333333332</v>
      </c>
      <c r="D245" s="47">
        <f>IF('lateral displacement'!T245=0, 'lateral displacement'!T245/0, 'lateral displacement'!T245)</f>
        <v>82.26991034030803</v>
      </c>
      <c r="F245" s="47">
        <f>IF('lateral displacement'!V245=0, 'lateral displacement'!V245/0, 'lateral displacement'!V245)</f>
        <v>82.26991034030803</v>
      </c>
      <c r="H245" s="47">
        <f>IF('lateral displacement'!X245=0, 'lateral displacement'!X245/0, 'lateral displacement'!X245)</f>
        <v>1569.8034044905619</v>
      </c>
      <c r="J245" s="18">
        <f>IF('lateral displacement'!Z245=0, 'lateral displacement'!Z245/0, 'lateral displacement'!Z245)</f>
        <v>1569.8034044905619</v>
      </c>
    </row>
    <row r="246" spans="2:10" x14ac:dyDescent="0.15">
      <c r="B246" s="15">
        <f>IF('RAOB Used for Calcs'!C246=0, 'RAOB Used for Calcs'!C246/0, 'RAOB Used for Calcs'!C246)</f>
        <v>23202.666666666664</v>
      </c>
      <c r="D246" s="47">
        <f>IF('lateral displacement'!T246=0, 'lateral displacement'!T246/0, 'lateral displacement'!T246)</f>
        <v>82.26991034030803</v>
      </c>
      <c r="F246" s="47">
        <f>IF('lateral displacement'!V246=0, 'lateral displacement'!V246/0, 'lateral displacement'!V246)</f>
        <v>82.26991034030803</v>
      </c>
      <c r="H246" s="47">
        <f>IF('lateral displacement'!X246=0, 'lateral displacement'!X246/0, 'lateral displacement'!X246)</f>
        <v>1569.8034044905619</v>
      </c>
      <c r="J246" s="18">
        <f>IF('lateral displacement'!Z246=0, 'lateral displacement'!Z246/0, 'lateral displacement'!Z246)</f>
        <v>1569.8034044905619</v>
      </c>
    </row>
    <row r="247" spans="2:10" x14ac:dyDescent="0.15">
      <c r="B247" s="15">
        <f>IF('RAOB Used for Calcs'!C247=0, 'RAOB Used for Calcs'!C247/0, 'RAOB Used for Calcs'!C247)</f>
        <v>23336</v>
      </c>
      <c r="D247" s="47">
        <f>IF('lateral displacement'!T247=0, 'lateral displacement'!T247/0, 'lateral displacement'!T247)</f>
        <v>82.26991034030803</v>
      </c>
      <c r="F247" s="47">
        <f>IF('lateral displacement'!V247=0, 'lateral displacement'!V247/0, 'lateral displacement'!V247)</f>
        <v>82.26991034030803</v>
      </c>
      <c r="H247" s="47">
        <f>IF('lateral displacement'!X247=0, 'lateral displacement'!X247/0, 'lateral displacement'!X247)</f>
        <v>1569.8034044905619</v>
      </c>
      <c r="J247" s="18">
        <f>IF('lateral displacement'!Z247=0, 'lateral displacement'!Z247/0, 'lateral displacement'!Z247)</f>
        <v>1569.8034044905619</v>
      </c>
    </row>
    <row r="248" spans="2:10" x14ac:dyDescent="0.15">
      <c r="B248" s="15">
        <f>IF('RAOB Used for Calcs'!C248=0, 'RAOB Used for Calcs'!C248/0, 'RAOB Used for Calcs'!C248)</f>
        <v>23457.333333333332</v>
      </c>
      <c r="D248" s="47">
        <f>IF('lateral displacement'!T248=0, 'lateral displacement'!T248/0, 'lateral displacement'!T248)</f>
        <v>82.26991034030803</v>
      </c>
      <c r="F248" s="47">
        <f>IF('lateral displacement'!V248=0, 'lateral displacement'!V248/0, 'lateral displacement'!V248)</f>
        <v>82.26991034030803</v>
      </c>
      <c r="H248" s="47">
        <f>IF('lateral displacement'!X248=0, 'lateral displacement'!X248/0, 'lateral displacement'!X248)</f>
        <v>1569.8034044905619</v>
      </c>
      <c r="J248" s="18">
        <f>IF('lateral displacement'!Z248=0, 'lateral displacement'!Z248/0, 'lateral displacement'!Z248)</f>
        <v>1569.8034044905619</v>
      </c>
    </row>
    <row r="249" spans="2:10" x14ac:dyDescent="0.15">
      <c r="B249" s="15">
        <f>IF('RAOB Used for Calcs'!C249=0, 'RAOB Used for Calcs'!C249/0, 'RAOB Used for Calcs'!C249)</f>
        <v>23578.666666666664</v>
      </c>
      <c r="D249" s="47">
        <f>IF('lateral displacement'!T249=0, 'lateral displacement'!T249/0, 'lateral displacement'!T249)</f>
        <v>82.26991034030803</v>
      </c>
      <c r="F249" s="47">
        <f>IF('lateral displacement'!V249=0, 'lateral displacement'!V249/0, 'lateral displacement'!V249)</f>
        <v>82.26991034030803</v>
      </c>
      <c r="H249" s="47">
        <f>IF('lateral displacement'!X249=0, 'lateral displacement'!X249/0, 'lateral displacement'!X249)</f>
        <v>1569.8034044905619</v>
      </c>
      <c r="J249" s="18">
        <f>IF('lateral displacement'!Z249=0, 'lateral displacement'!Z249/0, 'lateral displacement'!Z249)</f>
        <v>1569.8034044905619</v>
      </c>
    </row>
    <row r="250" spans="2:10" x14ac:dyDescent="0.15">
      <c r="B250" s="15">
        <f>IF('RAOB Used for Calcs'!C250=0, 'RAOB Used for Calcs'!C250/0, 'RAOB Used for Calcs'!C250)</f>
        <v>23700</v>
      </c>
      <c r="D250" s="47">
        <f>IF('lateral displacement'!T250=0, 'lateral displacement'!T250/0, 'lateral displacement'!T250)</f>
        <v>82.26991034030803</v>
      </c>
      <c r="F250" s="47">
        <f>IF('lateral displacement'!V250=0, 'lateral displacement'!V250/0, 'lateral displacement'!V250)</f>
        <v>82.26991034030803</v>
      </c>
      <c r="H250" s="47">
        <f>IF('lateral displacement'!X250=0, 'lateral displacement'!X250/0, 'lateral displacement'!X250)</f>
        <v>1569.8034044905619</v>
      </c>
      <c r="J250" s="18">
        <f>IF('lateral displacement'!Z250=0, 'lateral displacement'!Z250/0, 'lateral displacement'!Z250)</f>
        <v>1569.8034044905619</v>
      </c>
    </row>
    <row r="251" spans="2:10" x14ac:dyDescent="0.15">
      <c r="B251" s="15">
        <f>IF('RAOB Used for Calcs'!C251=0, 'RAOB Used for Calcs'!C251/0, 'RAOB Used for Calcs'!C251)</f>
        <v>23833.333333333332</v>
      </c>
      <c r="D251" s="47">
        <f>IF('lateral displacement'!T251=0, 'lateral displacement'!T251/0, 'lateral displacement'!T251)</f>
        <v>82.26991034030803</v>
      </c>
      <c r="F251" s="47">
        <f>IF('lateral displacement'!V251=0, 'lateral displacement'!V251/0, 'lateral displacement'!V251)</f>
        <v>82.26991034030803</v>
      </c>
      <c r="H251" s="47">
        <f>IF('lateral displacement'!X251=0, 'lateral displacement'!X251/0, 'lateral displacement'!X251)</f>
        <v>1569.8034044905619</v>
      </c>
      <c r="J251" s="18">
        <f>IF('lateral displacement'!Z251=0, 'lateral displacement'!Z251/0, 'lateral displacement'!Z251)</f>
        <v>1569.8034044905619</v>
      </c>
    </row>
    <row r="252" spans="2:10" x14ac:dyDescent="0.15">
      <c r="B252" s="15">
        <f>IF('RAOB Used for Calcs'!C252=0, 'RAOB Used for Calcs'!C252/0, 'RAOB Used for Calcs'!C252)</f>
        <v>23966.666666666664</v>
      </c>
      <c r="D252" s="47">
        <f>IF('lateral displacement'!T252=0, 'lateral displacement'!T252/0, 'lateral displacement'!T252)</f>
        <v>82.26991034030803</v>
      </c>
      <c r="F252" s="47">
        <f>IF('lateral displacement'!V252=0, 'lateral displacement'!V252/0, 'lateral displacement'!V252)</f>
        <v>82.26991034030803</v>
      </c>
      <c r="H252" s="47">
        <f>IF('lateral displacement'!X252=0, 'lateral displacement'!X252/0, 'lateral displacement'!X252)</f>
        <v>1569.8034044905619</v>
      </c>
      <c r="J252" s="18">
        <f>IF('lateral displacement'!Z252=0, 'lateral displacement'!Z252/0, 'lateral displacement'!Z252)</f>
        <v>1569.8034044905619</v>
      </c>
    </row>
    <row r="253" spans="2:10" x14ac:dyDescent="0.15">
      <c r="B253" s="15">
        <f>IF('RAOB Used for Calcs'!C253=0, 'RAOB Used for Calcs'!C253/0, 'RAOB Used for Calcs'!C253)</f>
        <v>24100</v>
      </c>
      <c r="D253" s="47">
        <f>IF('lateral displacement'!T253=0, 'lateral displacement'!T253/0, 'lateral displacement'!T253)</f>
        <v>82.26991034030803</v>
      </c>
      <c r="F253" s="47">
        <f>IF('lateral displacement'!V253=0, 'lateral displacement'!V253/0, 'lateral displacement'!V253)</f>
        <v>82.26991034030803</v>
      </c>
      <c r="H253" s="47">
        <f>IF('lateral displacement'!X253=0, 'lateral displacement'!X253/0, 'lateral displacement'!X253)</f>
        <v>1569.8034044905619</v>
      </c>
      <c r="J253" s="18">
        <f>IF('lateral displacement'!Z253=0, 'lateral displacement'!Z253/0, 'lateral displacement'!Z253)</f>
        <v>1569.8034044905619</v>
      </c>
    </row>
    <row r="254" spans="2:10" x14ac:dyDescent="0.15">
      <c r="B254" s="15">
        <f>IF('RAOB Used for Calcs'!C254=0, 'RAOB Used for Calcs'!C254/0, 'RAOB Used for Calcs'!C254)</f>
        <v>24233.333333333332</v>
      </c>
      <c r="D254" s="47">
        <f>IF('lateral displacement'!T254=0, 'lateral displacement'!T254/0, 'lateral displacement'!T254)</f>
        <v>82.26991034030803</v>
      </c>
      <c r="F254" s="47">
        <f>IF('lateral displacement'!V254=0, 'lateral displacement'!V254/0, 'lateral displacement'!V254)</f>
        <v>82.26991034030803</v>
      </c>
      <c r="H254" s="47">
        <f>IF('lateral displacement'!X254=0, 'lateral displacement'!X254/0, 'lateral displacement'!X254)</f>
        <v>1569.8034044905619</v>
      </c>
      <c r="J254" s="18">
        <f>IF('lateral displacement'!Z254=0, 'lateral displacement'!Z254/0, 'lateral displacement'!Z254)</f>
        <v>1569.8034044905619</v>
      </c>
    </row>
    <row r="255" spans="2:10" x14ac:dyDescent="0.15">
      <c r="B255" s="15">
        <f>IF('RAOB Used for Calcs'!C255=0, 'RAOB Used for Calcs'!C255/0, 'RAOB Used for Calcs'!C255)</f>
        <v>24366.666666666664</v>
      </c>
      <c r="D255" s="47">
        <f>IF('lateral displacement'!T255=0, 'lateral displacement'!T255/0, 'lateral displacement'!T255)</f>
        <v>82.26991034030803</v>
      </c>
      <c r="F255" s="47">
        <f>IF('lateral displacement'!V255=0, 'lateral displacement'!V255/0, 'lateral displacement'!V255)</f>
        <v>82.26991034030803</v>
      </c>
      <c r="H255" s="47">
        <f>IF('lateral displacement'!X255=0, 'lateral displacement'!X255/0, 'lateral displacement'!X255)</f>
        <v>1569.8034044905619</v>
      </c>
      <c r="J255" s="18">
        <f>IF('lateral displacement'!Z255=0, 'lateral displacement'!Z255/0, 'lateral displacement'!Z255)</f>
        <v>1569.8034044905619</v>
      </c>
    </row>
    <row r="256" spans="2:10" x14ac:dyDescent="0.15">
      <c r="B256" s="15">
        <f>IF('RAOB Used for Calcs'!C256=0, 'RAOB Used for Calcs'!C256/0, 'RAOB Used for Calcs'!C256)</f>
        <v>24500</v>
      </c>
      <c r="D256" s="47">
        <f>IF('lateral displacement'!T256=0, 'lateral displacement'!T256/0, 'lateral displacement'!T256)</f>
        <v>82.26991034030803</v>
      </c>
      <c r="F256" s="47">
        <f>IF('lateral displacement'!V256=0, 'lateral displacement'!V256/0, 'lateral displacement'!V256)</f>
        <v>82.26991034030803</v>
      </c>
      <c r="H256" s="47">
        <f>IF('lateral displacement'!X256=0, 'lateral displacement'!X256/0, 'lateral displacement'!X256)</f>
        <v>1569.8034044905619</v>
      </c>
      <c r="J256" s="18">
        <f>IF('lateral displacement'!Z256=0, 'lateral displacement'!Z256/0, 'lateral displacement'!Z256)</f>
        <v>1569.8034044905619</v>
      </c>
    </row>
    <row r="257" spans="2:10" x14ac:dyDescent="0.15">
      <c r="B257" s="15">
        <f>IF('RAOB Used for Calcs'!C257=0, 'RAOB Used for Calcs'!C257/0, 'RAOB Used for Calcs'!C257)</f>
        <v>24640</v>
      </c>
      <c r="D257" s="47">
        <f>IF('lateral displacement'!T257=0, 'lateral displacement'!T257/0, 'lateral displacement'!T257)</f>
        <v>82.26991034030803</v>
      </c>
      <c r="F257" s="47">
        <f>IF('lateral displacement'!V257=0, 'lateral displacement'!V257/0, 'lateral displacement'!V257)</f>
        <v>82.26991034030803</v>
      </c>
      <c r="H257" s="47">
        <f>IF('lateral displacement'!X257=0, 'lateral displacement'!X257/0, 'lateral displacement'!X257)</f>
        <v>1569.8034044905619</v>
      </c>
      <c r="J257" s="18">
        <f>IF('lateral displacement'!Z257=0, 'lateral displacement'!Z257/0, 'lateral displacement'!Z257)</f>
        <v>1569.8034044905619</v>
      </c>
    </row>
    <row r="258" spans="2:10" x14ac:dyDescent="0.15">
      <c r="B258" s="15">
        <f>IF('RAOB Used for Calcs'!C258=0, 'RAOB Used for Calcs'!C258/0, 'RAOB Used for Calcs'!C258)</f>
        <v>24780</v>
      </c>
      <c r="D258" s="47">
        <f>IF('lateral displacement'!T258=0, 'lateral displacement'!T258/0, 'lateral displacement'!T258)</f>
        <v>82.26991034030803</v>
      </c>
      <c r="F258" s="47">
        <f>IF('lateral displacement'!V258=0, 'lateral displacement'!V258/0, 'lateral displacement'!V258)</f>
        <v>82.26991034030803</v>
      </c>
      <c r="H258" s="47">
        <f>IF('lateral displacement'!X258=0, 'lateral displacement'!X258/0, 'lateral displacement'!X258)</f>
        <v>1569.8034044905619</v>
      </c>
      <c r="J258" s="18">
        <f>IF('lateral displacement'!Z258=0, 'lateral displacement'!Z258/0, 'lateral displacement'!Z258)</f>
        <v>1569.8034044905619</v>
      </c>
    </row>
    <row r="259" spans="2:10" x14ac:dyDescent="0.15">
      <c r="B259" s="15">
        <f>IF('RAOB Used for Calcs'!C259=0, 'RAOB Used for Calcs'!C259/0, 'RAOB Used for Calcs'!C259)</f>
        <v>24920</v>
      </c>
      <c r="D259" s="47">
        <f>IF('lateral displacement'!T259=0, 'lateral displacement'!T259/0, 'lateral displacement'!T259)</f>
        <v>82.26991034030803</v>
      </c>
      <c r="F259" s="47">
        <f>IF('lateral displacement'!V259=0, 'lateral displacement'!V259/0, 'lateral displacement'!V259)</f>
        <v>82.26991034030803</v>
      </c>
      <c r="H259" s="47">
        <f>IF('lateral displacement'!X259=0, 'lateral displacement'!X259/0, 'lateral displacement'!X259)</f>
        <v>1569.8034044905619</v>
      </c>
      <c r="J259" s="18">
        <f>IF('lateral displacement'!Z259=0, 'lateral displacement'!Z259/0, 'lateral displacement'!Z259)</f>
        <v>1569.8034044905619</v>
      </c>
    </row>
    <row r="260" spans="2:10" x14ac:dyDescent="0.15">
      <c r="B260" s="15">
        <f>IF('RAOB Used for Calcs'!C260=0, 'RAOB Used for Calcs'!C260/0, 'RAOB Used for Calcs'!C260)</f>
        <v>25081</v>
      </c>
      <c r="D260" s="47">
        <f>IF('lateral displacement'!T260=0, 'lateral displacement'!T260/0, 'lateral displacement'!T260)</f>
        <v>82.26991034030803</v>
      </c>
      <c r="F260" s="47">
        <f>IF('lateral displacement'!V260=0, 'lateral displacement'!V260/0, 'lateral displacement'!V260)</f>
        <v>82.26991034030803</v>
      </c>
      <c r="H260" s="47">
        <f>IF('lateral displacement'!X260=0, 'lateral displacement'!X260/0, 'lateral displacement'!X260)</f>
        <v>1569.8034044905619</v>
      </c>
      <c r="J260" s="18">
        <f>IF('lateral displacement'!Z260=0, 'lateral displacement'!Z260/0, 'lateral displacement'!Z260)</f>
        <v>1569.8034044905619</v>
      </c>
    </row>
    <row r="261" spans="2:10" x14ac:dyDescent="0.15">
      <c r="B261" s="15">
        <f>IF('RAOB Used for Calcs'!C261=0, 'RAOB Used for Calcs'!C261/0, 'RAOB Used for Calcs'!C261)</f>
        <v>25242</v>
      </c>
      <c r="D261" s="47">
        <f>IF('lateral displacement'!T261=0, 'lateral displacement'!T261/0, 'lateral displacement'!T261)</f>
        <v>82.26991034030803</v>
      </c>
      <c r="F261" s="47">
        <f>IF('lateral displacement'!V261=0, 'lateral displacement'!V261/0, 'lateral displacement'!V261)</f>
        <v>82.26991034030803</v>
      </c>
      <c r="H261" s="47">
        <f>IF('lateral displacement'!X261=0, 'lateral displacement'!X261/0, 'lateral displacement'!X261)</f>
        <v>1569.8034044905619</v>
      </c>
      <c r="J261" s="18">
        <f>IF('lateral displacement'!Z261=0, 'lateral displacement'!Z261/0, 'lateral displacement'!Z261)</f>
        <v>1569.8034044905619</v>
      </c>
    </row>
    <row r="262" spans="2:10" x14ac:dyDescent="0.15">
      <c r="B262" s="15">
        <f>IF('RAOB Used for Calcs'!C262=0, 'RAOB Used for Calcs'!C262/0, 'RAOB Used for Calcs'!C262)</f>
        <v>25403</v>
      </c>
      <c r="D262" s="47">
        <f>IF('lateral displacement'!T262=0, 'lateral displacement'!T262/0, 'lateral displacement'!T262)</f>
        <v>82.26991034030803</v>
      </c>
      <c r="F262" s="47">
        <f>IF('lateral displacement'!V262=0, 'lateral displacement'!V262/0, 'lateral displacement'!V262)</f>
        <v>82.26991034030803</v>
      </c>
      <c r="H262" s="47">
        <f>IF('lateral displacement'!X262=0, 'lateral displacement'!X262/0, 'lateral displacement'!X262)</f>
        <v>1569.8034044905619</v>
      </c>
      <c r="J262" s="18">
        <f>IF('lateral displacement'!Z262=0, 'lateral displacement'!Z262/0, 'lateral displacement'!Z262)</f>
        <v>1569.8034044905619</v>
      </c>
    </row>
    <row r="263" spans="2:10" x14ac:dyDescent="0.15">
      <c r="B263" s="15">
        <f>IF('RAOB Used for Calcs'!C263=0, 'RAOB Used for Calcs'!C263/0, 'RAOB Used for Calcs'!C263)</f>
        <v>25536.333333333332</v>
      </c>
      <c r="D263" s="47">
        <f>IF('lateral displacement'!T263=0, 'lateral displacement'!T263/0, 'lateral displacement'!T263)</f>
        <v>82.26991034030803</v>
      </c>
      <c r="F263" s="47">
        <f>IF('lateral displacement'!V263=0, 'lateral displacement'!V263/0, 'lateral displacement'!V263)</f>
        <v>82.26991034030803</v>
      </c>
      <c r="H263" s="47">
        <f>IF('lateral displacement'!X263=0, 'lateral displacement'!X263/0, 'lateral displacement'!X263)</f>
        <v>1569.8034044905619</v>
      </c>
      <c r="J263" s="18">
        <f>IF('lateral displacement'!Z263=0, 'lateral displacement'!Z263/0, 'lateral displacement'!Z263)</f>
        <v>1569.8034044905619</v>
      </c>
    </row>
    <row r="264" spans="2:10" x14ac:dyDescent="0.15">
      <c r="B264" s="15">
        <f>IF('RAOB Used for Calcs'!C264=0, 'RAOB Used for Calcs'!C264/0, 'RAOB Used for Calcs'!C264)</f>
        <v>25669.666666666664</v>
      </c>
      <c r="D264" s="47">
        <f>IF('lateral displacement'!T264=0, 'lateral displacement'!T264/0, 'lateral displacement'!T264)</f>
        <v>82.26991034030803</v>
      </c>
      <c r="F264" s="47">
        <f>IF('lateral displacement'!V264=0, 'lateral displacement'!V264/0, 'lateral displacement'!V264)</f>
        <v>82.26991034030803</v>
      </c>
      <c r="H264" s="47">
        <f>IF('lateral displacement'!X264=0, 'lateral displacement'!X264/0, 'lateral displacement'!X264)</f>
        <v>1569.8034044905619</v>
      </c>
      <c r="J264" s="18">
        <f>IF('lateral displacement'!Z264=0, 'lateral displacement'!Z264/0, 'lateral displacement'!Z264)</f>
        <v>1569.8034044905619</v>
      </c>
    </row>
    <row r="265" spans="2:10" x14ac:dyDescent="0.15">
      <c r="B265" s="15">
        <f>IF('RAOB Used for Calcs'!C265=0, 'RAOB Used for Calcs'!C265/0, 'RAOB Used for Calcs'!C265)</f>
        <v>25803</v>
      </c>
      <c r="D265" s="47">
        <f>IF('lateral displacement'!T265=0, 'lateral displacement'!T265/0, 'lateral displacement'!T265)</f>
        <v>82.26991034030803</v>
      </c>
      <c r="F265" s="47">
        <f>IF('lateral displacement'!V265=0, 'lateral displacement'!V265/0, 'lateral displacement'!V265)</f>
        <v>82.26991034030803</v>
      </c>
      <c r="H265" s="47">
        <f>IF('lateral displacement'!X265=0, 'lateral displacement'!X265/0, 'lateral displacement'!X265)</f>
        <v>1569.8034044905619</v>
      </c>
      <c r="J265" s="18">
        <f>IF('lateral displacement'!Z265=0, 'lateral displacement'!Z265/0, 'lateral displacement'!Z265)</f>
        <v>1569.8034044905619</v>
      </c>
    </row>
    <row r="266" spans="2:10" x14ac:dyDescent="0.15">
      <c r="B266" s="15">
        <f>IF('RAOB Used for Calcs'!C266=0, 'RAOB Used for Calcs'!C266/0, 'RAOB Used for Calcs'!C266)</f>
        <v>25955.333333333332</v>
      </c>
      <c r="D266" s="47">
        <f>IF('lateral displacement'!T266=0, 'lateral displacement'!T266/0, 'lateral displacement'!T266)</f>
        <v>82.26991034030803</v>
      </c>
      <c r="F266" s="47">
        <f>IF('lateral displacement'!V266=0, 'lateral displacement'!V266/0, 'lateral displacement'!V266)</f>
        <v>82.26991034030803</v>
      </c>
      <c r="H266" s="47">
        <f>IF('lateral displacement'!X266=0, 'lateral displacement'!X266/0, 'lateral displacement'!X266)</f>
        <v>1569.8034044905619</v>
      </c>
      <c r="J266" s="18">
        <f>IF('lateral displacement'!Z266=0, 'lateral displacement'!Z266/0, 'lateral displacement'!Z266)</f>
        <v>1569.8034044905619</v>
      </c>
    </row>
    <row r="267" spans="2:10" x14ac:dyDescent="0.15">
      <c r="B267" s="15">
        <f>IF('RAOB Used for Calcs'!C267=0, 'RAOB Used for Calcs'!C267/0, 'RAOB Used for Calcs'!C267)</f>
        <v>26107.666666666664</v>
      </c>
      <c r="D267" s="47">
        <f>IF('lateral displacement'!T267=0, 'lateral displacement'!T267/0, 'lateral displacement'!T267)</f>
        <v>82.26991034030803</v>
      </c>
      <c r="F267" s="47">
        <f>IF('lateral displacement'!V267=0, 'lateral displacement'!V267/0, 'lateral displacement'!V267)</f>
        <v>82.26991034030803</v>
      </c>
      <c r="H267" s="47">
        <f>IF('lateral displacement'!X267=0, 'lateral displacement'!X267/0, 'lateral displacement'!X267)</f>
        <v>1569.8034044905619</v>
      </c>
      <c r="J267" s="18">
        <f>IF('lateral displacement'!Z267=0, 'lateral displacement'!Z267/0, 'lateral displacement'!Z267)</f>
        <v>1569.8034044905619</v>
      </c>
    </row>
    <row r="268" spans="2:10" x14ac:dyDescent="0.15">
      <c r="B268" s="15">
        <f>IF('RAOB Used for Calcs'!C268=0, 'RAOB Used for Calcs'!C268/0, 'RAOB Used for Calcs'!C268)</f>
        <v>26260</v>
      </c>
      <c r="D268" s="47">
        <f>IF('lateral displacement'!T268=0, 'lateral displacement'!T268/0, 'lateral displacement'!T268)</f>
        <v>82.26991034030803</v>
      </c>
      <c r="F268" s="47">
        <f>IF('lateral displacement'!V268=0, 'lateral displacement'!V268/0, 'lateral displacement'!V268)</f>
        <v>82.26991034030803</v>
      </c>
      <c r="H268" s="47">
        <f>IF('lateral displacement'!X268=0, 'lateral displacement'!X268/0, 'lateral displacement'!X268)</f>
        <v>1569.8034044905619</v>
      </c>
      <c r="J268" s="18">
        <f>IF('lateral displacement'!Z268=0, 'lateral displacement'!Z268/0, 'lateral displacement'!Z268)</f>
        <v>1569.8034044905619</v>
      </c>
    </row>
    <row r="269" spans="2:10" x14ac:dyDescent="0.15">
      <c r="B269" s="15">
        <f>IF('RAOB Used for Calcs'!C269=0, 'RAOB Used for Calcs'!C269/0, 'RAOB Used for Calcs'!C269)</f>
        <v>26393.333333333332</v>
      </c>
      <c r="D269" s="47">
        <f>IF('lateral displacement'!T269=0, 'lateral displacement'!T269/0, 'lateral displacement'!T269)</f>
        <v>82.26991034030803</v>
      </c>
      <c r="F269" s="47">
        <f>IF('lateral displacement'!V269=0, 'lateral displacement'!V269/0, 'lateral displacement'!V269)</f>
        <v>82.26991034030803</v>
      </c>
      <c r="H269" s="47">
        <f>IF('lateral displacement'!X269=0, 'lateral displacement'!X269/0, 'lateral displacement'!X269)</f>
        <v>1569.8034044905619</v>
      </c>
      <c r="J269" s="18">
        <f>IF('lateral displacement'!Z269=0, 'lateral displacement'!Z269/0, 'lateral displacement'!Z269)</f>
        <v>1569.8034044905619</v>
      </c>
    </row>
    <row r="270" spans="2:10" x14ac:dyDescent="0.15">
      <c r="B270" s="15">
        <f>IF('RAOB Used for Calcs'!C270=0, 'RAOB Used for Calcs'!C270/0, 'RAOB Used for Calcs'!C270)</f>
        <v>26526.666666666664</v>
      </c>
      <c r="D270" s="47">
        <f>IF('lateral displacement'!T270=0, 'lateral displacement'!T270/0, 'lateral displacement'!T270)</f>
        <v>82.26991034030803</v>
      </c>
      <c r="F270" s="47">
        <f>IF('lateral displacement'!V270=0, 'lateral displacement'!V270/0, 'lateral displacement'!V270)</f>
        <v>82.26991034030803</v>
      </c>
      <c r="H270" s="47">
        <f>IF('lateral displacement'!X270=0, 'lateral displacement'!X270/0, 'lateral displacement'!X270)</f>
        <v>1569.8034044905619</v>
      </c>
      <c r="J270" s="18">
        <f>IF('lateral displacement'!Z270=0, 'lateral displacement'!Z270/0, 'lateral displacement'!Z270)</f>
        <v>1569.8034044905619</v>
      </c>
    </row>
    <row r="271" spans="2:10" x14ac:dyDescent="0.15">
      <c r="B271" s="15">
        <f>IF('RAOB Used for Calcs'!C271=0, 'RAOB Used for Calcs'!C271/0, 'RAOB Used for Calcs'!C271)</f>
        <v>26660</v>
      </c>
      <c r="D271" s="47">
        <f>IF('lateral displacement'!T271=0, 'lateral displacement'!T271/0, 'lateral displacement'!T271)</f>
        <v>82.26991034030803</v>
      </c>
      <c r="F271" s="47">
        <f>IF('lateral displacement'!V271=0, 'lateral displacement'!V271/0, 'lateral displacement'!V271)</f>
        <v>82.26991034030803</v>
      </c>
      <c r="H271" s="47">
        <f>IF('lateral displacement'!X271=0, 'lateral displacement'!X271/0, 'lateral displacement'!X271)</f>
        <v>1569.8034044905619</v>
      </c>
      <c r="J271" s="18">
        <f>IF('lateral displacement'!Z271=0, 'lateral displacement'!Z271/0, 'lateral displacement'!Z271)</f>
        <v>1569.8034044905619</v>
      </c>
    </row>
    <row r="272" spans="2:10" x14ac:dyDescent="0.15">
      <c r="B272" s="15">
        <f>IF('RAOB Used for Calcs'!C272=0, 'RAOB Used for Calcs'!C272/0, 'RAOB Used for Calcs'!C272)</f>
        <v>26810</v>
      </c>
      <c r="D272" s="47">
        <f>IF('lateral displacement'!T272=0, 'lateral displacement'!T272/0, 'lateral displacement'!T272)</f>
        <v>82.26991034030803</v>
      </c>
      <c r="F272" s="47">
        <f>IF('lateral displacement'!V272=0, 'lateral displacement'!V272/0, 'lateral displacement'!V272)</f>
        <v>82.26991034030803</v>
      </c>
      <c r="H272" s="47">
        <f>IF('lateral displacement'!X272=0, 'lateral displacement'!X272/0, 'lateral displacement'!X272)</f>
        <v>1569.8034044905619</v>
      </c>
      <c r="J272" s="18">
        <f>IF('lateral displacement'!Z272=0, 'lateral displacement'!Z272/0, 'lateral displacement'!Z272)</f>
        <v>1569.8034044905619</v>
      </c>
    </row>
    <row r="273" spans="2:10" x14ac:dyDescent="0.15">
      <c r="B273" s="15">
        <f>IF('RAOB Used for Calcs'!C273=0, 'RAOB Used for Calcs'!C273/0, 'RAOB Used for Calcs'!C273)</f>
        <v>26960</v>
      </c>
      <c r="D273" s="47">
        <f>IF('lateral displacement'!T273=0, 'lateral displacement'!T273/0, 'lateral displacement'!T273)</f>
        <v>82.26991034030803</v>
      </c>
      <c r="F273" s="47">
        <f>IF('lateral displacement'!V273=0, 'lateral displacement'!V273/0, 'lateral displacement'!V273)</f>
        <v>82.26991034030803</v>
      </c>
      <c r="H273" s="47">
        <f>IF('lateral displacement'!X273=0, 'lateral displacement'!X273/0, 'lateral displacement'!X273)</f>
        <v>1569.8034044905619</v>
      </c>
      <c r="J273" s="18">
        <f>IF('lateral displacement'!Z273=0, 'lateral displacement'!Z273/0, 'lateral displacement'!Z273)</f>
        <v>1569.8034044905619</v>
      </c>
    </row>
    <row r="274" spans="2:10" x14ac:dyDescent="0.15">
      <c r="B274" s="15">
        <f>IF('RAOB Used for Calcs'!C274=0, 'RAOB Used for Calcs'!C274/0, 'RAOB Used for Calcs'!C274)</f>
        <v>27110</v>
      </c>
      <c r="D274" s="47">
        <f>IF('lateral displacement'!T274=0, 'lateral displacement'!T274/0, 'lateral displacement'!T274)</f>
        <v>82.26991034030803</v>
      </c>
      <c r="F274" s="47">
        <f>IF('lateral displacement'!V274=0, 'lateral displacement'!V274/0, 'lateral displacement'!V274)</f>
        <v>82.26991034030803</v>
      </c>
      <c r="H274" s="47">
        <f>IF('lateral displacement'!X274=0, 'lateral displacement'!X274/0, 'lateral displacement'!X274)</f>
        <v>1569.8034044905619</v>
      </c>
      <c r="J274" s="18">
        <f>IF('lateral displacement'!Z274=0, 'lateral displacement'!Z274/0, 'lateral displacement'!Z274)</f>
        <v>1569.8034044905619</v>
      </c>
    </row>
    <row r="275" spans="2:10" x14ac:dyDescent="0.15">
      <c r="B275" s="15">
        <f>IF('RAOB Used for Calcs'!C275=0, 'RAOB Used for Calcs'!C275/0, 'RAOB Used for Calcs'!C275)</f>
        <v>27260</v>
      </c>
      <c r="D275" s="47">
        <f>IF('lateral displacement'!T275=0, 'lateral displacement'!T275/0, 'lateral displacement'!T275)</f>
        <v>82.26991034030803</v>
      </c>
      <c r="F275" s="47">
        <f>IF('lateral displacement'!V275=0, 'lateral displacement'!V275/0, 'lateral displacement'!V275)</f>
        <v>82.26991034030803</v>
      </c>
      <c r="H275" s="47">
        <f>IF('lateral displacement'!X275=0, 'lateral displacement'!X275/0, 'lateral displacement'!X275)</f>
        <v>1569.8034044905619</v>
      </c>
      <c r="J275" s="18">
        <f>IF('lateral displacement'!Z275=0, 'lateral displacement'!Z275/0, 'lateral displacement'!Z275)</f>
        <v>1569.8034044905619</v>
      </c>
    </row>
    <row r="276" spans="2:10" x14ac:dyDescent="0.15">
      <c r="B276" s="15">
        <f>IF('RAOB Used for Calcs'!C276=0, 'RAOB Used for Calcs'!C276/0, 'RAOB Used for Calcs'!C276)</f>
        <v>27410</v>
      </c>
      <c r="D276" s="47">
        <f>IF('lateral displacement'!T276=0, 'lateral displacement'!T276/0, 'lateral displacement'!T276)</f>
        <v>82.26991034030803</v>
      </c>
      <c r="F276" s="47">
        <f>IF('lateral displacement'!V276=0, 'lateral displacement'!V276/0, 'lateral displacement'!V276)</f>
        <v>82.26991034030803</v>
      </c>
      <c r="H276" s="47">
        <f>IF('lateral displacement'!X276=0, 'lateral displacement'!X276/0, 'lateral displacement'!X276)</f>
        <v>1569.8034044905619</v>
      </c>
      <c r="J276" s="18">
        <f>IF('lateral displacement'!Z276=0, 'lateral displacement'!Z276/0, 'lateral displacement'!Z276)</f>
        <v>1569.8034044905619</v>
      </c>
    </row>
    <row r="277" spans="2:10" x14ac:dyDescent="0.15">
      <c r="B277" s="15">
        <f>IF('RAOB Used for Calcs'!C277=0, 'RAOB Used for Calcs'!C277/0, 'RAOB Used for Calcs'!C277)</f>
        <v>27560</v>
      </c>
      <c r="D277" s="47">
        <f>IF('lateral displacement'!T277=0, 'lateral displacement'!T277/0, 'lateral displacement'!T277)</f>
        <v>82.26991034030803</v>
      </c>
      <c r="F277" s="47">
        <f>IF('lateral displacement'!V277=0, 'lateral displacement'!V277/0, 'lateral displacement'!V277)</f>
        <v>82.26991034030803</v>
      </c>
      <c r="H277" s="47">
        <f>IF('lateral displacement'!X277=0, 'lateral displacement'!X277/0, 'lateral displacement'!X277)</f>
        <v>1569.8034044905619</v>
      </c>
      <c r="J277" s="18">
        <f>IF('lateral displacement'!Z277=0, 'lateral displacement'!Z277/0, 'lateral displacement'!Z277)</f>
        <v>1569.8034044905619</v>
      </c>
    </row>
    <row r="278" spans="2:10" x14ac:dyDescent="0.15">
      <c r="B278" s="15">
        <f>IF('RAOB Used for Calcs'!C278=0, 'RAOB Used for Calcs'!C278/0, 'RAOB Used for Calcs'!C278)</f>
        <v>27710</v>
      </c>
      <c r="D278" s="47">
        <f>IF('lateral displacement'!T278=0, 'lateral displacement'!T278/0, 'lateral displacement'!T278)</f>
        <v>82.26991034030803</v>
      </c>
      <c r="F278" s="47">
        <f>IF('lateral displacement'!V278=0, 'lateral displacement'!V278/0, 'lateral displacement'!V278)</f>
        <v>82.26991034030803</v>
      </c>
      <c r="H278" s="47">
        <f>IF('lateral displacement'!X278=0, 'lateral displacement'!X278/0, 'lateral displacement'!X278)</f>
        <v>1569.8034044905619</v>
      </c>
      <c r="J278" s="18">
        <f>IF('lateral displacement'!Z278=0, 'lateral displacement'!Z278/0, 'lateral displacement'!Z278)</f>
        <v>1569.8034044905619</v>
      </c>
    </row>
    <row r="279" spans="2:10" x14ac:dyDescent="0.15">
      <c r="B279" s="15">
        <f>IF('RAOB Used for Calcs'!C279=0, 'RAOB Used for Calcs'!C279/0, 'RAOB Used for Calcs'!C279)</f>
        <v>27860</v>
      </c>
      <c r="D279" s="47">
        <f>IF('lateral displacement'!T279=0, 'lateral displacement'!T279/0, 'lateral displacement'!T279)</f>
        <v>82.26991034030803</v>
      </c>
      <c r="F279" s="47">
        <f>IF('lateral displacement'!V279=0, 'lateral displacement'!V279/0, 'lateral displacement'!V279)</f>
        <v>82.26991034030803</v>
      </c>
      <c r="H279" s="47">
        <f>IF('lateral displacement'!X279=0, 'lateral displacement'!X279/0, 'lateral displacement'!X279)</f>
        <v>1569.8034044905619</v>
      </c>
      <c r="J279" s="18">
        <f>IF('lateral displacement'!Z279=0, 'lateral displacement'!Z279/0, 'lateral displacement'!Z279)</f>
        <v>1569.8034044905619</v>
      </c>
    </row>
    <row r="280" spans="2:10" x14ac:dyDescent="0.15">
      <c r="B280" s="15">
        <f>IF('RAOB Used for Calcs'!C280=0, 'RAOB Used for Calcs'!C280/0, 'RAOB Used for Calcs'!C280)</f>
        <v>28010</v>
      </c>
      <c r="D280" s="47">
        <f>IF('lateral displacement'!T280=0, 'lateral displacement'!T280/0, 'lateral displacement'!T280)</f>
        <v>82.26991034030803</v>
      </c>
      <c r="F280" s="47">
        <f>IF('lateral displacement'!V280=0, 'lateral displacement'!V280/0, 'lateral displacement'!V280)</f>
        <v>82.26991034030803</v>
      </c>
      <c r="H280" s="47">
        <f>IF('lateral displacement'!X280=0, 'lateral displacement'!X280/0, 'lateral displacement'!X280)</f>
        <v>1569.8034044905619</v>
      </c>
      <c r="J280" s="18">
        <f>IF('lateral displacement'!Z280=0, 'lateral displacement'!Z280/0, 'lateral displacement'!Z280)</f>
        <v>1569.8034044905619</v>
      </c>
    </row>
    <row r="281" spans="2:10" x14ac:dyDescent="0.15">
      <c r="B281" s="15">
        <f>IF('RAOB Used for Calcs'!C281=0, 'RAOB Used for Calcs'!C281/0, 'RAOB Used for Calcs'!C281)</f>
        <v>28160</v>
      </c>
      <c r="D281" s="47">
        <f>IF('lateral displacement'!T281=0, 'lateral displacement'!T281/0, 'lateral displacement'!T281)</f>
        <v>82.26991034030803</v>
      </c>
      <c r="F281" s="47">
        <f>IF('lateral displacement'!V281=0, 'lateral displacement'!V281/0, 'lateral displacement'!V281)</f>
        <v>82.26991034030803</v>
      </c>
      <c r="H281" s="47">
        <f>IF('lateral displacement'!X281=0, 'lateral displacement'!X281/0, 'lateral displacement'!X281)</f>
        <v>1569.8034044905619</v>
      </c>
      <c r="J281" s="18">
        <f>IF('lateral displacement'!Z281=0, 'lateral displacement'!Z281/0, 'lateral displacement'!Z281)</f>
        <v>1569.8034044905619</v>
      </c>
    </row>
    <row r="282" spans="2:10" x14ac:dyDescent="0.15">
      <c r="B282" s="15">
        <f>IF('RAOB Used for Calcs'!C282=0, 'RAOB Used for Calcs'!C282/0, 'RAOB Used for Calcs'!C282)</f>
        <v>28310</v>
      </c>
      <c r="D282" s="47">
        <f>IF('lateral displacement'!T282=0, 'lateral displacement'!T282/0, 'lateral displacement'!T282)</f>
        <v>82.26991034030803</v>
      </c>
      <c r="F282" s="47">
        <f>IF('lateral displacement'!V282=0, 'lateral displacement'!V282/0, 'lateral displacement'!V282)</f>
        <v>82.26991034030803</v>
      </c>
      <c r="H282" s="47">
        <f>IF('lateral displacement'!X282=0, 'lateral displacement'!X282/0, 'lateral displacement'!X282)</f>
        <v>1569.8034044905619</v>
      </c>
      <c r="J282" s="18">
        <f>IF('lateral displacement'!Z282=0, 'lateral displacement'!Z282/0, 'lateral displacement'!Z282)</f>
        <v>1569.8034044905619</v>
      </c>
    </row>
    <row r="283" spans="2:10" x14ac:dyDescent="0.15">
      <c r="B283" s="15">
        <f>IF('RAOB Used for Calcs'!C283=0, 'RAOB Used for Calcs'!C283/0, 'RAOB Used for Calcs'!C283)</f>
        <v>28460</v>
      </c>
      <c r="D283" s="47">
        <f>IF('lateral displacement'!T283=0, 'lateral displacement'!T283/0, 'lateral displacement'!T283)</f>
        <v>82.26991034030803</v>
      </c>
      <c r="F283" s="47">
        <f>IF('lateral displacement'!V283=0, 'lateral displacement'!V283/0, 'lateral displacement'!V283)</f>
        <v>82.26991034030803</v>
      </c>
      <c r="H283" s="47">
        <f>IF('lateral displacement'!X283=0, 'lateral displacement'!X283/0, 'lateral displacement'!X283)</f>
        <v>1569.8034044905619</v>
      </c>
      <c r="J283" s="18">
        <f>IF('lateral displacement'!Z283=0, 'lateral displacement'!Z283/0, 'lateral displacement'!Z283)</f>
        <v>1569.8034044905619</v>
      </c>
    </row>
    <row r="284" spans="2:10" x14ac:dyDescent="0.15">
      <c r="B284" s="15">
        <f>IF('RAOB Used for Calcs'!C284=0, 'RAOB Used for Calcs'!C284/0, 'RAOB Used for Calcs'!C284)</f>
        <v>28593.333333333332</v>
      </c>
      <c r="D284" s="47">
        <f>IF('lateral displacement'!T284=0, 'lateral displacement'!T284/0, 'lateral displacement'!T284)</f>
        <v>82.26991034030803</v>
      </c>
      <c r="F284" s="47">
        <f>IF('lateral displacement'!V284=0, 'lateral displacement'!V284/0, 'lateral displacement'!V284)</f>
        <v>82.26991034030803</v>
      </c>
      <c r="H284" s="47">
        <f>IF('lateral displacement'!X284=0, 'lateral displacement'!X284/0, 'lateral displacement'!X284)</f>
        <v>1569.8034044905619</v>
      </c>
      <c r="J284" s="18">
        <f>IF('lateral displacement'!Z284=0, 'lateral displacement'!Z284/0, 'lateral displacement'!Z284)</f>
        <v>1569.8034044905619</v>
      </c>
    </row>
    <row r="285" spans="2:10" x14ac:dyDescent="0.15">
      <c r="B285" s="15">
        <f>IF('RAOB Used for Calcs'!C285=0, 'RAOB Used for Calcs'!C285/0, 'RAOB Used for Calcs'!C285)</f>
        <v>28726.666666666664</v>
      </c>
      <c r="D285" s="47">
        <f>IF('lateral displacement'!T285=0, 'lateral displacement'!T285/0, 'lateral displacement'!T285)</f>
        <v>82.26991034030803</v>
      </c>
      <c r="F285" s="47">
        <f>IF('lateral displacement'!V285=0, 'lateral displacement'!V285/0, 'lateral displacement'!V285)</f>
        <v>82.26991034030803</v>
      </c>
      <c r="H285" s="47">
        <f>IF('lateral displacement'!X285=0, 'lateral displacement'!X285/0, 'lateral displacement'!X285)</f>
        <v>1569.8034044905619</v>
      </c>
      <c r="J285" s="18">
        <f>IF('lateral displacement'!Z285=0, 'lateral displacement'!Z285/0, 'lateral displacement'!Z285)</f>
        <v>1569.8034044905619</v>
      </c>
    </row>
    <row r="286" spans="2:10" x14ac:dyDescent="0.15">
      <c r="B286" s="15">
        <f>IF('RAOB Used for Calcs'!C286=0, 'RAOB Used for Calcs'!C286/0, 'RAOB Used for Calcs'!C286)</f>
        <v>28860</v>
      </c>
      <c r="D286" s="47">
        <f>IF('lateral displacement'!T286=0, 'lateral displacement'!T286/0, 'lateral displacement'!T286)</f>
        <v>82.26991034030803</v>
      </c>
      <c r="F286" s="47">
        <f>IF('lateral displacement'!V286=0, 'lateral displacement'!V286/0, 'lateral displacement'!V286)</f>
        <v>82.26991034030803</v>
      </c>
      <c r="H286" s="47">
        <f>IF('lateral displacement'!X286=0, 'lateral displacement'!X286/0, 'lateral displacement'!X286)</f>
        <v>1569.8034044905619</v>
      </c>
      <c r="J286" s="18">
        <f>IF('lateral displacement'!Z286=0, 'lateral displacement'!Z286/0, 'lateral displacement'!Z286)</f>
        <v>1569.8034044905619</v>
      </c>
    </row>
    <row r="287" spans="2:10" x14ac:dyDescent="0.15">
      <c r="B287" s="15">
        <f>IF('RAOB Used for Calcs'!C287=0, 'RAOB Used for Calcs'!C287/0, 'RAOB Used for Calcs'!C287)</f>
        <v>28993.666666666668</v>
      </c>
      <c r="D287" s="47">
        <f>IF('lateral displacement'!T287=0, 'lateral displacement'!T287/0, 'lateral displacement'!T287)</f>
        <v>82.26991034030803</v>
      </c>
      <c r="F287" s="47">
        <f>IF('lateral displacement'!V287=0, 'lateral displacement'!V287/0, 'lateral displacement'!V287)</f>
        <v>82.26991034030803</v>
      </c>
      <c r="H287" s="47">
        <f>IF('lateral displacement'!X287=0, 'lateral displacement'!X287/0, 'lateral displacement'!X287)</f>
        <v>1569.8034044905619</v>
      </c>
      <c r="J287" s="18">
        <f>IF('lateral displacement'!Z287=0, 'lateral displacement'!Z287/0, 'lateral displacement'!Z287)</f>
        <v>1569.8034044905619</v>
      </c>
    </row>
    <row r="288" spans="2:10" x14ac:dyDescent="0.15">
      <c r="B288" s="15">
        <f>IF('RAOB Used for Calcs'!C288=0, 'RAOB Used for Calcs'!C288/0, 'RAOB Used for Calcs'!C288)</f>
        <v>29127.333333333336</v>
      </c>
      <c r="D288" s="47">
        <f>IF('lateral displacement'!T288=0, 'lateral displacement'!T288/0, 'lateral displacement'!T288)</f>
        <v>82.26991034030803</v>
      </c>
      <c r="F288" s="47">
        <f>IF('lateral displacement'!V288=0, 'lateral displacement'!V288/0, 'lateral displacement'!V288)</f>
        <v>82.26991034030803</v>
      </c>
      <c r="H288" s="47">
        <f>IF('lateral displacement'!X288=0, 'lateral displacement'!X288/0, 'lateral displacement'!X288)</f>
        <v>1569.8034044905619</v>
      </c>
      <c r="J288" s="18">
        <f>IF('lateral displacement'!Z288=0, 'lateral displacement'!Z288/0, 'lateral displacement'!Z288)</f>
        <v>1569.8034044905619</v>
      </c>
    </row>
    <row r="289" spans="2:10" x14ac:dyDescent="0.15">
      <c r="B289" s="15">
        <f>IF('RAOB Used for Calcs'!C289=0, 'RAOB Used for Calcs'!C289/0, 'RAOB Used for Calcs'!C289)</f>
        <v>29261</v>
      </c>
      <c r="D289" s="47">
        <f>IF('lateral displacement'!T289=0, 'lateral displacement'!T289/0, 'lateral displacement'!T289)</f>
        <v>82.26991034030803</v>
      </c>
      <c r="F289" s="47">
        <f>IF('lateral displacement'!V289=0, 'lateral displacement'!V289/0, 'lateral displacement'!V289)</f>
        <v>82.26991034030803</v>
      </c>
      <c r="H289" s="47">
        <f>IF('lateral displacement'!X289=0, 'lateral displacement'!X289/0, 'lateral displacement'!X289)</f>
        <v>1569.8034044905619</v>
      </c>
      <c r="J289" s="18">
        <f>IF('lateral displacement'!Z289=0, 'lateral displacement'!Z289/0, 'lateral displacement'!Z289)</f>
        <v>1569.8034044905619</v>
      </c>
    </row>
    <row r="290" spans="2:10" x14ac:dyDescent="0.15">
      <c r="B290" s="15" t="e">
        <f>IF('RAOB Used for Calcs'!C290=0, 'RAOB Used for Calcs'!C290/0, 'RAOB Used for Calcs'!C290)</f>
        <v>#DIV/0!</v>
      </c>
      <c r="D290" s="47" t="e">
        <f>IF('lateral displacement'!T290=0, 'lateral displacement'!T290/0, 'lateral displacement'!T290)</f>
        <v>#DIV/0!</v>
      </c>
      <c r="F290" s="47" t="e">
        <f>IF('lateral displacement'!V290=0, 'lateral displacement'!V290/0, 'lateral displacement'!V290)</f>
        <v>#DIV/0!</v>
      </c>
      <c r="H290" s="47" t="e">
        <f>IF('lateral displacement'!X290=0, 'lateral displacement'!X290/0, 'lateral displacement'!X290)</f>
        <v>#DIV/0!</v>
      </c>
      <c r="J290" s="18" t="e">
        <f>IF('lateral displacement'!Z290=0, 'lateral displacement'!Z290/0, 'lateral displacement'!Z290)</f>
        <v>#DIV/0!</v>
      </c>
    </row>
    <row r="291" spans="2:10" x14ac:dyDescent="0.15">
      <c r="B291" s="15" t="e">
        <f>IF('RAOB Used for Calcs'!C291=0, 'RAOB Used for Calcs'!C291/0, 'RAOB Used for Calcs'!C291)</f>
        <v>#DIV/0!</v>
      </c>
      <c r="D291" s="47" t="e">
        <f>IF('lateral displacement'!T291=0, 'lateral displacement'!T291/0, 'lateral displacement'!T291)</f>
        <v>#DIV/0!</v>
      </c>
      <c r="F291" s="47" t="e">
        <f>IF('lateral displacement'!V291=0, 'lateral displacement'!V291/0, 'lateral displacement'!V291)</f>
        <v>#DIV/0!</v>
      </c>
      <c r="H291" s="47" t="e">
        <f>IF('lateral displacement'!X291=0, 'lateral displacement'!X291/0, 'lateral displacement'!X291)</f>
        <v>#DIV/0!</v>
      </c>
      <c r="J291" s="18" t="e">
        <f>IF('lateral displacement'!Z291=0, 'lateral displacement'!Z291/0, 'lateral displacement'!Z291)</f>
        <v>#DIV/0!</v>
      </c>
    </row>
    <row r="292" spans="2:10" x14ac:dyDescent="0.15">
      <c r="B292" s="15" t="e">
        <f>IF('RAOB Used for Calcs'!C292=0, 'RAOB Used for Calcs'!C292/0, 'RAOB Used for Calcs'!C292)</f>
        <v>#DIV/0!</v>
      </c>
      <c r="D292" s="47" t="e">
        <f>IF('lateral displacement'!T292=0, 'lateral displacement'!T292/0, 'lateral displacement'!T292)</f>
        <v>#DIV/0!</v>
      </c>
      <c r="F292" s="47" t="e">
        <f>IF('lateral displacement'!V292=0, 'lateral displacement'!V292/0, 'lateral displacement'!V292)</f>
        <v>#DIV/0!</v>
      </c>
      <c r="H292" s="47" t="e">
        <f>IF('lateral displacement'!X292=0, 'lateral displacement'!X292/0, 'lateral displacement'!X292)</f>
        <v>#DIV/0!</v>
      </c>
      <c r="J292" s="18" t="e">
        <f>IF('lateral displacement'!Z292=0, 'lateral displacement'!Z292/0, 'lateral displacement'!Z292)</f>
        <v>#DIV/0!</v>
      </c>
    </row>
    <row r="293" spans="2:10" x14ac:dyDescent="0.15">
      <c r="B293" s="15" t="e">
        <f>IF('RAOB Used for Calcs'!C293=0, 'RAOB Used for Calcs'!C293/0, 'RAOB Used for Calcs'!C293)</f>
        <v>#DIV/0!</v>
      </c>
      <c r="D293" s="47" t="e">
        <f>IF('lateral displacement'!T293=0, 'lateral displacement'!T293/0, 'lateral displacement'!T293)</f>
        <v>#DIV/0!</v>
      </c>
      <c r="F293" s="47" t="e">
        <f>IF('lateral displacement'!V293=0, 'lateral displacement'!V293/0, 'lateral displacement'!V293)</f>
        <v>#DIV/0!</v>
      </c>
      <c r="H293" s="47" t="e">
        <f>IF('lateral displacement'!X293=0, 'lateral displacement'!X293/0, 'lateral displacement'!X293)</f>
        <v>#DIV/0!</v>
      </c>
      <c r="J293" s="18" t="e">
        <f>IF('lateral displacement'!Z293=0, 'lateral displacement'!Z293/0, 'lateral displacement'!Z293)</f>
        <v>#DIV/0!</v>
      </c>
    </row>
    <row r="294" spans="2:10" x14ac:dyDescent="0.15">
      <c r="B294" s="15" t="e">
        <f>IF('RAOB Used for Calcs'!C294=0, 'RAOB Used for Calcs'!C294/0, 'RAOB Used for Calcs'!C294)</f>
        <v>#DIV/0!</v>
      </c>
      <c r="D294" s="47" t="e">
        <f>IF('lateral displacement'!T294=0, 'lateral displacement'!T294/0, 'lateral displacement'!T294)</f>
        <v>#DIV/0!</v>
      </c>
      <c r="F294" s="47" t="e">
        <f>IF('lateral displacement'!V294=0, 'lateral displacement'!V294/0, 'lateral displacement'!V294)</f>
        <v>#DIV/0!</v>
      </c>
      <c r="H294" s="47" t="e">
        <f>IF('lateral displacement'!X294=0, 'lateral displacement'!X294/0, 'lateral displacement'!X294)</f>
        <v>#DIV/0!</v>
      </c>
      <c r="J294" s="18" t="e">
        <f>IF('lateral displacement'!Z294=0, 'lateral displacement'!Z294/0, 'lateral displacement'!Z294)</f>
        <v>#DIV/0!</v>
      </c>
    </row>
    <row r="295" spans="2:10" x14ac:dyDescent="0.15">
      <c r="B295" s="15" t="e">
        <f>IF('RAOB Used for Calcs'!C295=0, 'RAOB Used for Calcs'!C295/0, 'RAOB Used for Calcs'!C295)</f>
        <v>#DIV/0!</v>
      </c>
      <c r="D295" s="47" t="e">
        <f>IF('lateral displacement'!T295=0, 'lateral displacement'!T295/0, 'lateral displacement'!T295)</f>
        <v>#DIV/0!</v>
      </c>
      <c r="F295" s="47" t="e">
        <f>IF('lateral displacement'!V295=0, 'lateral displacement'!V295/0, 'lateral displacement'!V295)</f>
        <v>#DIV/0!</v>
      </c>
      <c r="H295" s="47" t="e">
        <f>IF('lateral displacement'!X295=0, 'lateral displacement'!X295/0, 'lateral displacement'!X295)</f>
        <v>#DIV/0!</v>
      </c>
      <c r="J295" s="18" t="e">
        <f>IF('lateral displacement'!Z295=0, 'lateral displacement'!Z295/0, 'lateral displacement'!Z295)</f>
        <v>#DIV/0!</v>
      </c>
    </row>
    <row r="296" spans="2:10" x14ac:dyDescent="0.15">
      <c r="B296" s="15" t="e">
        <f>IF('RAOB Used for Calcs'!C296=0, 'RAOB Used for Calcs'!C296/0, 'RAOB Used for Calcs'!C296)</f>
        <v>#DIV/0!</v>
      </c>
      <c r="D296" s="47" t="e">
        <f>IF('lateral displacement'!T296=0, 'lateral displacement'!T296/0, 'lateral displacement'!T296)</f>
        <v>#DIV/0!</v>
      </c>
      <c r="F296" s="47" t="e">
        <f>IF('lateral displacement'!V296=0, 'lateral displacement'!V296/0, 'lateral displacement'!V296)</f>
        <v>#DIV/0!</v>
      </c>
      <c r="H296" s="47" t="e">
        <f>IF('lateral displacement'!X296=0, 'lateral displacement'!X296/0, 'lateral displacement'!X296)</f>
        <v>#DIV/0!</v>
      </c>
      <c r="J296" s="18" t="e">
        <f>IF('lateral displacement'!Z296=0, 'lateral displacement'!Z296/0, 'lateral displacement'!Z296)</f>
        <v>#DIV/0!</v>
      </c>
    </row>
    <row r="297" spans="2:10" x14ac:dyDescent="0.15">
      <c r="B297" s="15" t="e">
        <f>IF('RAOB Used for Calcs'!C297=0, 'RAOB Used for Calcs'!C297/0, 'RAOB Used for Calcs'!C297)</f>
        <v>#DIV/0!</v>
      </c>
      <c r="D297" s="47" t="e">
        <f>IF('lateral displacement'!T297=0, 'lateral displacement'!T297/0, 'lateral displacement'!T297)</f>
        <v>#DIV/0!</v>
      </c>
      <c r="F297" s="47" t="e">
        <f>IF('lateral displacement'!V297=0, 'lateral displacement'!V297/0, 'lateral displacement'!V297)</f>
        <v>#DIV/0!</v>
      </c>
      <c r="H297" s="47" t="e">
        <f>IF('lateral displacement'!X297=0, 'lateral displacement'!X297/0, 'lateral displacement'!X297)</f>
        <v>#DIV/0!</v>
      </c>
      <c r="J297" s="18" t="e">
        <f>IF('lateral displacement'!Z297=0, 'lateral displacement'!Z297/0, 'lateral displacement'!Z297)</f>
        <v>#DIV/0!</v>
      </c>
    </row>
    <row r="298" spans="2:10" x14ac:dyDescent="0.15">
      <c r="B298" s="15" t="e">
        <f>IF('RAOB Used for Calcs'!C298=0, 'RAOB Used for Calcs'!C298/0, 'RAOB Used for Calcs'!C298)</f>
        <v>#DIV/0!</v>
      </c>
      <c r="D298" s="47" t="e">
        <f>IF('lateral displacement'!T298=0, 'lateral displacement'!T298/0, 'lateral displacement'!T298)</f>
        <v>#DIV/0!</v>
      </c>
      <c r="F298" s="47" t="e">
        <f>IF('lateral displacement'!V298=0, 'lateral displacement'!V298/0, 'lateral displacement'!V298)</f>
        <v>#DIV/0!</v>
      </c>
      <c r="H298" s="47" t="e">
        <f>IF('lateral displacement'!X298=0, 'lateral displacement'!X298/0, 'lateral displacement'!X298)</f>
        <v>#DIV/0!</v>
      </c>
      <c r="J298" s="18" t="e">
        <f>IF('lateral displacement'!Z298=0, 'lateral displacement'!Z298/0, 'lateral displacement'!Z298)</f>
        <v>#DIV/0!</v>
      </c>
    </row>
    <row r="299" spans="2:10" x14ac:dyDescent="0.15">
      <c r="B299" s="15" t="e">
        <f>IF('RAOB Used for Calcs'!C299=0, 'RAOB Used for Calcs'!C299/0, 'RAOB Used for Calcs'!C299)</f>
        <v>#DIV/0!</v>
      </c>
      <c r="D299" s="47" t="e">
        <f>IF('lateral displacement'!T299=0, 'lateral displacement'!T299/0, 'lateral displacement'!T299)</f>
        <v>#DIV/0!</v>
      </c>
      <c r="F299" s="47" t="e">
        <f>IF('lateral displacement'!V299=0, 'lateral displacement'!V299/0, 'lateral displacement'!V299)</f>
        <v>#DIV/0!</v>
      </c>
      <c r="H299" s="47" t="e">
        <f>IF('lateral displacement'!X299=0, 'lateral displacement'!X299/0, 'lateral displacement'!X299)</f>
        <v>#DIV/0!</v>
      </c>
      <c r="J299" s="18" t="e">
        <f>IF('lateral displacement'!Z299=0, 'lateral displacement'!Z299/0, 'lateral displacement'!Z299)</f>
        <v>#DIV/0!</v>
      </c>
    </row>
    <row r="300" spans="2:10" x14ac:dyDescent="0.15">
      <c r="B300" s="15" t="e">
        <f>IF('RAOB Used for Calcs'!C300=0, 'RAOB Used for Calcs'!C300/0, 'RAOB Used for Calcs'!C300)</f>
        <v>#DIV/0!</v>
      </c>
      <c r="D300" s="47" t="e">
        <f>IF('lateral displacement'!T300=0, 'lateral displacement'!T300/0, 'lateral displacement'!T300)</f>
        <v>#DIV/0!</v>
      </c>
      <c r="F300" s="47" t="e">
        <f>IF('lateral displacement'!V300=0, 'lateral displacement'!V300/0, 'lateral displacement'!V300)</f>
        <v>#DIV/0!</v>
      </c>
      <c r="H300" s="47" t="e">
        <f>IF('lateral displacement'!X300=0, 'lateral displacement'!X300/0, 'lateral displacement'!X300)</f>
        <v>#DIV/0!</v>
      </c>
      <c r="J300" s="18" t="e">
        <f>IF('lateral displacement'!Z300=0, 'lateral displacement'!Z300/0, 'lateral displacement'!Z300)</f>
        <v>#DIV/0!</v>
      </c>
    </row>
    <row r="301" spans="2:10" x14ac:dyDescent="0.15">
      <c r="B301" s="15" t="e">
        <f>IF('RAOB Used for Calcs'!C301=0, 'RAOB Used for Calcs'!C301/0, 'RAOB Used for Calcs'!C301)</f>
        <v>#DIV/0!</v>
      </c>
      <c r="D301" s="47" t="e">
        <f>IF('lateral displacement'!T301=0, 'lateral displacement'!T301/0, 'lateral displacement'!T301)</f>
        <v>#DIV/0!</v>
      </c>
      <c r="F301" s="47" t="e">
        <f>IF('lateral displacement'!V301=0, 'lateral displacement'!V301/0, 'lateral displacement'!V301)</f>
        <v>#DIV/0!</v>
      </c>
      <c r="H301" s="47" t="e">
        <f>IF('lateral displacement'!X301=0, 'lateral displacement'!X301/0, 'lateral displacement'!X301)</f>
        <v>#DIV/0!</v>
      </c>
      <c r="J301" s="18" t="e">
        <f>IF('lateral displacement'!Z301=0, 'lateral displacement'!Z301/0, 'lateral displacement'!Z301)</f>
        <v>#DIV/0!</v>
      </c>
    </row>
    <row r="302" spans="2:10" x14ac:dyDescent="0.15">
      <c r="B302" s="15" t="e">
        <f>IF('RAOB Used for Calcs'!C302=0, 'RAOB Used for Calcs'!C302/0, 'RAOB Used for Calcs'!C302)</f>
        <v>#DIV/0!</v>
      </c>
      <c r="D302" s="47" t="e">
        <f>IF('lateral displacement'!T302=0, 'lateral displacement'!T302/0, 'lateral displacement'!T302)</f>
        <v>#DIV/0!</v>
      </c>
      <c r="F302" s="47" t="e">
        <f>IF('lateral displacement'!V302=0, 'lateral displacement'!V302/0, 'lateral displacement'!V302)</f>
        <v>#DIV/0!</v>
      </c>
      <c r="H302" s="47" t="e">
        <f>IF('lateral displacement'!X302=0, 'lateral displacement'!X302/0, 'lateral displacement'!X302)</f>
        <v>#DIV/0!</v>
      </c>
      <c r="J302" s="18" t="e">
        <f>IF('lateral displacement'!Z302=0, 'lateral displacement'!Z302/0, 'lateral displacement'!Z302)</f>
        <v>#DIV/0!</v>
      </c>
    </row>
    <row r="303" spans="2:10" x14ac:dyDescent="0.15">
      <c r="B303" s="15" t="e">
        <f>IF('RAOB Used for Calcs'!C303=0, 'RAOB Used for Calcs'!C303/0, 'RAOB Used for Calcs'!C303)</f>
        <v>#DIV/0!</v>
      </c>
      <c r="D303" s="47" t="e">
        <f>IF('lateral displacement'!T303=0, 'lateral displacement'!T303/0, 'lateral displacement'!T303)</f>
        <v>#DIV/0!</v>
      </c>
      <c r="F303" s="47" t="e">
        <f>IF('lateral displacement'!V303=0, 'lateral displacement'!V303/0, 'lateral displacement'!V303)</f>
        <v>#DIV/0!</v>
      </c>
      <c r="H303" s="47" t="e">
        <f>IF('lateral displacement'!X303=0, 'lateral displacement'!X303/0, 'lateral displacement'!X303)</f>
        <v>#DIV/0!</v>
      </c>
      <c r="J303" s="18" t="e">
        <f>IF('lateral displacement'!Z303=0, 'lateral displacement'!Z303/0, 'lateral displacement'!Z303)</f>
        <v>#DIV/0!</v>
      </c>
    </row>
    <row r="304" spans="2:10" x14ac:dyDescent="0.15">
      <c r="B304" s="15" t="e">
        <f>IF('RAOB Used for Calcs'!C304=0, 'RAOB Used for Calcs'!C304/0, 'RAOB Used for Calcs'!C304)</f>
        <v>#DIV/0!</v>
      </c>
      <c r="D304" s="47" t="e">
        <f>IF('lateral displacement'!T304=0, 'lateral displacement'!T304/0, 'lateral displacement'!T304)</f>
        <v>#DIV/0!</v>
      </c>
      <c r="F304" s="47" t="e">
        <f>IF('lateral displacement'!V304=0, 'lateral displacement'!V304/0, 'lateral displacement'!V304)</f>
        <v>#DIV/0!</v>
      </c>
      <c r="H304" s="47" t="e">
        <f>IF('lateral displacement'!X304=0, 'lateral displacement'!X304/0, 'lateral displacement'!X304)</f>
        <v>#DIV/0!</v>
      </c>
      <c r="J304" s="18" t="e">
        <f>IF('lateral displacement'!Z304=0, 'lateral displacement'!Z304/0, 'lateral displacement'!Z304)</f>
        <v>#DIV/0!</v>
      </c>
    </row>
    <row r="305" spans="2:10" x14ac:dyDescent="0.15">
      <c r="B305" s="15" t="e">
        <f>IF('RAOB Used for Calcs'!C305=0, 'RAOB Used for Calcs'!C305/0, 'RAOB Used for Calcs'!C305)</f>
        <v>#DIV/0!</v>
      </c>
      <c r="D305" s="47" t="e">
        <f>IF('lateral displacement'!T305=0, 'lateral displacement'!T305/0, 'lateral displacement'!T305)</f>
        <v>#DIV/0!</v>
      </c>
      <c r="F305" s="47" t="e">
        <f>IF('lateral displacement'!V305=0, 'lateral displacement'!V305/0, 'lateral displacement'!V305)</f>
        <v>#DIV/0!</v>
      </c>
      <c r="H305" s="47" t="e">
        <f>IF('lateral displacement'!X305=0, 'lateral displacement'!X305/0, 'lateral displacement'!X305)</f>
        <v>#DIV/0!</v>
      </c>
      <c r="J305" s="18" t="e">
        <f>IF('lateral displacement'!Z305=0, 'lateral displacement'!Z305/0, 'lateral displacement'!Z305)</f>
        <v>#DIV/0!</v>
      </c>
    </row>
    <row r="306" spans="2:10" x14ac:dyDescent="0.15">
      <c r="B306" s="15" t="e">
        <f>IF('RAOB Used for Calcs'!C306=0, 'RAOB Used for Calcs'!C306/0, 'RAOB Used for Calcs'!C306)</f>
        <v>#DIV/0!</v>
      </c>
      <c r="D306" s="47" t="e">
        <f>IF('lateral displacement'!T306=0, 'lateral displacement'!T306/0, 'lateral displacement'!T306)</f>
        <v>#DIV/0!</v>
      </c>
      <c r="F306" s="47" t="e">
        <f>IF('lateral displacement'!V306=0, 'lateral displacement'!V306/0, 'lateral displacement'!V306)</f>
        <v>#DIV/0!</v>
      </c>
      <c r="H306" s="47" t="e">
        <f>IF('lateral displacement'!X306=0, 'lateral displacement'!X306/0, 'lateral displacement'!X306)</f>
        <v>#DIV/0!</v>
      </c>
      <c r="J306" s="18" t="e">
        <f>IF('lateral displacement'!Z306=0, 'lateral displacement'!Z306/0, 'lateral displacement'!Z306)</f>
        <v>#DIV/0!</v>
      </c>
    </row>
    <row r="307" spans="2:10" x14ac:dyDescent="0.15">
      <c r="B307" s="15" t="e">
        <f>IF('RAOB Used for Calcs'!C307=0, 'RAOB Used for Calcs'!C307/0, 'RAOB Used for Calcs'!C307)</f>
        <v>#DIV/0!</v>
      </c>
      <c r="D307" s="47" t="e">
        <f>IF('lateral displacement'!T307=0, 'lateral displacement'!T307/0, 'lateral displacement'!T307)</f>
        <v>#DIV/0!</v>
      </c>
      <c r="F307" s="47" t="e">
        <f>IF('lateral displacement'!V307=0, 'lateral displacement'!V307/0, 'lateral displacement'!V307)</f>
        <v>#DIV/0!</v>
      </c>
      <c r="H307" s="47" t="e">
        <f>IF('lateral displacement'!X307=0, 'lateral displacement'!X307/0, 'lateral displacement'!X307)</f>
        <v>#DIV/0!</v>
      </c>
      <c r="J307" s="18" t="e">
        <f>IF('lateral displacement'!Z307=0, 'lateral displacement'!Z307/0, 'lateral displacement'!Z307)</f>
        <v>#DIV/0!</v>
      </c>
    </row>
    <row r="308" spans="2:10" x14ac:dyDescent="0.15">
      <c r="B308" s="15" t="e">
        <f>IF('RAOB Used for Calcs'!C308=0, 'RAOB Used for Calcs'!C308/0, 'RAOB Used for Calcs'!C308)</f>
        <v>#DIV/0!</v>
      </c>
      <c r="D308" s="47" t="e">
        <f>IF('lateral displacement'!T308=0, 'lateral displacement'!T308/0, 'lateral displacement'!T308)</f>
        <v>#DIV/0!</v>
      </c>
      <c r="F308" s="47" t="e">
        <f>IF('lateral displacement'!V308=0, 'lateral displacement'!V308/0, 'lateral displacement'!V308)</f>
        <v>#DIV/0!</v>
      </c>
      <c r="H308" s="47" t="e">
        <f>IF('lateral displacement'!X308=0, 'lateral displacement'!X308/0, 'lateral displacement'!X308)</f>
        <v>#DIV/0!</v>
      </c>
      <c r="J308" s="18" t="e">
        <f>IF('lateral displacement'!Z308=0, 'lateral displacement'!Z308/0, 'lateral displacement'!Z308)</f>
        <v>#DIV/0!</v>
      </c>
    </row>
    <row r="309" spans="2:10" x14ac:dyDescent="0.15">
      <c r="B309" s="15" t="e">
        <f>IF('RAOB Used for Calcs'!C309=0, 'RAOB Used for Calcs'!C309/0, 'RAOB Used for Calcs'!C309)</f>
        <v>#DIV/0!</v>
      </c>
      <c r="D309" s="47" t="e">
        <f>IF('lateral displacement'!T309=0, 'lateral displacement'!T309/0, 'lateral displacement'!T309)</f>
        <v>#DIV/0!</v>
      </c>
      <c r="F309" s="47" t="e">
        <f>IF('lateral displacement'!V309=0, 'lateral displacement'!V309/0, 'lateral displacement'!V309)</f>
        <v>#DIV/0!</v>
      </c>
      <c r="H309" s="47" t="e">
        <f>IF('lateral displacement'!X309=0, 'lateral displacement'!X309/0, 'lateral displacement'!X309)</f>
        <v>#DIV/0!</v>
      </c>
      <c r="J309" s="18" t="e">
        <f>IF('lateral displacement'!Z309=0, 'lateral displacement'!Z309/0, 'lateral displacement'!Z309)</f>
        <v>#DIV/0!</v>
      </c>
    </row>
    <row r="310" spans="2:10" x14ac:dyDescent="0.15">
      <c r="B310" s="15" t="e">
        <f>IF('RAOB Used for Calcs'!C310=0, 'RAOB Used for Calcs'!C310/0, 'RAOB Used for Calcs'!C310)</f>
        <v>#DIV/0!</v>
      </c>
      <c r="D310" s="47" t="e">
        <f>IF('lateral displacement'!T310=0, 'lateral displacement'!T310/0, 'lateral displacement'!T310)</f>
        <v>#DIV/0!</v>
      </c>
      <c r="F310" s="47" t="e">
        <f>IF('lateral displacement'!V310=0, 'lateral displacement'!V310/0, 'lateral displacement'!V310)</f>
        <v>#DIV/0!</v>
      </c>
      <c r="H310" s="47" t="e">
        <f>IF('lateral displacement'!X310=0, 'lateral displacement'!X310/0, 'lateral displacement'!X310)</f>
        <v>#DIV/0!</v>
      </c>
      <c r="J310" s="18" t="e">
        <f>IF('lateral displacement'!Z310=0, 'lateral displacement'!Z310/0, 'lateral displacement'!Z310)</f>
        <v>#DIV/0!</v>
      </c>
    </row>
    <row r="311" spans="2:10" x14ac:dyDescent="0.15">
      <c r="B311" s="15" t="e">
        <f>IF('RAOB Used for Calcs'!C311=0, 'RAOB Used for Calcs'!C311/0, 'RAOB Used for Calcs'!C311)</f>
        <v>#DIV/0!</v>
      </c>
      <c r="D311" s="47" t="e">
        <f>IF('lateral displacement'!T311=0, 'lateral displacement'!T311/0, 'lateral displacement'!T311)</f>
        <v>#DIV/0!</v>
      </c>
      <c r="F311" s="47" t="e">
        <f>IF('lateral displacement'!V311=0, 'lateral displacement'!V311/0, 'lateral displacement'!V311)</f>
        <v>#DIV/0!</v>
      </c>
      <c r="H311" s="47" t="e">
        <f>IF('lateral displacement'!X311=0, 'lateral displacement'!X311/0, 'lateral displacement'!X311)</f>
        <v>#DIV/0!</v>
      </c>
      <c r="J311" s="18" t="e">
        <f>IF('lateral displacement'!Z311=0, 'lateral displacement'!Z311/0, 'lateral displacement'!Z311)</f>
        <v>#DIV/0!</v>
      </c>
    </row>
    <row r="312" spans="2:10" x14ac:dyDescent="0.15">
      <c r="B312" s="15" t="e">
        <f>IF('RAOB Used for Calcs'!C312=0, 'RAOB Used for Calcs'!C312/0, 'RAOB Used for Calcs'!C312)</f>
        <v>#DIV/0!</v>
      </c>
      <c r="D312" s="47" t="e">
        <f>IF('lateral displacement'!T312=0, 'lateral displacement'!T312/0, 'lateral displacement'!T312)</f>
        <v>#DIV/0!</v>
      </c>
      <c r="F312" s="47" t="e">
        <f>IF('lateral displacement'!V312=0, 'lateral displacement'!V312/0, 'lateral displacement'!V312)</f>
        <v>#DIV/0!</v>
      </c>
      <c r="H312" s="47" t="e">
        <f>IF('lateral displacement'!X312=0, 'lateral displacement'!X312/0, 'lateral displacement'!X312)</f>
        <v>#DIV/0!</v>
      </c>
      <c r="J312" s="18" t="e">
        <f>IF('lateral displacement'!Z312=0, 'lateral displacement'!Z312/0, 'lateral displacement'!Z312)</f>
        <v>#DIV/0!</v>
      </c>
    </row>
    <row r="313" spans="2:10" x14ac:dyDescent="0.15">
      <c r="B313" s="15" t="e">
        <f>IF('RAOB Used for Calcs'!C313=0, 'RAOB Used for Calcs'!C313/0, 'RAOB Used for Calcs'!C313)</f>
        <v>#DIV/0!</v>
      </c>
      <c r="D313" s="47" t="e">
        <f>IF('lateral displacement'!T313=0, 'lateral displacement'!T313/0, 'lateral displacement'!T313)</f>
        <v>#DIV/0!</v>
      </c>
      <c r="F313" s="47" t="e">
        <f>IF('lateral displacement'!V313=0, 'lateral displacement'!V313/0, 'lateral displacement'!V313)</f>
        <v>#DIV/0!</v>
      </c>
      <c r="H313" s="47" t="e">
        <f>IF('lateral displacement'!X313=0, 'lateral displacement'!X313/0, 'lateral displacement'!X313)</f>
        <v>#DIV/0!</v>
      </c>
      <c r="J313" s="18" t="e">
        <f>IF('lateral displacement'!Z313=0, 'lateral displacement'!Z313/0, 'lateral displacement'!Z313)</f>
        <v>#DIV/0!</v>
      </c>
    </row>
    <row r="314" spans="2:10" x14ac:dyDescent="0.15">
      <c r="B314" s="15" t="e">
        <f>IF('RAOB Used for Calcs'!C314=0, 'RAOB Used for Calcs'!C314/0, 'RAOB Used for Calcs'!C314)</f>
        <v>#DIV/0!</v>
      </c>
      <c r="D314" s="47" t="e">
        <f>IF('lateral displacement'!T314=0, 'lateral displacement'!T314/0, 'lateral displacement'!T314)</f>
        <v>#DIV/0!</v>
      </c>
      <c r="F314" s="47" t="e">
        <f>IF('lateral displacement'!V314=0, 'lateral displacement'!V314/0, 'lateral displacement'!V314)</f>
        <v>#DIV/0!</v>
      </c>
      <c r="H314" s="47" t="e">
        <f>IF('lateral displacement'!X314=0, 'lateral displacement'!X314/0, 'lateral displacement'!X314)</f>
        <v>#DIV/0!</v>
      </c>
      <c r="J314" s="18" t="e">
        <f>IF('lateral displacement'!Z314=0, 'lateral displacement'!Z314/0, 'lateral displacement'!Z314)</f>
        <v>#DIV/0!</v>
      </c>
    </row>
    <row r="315" spans="2:10" x14ac:dyDescent="0.15">
      <c r="B315" s="15" t="e">
        <f>IF('RAOB Used for Calcs'!C315=0, 'RAOB Used for Calcs'!C315/0, 'RAOB Used for Calcs'!C315)</f>
        <v>#DIV/0!</v>
      </c>
      <c r="D315" s="47" t="e">
        <f>IF('lateral displacement'!T315=0, 'lateral displacement'!T315/0, 'lateral displacement'!T315)</f>
        <v>#DIV/0!</v>
      </c>
      <c r="F315" s="47" t="e">
        <f>IF('lateral displacement'!V315=0, 'lateral displacement'!V315/0, 'lateral displacement'!V315)</f>
        <v>#DIV/0!</v>
      </c>
      <c r="H315" s="47" t="e">
        <f>IF('lateral displacement'!X315=0, 'lateral displacement'!X315/0, 'lateral displacement'!X315)</f>
        <v>#DIV/0!</v>
      </c>
      <c r="J315" s="18" t="e">
        <f>IF('lateral displacement'!Z315=0, 'lateral displacement'!Z315/0, 'lateral displacement'!Z315)</f>
        <v>#DIV/0!</v>
      </c>
    </row>
    <row r="316" spans="2:10" x14ac:dyDescent="0.15">
      <c r="B316" s="15" t="e">
        <f>IF('RAOB Used for Calcs'!C316=0, 'RAOB Used for Calcs'!C316/0, 'RAOB Used for Calcs'!C316)</f>
        <v>#DIV/0!</v>
      </c>
      <c r="D316" s="47" t="e">
        <f>IF('lateral displacement'!T316=0, 'lateral displacement'!T316/0, 'lateral displacement'!T316)</f>
        <v>#DIV/0!</v>
      </c>
      <c r="F316" s="47" t="e">
        <f>IF('lateral displacement'!V316=0, 'lateral displacement'!V316/0, 'lateral displacement'!V316)</f>
        <v>#DIV/0!</v>
      </c>
      <c r="H316" s="47" t="e">
        <f>IF('lateral displacement'!X316=0, 'lateral displacement'!X316/0, 'lateral displacement'!X316)</f>
        <v>#DIV/0!</v>
      </c>
      <c r="J316" s="18" t="e">
        <f>IF('lateral displacement'!Z316=0, 'lateral displacement'!Z316/0, 'lateral displacement'!Z316)</f>
        <v>#DIV/0!</v>
      </c>
    </row>
    <row r="317" spans="2:10" x14ac:dyDescent="0.15">
      <c r="B317" s="15" t="e">
        <f>IF('RAOB Used for Calcs'!C317=0, 'RAOB Used for Calcs'!C317/0, 'RAOB Used for Calcs'!C317)</f>
        <v>#DIV/0!</v>
      </c>
      <c r="D317" s="47" t="e">
        <f>IF('lateral displacement'!T317=0, 'lateral displacement'!T317/0, 'lateral displacement'!T317)</f>
        <v>#DIV/0!</v>
      </c>
      <c r="F317" s="47" t="e">
        <f>IF('lateral displacement'!V317=0, 'lateral displacement'!V317/0, 'lateral displacement'!V317)</f>
        <v>#DIV/0!</v>
      </c>
      <c r="H317" s="47" t="e">
        <f>IF('lateral displacement'!X317=0, 'lateral displacement'!X317/0, 'lateral displacement'!X317)</f>
        <v>#DIV/0!</v>
      </c>
      <c r="J317" s="18" t="e">
        <f>IF('lateral displacement'!Z317=0, 'lateral displacement'!Z317/0, 'lateral displacement'!Z317)</f>
        <v>#DIV/0!</v>
      </c>
    </row>
    <row r="318" spans="2:10" x14ac:dyDescent="0.15">
      <c r="B318" s="15" t="e">
        <f>IF('RAOB Used for Calcs'!C318=0, 'RAOB Used for Calcs'!C318/0, 'RAOB Used for Calcs'!C318)</f>
        <v>#DIV/0!</v>
      </c>
      <c r="D318" s="47" t="e">
        <f>IF('lateral displacement'!T318=0, 'lateral displacement'!T318/0, 'lateral displacement'!T318)</f>
        <v>#DIV/0!</v>
      </c>
      <c r="F318" s="47" t="e">
        <f>IF('lateral displacement'!V318=0, 'lateral displacement'!V318/0, 'lateral displacement'!V318)</f>
        <v>#DIV/0!</v>
      </c>
      <c r="H318" s="47" t="e">
        <f>IF('lateral displacement'!X318=0, 'lateral displacement'!X318/0, 'lateral displacement'!X318)</f>
        <v>#DIV/0!</v>
      </c>
      <c r="J318" s="18" t="e">
        <f>IF('lateral displacement'!Z318=0, 'lateral displacement'!Z318/0, 'lateral displacement'!Z318)</f>
        <v>#DIV/0!</v>
      </c>
    </row>
    <row r="319" spans="2:10" x14ac:dyDescent="0.15">
      <c r="B319" s="15" t="e">
        <f>IF('RAOB Used for Calcs'!C319=0, 'RAOB Used for Calcs'!C319/0, 'RAOB Used for Calcs'!C319)</f>
        <v>#DIV/0!</v>
      </c>
      <c r="D319" s="47" t="e">
        <f>IF('lateral displacement'!T319=0, 'lateral displacement'!T319/0, 'lateral displacement'!T319)</f>
        <v>#DIV/0!</v>
      </c>
      <c r="F319" s="47" t="e">
        <f>IF('lateral displacement'!V319=0, 'lateral displacement'!V319/0, 'lateral displacement'!V319)</f>
        <v>#DIV/0!</v>
      </c>
      <c r="H319" s="47" t="e">
        <f>IF('lateral displacement'!X319=0, 'lateral displacement'!X319/0, 'lateral displacement'!X319)</f>
        <v>#DIV/0!</v>
      </c>
      <c r="J319" s="18" t="e">
        <f>IF('lateral displacement'!Z319=0, 'lateral displacement'!Z319/0, 'lateral displacement'!Z319)</f>
        <v>#DIV/0!</v>
      </c>
    </row>
    <row r="320" spans="2:10" x14ac:dyDescent="0.15">
      <c r="B320" s="15" t="e">
        <f>IF('RAOB Used for Calcs'!C320=0, 'RAOB Used for Calcs'!C320/0, 'RAOB Used for Calcs'!C320)</f>
        <v>#DIV/0!</v>
      </c>
      <c r="D320" s="47" t="e">
        <f>IF('lateral displacement'!T320=0, 'lateral displacement'!T320/0, 'lateral displacement'!T320)</f>
        <v>#DIV/0!</v>
      </c>
      <c r="F320" s="47" t="e">
        <f>IF('lateral displacement'!V320=0, 'lateral displacement'!V320/0, 'lateral displacement'!V320)</f>
        <v>#DIV/0!</v>
      </c>
      <c r="H320" s="47" t="e">
        <f>IF('lateral displacement'!X320=0, 'lateral displacement'!X320/0, 'lateral displacement'!X320)</f>
        <v>#DIV/0!</v>
      </c>
      <c r="J320" s="18" t="e">
        <f>IF('lateral displacement'!Z320=0, 'lateral displacement'!Z320/0, 'lateral displacement'!Z320)</f>
        <v>#DIV/0!</v>
      </c>
    </row>
    <row r="321" spans="2:10" x14ac:dyDescent="0.15">
      <c r="B321" s="15" t="e">
        <f>IF('RAOB Used for Calcs'!C321=0, 'RAOB Used for Calcs'!C321/0, 'RAOB Used for Calcs'!C321)</f>
        <v>#DIV/0!</v>
      </c>
      <c r="D321" s="47" t="e">
        <f>IF('lateral displacement'!T321=0, 'lateral displacement'!T321/0, 'lateral displacement'!T321)</f>
        <v>#DIV/0!</v>
      </c>
      <c r="F321" s="47" t="e">
        <f>IF('lateral displacement'!V321=0, 'lateral displacement'!V321/0, 'lateral displacement'!V321)</f>
        <v>#DIV/0!</v>
      </c>
      <c r="H321" s="47" t="e">
        <f>IF('lateral displacement'!X321=0, 'lateral displacement'!X321/0, 'lateral displacement'!X321)</f>
        <v>#DIV/0!</v>
      </c>
      <c r="J321" s="18" t="e">
        <f>IF('lateral displacement'!Z321=0, 'lateral displacement'!Z321/0, 'lateral displacement'!Z321)</f>
        <v>#DIV/0!</v>
      </c>
    </row>
    <row r="322" spans="2:10" x14ac:dyDescent="0.15">
      <c r="B322" s="15" t="e">
        <f>IF('RAOB Used for Calcs'!C322=0, 'RAOB Used for Calcs'!C322/0, 'RAOB Used for Calcs'!C322)</f>
        <v>#DIV/0!</v>
      </c>
      <c r="D322" s="47" t="e">
        <f>IF('lateral displacement'!T322=0, 'lateral displacement'!T322/0, 'lateral displacement'!T322)</f>
        <v>#DIV/0!</v>
      </c>
      <c r="F322" s="47" t="e">
        <f>IF('lateral displacement'!V322=0, 'lateral displacement'!V322/0, 'lateral displacement'!V322)</f>
        <v>#DIV/0!</v>
      </c>
      <c r="H322" s="47" t="e">
        <f>IF('lateral displacement'!X322=0, 'lateral displacement'!X322/0, 'lateral displacement'!X322)</f>
        <v>#DIV/0!</v>
      </c>
      <c r="J322" s="18" t="e">
        <f>IF('lateral displacement'!Z322=0, 'lateral displacement'!Z322/0, 'lateral displacement'!Z322)</f>
        <v>#DIV/0!</v>
      </c>
    </row>
    <row r="323" spans="2:10" x14ac:dyDescent="0.15">
      <c r="B323" s="15" t="e">
        <f>IF('RAOB Used for Calcs'!C323=0, 'RAOB Used for Calcs'!C323/0, 'RAOB Used for Calcs'!C323)</f>
        <v>#DIV/0!</v>
      </c>
      <c r="D323" s="47" t="e">
        <f>IF('lateral displacement'!T323=0, 'lateral displacement'!T323/0, 'lateral displacement'!T323)</f>
        <v>#DIV/0!</v>
      </c>
      <c r="F323" s="47" t="e">
        <f>IF('lateral displacement'!V323=0, 'lateral displacement'!V323/0, 'lateral displacement'!V323)</f>
        <v>#DIV/0!</v>
      </c>
      <c r="H323" s="47" t="e">
        <f>IF('lateral displacement'!X323=0, 'lateral displacement'!X323/0, 'lateral displacement'!X323)</f>
        <v>#DIV/0!</v>
      </c>
      <c r="J323" s="18" t="e">
        <f>IF('lateral displacement'!Z323=0, 'lateral displacement'!Z323/0, 'lateral displacement'!Z323)</f>
        <v>#DIV/0!</v>
      </c>
    </row>
    <row r="324" spans="2:10" x14ac:dyDescent="0.15">
      <c r="B324" s="15" t="e">
        <f>IF('RAOB Used for Calcs'!C324=0, 'RAOB Used for Calcs'!C324/0, 'RAOB Used for Calcs'!C324)</f>
        <v>#DIV/0!</v>
      </c>
      <c r="D324" s="47" t="e">
        <f>IF('lateral displacement'!T324=0, 'lateral displacement'!T324/0, 'lateral displacement'!T324)</f>
        <v>#DIV/0!</v>
      </c>
      <c r="F324" s="47" t="e">
        <f>IF('lateral displacement'!V324=0, 'lateral displacement'!V324/0, 'lateral displacement'!V324)</f>
        <v>#DIV/0!</v>
      </c>
      <c r="H324" s="47" t="e">
        <f>IF('lateral displacement'!X324=0, 'lateral displacement'!X324/0, 'lateral displacement'!X324)</f>
        <v>#DIV/0!</v>
      </c>
      <c r="J324" s="18" t="e">
        <f>IF('lateral displacement'!Z324=0, 'lateral displacement'!Z324/0, 'lateral displacement'!Z324)</f>
        <v>#DIV/0!</v>
      </c>
    </row>
    <row r="325" spans="2:10" x14ac:dyDescent="0.15">
      <c r="B325" s="15" t="e">
        <f>IF('RAOB Used for Calcs'!C325=0, 'RAOB Used for Calcs'!C325/0, 'RAOB Used for Calcs'!C325)</f>
        <v>#DIV/0!</v>
      </c>
      <c r="D325" s="47" t="e">
        <f>IF('lateral displacement'!T325=0, 'lateral displacement'!T325/0, 'lateral displacement'!T325)</f>
        <v>#DIV/0!</v>
      </c>
      <c r="F325" s="47" t="e">
        <f>IF('lateral displacement'!V325=0, 'lateral displacement'!V325/0, 'lateral displacement'!V325)</f>
        <v>#DIV/0!</v>
      </c>
      <c r="H325" s="47" t="e">
        <f>IF('lateral displacement'!X325=0, 'lateral displacement'!X325/0, 'lateral displacement'!X325)</f>
        <v>#DIV/0!</v>
      </c>
      <c r="J325" s="18" t="e">
        <f>IF('lateral displacement'!Z325=0, 'lateral displacement'!Z325/0, 'lateral displacement'!Z325)</f>
        <v>#DIV/0!</v>
      </c>
    </row>
    <row r="326" spans="2:10" x14ac:dyDescent="0.15">
      <c r="B326" s="15" t="e">
        <f>IF('RAOB Used for Calcs'!C326=0, 'RAOB Used for Calcs'!C326/0, 'RAOB Used for Calcs'!C326)</f>
        <v>#DIV/0!</v>
      </c>
      <c r="D326" s="47" t="e">
        <f>IF('lateral displacement'!T326=0, 'lateral displacement'!T326/0, 'lateral displacement'!T326)</f>
        <v>#DIV/0!</v>
      </c>
      <c r="F326" s="47" t="e">
        <f>IF('lateral displacement'!V326=0, 'lateral displacement'!V326/0, 'lateral displacement'!V326)</f>
        <v>#DIV/0!</v>
      </c>
      <c r="H326" s="47" t="e">
        <f>IF('lateral displacement'!X326=0, 'lateral displacement'!X326/0, 'lateral displacement'!X326)</f>
        <v>#DIV/0!</v>
      </c>
      <c r="J326" s="18" t="e">
        <f>IF('lateral displacement'!Z326=0, 'lateral displacement'!Z326/0, 'lateral displacement'!Z326)</f>
        <v>#DIV/0!</v>
      </c>
    </row>
    <row r="327" spans="2:10" x14ac:dyDescent="0.15">
      <c r="B327" s="15" t="e">
        <f>IF('RAOB Used for Calcs'!C327=0, 'RAOB Used for Calcs'!C327/0, 'RAOB Used for Calcs'!C327)</f>
        <v>#DIV/0!</v>
      </c>
      <c r="D327" s="47" t="e">
        <f>IF('lateral displacement'!T327=0, 'lateral displacement'!T327/0, 'lateral displacement'!T327)</f>
        <v>#DIV/0!</v>
      </c>
      <c r="F327" s="47" t="e">
        <f>IF('lateral displacement'!V327=0, 'lateral displacement'!V327/0, 'lateral displacement'!V327)</f>
        <v>#DIV/0!</v>
      </c>
      <c r="H327" s="47" t="e">
        <f>IF('lateral displacement'!X327=0, 'lateral displacement'!X327/0, 'lateral displacement'!X327)</f>
        <v>#DIV/0!</v>
      </c>
      <c r="J327" s="18" t="e">
        <f>IF('lateral displacement'!Z327=0, 'lateral displacement'!Z327/0, 'lateral displacement'!Z327)</f>
        <v>#DIV/0!</v>
      </c>
    </row>
    <row r="328" spans="2:10" x14ac:dyDescent="0.15">
      <c r="B328" s="15" t="e">
        <f>IF('RAOB Used for Calcs'!C328=0, 'RAOB Used for Calcs'!C328/0, 'RAOB Used for Calcs'!C328)</f>
        <v>#DIV/0!</v>
      </c>
      <c r="D328" s="47" t="e">
        <f>IF('lateral displacement'!T328=0, 'lateral displacement'!T328/0, 'lateral displacement'!T328)</f>
        <v>#DIV/0!</v>
      </c>
      <c r="F328" s="47" t="e">
        <f>IF('lateral displacement'!V328=0, 'lateral displacement'!V328/0, 'lateral displacement'!V328)</f>
        <v>#DIV/0!</v>
      </c>
      <c r="H328" s="47" t="e">
        <f>IF('lateral displacement'!X328=0, 'lateral displacement'!X328/0, 'lateral displacement'!X328)</f>
        <v>#DIV/0!</v>
      </c>
      <c r="J328" s="18" t="e">
        <f>IF('lateral displacement'!Z328=0, 'lateral displacement'!Z328/0, 'lateral displacement'!Z328)</f>
        <v>#DIV/0!</v>
      </c>
    </row>
    <row r="329" spans="2:10" x14ac:dyDescent="0.15">
      <c r="B329" s="15" t="e">
        <f>IF('RAOB Used for Calcs'!C329=0, 'RAOB Used for Calcs'!C329/0, 'RAOB Used for Calcs'!C329)</f>
        <v>#DIV/0!</v>
      </c>
      <c r="D329" s="47" t="e">
        <f>IF('lateral displacement'!T329=0, 'lateral displacement'!T329/0, 'lateral displacement'!T329)</f>
        <v>#DIV/0!</v>
      </c>
      <c r="F329" s="47" t="e">
        <f>IF('lateral displacement'!V329=0, 'lateral displacement'!V329/0, 'lateral displacement'!V329)</f>
        <v>#DIV/0!</v>
      </c>
      <c r="H329" s="47" t="e">
        <f>IF('lateral displacement'!X329=0, 'lateral displacement'!X329/0, 'lateral displacement'!X329)</f>
        <v>#DIV/0!</v>
      </c>
      <c r="J329" s="18" t="e">
        <f>IF('lateral displacement'!Z329=0, 'lateral displacement'!Z329/0, 'lateral displacement'!Z329)</f>
        <v>#DIV/0!</v>
      </c>
    </row>
    <row r="330" spans="2:10" x14ac:dyDescent="0.15">
      <c r="B330" s="15" t="e">
        <f>IF('RAOB Used for Calcs'!C330=0, 'RAOB Used for Calcs'!C330/0, 'RAOB Used for Calcs'!C330)</f>
        <v>#DIV/0!</v>
      </c>
      <c r="D330" s="47" t="e">
        <f>IF('lateral displacement'!T330=0, 'lateral displacement'!T330/0, 'lateral displacement'!T330)</f>
        <v>#DIV/0!</v>
      </c>
      <c r="F330" s="47" t="e">
        <f>IF('lateral displacement'!V330=0, 'lateral displacement'!V330/0, 'lateral displacement'!V330)</f>
        <v>#DIV/0!</v>
      </c>
      <c r="H330" s="47" t="e">
        <f>IF('lateral displacement'!X330=0, 'lateral displacement'!X330/0, 'lateral displacement'!X330)</f>
        <v>#DIV/0!</v>
      </c>
      <c r="J330" s="18" t="e">
        <f>IF('lateral displacement'!Z330=0, 'lateral displacement'!Z330/0, 'lateral displacement'!Z330)</f>
        <v>#DIV/0!</v>
      </c>
    </row>
    <row r="331" spans="2:10" x14ac:dyDescent="0.15">
      <c r="B331" s="15" t="e">
        <f>IF('RAOB Used for Calcs'!C331=0, 'RAOB Used for Calcs'!C331/0, 'RAOB Used for Calcs'!C331)</f>
        <v>#DIV/0!</v>
      </c>
      <c r="D331" s="47" t="e">
        <f>IF('lateral displacement'!T331=0, 'lateral displacement'!T331/0, 'lateral displacement'!T331)</f>
        <v>#DIV/0!</v>
      </c>
      <c r="F331" s="47" t="e">
        <f>IF('lateral displacement'!V331=0, 'lateral displacement'!V331/0, 'lateral displacement'!V331)</f>
        <v>#DIV/0!</v>
      </c>
      <c r="H331" s="47" t="e">
        <f>IF('lateral displacement'!X331=0, 'lateral displacement'!X331/0, 'lateral displacement'!X331)</f>
        <v>#DIV/0!</v>
      </c>
      <c r="J331" s="18" t="e">
        <f>IF('lateral displacement'!Z331=0, 'lateral displacement'!Z331/0, 'lateral displacement'!Z331)</f>
        <v>#DIV/0!</v>
      </c>
    </row>
    <row r="332" spans="2:10" x14ac:dyDescent="0.15">
      <c r="B332" s="15" t="e">
        <f>IF('RAOB Used for Calcs'!C332=0, 'RAOB Used for Calcs'!C332/0, 'RAOB Used for Calcs'!C332)</f>
        <v>#DIV/0!</v>
      </c>
      <c r="D332" s="47" t="e">
        <f>IF('lateral displacement'!T332=0, 'lateral displacement'!T332/0, 'lateral displacement'!T332)</f>
        <v>#DIV/0!</v>
      </c>
      <c r="F332" s="47" t="e">
        <f>IF('lateral displacement'!V332=0, 'lateral displacement'!V332/0, 'lateral displacement'!V332)</f>
        <v>#DIV/0!</v>
      </c>
      <c r="H332" s="47" t="e">
        <f>IF('lateral displacement'!X332=0, 'lateral displacement'!X332/0, 'lateral displacement'!X332)</f>
        <v>#DIV/0!</v>
      </c>
      <c r="J332" s="18" t="e">
        <f>IF('lateral displacement'!Z332=0, 'lateral displacement'!Z332/0, 'lateral displacement'!Z332)</f>
        <v>#DIV/0!</v>
      </c>
    </row>
    <row r="333" spans="2:10" x14ac:dyDescent="0.15">
      <c r="B333" s="15" t="e">
        <f>IF('RAOB Used for Calcs'!C333=0, 'RAOB Used for Calcs'!C333/0, 'RAOB Used for Calcs'!C333)</f>
        <v>#DIV/0!</v>
      </c>
      <c r="D333" s="47" t="e">
        <f>IF('lateral displacement'!T333=0, 'lateral displacement'!T333/0, 'lateral displacement'!T333)</f>
        <v>#DIV/0!</v>
      </c>
      <c r="F333" s="47" t="e">
        <f>IF('lateral displacement'!V333=0, 'lateral displacement'!V333/0, 'lateral displacement'!V333)</f>
        <v>#DIV/0!</v>
      </c>
      <c r="H333" s="47" t="e">
        <f>IF('lateral displacement'!X333=0, 'lateral displacement'!X333/0, 'lateral displacement'!X333)</f>
        <v>#DIV/0!</v>
      </c>
      <c r="J333" s="18" t="e">
        <f>IF('lateral displacement'!Z333=0, 'lateral displacement'!Z333/0, 'lateral displacement'!Z333)</f>
        <v>#DIV/0!</v>
      </c>
    </row>
    <row r="334" spans="2:10" x14ac:dyDescent="0.15">
      <c r="B334" s="15" t="e">
        <f>IF('RAOB Used for Calcs'!C334=0, 'RAOB Used for Calcs'!C334/0, 'RAOB Used for Calcs'!C334)</f>
        <v>#DIV/0!</v>
      </c>
      <c r="D334" s="47" t="e">
        <f>IF('lateral displacement'!T334=0, 'lateral displacement'!T334/0, 'lateral displacement'!T334)</f>
        <v>#DIV/0!</v>
      </c>
      <c r="F334" s="47" t="e">
        <f>IF('lateral displacement'!V334=0, 'lateral displacement'!V334/0, 'lateral displacement'!V334)</f>
        <v>#DIV/0!</v>
      </c>
      <c r="H334" s="47" t="e">
        <f>IF('lateral displacement'!X334=0, 'lateral displacement'!X334/0, 'lateral displacement'!X334)</f>
        <v>#DIV/0!</v>
      </c>
      <c r="J334" s="18" t="e">
        <f>IF('lateral displacement'!Z334=0, 'lateral displacement'!Z334/0, 'lateral displacement'!Z334)</f>
        <v>#DIV/0!</v>
      </c>
    </row>
    <row r="335" spans="2:10" x14ac:dyDescent="0.15">
      <c r="B335" s="15" t="e">
        <f>IF('RAOB Used for Calcs'!C335=0, 'RAOB Used for Calcs'!C335/0, 'RAOB Used for Calcs'!C335)</f>
        <v>#DIV/0!</v>
      </c>
      <c r="D335" s="47" t="e">
        <f>IF('lateral displacement'!T335=0, 'lateral displacement'!T335/0, 'lateral displacement'!T335)</f>
        <v>#DIV/0!</v>
      </c>
      <c r="F335" s="47" t="e">
        <f>IF('lateral displacement'!V335=0, 'lateral displacement'!V335/0, 'lateral displacement'!V335)</f>
        <v>#DIV/0!</v>
      </c>
      <c r="H335" s="47" t="e">
        <f>IF('lateral displacement'!X335=0, 'lateral displacement'!X335/0, 'lateral displacement'!X335)</f>
        <v>#DIV/0!</v>
      </c>
      <c r="J335" s="18" t="e">
        <f>IF('lateral displacement'!Z335=0, 'lateral displacement'!Z335/0, 'lateral displacement'!Z335)</f>
        <v>#DIV/0!</v>
      </c>
    </row>
    <row r="336" spans="2:10" x14ac:dyDescent="0.15">
      <c r="B336" s="15" t="e">
        <f>IF('RAOB Used for Calcs'!C336=0, 'RAOB Used for Calcs'!C336/0, 'RAOB Used for Calcs'!C336)</f>
        <v>#DIV/0!</v>
      </c>
      <c r="D336" s="47" t="e">
        <f>IF('lateral displacement'!T336=0, 'lateral displacement'!T336/0, 'lateral displacement'!T336)</f>
        <v>#DIV/0!</v>
      </c>
      <c r="F336" s="47" t="e">
        <f>IF('lateral displacement'!V336=0, 'lateral displacement'!V336/0, 'lateral displacement'!V336)</f>
        <v>#DIV/0!</v>
      </c>
      <c r="H336" s="47" t="e">
        <f>IF('lateral displacement'!X336=0, 'lateral displacement'!X336/0, 'lateral displacement'!X336)</f>
        <v>#DIV/0!</v>
      </c>
      <c r="J336" s="18" t="e">
        <f>IF('lateral displacement'!Z336=0, 'lateral displacement'!Z336/0, 'lateral displacement'!Z336)</f>
        <v>#DIV/0!</v>
      </c>
    </row>
    <row r="337" spans="2:10" x14ac:dyDescent="0.15">
      <c r="B337" s="15" t="e">
        <f>IF('RAOB Used for Calcs'!C337=0, 'RAOB Used for Calcs'!C337/0, 'RAOB Used for Calcs'!C337)</f>
        <v>#DIV/0!</v>
      </c>
      <c r="D337" s="47" t="e">
        <f>IF('lateral displacement'!T337=0, 'lateral displacement'!T337/0, 'lateral displacement'!T337)</f>
        <v>#DIV/0!</v>
      </c>
      <c r="F337" s="47" t="e">
        <f>IF('lateral displacement'!V337=0, 'lateral displacement'!V337/0, 'lateral displacement'!V337)</f>
        <v>#DIV/0!</v>
      </c>
      <c r="H337" s="47" t="e">
        <f>IF('lateral displacement'!X337=0, 'lateral displacement'!X337/0, 'lateral displacement'!X337)</f>
        <v>#DIV/0!</v>
      </c>
      <c r="J337" s="18" t="e">
        <f>IF('lateral displacement'!Z337=0, 'lateral displacement'!Z337/0, 'lateral displacement'!Z337)</f>
        <v>#DIV/0!</v>
      </c>
    </row>
    <row r="338" spans="2:10" x14ac:dyDescent="0.15">
      <c r="B338" s="15" t="e">
        <f>IF('RAOB Used for Calcs'!C338=0, 'RAOB Used for Calcs'!C338/0, 'RAOB Used for Calcs'!C338)</f>
        <v>#DIV/0!</v>
      </c>
      <c r="D338" s="47" t="e">
        <f>IF('lateral displacement'!T338=0, 'lateral displacement'!T338/0, 'lateral displacement'!T338)</f>
        <v>#DIV/0!</v>
      </c>
      <c r="F338" s="47" t="e">
        <f>IF('lateral displacement'!V338=0, 'lateral displacement'!V338/0, 'lateral displacement'!V338)</f>
        <v>#DIV/0!</v>
      </c>
      <c r="H338" s="47" t="e">
        <f>IF('lateral displacement'!X338=0, 'lateral displacement'!X338/0, 'lateral displacement'!X338)</f>
        <v>#DIV/0!</v>
      </c>
      <c r="J338" s="18" t="e">
        <f>IF('lateral displacement'!Z338=0, 'lateral displacement'!Z338/0, 'lateral displacement'!Z338)</f>
        <v>#DIV/0!</v>
      </c>
    </row>
    <row r="339" spans="2:10" x14ac:dyDescent="0.15">
      <c r="B339" s="15" t="e">
        <f>IF('RAOB Used for Calcs'!C339=0, 'RAOB Used for Calcs'!C339/0, 'RAOB Used for Calcs'!C339)</f>
        <v>#DIV/0!</v>
      </c>
      <c r="D339" s="47" t="e">
        <f>IF('lateral displacement'!T339=0, 'lateral displacement'!T339/0, 'lateral displacement'!T339)</f>
        <v>#DIV/0!</v>
      </c>
      <c r="F339" s="47" t="e">
        <f>IF('lateral displacement'!V339=0, 'lateral displacement'!V339/0, 'lateral displacement'!V339)</f>
        <v>#DIV/0!</v>
      </c>
      <c r="H339" s="47" t="e">
        <f>IF('lateral displacement'!X339=0, 'lateral displacement'!X339/0, 'lateral displacement'!X339)</f>
        <v>#DIV/0!</v>
      </c>
      <c r="J339" s="18" t="e">
        <f>IF('lateral displacement'!Z339=0, 'lateral displacement'!Z339/0, 'lateral displacement'!Z339)</f>
        <v>#DIV/0!</v>
      </c>
    </row>
    <row r="340" spans="2:10" x14ac:dyDescent="0.15">
      <c r="B340" s="15" t="e">
        <f>IF('RAOB Used for Calcs'!C340=0, 'RAOB Used for Calcs'!C340/0, 'RAOB Used for Calcs'!C340)</f>
        <v>#DIV/0!</v>
      </c>
      <c r="D340" s="47" t="e">
        <f>IF('lateral displacement'!T340=0, 'lateral displacement'!T340/0, 'lateral displacement'!T340)</f>
        <v>#DIV/0!</v>
      </c>
      <c r="F340" s="47" t="e">
        <f>IF('lateral displacement'!V340=0, 'lateral displacement'!V340/0, 'lateral displacement'!V340)</f>
        <v>#DIV/0!</v>
      </c>
      <c r="H340" s="47" t="e">
        <f>IF('lateral displacement'!X340=0, 'lateral displacement'!X340/0, 'lateral displacement'!X340)</f>
        <v>#DIV/0!</v>
      </c>
      <c r="J340" s="18" t="e">
        <f>IF('lateral displacement'!Z340=0, 'lateral displacement'!Z340/0, 'lateral displacement'!Z340)</f>
        <v>#DIV/0!</v>
      </c>
    </row>
    <row r="341" spans="2:10" x14ac:dyDescent="0.15">
      <c r="B341" s="15" t="e">
        <f>IF('RAOB Used for Calcs'!C341=0, 'RAOB Used for Calcs'!C341/0, 'RAOB Used for Calcs'!C341)</f>
        <v>#DIV/0!</v>
      </c>
      <c r="D341" s="47" t="e">
        <f>IF('lateral displacement'!T341=0, 'lateral displacement'!T341/0, 'lateral displacement'!T341)</f>
        <v>#DIV/0!</v>
      </c>
      <c r="F341" s="47" t="e">
        <f>IF('lateral displacement'!V341=0, 'lateral displacement'!V341/0, 'lateral displacement'!V341)</f>
        <v>#DIV/0!</v>
      </c>
      <c r="H341" s="47" t="e">
        <f>IF('lateral displacement'!X341=0, 'lateral displacement'!X341/0, 'lateral displacement'!X341)</f>
        <v>#DIV/0!</v>
      </c>
      <c r="J341" s="18" t="e">
        <f>IF('lateral displacement'!Z341=0, 'lateral displacement'!Z341/0, 'lateral displacement'!Z341)</f>
        <v>#DIV/0!</v>
      </c>
    </row>
    <row r="342" spans="2:10" x14ac:dyDescent="0.15">
      <c r="B342" s="15" t="e">
        <f>IF('RAOB Used for Calcs'!C342=0, 'RAOB Used for Calcs'!C342/0, 'RAOB Used for Calcs'!C342)</f>
        <v>#DIV/0!</v>
      </c>
      <c r="D342" s="47" t="e">
        <f>IF('lateral displacement'!T342=0, 'lateral displacement'!T342/0, 'lateral displacement'!T342)</f>
        <v>#DIV/0!</v>
      </c>
      <c r="F342" s="47" t="e">
        <f>IF('lateral displacement'!V342=0, 'lateral displacement'!V342/0, 'lateral displacement'!V342)</f>
        <v>#DIV/0!</v>
      </c>
      <c r="H342" s="47" t="e">
        <f>IF('lateral displacement'!X342=0, 'lateral displacement'!X342/0, 'lateral displacement'!X342)</f>
        <v>#DIV/0!</v>
      </c>
      <c r="J342" s="18" t="e">
        <f>IF('lateral displacement'!Z342=0, 'lateral displacement'!Z342/0, 'lateral displacement'!Z342)</f>
        <v>#DIV/0!</v>
      </c>
    </row>
    <row r="343" spans="2:10" x14ac:dyDescent="0.15">
      <c r="B343" s="15" t="e">
        <f>IF('RAOB Used for Calcs'!C343=0, 'RAOB Used for Calcs'!C343/0, 'RAOB Used for Calcs'!C343)</f>
        <v>#DIV/0!</v>
      </c>
      <c r="D343" s="47" t="e">
        <f>IF('lateral displacement'!T343=0, 'lateral displacement'!T343/0, 'lateral displacement'!T343)</f>
        <v>#DIV/0!</v>
      </c>
      <c r="F343" s="47" t="e">
        <f>IF('lateral displacement'!V343=0, 'lateral displacement'!V343/0, 'lateral displacement'!V343)</f>
        <v>#DIV/0!</v>
      </c>
      <c r="H343" s="47" t="e">
        <f>IF('lateral displacement'!X343=0, 'lateral displacement'!X343/0, 'lateral displacement'!X343)</f>
        <v>#DIV/0!</v>
      </c>
      <c r="J343" s="18" t="e">
        <f>IF('lateral displacement'!Z343=0, 'lateral displacement'!Z343/0, 'lateral displacement'!Z343)</f>
        <v>#DIV/0!</v>
      </c>
    </row>
    <row r="344" spans="2:10" x14ac:dyDescent="0.15">
      <c r="B344" s="15" t="e">
        <f>IF('RAOB Used for Calcs'!C344=0, 'RAOB Used for Calcs'!C344/0, 'RAOB Used for Calcs'!C344)</f>
        <v>#DIV/0!</v>
      </c>
      <c r="D344" s="47" t="e">
        <f>IF('lateral displacement'!T344=0, 'lateral displacement'!T344/0, 'lateral displacement'!T344)</f>
        <v>#DIV/0!</v>
      </c>
      <c r="F344" s="47" t="e">
        <f>IF('lateral displacement'!V344=0, 'lateral displacement'!V344/0, 'lateral displacement'!V344)</f>
        <v>#DIV/0!</v>
      </c>
      <c r="H344" s="47" t="e">
        <f>IF('lateral displacement'!X344=0, 'lateral displacement'!X344/0, 'lateral displacement'!X344)</f>
        <v>#DIV/0!</v>
      </c>
      <c r="J344" s="18" t="e">
        <f>IF('lateral displacement'!Z344=0, 'lateral displacement'!Z344/0, 'lateral displacement'!Z344)</f>
        <v>#DIV/0!</v>
      </c>
    </row>
    <row r="345" spans="2:10" x14ac:dyDescent="0.15">
      <c r="B345" s="15" t="e">
        <f>IF('RAOB Used for Calcs'!C345=0, 'RAOB Used for Calcs'!C345/0, 'RAOB Used for Calcs'!C345)</f>
        <v>#DIV/0!</v>
      </c>
      <c r="D345" s="47" t="e">
        <f>IF('lateral displacement'!T345=0, 'lateral displacement'!T345/0, 'lateral displacement'!T345)</f>
        <v>#DIV/0!</v>
      </c>
      <c r="F345" s="47" t="e">
        <f>IF('lateral displacement'!V345=0, 'lateral displacement'!V345/0, 'lateral displacement'!V345)</f>
        <v>#DIV/0!</v>
      </c>
      <c r="H345" s="47" t="e">
        <f>IF('lateral displacement'!X345=0, 'lateral displacement'!X345/0, 'lateral displacement'!X345)</f>
        <v>#DIV/0!</v>
      </c>
      <c r="J345" s="18" t="e">
        <f>IF('lateral displacement'!Z345=0, 'lateral displacement'!Z345/0, 'lateral displacement'!Z345)</f>
        <v>#DIV/0!</v>
      </c>
    </row>
    <row r="346" spans="2:10" x14ac:dyDescent="0.15">
      <c r="B346" s="15" t="e">
        <f>IF('RAOB Used for Calcs'!C346=0, 'RAOB Used for Calcs'!C346/0, 'RAOB Used for Calcs'!C346)</f>
        <v>#DIV/0!</v>
      </c>
      <c r="D346" s="47" t="e">
        <f>IF('lateral displacement'!T346=0, 'lateral displacement'!T346/0, 'lateral displacement'!T346)</f>
        <v>#DIV/0!</v>
      </c>
      <c r="F346" s="47" t="e">
        <f>IF('lateral displacement'!V346=0, 'lateral displacement'!V346/0, 'lateral displacement'!V346)</f>
        <v>#DIV/0!</v>
      </c>
      <c r="H346" s="47" t="e">
        <f>IF('lateral displacement'!X346=0, 'lateral displacement'!X346/0, 'lateral displacement'!X346)</f>
        <v>#DIV/0!</v>
      </c>
      <c r="J346" s="18" t="e">
        <f>IF('lateral displacement'!Z346=0, 'lateral displacement'!Z346/0, 'lateral displacement'!Z346)</f>
        <v>#DIV/0!</v>
      </c>
    </row>
    <row r="347" spans="2:10" x14ac:dyDescent="0.15">
      <c r="B347" s="15" t="e">
        <f>IF('RAOB Used for Calcs'!C347=0, 'RAOB Used for Calcs'!C347/0, 'RAOB Used for Calcs'!C347)</f>
        <v>#DIV/0!</v>
      </c>
      <c r="D347" s="47" t="e">
        <f>IF('lateral displacement'!T347=0, 'lateral displacement'!T347/0, 'lateral displacement'!T347)</f>
        <v>#DIV/0!</v>
      </c>
      <c r="F347" s="47" t="e">
        <f>IF('lateral displacement'!V347=0, 'lateral displacement'!V347/0, 'lateral displacement'!V347)</f>
        <v>#DIV/0!</v>
      </c>
      <c r="H347" s="47" t="e">
        <f>IF('lateral displacement'!X347=0, 'lateral displacement'!X347/0, 'lateral displacement'!X347)</f>
        <v>#DIV/0!</v>
      </c>
      <c r="J347" s="18" t="e">
        <f>IF('lateral displacement'!Z347=0, 'lateral displacement'!Z347/0, 'lateral displacement'!Z347)</f>
        <v>#DIV/0!</v>
      </c>
    </row>
    <row r="348" spans="2:10" x14ac:dyDescent="0.15">
      <c r="B348" s="15" t="e">
        <f>IF('RAOB Used for Calcs'!C348=0, 'RAOB Used for Calcs'!C348/0, 'RAOB Used for Calcs'!C348)</f>
        <v>#DIV/0!</v>
      </c>
      <c r="D348" s="47" t="e">
        <f>IF('lateral displacement'!T348=0, 'lateral displacement'!T348/0, 'lateral displacement'!T348)</f>
        <v>#DIV/0!</v>
      </c>
      <c r="F348" s="47" t="e">
        <f>IF('lateral displacement'!V348=0, 'lateral displacement'!V348/0, 'lateral displacement'!V348)</f>
        <v>#DIV/0!</v>
      </c>
      <c r="H348" s="47" t="e">
        <f>IF('lateral displacement'!X348=0, 'lateral displacement'!X348/0, 'lateral displacement'!X348)</f>
        <v>#DIV/0!</v>
      </c>
      <c r="J348" s="18" t="e">
        <f>IF('lateral displacement'!Z348=0, 'lateral displacement'!Z348/0, 'lateral displacement'!Z348)</f>
        <v>#DIV/0!</v>
      </c>
    </row>
    <row r="349" spans="2:10" x14ac:dyDescent="0.15">
      <c r="B349" s="15" t="e">
        <f>IF('RAOB Used for Calcs'!C349=0, 'RAOB Used for Calcs'!C349/0, 'RAOB Used for Calcs'!C349)</f>
        <v>#DIV/0!</v>
      </c>
      <c r="D349" s="47" t="e">
        <f>IF('lateral displacement'!T349=0, 'lateral displacement'!T349/0, 'lateral displacement'!T349)</f>
        <v>#DIV/0!</v>
      </c>
      <c r="F349" s="47" t="e">
        <f>IF('lateral displacement'!V349=0, 'lateral displacement'!V349/0, 'lateral displacement'!V349)</f>
        <v>#DIV/0!</v>
      </c>
      <c r="H349" s="47" t="e">
        <f>IF('lateral displacement'!X349=0, 'lateral displacement'!X349/0, 'lateral displacement'!X349)</f>
        <v>#DIV/0!</v>
      </c>
      <c r="J349" s="18" t="e">
        <f>IF('lateral displacement'!Z349=0, 'lateral displacement'!Z349/0, 'lateral displacement'!Z349)</f>
        <v>#DIV/0!</v>
      </c>
    </row>
    <row r="350" spans="2:10" x14ac:dyDescent="0.15">
      <c r="B350" s="15" t="e">
        <f>IF('RAOB Used for Calcs'!C350=0, 'RAOB Used for Calcs'!C350/0, 'RAOB Used for Calcs'!C350)</f>
        <v>#DIV/0!</v>
      </c>
      <c r="D350" s="47" t="e">
        <f>IF('lateral displacement'!T350=0, 'lateral displacement'!T350/0, 'lateral displacement'!T350)</f>
        <v>#DIV/0!</v>
      </c>
      <c r="F350" s="47" t="e">
        <f>IF('lateral displacement'!V350=0, 'lateral displacement'!V350/0, 'lateral displacement'!V350)</f>
        <v>#DIV/0!</v>
      </c>
      <c r="H350" s="47" t="e">
        <f>IF('lateral displacement'!X350=0, 'lateral displacement'!X350/0, 'lateral displacement'!X350)</f>
        <v>#DIV/0!</v>
      </c>
      <c r="J350" s="18" t="e">
        <f>IF('lateral displacement'!Z350=0, 'lateral displacement'!Z350/0, 'lateral displacement'!Z350)</f>
        <v>#DIV/0!</v>
      </c>
    </row>
    <row r="351" spans="2:10" x14ac:dyDescent="0.15">
      <c r="B351" s="15" t="e">
        <f>IF('RAOB Used for Calcs'!C351=0, 'RAOB Used for Calcs'!C351/0, 'RAOB Used for Calcs'!C351)</f>
        <v>#DIV/0!</v>
      </c>
      <c r="D351" s="47" t="e">
        <f>IF('lateral displacement'!T351=0, 'lateral displacement'!T351/0, 'lateral displacement'!T351)</f>
        <v>#DIV/0!</v>
      </c>
      <c r="F351" s="47" t="e">
        <f>IF('lateral displacement'!V351=0, 'lateral displacement'!V351/0, 'lateral displacement'!V351)</f>
        <v>#DIV/0!</v>
      </c>
      <c r="H351" s="47" t="e">
        <f>IF('lateral displacement'!X351=0, 'lateral displacement'!X351/0, 'lateral displacement'!X351)</f>
        <v>#DIV/0!</v>
      </c>
      <c r="J351" s="18" t="e">
        <f>IF('lateral displacement'!Z351=0, 'lateral displacement'!Z351/0, 'lateral displacement'!Z351)</f>
        <v>#DIV/0!</v>
      </c>
    </row>
    <row r="352" spans="2:10" x14ac:dyDescent="0.15">
      <c r="B352" s="15" t="e">
        <f>IF('RAOB Used for Calcs'!C352=0, 'RAOB Used for Calcs'!C352/0, 'RAOB Used for Calcs'!C352)</f>
        <v>#DIV/0!</v>
      </c>
      <c r="D352" s="47" t="e">
        <f>IF('lateral displacement'!T352=0, 'lateral displacement'!T352/0, 'lateral displacement'!T352)</f>
        <v>#DIV/0!</v>
      </c>
      <c r="F352" s="47" t="e">
        <f>IF('lateral displacement'!V352=0, 'lateral displacement'!V352/0, 'lateral displacement'!V352)</f>
        <v>#DIV/0!</v>
      </c>
      <c r="H352" s="47" t="e">
        <f>IF('lateral displacement'!X352=0, 'lateral displacement'!X352/0, 'lateral displacement'!X352)</f>
        <v>#DIV/0!</v>
      </c>
      <c r="J352" s="18" t="e">
        <f>IF('lateral displacement'!Z352=0, 'lateral displacement'!Z352/0, 'lateral displacement'!Z352)</f>
        <v>#DIV/0!</v>
      </c>
    </row>
    <row r="353" spans="2:10" x14ac:dyDescent="0.15">
      <c r="B353" s="15" t="e">
        <f>IF('RAOB Used for Calcs'!C353=0, 'RAOB Used for Calcs'!C353/0, 'RAOB Used for Calcs'!C353)</f>
        <v>#DIV/0!</v>
      </c>
      <c r="D353" s="47" t="e">
        <f>IF('lateral displacement'!T353=0, 'lateral displacement'!T353/0, 'lateral displacement'!T353)</f>
        <v>#DIV/0!</v>
      </c>
      <c r="F353" s="47" t="e">
        <f>IF('lateral displacement'!V353=0, 'lateral displacement'!V353/0, 'lateral displacement'!V353)</f>
        <v>#DIV/0!</v>
      </c>
      <c r="H353" s="47" t="e">
        <f>IF('lateral displacement'!X353=0, 'lateral displacement'!X353/0, 'lateral displacement'!X353)</f>
        <v>#DIV/0!</v>
      </c>
      <c r="J353" s="18" t="e">
        <f>IF('lateral displacement'!Z353=0, 'lateral displacement'!Z353/0, 'lateral displacement'!Z353)</f>
        <v>#DIV/0!</v>
      </c>
    </row>
    <row r="354" spans="2:10" x14ac:dyDescent="0.15">
      <c r="B354" s="15" t="e">
        <f>IF('RAOB Used for Calcs'!C354=0, 'RAOB Used for Calcs'!C354/0, 'RAOB Used for Calcs'!C354)</f>
        <v>#DIV/0!</v>
      </c>
      <c r="D354" s="47" t="e">
        <f>IF('lateral displacement'!T354=0, 'lateral displacement'!T354/0, 'lateral displacement'!T354)</f>
        <v>#DIV/0!</v>
      </c>
      <c r="F354" s="47" t="e">
        <f>IF('lateral displacement'!V354=0, 'lateral displacement'!V354/0, 'lateral displacement'!V354)</f>
        <v>#DIV/0!</v>
      </c>
      <c r="H354" s="47" t="e">
        <f>IF('lateral displacement'!X354=0, 'lateral displacement'!X354/0, 'lateral displacement'!X354)</f>
        <v>#DIV/0!</v>
      </c>
      <c r="J354" s="18" t="e">
        <f>IF('lateral displacement'!Z354=0, 'lateral displacement'!Z354/0, 'lateral displacement'!Z354)</f>
        <v>#DIV/0!</v>
      </c>
    </row>
    <row r="355" spans="2:10" x14ac:dyDescent="0.15">
      <c r="B355" s="15" t="e">
        <f>IF('RAOB Used for Calcs'!C355=0, 'RAOB Used for Calcs'!C355/0, 'RAOB Used for Calcs'!C355)</f>
        <v>#DIV/0!</v>
      </c>
      <c r="D355" s="47" t="e">
        <f>IF('lateral displacement'!T355=0, 'lateral displacement'!T355/0, 'lateral displacement'!T355)</f>
        <v>#DIV/0!</v>
      </c>
      <c r="F355" s="47" t="e">
        <f>IF('lateral displacement'!V355=0, 'lateral displacement'!V355/0, 'lateral displacement'!V355)</f>
        <v>#DIV/0!</v>
      </c>
      <c r="H355" s="47" t="e">
        <f>IF('lateral displacement'!X355=0, 'lateral displacement'!X355/0, 'lateral displacement'!X355)</f>
        <v>#DIV/0!</v>
      </c>
      <c r="J355" s="18" t="e">
        <f>IF('lateral displacement'!Z355=0, 'lateral displacement'!Z355/0, 'lateral displacement'!Z355)</f>
        <v>#DIV/0!</v>
      </c>
    </row>
    <row r="356" spans="2:10" x14ac:dyDescent="0.15">
      <c r="B356" s="15" t="e">
        <f>IF('RAOB Used for Calcs'!C356=0, 'RAOB Used for Calcs'!C356/0, 'RAOB Used for Calcs'!C356)</f>
        <v>#DIV/0!</v>
      </c>
      <c r="D356" s="47" t="e">
        <f>IF('lateral displacement'!T356=0, 'lateral displacement'!T356/0, 'lateral displacement'!T356)</f>
        <v>#DIV/0!</v>
      </c>
      <c r="F356" s="47" t="e">
        <f>IF('lateral displacement'!V356=0, 'lateral displacement'!V356/0, 'lateral displacement'!V356)</f>
        <v>#DIV/0!</v>
      </c>
      <c r="H356" s="47" t="e">
        <f>IF('lateral displacement'!X356=0, 'lateral displacement'!X356/0, 'lateral displacement'!X356)</f>
        <v>#DIV/0!</v>
      </c>
      <c r="J356" s="18" t="e">
        <f>IF('lateral displacement'!Z356=0, 'lateral displacement'!Z356/0, 'lateral displacement'!Z356)</f>
        <v>#DIV/0!</v>
      </c>
    </row>
    <row r="357" spans="2:10" x14ac:dyDescent="0.15">
      <c r="B357" s="15" t="e">
        <f>IF('RAOB Used for Calcs'!C357=0, 'RAOB Used for Calcs'!C357/0, 'RAOB Used for Calcs'!C357)</f>
        <v>#DIV/0!</v>
      </c>
      <c r="D357" s="47" t="e">
        <f>IF('lateral displacement'!T357=0, 'lateral displacement'!T357/0, 'lateral displacement'!T357)</f>
        <v>#DIV/0!</v>
      </c>
      <c r="F357" s="47" t="e">
        <f>IF('lateral displacement'!V357=0, 'lateral displacement'!V357/0, 'lateral displacement'!V357)</f>
        <v>#DIV/0!</v>
      </c>
      <c r="H357" s="47" t="e">
        <f>IF('lateral displacement'!X357=0, 'lateral displacement'!X357/0, 'lateral displacement'!X357)</f>
        <v>#DIV/0!</v>
      </c>
      <c r="J357" s="18" t="e">
        <f>IF('lateral displacement'!Z357=0, 'lateral displacement'!Z357/0, 'lateral displacement'!Z357)</f>
        <v>#DIV/0!</v>
      </c>
    </row>
    <row r="358" spans="2:10" x14ac:dyDescent="0.15">
      <c r="B358" s="15" t="e">
        <f>IF('RAOB Used for Calcs'!C358=0, 'RAOB Used for Calcs'!C358/0, 'RAOB Used for Calcs'!C358)</f>
        <v>#DIV/0!</v>
      </c>
      <c r="D358" s="47" t="e">
        <f>IF('lateral displacement'!T358=0, 'lateral displacement'!T358/0, 'lateral displacement'!T358)</f>
        <v>#DIV/0!</v>
      </c>
      <c r="F358" s="47" t="e">
        <f>IF('lateral displacement'!V358=0, 'lateral displacement'!V358/0, 'lateral displacement'!V358)</f>
        <v>#DIV/0!</v>
      </c>
      <c r="H358" s="47" t="e">
        <f>IF('lateral displacement'!X358=0, 'lateral displacement'!X358/0, 'lateral displacement'!X358)</f>
        <v>#DIV/0!</v>
      </c>
      <c r="J358" s="18" t="e">
        <f>IF('lateral displacement'!Z358=0, 'lateral displacement'!Z358/0, 'lateral displacement'!Z358)</f>
        <v>#DIV/0!</v>
      </c>
    </row>
    <row r="359" spans="2:10" x14ac:dyDescent="0.15">
      <c r="B359" s="15" t="e">
        <f>IF('RAOB Used for Calcs'!C359=0, 'RAOB Used for Calcs'!C359/0, 'RAOB Used for Calcs'!C359)</f>
        <v>#DIV/0!</v>
      </c>
      <c r="D359" s="47" t="e">
        <f>IF('lateral displacement'!T359=0, 'lateral displacement'!T359/0, 'lateral displacement'!T359)</f>
        <v>#DIV/0!</v>
      </c>
      <c r="F359" s="47" t="e">
        <f>IF('lateral displacement'!V359=0, 'lateral displacement'!V359/0, 'lateral displacement'!V359)</f>
        <v>#DIV/0!</v>
      </c>
      <c r="H359" s="47" t="e">
        <f>IF('lateral displacement'!X359=0, 'lateral displacement'!X359/0, 'lateral displacement'!X359)</f>
        <v>#DIV/0!</v>
      </c>
      <c r="J359" s="18" t="e">
        <f>IF('lateral displacement'!Z359=0, 'lateral displacement'!Z359/0, 'lateral displacement'!Z359)</f>
        <v>#DIV/0!</v>
      </c>
    </row>
    <row r="360" spans="2:10" x14ac:dyDescent="0.15">
      <c r="B360" s="15" t="e">
        <f>IF('RAOB Used for Calcs'!C360=0, 'RAOB Used for Calcs'!C360/0, 'RAOB Used for Calcs'!C360)</f>
        <v>#DIV/0!</v>
      </c>
      <c r="D360" s="47" t="e">
        <f>IF('lateral displacement'!T360=0, 'lateral displacement'!T360/0, 'lateral displacement'!T360)</f>
        <v>#DIV/0!</v>
      </c>
      <c r="F360" s="47" t="e">
        <f>IF('lateral displacement'!V360=0, 'lateral displacement'!V360/0, 'lateral displacement'!V360)</f>
        <v>#DIV/0!</v>
      </c>
      <c r="H360" s="47" t="e">
        <f>IF('lateral displacement'!X360=0, 'lateral displacement'!X360/0, 'lateral displacement'!X360)</f>
        <v>#DIV/0!</v>
      </c>
      <c r="J360" s="18" t="e">
        <f>IF('lateral displacement'!Z360=0, 'lateral displacement'!Z360/0, 'lateral displacement'!Z360)</f>
        <v>#DIV/0!</v>
      </c>
    </row>
    <row r="361" spans="2:10" x14ac:dyDescent="0.15">
      <c r="B361" s="15" t="e">
        <f>IF('RAOB Used for Calcs'!C361=0, 'RAOB Used for Calcs'!C361/0, 'RAOB Used for Calcs'!C361)</f>
        <v>#DIV/0!</v>
      </c>
      <c r="D361" s="47" t="e">
        <f>IF('lateral displacement'!T361=0, 'lateral displacement'!T361/0, 'lateral displacement'!T361)</f>
        <v>#DIV/0!</v>
      </c>
      <c r="F361" s="47" t="e">
        <f>IF('lateral displacement'!V361=0, 'lateral displacement'!V361/0, 'lateral displacement'!V361)</f>
        <v>#DIV/0!</v>
      </c>
      <c r="H361" s="47" t="e">
        <f>IF('lateral displacement'!X361=0, 'lateral displacement'!X361/0, 'lateral displacement'!X361)</f>
        <v>#DIV/0!</v>
      </c>
      <c r="J361" s="18" t="e">
        <f>IF('lateral displacement'!Z361=0, 'lateral displacement'!Z361/0, 'lateral displacement'!Z361)</f>
        <v>#DIV/0!</v>
      </c>
    </row>
    <row r="362" spans="2:10" x14ac:dyDescent="0.15">
      <c r="B362" s="15" t="e">
        <f>IF('RAOB Used for Calcs'!C362=0, 'RAOB Used for Calcs'!C362/0, 'RAOB Used for Calcs'!C362)</f>
        <v>#DIV/0!</v>
      </c>
      <c r="D362" s="47" t="e">
        <f>IF('lateral displacement'!T362=0, 'lateral displacement'!T362/0, 'lateral displacement'!T362)</f>
        <v>#DIV/0!</v>
      </c>
      <c r="F362" s="47" t="e">
        <f>IF('lateral displacement'!V362=0, 'lateral displacement'!V362/0, 'lateral displacement'!V362)</f>
        <v>#DIV/0!</v>
      </c>
      <c r="H362" s="47" t="e">
        <f>IF('lateral displacement'!X362=0, 'lateral displacement'!X362/0, 'lateral displacement'!X362)</f>
        <v>#DIV/0!</v>
      </c>
      <c r="J362" s="18" t="e">
        <f>IF('lateral displacement'!Z362=0, 'lateral displacement'!Z362/0, 'lateral displacement'!Z362)</f>
        <v>#DIV/0!</v>
      </c>
    </row>
    <row r="363" spans="2:10" x14ac:dyDescent="0.15">
      <c r="B363" s="15" t="e">
        <f>IF('RAOB Used for Calcs'!C363=0, 'RAOB Used for Calcs'!C363/0, 'RAOB Used for Calcs'!C363)</f>
        <v>#DIV/0!</v>
      </c>
      <c r="D363" s="47" t="e">
        <f>IF('lateral displacement'!T363=0, 'lateral displacement'!T363/0, 'lateral displacement'!T363)</f>
        <v>#DIV/0!</v>
      </c>
      <c r="F363" s="47" t="e">
        <f>IF('lateral displacement'!V363=0, 'lateral displacement'!V363/0, 'lateral displacement'!V363)</f>
        <v>#DIV/0!</v>
      </c>
      <c r="H363" s="47" t="e">
        <f>IF('lateral displacement'!X363=0, 'lateral displacement'!X363/0, 'lateral displacement'!X363)</f>
        <v>#DIV/0!</v>
      </c>
      <c r="J363" s="18" t="e">
        <f>IF('lateral displacement'!Z363=0, 'lateral displacement'!Z363/0, 'lateral displacement'!Z363)</f>
        <v>#DIV/0!</v>
      </c>
    </row>
    <row r="364" spans="2:10" x14ac:dyDescent="0.15">
      <c r="B364" s="15" t="e">
        <f>IF('RAOB Used for Calcs'!C364=0, 'RAOB Used for Calcs'!C364/0, 'RAOB Used for Calcs'!C364)</f>
        <v>#DIV/0!</v>
      </c>
      <c r="D364" s="47" t="e">
        <f>IF('lateral displacement'!T364=0, 'lateral displacement'!T364/0, 'lateral displacement'!T364)</f>
        <v>#DIV/0!</v>
      </c>
      <c r="F364" s="47" t="e">
        <f>IF('lateral displacement'!V364=0, 'lateral displacement'!V364/0, 'lateral displacement'!V364)</f>
        <v>#DIV/0!</v>
      </c>
      <c r="H364" s="47" t="e">
        <f>IF('lateral displacement'!X364=0, 'lateral displacement'!X364/0, 'lateral displacement'!X364)</f>
        <v>#DIV/0!</v>
      </c>
      <c r="J364" s="18" t="e">
        <f>IF('lateral displacement'!Z364=0, 'lateral displacement'!Z364/0, 'lateral displacement'!Z364)</f>
        <v>#DIV/0!</v>
      </c>
    </row>
    <row r="365" spans="2:10" x14ac:dyDescent="0.15">
      <c r="B365" s="15" t="e">
        <f>IF('RAOB Used for Calcs'!C365=0, 'RAOB Used for Calcs'!C365/0, 'RAOB Used for Calcs'!C365)</f>
        <v>#DIV/0!</v>
      </c>
      <c r="D365" s="47" t="e">
        <f>IF('lateral displacement'!T365=0, 'lateral displacement'!T365/0, 'lateral displacement'!T365)</f>
        <v>#DIV/0!</v>
      </c>
      <c r="F365" s="47" t="e">
        <f>IF('lateral displacement'!V365=0, 'lateral displacement'!V365/0, 'lateral displacement'!V365)</f>
        <v>#DIV/0!</v>
      </c>
      <c r="H365" s="47" t="e">
        <f>IF('lateral displacement'!X365=0, 'lateral displacement'!X365/0, 'lateral displacement'!X365)</f>
        <v>#DIV/0!</v>
      </c>
      <c r="J365" s="18" t="e">
        <f>IF('lateral displacement'!Z365=0, 'lateral displacement'!Z365/0, 'lateral displacement'!Z365)</f>
        <v>#DIV/0!</v>
      </c>
    </row>
    <row r="366" spans="2:10" x14ac:dyDescent="0.15">
      <c r="B366" s="15" t="e">
        <f>IF('RAOB Used for Calcs'!C366=0, 'RAOB Used for Calcs'!C366/0, 'RAOB Used for Calcs'!C366)</f>
        <v>#DIV/0!</v>
      </c>
      <c r="D366" s="47" t="e">
        <f>IF('lateral displacement'!T366=0, 'lateral displacement'!T366/0, 'lateral displacement'!T366)</f>
        <v>#DIV/0!</v>
      </c>
      <c r="F366" s="47" t="e">
        <f>IF('lateral displacement'!V366=0, 'lateral displacement'!V366/0, 'lateral displacement'!V366)</f>
        <v>#DIV/0!</v>
      </c>
      <c r="H366" s="47" t="e">
        <f>IF('lateral displacement'!X366=0, 'lateral displacement'!X366/0, 'lateral displacement'!X366)</f>
        <v>#DIV/0!</v>
      </c>
      <c r="J366" s="18" t="e">
        <f>IF('lateral displacement'!Z366=0, 'lateral displacement'!Z366/0, 'lateral displacement'!Z366)</f>
        <v>#DIV/0!</v>
      </c>
    </row>
    <row r="367" spans="2:10" x14ac:dyDescent="0.15">
      <c r="B367" s="15" t="e">
        <f>IF('RAOB Used for Calcs'!C367=0, 'RAOB Used for Calcs'!C367/0, 'RAOB Used for Calcs'!C367)</f>
        <v>#DIV/0!</v>
      </c>
      <c r="D367" s="47" t="e">
        <f>IF('lateral displacement'!T367=0, 'lateral displacement'!T367/0, 'lateral displacement'!T367)</f>
        <v>#DIV/0!</v>
      </c>
      <c r="F367" s="47" t="e">
        <f>IF('lateral displacement'!V367=0, 'lateral displacement'!V367/0, 'lateral displacement'!V367)</f>
        <v>#DIV/0!</v>
      </c>
      <c r="H367" s="47" t="e">
        <f>IF('lateral displacement'!X367=0, 'lateral displacement'!X367/0, 'lateral displacement'!X367)</f>
        <v>#DIV/0!</v>
      </c>
      <c r="J367" s="18" t="e">
        <f>IF('lateral displacement'!Z367=0, 'lateral displacement'!Z367/0, 'lateral displacement'!Z367)</f>
        <v>#DIV/0!</v>
      </c>
    </row>
    <row r="368" spans="2:10" x14ac:dyDescent="0.15">
      <c r="B368" s="15" t="e">
        <f>IF('RAOB Used for Calcs'!C368=0, 'RAOB Used for Calcs'!C368/0, 'RAOB Used for Calcs'!C368)</f>
        <v>#DIV/0!</v>
      </c>
      <c r="D368" s="47" t="e">
        <f>IF('lateral displacement'!T368=0, 'lateral displacement'!T368/0, 'lateral displacement'!T368)</f>
        <v>#DIV/0!</v>
      </c>
      <c r="F368" s="47" t="e">
        <f>IF('lateral displacement'!V368=0, 'lateral displacement'!V368/0, 'lateral displacement'!V368)</f>
        <v>#DIV/0!</v>
      </c>
      <c r="H368" s="47" t="e">
        <f>IF('lateral displacement'!X368=0, 'lateral displacement'!X368/0, 'lateral displacement'!X368)</f>
        <v>#DIV/0!</v>
      </c>
      <c r="J368" s="18" t="e">
        <f>IF('lateral displacement'!Z368=0, 'lateral displacement'!Z368/0, 'lateral displacement'!Z368)</f>
        <v>#DIV/0!</v>
      </c>
    </row>
    <row r="369" spans="2:10" x14ac:dyDescent="0.15">
      <c r="B369" s="15" t="e">
        <f>IF('RAOB Used for Calcs'!C369=0, 'RAOB Used for Calcs'!C369/0, 'RAOB Used for Calcs'!C369)</f>
        <v>#DIV/0!</v>
      </c>
      <c r="D369" s="47" t="e">
        <f>IF('lateral displacement'!T369=0, 'lateral displacement'!T369/0, 'lateral displacement'!T369)</f>
        <v>#DIV/0!</v>
      </c>
      <c r="F369" s="47" t="e">
        <f>IF('lateral displacement'!V369=0, 'lateral displacement'!V369/0, 'lateral displacement'!V369)</f>
        <v>#DIV/0!</v>
      </c>
      <c r="H369" s="47" t="e">
        <f>IF('lateral displacement'!X369=0, 'lateral displacement'!X369/0, 'lateral displacement'!X369)</f>
        <v>#DIV/0!</v>
      </c>
      <c r="J369" s="18" t="e">
        <f>IF('lateral displacement'!Z369=0, 'lateral displacement'!Z369/0, 'lateral displacement'!Z369)</f>
        <v>#DIV/0!</v>
      </c>
    </row>
    <row r="370" spans="2:10" x14ac:dyDescent="0.15">
      <c r="B370" s="15" t="e">
        <f>IF('RAOB Used for Calcs'!C370=0, 'RAOB Used for Calcs'!C370/0, 'RAOB Used for Calcs'!C370)</f>
        <v>#DIV/0!</v>
      </c>
      <c r="D370" s="47" t="e">
        <f>IF('lateral displacement'!T370=0, 'lateral displacement'!T370/0, 'lateral displacement'!T370)</f>
        <v>#DIV/0!</v>
      </c>
      <c r="F370" s="47" t="e">
        <f>IF('lateral displacement'!V370=0, 'lateral displacement'!V370/0, 'lateral displacement'!V370)</f>
        <v>#DIV/0!</v>
      </c>
      <c r="H370" s="47" t="e">
        <f>IF('lateral displacement'!X370=0, 'lateral displacement'!X370/0, 'lateral displacement'!X370)</f>
        <v>#DIV/0!</v>
      </c>
      <c r="J370" s="18" t="e">
        <f>IF('lateral displacement'!Z370=0, 'lateral displacement'!Z370/0, 'lateral displacement'!Z370)</f>
        <v>#DIV/0!</v>
      </c>
    </row>
    <row r="371" spans="2:10" x14ac:dyDescent="0.15">
      <c r="B371" s="15" t="e">
        <f>IF('RAOB Used for Calcs'!C371=0, 'RAOB Used for Calcs'!C371/0, 'RAOB Used for Calcs'!C371)</f>
        <v>#DIV/0!</v>
      </c>
      <c r="D371" s="47" t="e">
        <f>IF('lateral displacement'!T371=0, 'lateral displacement'!T371/0, 'lateral displacement'!T371)</f>
        <v>#DIV/0!</v>
      </c>
      <c r="F371" s="47" t="e">
        <f>IF('lateral displacement'!V371=0, 'lateral displacement'!V371/0, 'lateral displacement'!V371)</f>
        <v>#DIV/0!</v>
      </c>
      <c r="H371" s="47" t="e">
        <f>IF('lateral displacement'!X371=0, 'lateral displacement'!X371/0, 'lateral displacement'!X371)</f>
        <v>#DIV/0!</v>
      </c>
      <c r="J371" s="18" t="e">
        <f>IF('lateral displacement'!Z371=0, 'lateral displacement'!Z371/0, 'lateral displacement'!Z371)</f>
        <v>#DIV/0!</v>
      </c>
    </row>
    <row r="372" spans="2:10" x14ac:dyDescent="0.15">
      <c r="B372" s="15" t="e">
        <f>IF('RAOB Used for Calcs'!C372=0, 'RAOB Used for Calcs'!C372/0, 'RAOB Used for Calcs'!C372)</f>
        <v>#DIV/0!</v>
      </c>
      <c r="D372" s="47" t="e">
        <f>IF('lateral displacement'!T372=0, 'lateral displacement'!T372/0, 'lateral displacement'!T372)</f>
        <v>#DIV/0!</v>
      </c>
      <c r="F372" s="47" t="e">
        <f>IF('lateral displacement'!V372=0, 'lateral displacement'!V372/0, 'lateral displacement'!V372)</f>
        <v>#DIV/0!</v>
      </c>
      <c r="H372" s="47" t="e">
        <f>IF('lateral displacement'!X372=0, 'lateral displacement'!X372/0, 'lateral displacement'!X372)</f>
        <v>#DIV/0!</v>
      </c>
      <c r="J372" s="18" t="e">
        <f>IF('lateral displacement'!Z372=0, 'lateral displacement'!Z372/0, 'lateral displacement'!Z372)</f>
        <v>#DIV/0!</v>
      </c>
    </row>
    <row r="373" spans="2:10" x14ac:dyDescent="0.15">
      <c r="B373" s="15" t="e">
        <f>IF('RAOB Used for Calcs'!C373=0, 'RAOB Used for Calcs'!C373/0, 'RAOB Used for Calcs'!C373)</f>
        <v>#DIV/0!</v>
      </c>
      <c r="D373" s="47" t="e">
        <f>IF('lateral displacement'!T373=0, 'lateral displacement'!T373/0, 'lateral displacement'!T373)</f>
        <v>#DIV/0!</v>
      </c>
      <c r="F373" s="47" t="e">
        <f>IF('lateral displacement'!V373=0, 'lateral displacement'!V373/0, 'lateral displacement'!V373)</f>
        <v>#DIV/0!</v>
      </c>
      <c r="H373" s="47" t="e">
        <f>IF('lateral displacement'!X373=0, 'lateral displacement'!X373/0, 'lateral displacement'!X373)</f>
        <v>#DIV/0!</v>
      </c>
      <c r="J373" s="18" t="e">
        <f>IF('lateral displacement'!Z373=0, 'lateral displacement'!Z373/0, 'lateral displacement'!Z373)</f>
        <v>#DIV/0!</v>
      </c>
    </row>
    <row r="374" spans="2:10" x14ac:dyDescent="0.15">
      <c r="B374" s="15" t="e">
        <f>IF('RAOB Used for Calcs'!C374=0, 'RAOB Used for Calcs'!C374/0, 'RAOB Used for Calcs'!C374)</f>
        <v>#DIV/0!</v>
      </c>
      <c r="D374" s="47" t="e">
        <f>IF('lateral displacement'!T374=0, 'lateral displacement'!T374/0, 'lateral displacement'!T374)</f>
        <v>#DIV/0!</v>
      </c>
      <c r="F374" s="47" t="e">
        <f>IF('lateral displacement'!V374=0, 'lateral displacement'!V374/0, 'lateral displacement'!V374)</f>
        <v>#DIV/0!</v>
      </c>
      <c r="H374" s="47" t="e">
        <f>IF('lateral displacement'!X374=0, 'lateral displacement'!X374/0, 'lateral displacement'!X374)</f>
        <v>#DIV/0!</v>
      </c>
      <c r="J374" s="18" t="e">
        <f>IF('lateral displacement'!Z374=0, 'lateral displacement'!Z374/0, 'lateral displacement'!Z374)</f>
        <v>#DIV/0!</v>
      </c>
    </row>
    <row r="375" spans="2:10" x14ac:dyDescent="0.15">
      <c r="B375" s="15" t="e">
        <f>IF('RAOB Used for Calcs'!C375=0, 'RAOB Used for Calcs'!C375/0, 'RAOB Used for Calcs'!C375)</f>
        <v>#DIV/0!</v>
      </c>
      <c r="D375" s="47" t="e">
        <f>IF('lateral displacement'!T375=0, 'lateral displacement'!T375/0, 'lateral displacement'!T375)</f>
        <v>#DIV/0!</v>
      </c>
      <c r="F375" s="47" t="e">
        <f>IF('lateral displacement'!V375=0, 'lateral displacement'!V375/0, 'lateral displacement'!V375)</f>
        <v>#DIV/0!</v>
      </c>
      <c r="H375" s="47" t="e">
        <f>IF('lateral displacement'!X375=0, 'lateral displacement'!X375/0, 'lateral displacement'!X375)</f>
        <v>#DIV/0!</v>
      </c>
      <c r="J375" s="18" t="e">
        <f>IF('lateral displacement'!Z375=0, 'lateral displacement'!Z375/0, 'lateral displacement'!Z375)</f>
        <v>#DIV/0!</v>
      </c>
    </row>
    <row r="376" spans="2:10" x14ac:dyDescent="0.15">
      <c r="B376" s="15" t="e">
        <f>IF('RAOB Used for Calcs'!C376=0, 'RAOB Used for Calcs'!C376/0, 'RAOB Used for Calcs'!C376)</f>
        <v>#DIV/0!</v>
      </c>
      <c r="D376" s="47" t="e">
        <f>IF('lateral displacement'!T376=0, 'lateral displacement'!T376/0, 'lateral displacement'!T376)</f>
        <v>#DIV/0!</v>
      </c>
      <c r="F376" s="47" t="e">
        <f>IF('lateral displacement'!V376=0, 'lateral displacement'!V376/0, 'lateral displacement'!V376)</f>
        <v>#DIV/0!</v>
      </c>
      <c r="H376" s="47" t="e">
        <f>IF('lateral displacement'!X376=0, 'lateral displacement'!X376/0, 'lateral displacement'!X376)</f>
        <v>#DIV/0!</v>
      </c>
      <c r="J376" s="18" t="e">
        <f>IF('lateral displacement'!Z376=0, 'lateral displacement'!Z376/0, 'lateral displacement'!Z376)</f>
        <v>#DIV/0!</v>
      </c>
    </row>
    <row r="377" spans="2:10" x14ac:dyDescent="0.15">
      <c r="B377" s="15" t="e">
        <f>IF('RAOB Used for Calcs'!C377=0, 'RAOB Used for Calcs'!C377/0, 'RAOB Used for Calcs'!C377)</f>
        <v>#DIV/0!</v>
      </c>
      <c r="D377" s="47" t="e">
        <f>IF('lateral displacement'!T377=0, 'lateral displacement'!T377/0, 'lateral displacement'!T377)</f>
        <v>#DIV/0!</v>
      </c>
      <c r="F377" s="47" t="e">
        <f>IF('lateral displacement'!V377=0, 'lateral displacement'!V377/0, 'lateral displacement'!V377)</f>
        <v>#DIV/0!</v>
      </c>
      <c r="H377" s="47" t="e">
        <f>IF('lateral displacement'!X377=0, 'lateral displacement'!X377/0, 'lateral displacement'!X377)</f>
        <v>#DIV/0!</v>
      </c>
      <c r="J377" s="18" t="e">
        <f>IF('lateral displacement'!Z377=0, 'lateral displacement'!Z377/0, 'lateral displacement'!Z377)</f>
        <v>#DIV/0!</v>
      </c>
    </row>
    <row r="378" spans="2:10" x14ac:dyDescent="0.15">
      <c r="B378" s="15" t="e">
        <f>IF('RAOB Used for Calcs'!C378=0, 'RAOB Used for Calcs'!C378/0, 'RAOB Used for Calcs'!C378)</f>
        <v>#DIV/0!</v>
      </c>
      <c r="D378" s="47" t="e">
        <f>IF('lateral displacement'!T378=0, 'lateral displacement'!T378/0, 'lateral displacement'!T378)</f>
        <v>#DIV/0!</v>
      </c>
      <c r="F378" s="47" t="e">
        <f>IF('lateral displacement'!V378=0, 'lateral displacement'!V378/0, 'lateral displacement'!V378)</f>
        <v>#DIV/0!</v>
      </c>
      <c r="H378" s="47" t="e">
        <f>IF('lateral displacement'!X378=0, 'lateral displacement'!X378/0, 'lateral displacement'!X378)</f>
        <v>#DIV/0!</v>
      </c>
      <c r="J378" s="18" t="e">
        <f>IF('lateral displacement'!Z378=0, 'lateral displacement'!Z378/0, 'lateral displacement'!Z378)</f>
        <v>#DIV/0!</v>
      </c>
    </row>
    <row r="379" spans="2:10" x14ac:dyDescent="0.15">
      <c r="B379" s="15" t="e">
        <f>IF('RAOB Used for Calcs'!C379=0, 'RAOB Used for Calcs'!C379/0, 'RAOB Used for Calcs'!C379)</f>
        <v>#DIV/0!</v>
      </c>
      <c r="D379" s="47" t="e">
        <f>IF('lateral displacement'!T379=0, 'lateral displacement'!T379/0, 'lateral displacement'!T379)</f>
        <v>#DIV/0!</v>
      </c>
      <c r="F379" s="47" t="e">
        <f>IF('lateral displacement'!V379=0, 'lateral displacement'!V379/0, 'lateral displacement'!V379)</f>
        <v>#DIV/0!</v>
      </c>
      <c r="H379" s="47" t="e">
        <f>IF('lateral displacement'!X379=0, 'lateral displacement'!X379/0, 'lateral displacement'!X379)</f>
        <v>#DIV/0!</v>
      </c>
      <c r="J379" s="18" t="e">
        <f>IF('lateral displacement'!Z379=0, 'lateral displacement'!Z379/0, 'lateral displacement'!Z379)</f>
        <v>#DIV/0!</v>
      </c>
    </row>
    <row r="380" spans="2:10" x14ac:dyDescent="0.15">
      <c r="B380" s="15" t="e">
        <f>IF('RAOB Used for Calcs'!C380=0, 'RAOB Used for Calcs'!C380/0, 'RAOB Used for Calcs'!C380)</f>
        <v>#DIV/0!</v>
      </c>
      <c r="D380" s="47" t="e">
        <f>IF('lateral displacement'!T380=0, 'lateral displacement'!T380/0, 'lateral displacement'!T380)</f>
        <v>#DIV/0!</v>
      </c>
      <c r="F380" s="47" t="e">
        <f>IF('lateral displacement'!V380=0, 'lateral displacement'!V380/0, 'lateral displacement'!V380)</f>
        <v>#DIV/0!</v>
      </c>
      <c r="H380" s="47" t="e">
        <f>IF('lateral displacement'!X380=0, 'lateral displacement'!X380/0, 'lateral displacement'!X380)</f>
        <v>#DIV/0!</v>
      </c>
      <c r="J380" s="18" t="e">
        <f>IF('lateral displacement'!Z380=0, 'lateral displacement'!Z380/0, 'lateral displacement'!Z380)</f>
        <v>#DIV/0!</v>
      </c>
    </row>
    <row r="381" spans="2:10" x14ac:dyDescent="0.15">
      <c r="B381" s="15" t="e">
        <f>IF('RAOB Used for Calcs'!C381=0, 'RAOB Used for Calcs'!C381/0, 'RAOB Used for Calcs'!C381)</f>
        <v>#DIV/0!</v>
      </c>
      <c r="D381" s="47" t="e">
        <f>IF('lateral displacement'!T381=0, 'lateral displacement'!T381/0, 'lateral displacement'!T381)</f>
        <v>#DIV/0!</v>
      </c>
      <c r="F381" s="47" t="e">
        <f>IF('lateral displacement'!V381=0, 'lateral displacement'!V381/0, 'lateral displacement'!V381)</f>
        <v>#DIV/0!</v>
      </c>
      <c r="H381" s="47" t="e">
        <f>IF('lateral displacement'!X381=0, 'lateral displacement'!X381/0, 'lateral displacement'!X381)</f>
        <v>#DIV/0!</v>
      </c>
      <c r="J381" s="18" t="e">
        <f>IF('lateral displacement'!Z381=0, 'lateral displacement'!Z381/0, 'lateral displacement'!Z381)</f>
        <v>#DIV/0!</v>
      </c>
    </row>
    <row r="382" spans="2:10" x14ac:dyDescent="0.15">
      <c r="B382" s="15" t="e">
        <f>IF('RAOB Used for Calcs'!C382=0, 'RAOB Used for Calcs'!C382/0, 'RAOB Used for Calcs'!C382)</f>
        <v>#DIV/0!</v>
      </c>
      <c r="D382" s="47" t="e">
        <f>IF('lateral displacement'!T382=0, 'lateral displacement'!T382/0, 'lateral displacement'!T382)</f>
        <v>#DIV/0!</v>
      </c>
      <c r="F382" s="47" t="e">
        <f>IF('lateral displacement'!V382=0, 'lateral displacement'!V382/0, 'lateral displacement'!V382)</f>
        <v>#DIV/0!</v>
      </c>
      <c r="H382" s="47" t="e">
        <f>IF('lateral displacement'!X382=0, 'lateral displacement'!X382/0, 'lateral displacement'!X382)</f>
        <v>#DIV/0!</v>
      </c>
      <c r="J382" s="18" t="e">
        <f>IF('lateral displacement'!Z382=0, 'lateral displacement'!Z382/0, 'lateral displacement'!Z382)</f>
        <v>#DIV/0!</v>
      </c>
    </row>
    <row r="383" spans="2:10" x14ac:dyDescent="0.15">
      <c r="B383" s="15" t="e">
        <f>IF('RAOB Used for Calcs'!C383=0, 'RAOB Used for Calcs'!C383/0, 'RAOB Used for Calcs'!C383)</f>
        <v>#DIV/0!</v>
      </c>
      <c r="D383" s="47" t="e">
        <f>IF('lateral displacement'!T383=0, 'lateral displacement'!T383/0, 'lateral displacement'!T383)</f>
        <v>#DIV/0!</v>
      </c>
      <c r="F383" s="47" t="e">
        <f>IF('lateral displacement'!V383=0, 'lateral displacement'!V383/0, 'lateral displacement'!V383)</f>
        <v>#DIV/0!</v>
      </c>
      <c r="H383" s="47" t="e">
        <f>IF('lateral displacement'!X383=0, 'lateral displacement'!X383/0, 'lateral displacement'!X383)</f>
        <v>#DIV/0!</v>
      </c>
      <c r="J383" s="18" t="e">
        <f>IF('lateral displacement'!Z383=0, 'lateral displacement'!Z383/0, 'lateral displacement'!Z383)</f>
        <v>#DIV/0!</v>
      </c>
    </row>
    <row r="384" spans="2:10" x14ac:dyDescent="0.15">
      <c r="B384" s="15" t="e">
        <f>IF('RAOB Used for Calcs'!C384=0, 'RAOB Used for Calcs'!C384/0, 'RAOB Used for Calcs'!C384)</f>
        <v>#DIV/0!</v>
      </c>
      <c r="D384" s="47" t="e">
        <f>IF('lateral displacement'!T384=0, 'lateral displacement'!T384/0, 'lateral displacement'!T384)</f>
        <v>#DIV/0!</v>
      </c>
      <c r="F384" s="47" t="e">
        <f>IF('lateral displacement'!V384=0, 'lateral displacement'!V384/0, 'lateral displacement'!V384)</f>
        <v>#DIV/0!</v>
      </c>
      <c r="H384" s="47" t="e">
        <f>IF('lateral displacement'!X384=0, 'lateral displacement'!X384/0, 'lateral displacement'!X384)</f>
        <v>#DIV/0!</v>
      </c>
      <c r="J384" s="18" t="e">
        <f>IF('lateral displacement'!Z384=0, 'lateral displacement'!Z384/0, 'lateral displacement'!Z384)</f>
        <v>#DIV/0!</v>
      </c>
    </row>
    <row r="385" spans="2:10" x14ac:dyDescent="0.15">
      <c r="B385" s="15" t="e">
        <f>IF('RAOB Used for Calcs'!C385=0, 'RAOB Used for Calcs'!C385/0, 'RAOB Used for Calcs'!C385)</f>
        <v>#DIV/0!</v>
      </c>
      <c r="D385" s="47" t="e">
        <f>IF('lateral displacement'!T385=0, 'lateral displacement'!T385/0, 'lateral displacement'!T385)</f>
        <v>#DIV/0!</v>
      </c>
      <c r="F385" s="47" t="e">
        <f>IF('lateral displacement'!V385=0, 'lateral displacement'!V385/0, 'lateral displacement'!V385)</f>
        <v>#DIV/0!</v>
      </c>
      <c r="H385" s="47" t="e">
        <f>IF('lateral displacement'!X385=0, 'lateral displacement'!X385/0, 'lateral displacement'!X385)</f>
        <v>#DIV/0!</v>
      </c>
      <c r="J385" s="18" t="e">
        <f>IF('lateral displacement'!Z385=0, 'lateral displacement'!Z385/0, 'lateral displacement'!Z385)</f>
        <v>#DIV/0!</v>
      </c>
    </row>
    <row r="386" spans="2:10" x14ac:dyDescent="0.15">
      <c r="B386" s="15" t="e">
        <f>IF('RAOB Used for Calcs'!C386=0, 'RAOB Used for Calcs'!C386/0, 'RAOB Used for Calcs'!C386)</f>
        <v>#DIV/0!</v>
      </c>
      <c r="D386" s="47" t="e">
        <f>IF('lateral displacement'!T386=0, 'lateral displacement'!T386/0, 'lateral displacement'!T386)</f>
        <v>#DIV/0!</v>
      </c>
      <c r="F386" s="47" t="e">
        <f>IF('lateral displacement'!V386=0, 'lateral displacement'!V386/0, 'lateral displacement'!V386)</f>
        <v>#DIV/0!</v>
      </c>
      <c r="H386" s="47" t="e">
        <f>IF('lateral displacement'!X386=0, 'lateral displacement'!X386/0, 'lateral displacement'!X386)</f>
        <v>#DIV/0!</v>
      </c>
      <c r="J386" s="18" t="e">
        <f>IF('lateral displacement'!Z386=0, 'lateral displacement'!Z386/0, 'lateral displacement'!Z386)</f>
        <v>#DIV/0!</v>
      </c>
    </row>
    <row r="387" spans="2:10" x14ac:dyDescent="0.15">
      <c r="B387" s="15" t="e">
        <f>IF('RAOB Used for Calcs'!C387=0, 'RAOB Used for Calcs'!C387/0, 'RAOB Used for Calcs'!C387)</f>
        <v>#DIV/0!</v>
      </c>
      <c r="D387" s="47" t="e">
        <f>IF('lateral displacement'!T387=0, 'lateral displacement'!T387/0, 'lateral displacement'!T387)</f>
        <v>#DIV/0!</v>
      </c>
      <c r="F387" s="47" t="e">
        <f>IF('lateral displacement'!V387=0, 'lateral displacement'!V387/0, 'lateral displacement'!V387)</f>
        <v>#DIV/0!</v>
      </c>
      <c r="H387" s="47" t="e">
        <f>IF('lateral displacement'!X387=0, 'lateral displacement'!X387/0, 'lateral displacement'!X387)</f>
        <v>#DIV/0!</v>
      </c>
      <c r="J387" s="18" t="e">
        <f>IF('lateral displacement'!Z387=0, 'lateral displacement'!Z387/0, 'lateral displacement'!Z387)</f>
        <v>#DIV/0!</v>
      </c>
    </row>
    <row r="388" spans="2:10" x14ac:dyDescent="0.15">
      <c r="B388" s="15" t="e">
        <f>IF('RAOB Used for Calcs'!C388=0, 'RAOB Used for Calcs'!C388/0, 'RAOB Used for Calcs'!C388)</f>
        <v>#DIV/0!</v>
      </c>
      <c r="D388" s="47" t="e">
        <f>IF('lateral displacement'!T388=0, 'lateral displacement'!T388/0, 'lateral displacement'!T388)</f>
        <v>#DIV/0!</v>
      </c>
      <c r="F388" s="47" t="e">
        <f>IF('lateral displacement'!V388=0, 'lateral displacement'!V388/0, 'lateral displacement'!V388)</f>
        <v>#DIV/0!</v>
      </c>
      <c r="H388" s="47" t="e">
        <f>IF('lateral displacement'!X388=0, 'lateral displacement'!X388/0, 'lateral displacement'!X388)</f>
        <v>#DIV/0!</v>
      </c>
      <c r="J388" s="18" t="e">
        <f>IF('lateral displacement'!Z388=0, 'lateral displacement'!Z388/0, 'lateral displacement'!Z388)</f>
        <v>#DIV/0!</v>
      </c>
    </row>
    <row r="389" spans="2:10" x14ac:dyDescent="0.15">
      <c r="B389" s="15" t="e">
        <f>IF('RAOB Used for Calcs'!C389=0, 'RAOB Used for Calcs'!C389/0, 'RAOB Used for Calcs'!C389)</f>
        <v>#DIV/0!</v>
      </c>
      <c r="D389" s="47" t="e">
        <f>IF('lateral displacement'!T389=0, 'lateral displacement'!T389/0, 'lateral displacement'!T389)</f>
        <v>#DIV/0!</v>
      </c>
      <c r="F389" s="47" t="e">
        <f>IF('lateral displacement'!V389=0, 'lateral displacement'!V389/0, 'lateral displacement'!V389)</f>
        <v>#DIV/0!</v>
      </c>
      <c r="H389" s="47" t="e">
        <f>IF('lateral displacement'!X389=0, 'lateral displacement'!X389/0, 'lateral displacement'!X389)</f>
        <v>#DIV/0!</v>
      </c>
      <c r="J389" s="18" t="e">
        <f>IF('lateral displacement'!Z389=0, 'lateral displacement'!Z389/0, 'lateral displacement'!Z389)</f>
        <v>#DIV/0!</v>
      </c>
    </row>
    <row r="390" spans="2:10" x14ac:dyDescent="0.15">
      <c r="B390" s="15" t="e">
        <f>IF('RAOB Used for Calcs'!C390=0, 'RAOB Used for Calcs'!C390/0, 'RAOB Used for Calcs'!C390)</f>
        <v>#DIV/0!</v>
      </c>
      <c r="D390" s="47" t="e">
        <f>IF('lateral displacement'!T390=0, 'lateral displacement'!T390/0, 'lateral displacement'!T390)</f>
        <v>#DIV/0!</v>
      </c>
      <c r="F390" s="47" t="e">
        <f>IF('lateral displacement'!V390=0, 'lateral displacement'!V390/0, 'lateral displacement'!V390)</f>
        <v>#DIV/0!</v>
      </c>
      <c r="H390" s="47" t="e">
        <f>IF('lateral displacement'!X390=0, 'lateral displacement'!X390/0, 'lateral displacement'!X390)</f>
        <v>#DIV/0!</v>
      </c>
      <c r="J390" s="18" t="e">
        <f>IF('lateral displacement'!Z390=0, 'lateral displacement'!Z390/0, 'lateral displacement'!Z390)</f>
        <v>#DIV/0!</v>
      </c>
    </row>
    <row r="391" spans="2:10" x14ac:dyDescent="0.15">
      <c r="B391" s="15" t="e">
        <f>IF('RAOB Used for Calcs'!C391=0, 'RAOB Used for Calcs'!C391/0, 'RAOB Used for Calcs'!C391)</f>
        <v>#DIV/0!</v>
      </c>
      <c r="D391" s="47" t="e">
        <f>IF('lateral displacement'!T391=0, 'lateral displacement'!T391/0, 'lateral displacement'!T391)</f>
        <v>#DIV/0!</v>
      </c>
      <c r="F391" s="47" t="e">
        <f>IF('lateral displacement'!V391=0, 'lateral displacement'!V391/0, 'lateral displacement'!V391)</f>
        <v>#DIV/0!</v>
      </c>
      <c r="H391" s="47" t="e">
        <f>IF('lateral displacement'!X391=0, 'lateral displacement'!X391/0, 'lateral displacement'!X391)</f>
        <v>#DIV/0!</v>
      </c>
      <c r="J391" s="18" t="e">
        <f>IF('lateral displacement'!Z391=0, 'lateral displacement'!Z391/0, 'lateral displacement'!Z391)</f>
        <v>#DIV/0!</v>
      </c>
    </row>
    <row r="392" spans="2:10" x14ac:dyDescent="0.15">
      <c r="B392" s="15" t="e">
        <f>IF('RAOB Used for Calcs'!C392=0, 'RAOB Used for Calcs'!C392/0, 'RAOB Used for Calcs'!C392)</f>
        <v>#DIV/0!</v>
      </c>
      <c r="D392" s="47" t="e">
        <f>IF('lateral displacement'!T392=0, 'lateral displacement'!T392/0, 'lateral displacement'!T392)</f>
        <v>#DIV/0!</v>
      </c>
      <c r="F392" s="47" t="e">
        <f>IF('lateral displacement'!V392=0, 'lateral displacement'!V392/0, 'lateral displacement'!V392)</f>
        <v>#DIV/0!</v>
      </c>
      <c r="H392" s="47" t="e">
        <f>IF('lateral displacement'!X392=0, 'lateral displacement'!X392/0, 'lateral displacement'!X392)</f>
        <v>#DIV/0!</v>
      </c>
      <c r="J392" s="18" t="e">
        <f>IF('lateral displacement'!Z392=0, 'lateral displacement'!Z392/0, 'lateral displacement'!Z392)</f>
        <v>#DIV/0!</v>
      </c>
    </row>
    <row r="393" spans="2:10" x14ac:dyDescent="0.15">
      <c r="B393" s="15" t="e">
        <f>IF('RAOB Used for Calcs'!C393=0, 'RAOB Used for Calcs'!C393/0, 'RAOB Used for Calcs'!C393)</f>
        <v>#DIV/0!</v>
      </c>
      <c r="D393" s="47" t="e">
        <f>IF('lateral displacement'!T393=0, 'lateral displacement'!T393/0, 'lateral displacement'!T393)</f>
        <v>#DIV/0!</v>
      </c>
      <c r="F393" s="47" t="e">
        <f>IF('lateral displacement'!V393=0, 'lateral displacement'!V393/0, 'lateral displacement'!V393)</f>
        <v>#DIV/0!</v>
      </c>
      <c r="H393" s="47" t="e">
        <f>IF('lateral displacement'!X393=0, 'lateral displacement'!X393/0, 'lateral displacement'!X393)</f>
        <v>#DIV/0!</v>
      </c>
      <c r="J393" s="18" t="e">
        <f>IF('lateral displacement'!Z393=0, 'lateral displacement'!Z393/0, 'lateral displacement'!Z393)</f>
        <v>#DIV/0!</v>
      </c>
    </row>
    <row r="394" spans="2:10" x14ac:dyDescent="0.15">
      <c r="B394" s="15" t="e">
        <f>IF('RAOB Used for Calcs'!C394=0, 'RAOB Used for Calcs'!C394/0, 'RAOB Used for Calcs'!C394)</f>
        <v>#DIV/0!</v>
      </c>
      <c r="D394" s="47" t="e">
        <f>IF('lateral displacement'!T394=0, 'lateral displacement'!T394/0, 'lateral displacement'!T394)</f>
        <v>#DIV/0!</v>
      </c>
      <c r="F394" s="47" t="e">
        <f>IF('lateral displacement'!V394=0, 'lateral displacement'!V394/0, 'lateral displacement'!V394)</f>
        <v>#DIV/0!</v>
      </c>
      <c r="H394" s="47" t="e">
        <f>IF('lateral displacement'!X394=0, 'lateral displacement'!X394/0, 'lateral displacement'!X394)</f>
        <v>#DIV/0!</v>
      </c>
      <c r="J394" s="18" t="e">
        <f>IF('lateral displacement'!Z394=0, 'lateral displacement'!Z394/0, 'lateral displacement'!Z394)</f>
        <v>#DIV/0!</v>
      </c>
    </row>
    <row r="395" spans="2:10" x14ac:dyDescent="0.15">
      <c r="B395" s="15" t="e">
        <f>IF('RAOB Used for Calcs'!C395=0, 'RAOB Used for Calcs'!C395/0, 'RAOB Used for Calcs'!C395)</f>
        <v>#DIV/0!</v>
      </c>
      <c r="D395" s="47" t="e">
        <f>IF('lateral displacement'!T395=0, 'lateral displacement'!T395/0, 'lateral displacement'!T395)</f>
        <v>#DIV/0!</v>
      </c>
      <c r="F395" s="47" t="e">
        <f>IF('lateral displacement'!V395=0, 'lateral displacement'!V395/0, 'lateral displacement'!V395)</f>
        <v>#DIV/0!</v>
      </c>
      <c r="H395" s="47" t="e">
        <f>IF('lateral displacement'!X395=0, 'lateral displacement'!X395/0, 'lateral displacement'!X395)</f>
        <v>#DIV/0!</v>
      </c>
      <c r="J395" s="18" t="e">
        <f>IF('lateral displacement'!Z395=0, 'lateral displacement'!Z395/0, 'lateral displacement'!Z395)</f>
        <v>#DIV/0!</v>
      </c>
    </row>
    <row r="396" spans="2:10" x14ac:dyDescent="0.15">
      <c r="B396" s="15" t="e">
        <f>IF('RAOB Used for Calcs'!C396=0, 'RAOB Used for Calcs'!C396/0, 'RAOB Used for Calcs'!C396)</f>
        <v>#DIV/0!</v>
      </c>
      <c r="D396" s="47" t="e">
        <f>IF('lateral displacement'!T396=0, 'lateral displacement'!T396/0, 'lateral displacement'!T396)</f>
        <v>#DIV/0!</v>
      </c>
      <c r="F396" s="47" t="e">
        <f>IF('lateral displacement'!V396=0, 'lateral displacement'!V396/0, 'lateral displacement'!V396)</f>
        <v>#DIV/0!</v>
      </c>
      <c r="H396" s="47" t="e">
        <f>IF('lateral displacement'!X396=0, 'lateral displacement'!X396/0, 'lateral displacement'!X396)</f>
        <v>#DIV/0!</v>
      </c>
      <c r="J396" s="18" t="e">
        <f>IF('lateral displacement'!Z396=0, 'lateral displacement'!Z396/0, 'lateral displacement'!Z396)</f>
        <v>#DIV/0!</v>
      </c>
    </row>
    <row r="397" spans="2:10" x14ac:dyDescent="0.15">
      <c r="B397" s="15" t="e">
        <f>IF('RAOB Used for Calcs'!C397=0, 'RAOB Used for Calcs'!C397/0, 'RAOB Used for Calcs'!C397)</f>
        <v>#DIV/0!</v>
      </c>
      <c r="D397" s="47" t="e">
        <f>IF('lateral displacement'!T397=0, 'lateral displacement'!T397/0, 'lateral displacement'!T397)</f>
        <v>#DIV/0!</v>
      </c>
      <c r="F397" s="47" t="e">
        <f>IF('lateral displacement'!V397=0, 'lateral displacement'!V397/0, 'lateral displacement'!V397)</f>
        <v>#DIV/0!</v>
      </c>
      <c r="H397" s="47" t="e">
        <f>IF('lateral displacement'!X397=0, 'lateral displacement'!X397/0, 'lateral displacement'!X397)</f>
        <v>#DIV/0!</v>
      </c>
      <c r="J397" s="18" t="e">
        <f>IF('lateral displacement'!Z397=0, 'lateral displacement'!Z397/0, 'lateral displacement'!Z397)</f>
        <v>#DIV/0!</v>
      </c>
    </row>
    <row r="398" spans="2:10" x14ac:dyDescent="0.15">
      <c r="B398" s="15" t="e">
        <f>IF('RAOB Used for Calcs'!C398=0, 'RAOB Used for Calcs'!C398/0, 'RAOB Used for Calcs'!C398)</f>
        <v>#DIV/0!</v>
      </c>
      <c r="D398" s="47" t="e">
        <f>IF('lateral displacement'!T398=0, 'lateral displacement'!T398/0, 'lateral displacement'!T398)</f>
        <v>#DIV/0!</v>
      </c>
      <c r="F398" s="47" t="e">
        <f>IF('lateral displacement'!V398=0, 'lateral displacement'!V398/0, 'lateral displacement'!V398)</f>
        <v>#DIV/0!</v>
      </c>
      <c r="H398" s="47" t="e">
        <f>IF('lateral displacement'!X398=0, 'lateral displacement'!X398/0, 'lateral displacement'!X398)</f>
        <v>#DIV/0!</v>
      </c>
      <c r="J398" s="18" t="e">
        <f>IF('lateral displacement'!Z398=0, 'lateral displacement'!Z398/0, 'lateral displacement'!Z398)</f>
        <v>#DIV/0!</v>
      </c>
    </row>
    <row r="399" spans="2:10" x14ac:dyDescent="0.15">
      <c r="B399" s="15" t="e">
        <f>IF('RAOB Used for Calcs'!C399=0, 'RAOB Used for Calcs'!C399/0, 'RAOB Used for Calcs'!C399)</f>
        <v>#DIV/0!</v>
      </c>
      <c r="D399" s="47" t="e">
        <f>IF('lateral displacement'!T399=0, 'lateral displacement'!T399/0, 'lateral displacement'!T399)</f>
        <v>#DIV/0!</v>
      </c>
      <c r="F399" s="47" t="e">
        <f>IF('lateral displacement'!V399=0, 'lateral displacement'!V399/0, 'lateral displacement'!V399)</f>
        <v>#DIV/0!</v>
      </c>
      <c r="H399" s="47" t="e">
        <f>IF('lateral displacement'!X399=0, 'lateral displacement'!X399/0, 'lateral displacement'!X399)</f>
        <v>#DIV/0!</v>
      </c>
      <c r="J399" s="18" t="e">
        <f>IF('lateral displacement'!Z399=0, 'lateral displacement'!Z399/0, 'lateral displacement'!Z399)</f>
        <v>#DIV/0!</v>
      </c>
    </row>
    <row r="400" spans="2:10" x14ac:dyDescent="0.15">
      <c r="B400" s="15" t="e">
        <f>IF('RAOB Used for Calcs'!C400=0, 'RAOB Used for Calcs'!C400/0, 'RAOB Used for Calcs'!C400)</f>
        <v>#DIV/0!</v>
      </c>
      <c r="D400" s="47" t="e">
        <f>IF('lateral displacement'!T400=0, 'lateral displacement'!T400/0, 'lateral displacement'!T400)</f>
        <v>#DIV/0!</v>
      </c>
      <c r="F400" s="47" t="e">
        <f>IF('lateral displacement'!V400=0, 'lateral displacement'!V400/0, 'lateral displacement'!V400)</f>
        <v>#DIV/0!</v>
      </c>
      <c r="H400" s="47" t="e">
        <f>IF('lateral displacement'!X400=0, 'lateral displacement'!X400/0, 'lateral displacement'!X400)</f>
        <v>#DIV/0!</v>
      </c>
      <c r="J400" s="18" t="e">
        <f>IF('lateral displacement'!Z400=0, 'lateral displacement'!Z400/0, 'lateral displacement'!Z400)</f>
        <v>#DIV/0!</v>
      </c>
    </row>
    <row r="401" spans="2:10" x14ac:dyDescent="0.15">
      <c r="B401" s="15" t="e">
        <f>IF('RAOB Used for Calcs'!C401=0, 'RAOB Used for Calcs'!C401/0, 'RAOB Used for Calcs'!C401)</f>
        <v>#DIV/0!</v>
      </c>
      <c r="D401" s="47" t="e">
        <f>IF('lateral displacement'!T401=0, 'lateral displacement'!T401/0, 'lateral displacement'!T401)</f>
        <v>#DIV/0!</v>
      </c>
      <c r="F401" s="47" t="e">
        <f>IF('lateral displacement'!V401=0, 'lateral displacement'!V401/0, 'lateral displacement'!V401)</f>
        <v>#DIV/0!</v>
      </c>
      <c r="H401" s="47" t="e">
        <f>IF('lateral displacement'!X401=0, 'lateral displacement'!X401/0, 'lateral displacement'!X401)</f>
        <v>#DIV/0!</v>
      </c>
      <c r="J401" s="18" t="e">
        <f>IF('lateral displacement'!Z401=0, 'lateral displacement'!Z401/0, 'lateral displacement'!Z401)</f>
        <v>#DIV/0!</v>
      </c>
    </row>
    <row r="402" spans="2:10" x14ac:dyDescent="0.15">
      <c r="B402" s="15" t="e">
        <f>IF('RAOB Used for Calcs'!C402=0, 'RAOB Used for Calcs'!C402/0, 'RAOB Used for Calcs'!C402)</f>
        <v>#DIV/0!</v>
      </c>
      <c r="D402" s="47" t="e">
        <f>IF('lateral displacement'!T402=0, 'lateral displacement'!T402/0, 'lateral displacement'!T402)</f>
        <v>#DIV/0!</v>
      </c>
      <c r="F402" s="47" t="e">
        <f>IF('lateral displacement'!V402=0, 'lateral displacement'!V402/0, 'lateral displacement'!V402)</f>
        <v>#DIV/0!</v>
      </c>
      <c r="H402" s="47" t="e">
        <f>IF('lateral displacement'!X402=0, 'lateral displacement'!X402/0, 'lateral displacement'!X402)</f>
        <v>#DIV/0!</v>
      </c>
      <c r="J402" s="18" t="e">
        <f>IF('lateral displacement'!Z402=0, 'lateral displacement'!Z402/0, 'lateral displacement'!Z402)</f>
        <v>#DIV/0!</v>
      </c>
    </row>
    <row r="403" spans="2:10" x14ac:dyDescent="0.15">
      <c r="B403" s="15" t="e">
        <f>IF('RAOB Used for Calcs'!C403=0, 'RAOB Used for Calcs'!C403/0, 'RAOB Used for Calcs'!C403)</f>
        <v>#DIV/0!</v>
      </c>
      <c r="D403" s="47" t="e">
        <f>IF('lateral displacement'!T403=0, 'lateral displacement'!T403/0, 'lateral displacement'!T403)</f>
        <v>#DIV/0!</v>
      </c>
      <c r="F403" s="47" t="e">
        <f>IF('lateral displacement'!V403=0, 'lateral displacement'!V403/0, 'lateral displacement'!V403)</f>
        <v>#DIV/0!</v>
      </c>
      <c r="H403" s="47" t="e">
        <f>IF('lateral displacement'!X403=0, 'lateral displacement'!X403/0, 'lateral displacement'!X403)</f>
        <v>#DIV/0!</v>
      </c>
      <c r="J403" s="18" t="e">
        <f>IF('lateral displacement'!Z403=0, 'lateral displacement'!Z403/0, 'lateral displacement'!Z403)</f>
        <v>#DIV/0!</v>
      </c>
    </row>
    <row r="404" spans="2:10" x14ac:dyDescent="0.15">
      <c r="B404" s="15" t="e">
        <f>IF('RAOB Used for Calcs'!C404=0, 'RAOB Used for Calcs'!C404/0, 'RAOB Used for Calcs'!C404)</f>
        <v>#DIV/0!</v>
      </c>
      <c r="D404" s="47" t="e">
        <f>IF('lateral displacement'!T404=0, 'lateral displacement'!T404/0, 'lateral displacement'!T404)</f>
        <v>#DIV/0!</v>
      </c>
      <c r="F404" s="47" t="e">
        <f>IF('lateral displacement'!V404=0, 'lateral displacement'!V404/0, 'lateral displacement'!V404)</f>
        <v>#DIV/0!</v>
      </c>
      <c r="H404" s="47" t="e">
        <f>IF('lateral displacement'!X404=0, 'lateral displacement'!X404/0, 'lateral displacement'!X404)</f>
        <v>#DIV/0!</v>
      </c>
      <c r="J404" s="18" t="e">
        <f>IF('lateral displacement'!Z404=0, 'lateral displacement'!Z404/0, 'lateral displacement'!Z404)</f>
        <v>#DIV/0!</v>
      </c>
    </row>
    <row r="405" spans="2:10" x14ac:dyDescent="0.15">
      <c r="B405" s="15" t="e">
        <f>IF('RAOB Used for Calcs'!C405=0, 'RAOB Used for Calcs'!C405/0, 'RAOB Used for Calcs'!C405)</f>
        <v>#DIV/0!</v>
      </c>
      <c r="D405" s="47" t="e">
        <f>IF('lateral displacement'!T405=0, 'lateral displacement'!T405/0, 'lateral displacement'!T405)</f>
        <v>#DIV/0!</v>
      </c>
      <c r="F405" s="47" t="e">
        <f>IF('lateral displacement'!V405=0, 'lateral displacement'!V405/0, 'lateral displacement'!V405)</f>
        <v>#DIV/0!</v>
      </c>
      <c r="H405" s="47" t="e">
        <f>IF('lateral displacement'!X405=0, 'lateral displacement'!X405/0, 'lateral displacement'!X405)</f>
        <v>#DIV/0!</v>
      </c>
      <c r="J405" s="18" t="e">
        <f>IF('lateral displacement'!Z405=0, 'lateral displacement'!Z405/0, 'lateral displacement'!Z405)</f>
        <v>#DIV/0!</v>
      </c>
    </row>
    <row r="406" spans="2:10" x14ac:dyDescent="0.15">
      <c r="B406" s="15" t="e">
        <f>IF('RAOB Used for Calcs'!C406=0, 'RAOB Used for Calcs'!C406/0, 'RAOB Used for Calcs'!C406)</f>
        <v>#DIV/0!</v>
      </c>
      <c r="D406" s="47" t="e">
        <f>IF('lateral displacement'!T406=0, 'lateral displacement'!T406/0, 'lateral displacement'!T406)</f>
        <v>#DIV/0!</v>
      </c>
      <c r="F406" s="47" t="e">
        <f>IF('lateral displacement'!V406=0, 'lateral displacement'!V406/0, 'lateral displacement'!V406)</f>
        <v>#DIV/0!</v>
      </c>
      <c r="H406" s="47" t="e">
        <f>IF('lateral displacement'!X406=0, 'lateral displacement'!X406/0, 'lateral displacement'!X406)</f>
        <v>#DIV/0!</v>
      </c>
      <c r="J406" s="18" t="e">
        <f>IF('lateral displacement'!Z406=0, 'lateral displacement'!Z406/0, 'lateral displacement'!Z406)</f>
        <v>#DIV/0!</v>
      </c>
    </row>
    <row r="407" spans="2:10" x14ac:dyDescent="0.15">
      <c r="B407" s="15" t="e">
        <f>IF('RAOB Used for Calcs'!C407=0, 'RAOB Used for Calcs'!C407/0, 'RAOB Used for Calcs'!C407)</f>
        <v>#DIV/0!</v>
      </c>
      <c r="D407" s="47" t="e">
        <f>IF('lateral displacement'!T407=0, 'lateral displacement'!T407/0, 'lateral displacement'!T407)</f>
        <v>#DIV/0!</v>
      </c>
      <c r="F407" s="47" t="e">
        <f>IF('lateral displacement'!V407=0, 'lateral displacement'!V407/0, 'lateral displacement'!V407)</f>
        <v>#DIV/0!</v>
      </c>
      <c r="H407" s="47" t="e">
        <f>IF('lateral displacement'!X407=0, 'lateral displacement'!X407/0, 'lateral displacement'!X407)</f>
        <v>#DIV/0!</v>
      </c>
      <c r="J407" s="18" t="e">
        <f>IF('lateral displacement'!Z407=0, 'lateral displacement'!Z407/0, 'lateral displacement'!Z407)</f>
        <v>#DIV/0!</v>
      </c>
    </row>
    <row r="408" spans="2:10" x14ac:dyDescent="0.15">
      <c r="B408" s="15" t="e">
        <f>IF('RAOB Used for Calcs'!C408=0, 'RAOB Used for Calcs'!C408/0, 'RAOB Used for Calcs'!C408)</f>
        <v>#DIV/0!</v>
      </c>
      <c r="D408" s="47" t="e">
        <f>IF('lateral displacement'!T408=0, 'lateral displacement'!T408/0, 'lateral displacement'!T408)</f>
        <v>#DIV/0!</v>
      </c>
      <c r="F408" s="47" t="e">
        <f>IF('lateral displacement'!V408=0, 'lateral displacement'!V408/0, 'lateral displacement'!V408)</f>
        <v>#DIV/0!</v>
      </c>
      <c r="H408" s="47" t="e">
        <f>IF('lateral displacement'!X408=0, 'lateral displacement'!X408/0, 'lateral displacement'!X408)</f>
        <v>#DIV/0!</v>
      </c>
      <c r="J408" s="18" t="e">
        <f>IF('lateral displacement'!Z408=0, 'lateral displacement'!Z408/0, 'lateral displacement'!Z408)</f>
        <v>#DIV/0!</v>
      </c>
    </row>
    <row r="409" spans="2:10" x14ac:dyDescent="0.15">
      <c r="B409" s="15" t="e">
        <f>IF('RAOB Used for Calcs'!C409=0, 'RAOB Used for Calcs'!C409/0, 'RAOB Used for Calcs'!C409)</f>
        <v>#DIV/0!</v>
      </c>
      <c r="D409" s="47" t="e">
        <f>IF('lateral displacement'!T409=0, 'lateral displacement'!T409/0, 'lateral displacement'!T409)</f>
        <v>#DIV/0!</v>
      </c>
      <c r="F409" s="47" t="e">
        <f>IF('lateral displacement'!V409=0, 'lateral displacement'!V409/0, 'lateral displacement'!V409)</f>
        <v>#DIV/0!</v>
      </c>
      <c r="H409" s="47" t="e">
        <f>IF('lateral displacement'!X409=0, 'lateral displacement'!X409/0, 'lateral displacement'!X409)</f>
        <v>#DIV/0!</v>
      </c>
      <c r="J409" s="18" t="e">
        <f>IF('lateral displacement'!Z409=0, 'lateral displacement'!Z409/0, 'lateral displacement'!Z409)</f>
        <v>#DIV/0!</v>
      </c>
    </row>
    <row r="410" spans="2:10" x14ac:dyDescent="0.15">
      <c r="B410" s="15" t="e">
        <f>IF('RAOB Used for Calcs'!C410=0, 'RAOB Used for Calcs'!C410/0, 'RAOB Used for Calcs'!C410)</f>
        <v>#DIV/0!</v>
      </c>
      <c r="D410" s="47" t="e">
        <f>IF('lateral displacement'!T410=0, 'lateral displacement'!T410/0, 'lateral displacement'!T410)</f>
        <v>#DIV/0!</v>
      </c>
      <c r="F410" s="47" t="e">
        <f>IF('lateral displacement'!V410=0, 'lateral displacement'!V410/0, 'lateral displacement'!V410)</f>
        <v>#DIV/0!</v>
      </c>
      <c r="H410" s="47" t="e">
        <f>IF('lateral displacement'!X410=0, 'lateral displacement'!X410/0, 'lateral displacement'!X410)</f>
        <v>#DIV/0!</v>
      </c>
      <c r="J410" s="18" t="e">
        <f>IF('lateral displacement'!Z410=0, 'lateral displacement'!Z410/0, 'lateral displacement'!Z410)</f>
        <v>#DIV/0!</v>
      </c>
    </row>
    <row r="411" spans="2:10" x14ac:dyDescent="0.15">
      <c r="B411" s="15" t="e">
        <f>IF('RAOB Used for Calcs'!C411=0, 'RAOB Used for Calcs'!C411/0, 'RAOB Used for Calcs'!C411)</f>
        <v>#DIV/0!</v>
      </c>
      <c r="D411" s="47" t="e">
        <f>IF('lateral displacement'!T411=0, 'lateral displacement'!T411/0, 'lateral displacement'!T411)</f>
        <v>#DIV/0!</v>
      </c>
      <c r="F411" s="47" t="e">
        <f>IF('lateral displacement'!V411=0, 'lateral displacement'!V411/0, 'lateral displacement'!V411)</f>
        <v>#DIV/0!</v>
      </c>
      <c r="H411" s="47" t="e">
        <f>IF('lateral displacement'!X411=0, 'lateral displacement'!X411/0, 'lateral displacement'!X411)</f>
        <v>#DIV/0!</v>
      </c>
      <c r="J411" s="18" t="e">
        <f>IF('lateral displacement'!Z411=0, 'lateral displacement'!Z411/0, 'lateral displacement'!Z411)</f>
        <v>#DIV/0!</v>
      </c>
    </row>
    <row r="412" spans="2:10" x14ac:dyDescent="0.15">
      <c r="B412" s="15" t="e">
        <f>IF('RAOB Used for Calcs'!C412=0, 'RAOB Used for Calcs'!C412/0, 'RAOB Used for Calcs'!C412)</f>
        <v>#DIV/0!</v>
      </c>
      <c r="D412" s="47" t="e">
        <f>IF('lateral displacement'!T412=0, 'lateral displacement'!T412/0, 'lateral displacement'!T412)</f>
        <v>#DIV/0!</v>
      </c>
      <c r="F412" s="47" t="e">
        <f>IF('lateral displacement'!V412=0, 'lateral displacement'!V412/0, 'lateral displacement'!V412)</f>
        <v>#DIV/0!</v>
      </c>
      <c r="H412" s="47" t="e">
        <f>IF('lateral displacement'!X412=0, 'lateral displacement'!X412/0, 'lateral displacement'!X412)</f>
        <v>#DIV/0!</v>
      </c>
      <c r="J412" s="18" t="e">
        <f>IF('lateral displacement'!Z412=0, 'lateral displacement'!Z412/0, 'lateral displacement'!Z412)</f>
        <v>#DIV/0!</v>
      </c>
    </row>
    <row r="413" spans="2:10" x14ac:dyDescent="0.15">
      <c r="B413" s="15" t="e">
        <f>IF('RAOB Used for Calcs'!C413=0, 'RAOB Used for Calcs'!C413/0, 'RAOB Used for Calcs'!C413)</f>
        <v>#DIV/0!</v>
      </c>
      <c r="D413" s="47" t="e">
        <f>IF('lateral displacement'!T413=0, 'lateral displacement'!T413/0, 'lateral displacement'!T413)</f>
        <v>#DIV/0!</v>
      </c>
      <c r="F413" s="47" t="e">
        <f>IF('lateral displacement'!V413=0, 'lateral displacement'!V413/0, 'lateral displacement'!V413)</f>
        <v>#DIV/0!</v>
      </c>
      <c r="H413" s="47" t="e">
        <f>IF('lateral displacement'!X413=0, 'lateral displacement'!X413/0, 'lateral displacement'!X413)</f>
        <v>#DIV/0!</v>
      </c>
      <c r="J413" s="18" t="e">
        <f>IF('lateral displacement'!Z413=0, 'lateral displacement'!Z413/0, 'lateral displacement'!Z413)</f>
        <v>#DIV/0!</v>
      </c>
    </row>
    <row r="414" spans="2:10" x14ac:dyDescent="0.15">
      <c r="B414" s="15" t="e">
        <f>IF('RAOB Used for Calcs'!C414=0, 'RAOB Used for Calcs'!C414/0, 'RAOB Used for Calcs'!C414)</f>
        <v>#DIV/0!</v>
      </c>
      <c r="D414" s="47" t="e">
        <f>IF('lateral displacement'!T414=0, 'lateral displacement'!T414/0, 'lateral displacement'!T414)</f>
        <v>#DIV/0!</v>
      </c>
      <c r="F414" s="47" t="e">
        <f>IF('lateral displacement'!V414=0, 'lateral displacement'!V414/0, 'lateral displacement'!V414)</f>
        <v>#DIV/0!</v>
      </c>
      <c r="H414" s="47" t="e">
        <f>IF('lateral displacement'!X414=0, 'lateral displacement'!X414/0, 'lateral displacement'!X414)</f>
        <v>#DIV/0!</v>
      </c>
      <c r="J414" s="18" t="e">
        <f>IF('lateral displacement'!Z414=0, 'lateral displacement'!Z414/0, 'lateral displacement'!Z414)</f>
        <v>#DIV/0!</v>
      </c>
    </row>
    <row r="415" spans="2:10" x14ac:dyDescent="0.15">
      <c r="B415" s="15" t="e">
        <f>IF('RAOB Used for Calcs'!C415=0, 'RAOB Used for Calcs'!C415/0, 'RAOB Used for Calcs'!C415)</f>
        <v>#DIV/0!</v>
      </c>
      <c r="D415" s="47" t="e">
        <f>IF('lateral displacement'!T415=0, 'lateral displacement'!T415/0, 'lateral displacement'!T415)</f>
        <v>#DIV/0!</v>
      </c>
      <c r="F415" s="47" t="e">
        <f>IF('lateral displacement'!V415=0, 'lateral displacement'!V415/0, 'lateral displacement'!V415)</f>
        <v>#DIV/0!</v>
      </c>
      <c r="H415" s="47" t="e">
        <f>IF('lateral displacement'!X415=0, 'lateral displacement'!X415/0, 'lateral displacement'!X415)</f>
        <v>#DIV/0!</v>
      </c>
      <c r="J415" s="18" t="e">
        <f>IF('lateral displacement'!Z415=0, 'lateral displacement'!Z415/0, 'lateral displacement'!Z415)</f>
        <v>#DIV/0!</v>
      </c>
    </row>
    <row r="416" spans="2:10" x14ac:dyDescent="0.15">
      <c r="B416" s="15" t="e">
        <f>IF('RAOB Used for Calcs'!C416=0, 'RAOB Used for Calcs'!C416/0, 'RAOB Used for Calcs'!C416)</f>
        <v>#DIV/0!</v>
      </c>
      <c r="D416" s="47" t="e">
        <f>IF('lateral displacement'!T416=0, 'lateral displacement'!T416/0, 'lateral displacement'!T416)</f>
        <v>#DIV/0!</v>
      </c>
      <c r="F416" s="47" t="e">
        <f>IF('lateral displacement'!V416=0, 'lateral displacement'!V416/0, 'lateral displacement'!V416)</f>
        <v>#DIV/0!</v>
      </c>
      <c r="H416" s="47" t="e">
        <f>IF('lateral displacement'!X416=0, 'lateral displacement'!X416/0, 'lateral displacement'!X416)</f>
        <v>#DIV/0!</v>
      </c>
      <c r="J416" s="18" t="e">
        <f>IF('lateral displacement'!Z416=0, 'lateral displacement'!Z416/0, 'lateral displacement'!Z416)</f>
        <v>#DIV/0!</v>
      </c>
    </row>
    <row r="417" spans="2:10" x14ac:dyDescent="0.15">
      <c r="B417" s="15" t="e">
        <f>IF('RAOB Used for Calcs'!C417=0, 'RAOB Used for Calcs'!C417/0, 'RAOB Used for Calcs'!C417)</f>
        <v>#DIV/0!</v>
      </c>
      <c r="D417" s="47" t="e">
        <f>IF('lateral displacement'!T417=0, 'lateral displacement'!T417/0, 'lateral displacement'!T417)</f>
        <v>#DIV/0!</v>
      </c>
      <c r="F417" s="47" t="e">
        <f>IF('lateral displacement'!V417=0, 'lateral displacement'!V417/0, 'lateral displacement'!V417)</f>
        <v>#DIV/0!</v>
      </c>
      <c r="H417" s="47" t="e">
        <f>IF('lateral displacement'!X417=0, 'lateral displacement'!X417/0, 'lateral displacement'!X417)</f>
        <v>#DIV/0!</v>
      </c>
      <c r="J417" s="18" t="e">
        <f>IF('lateral displacement'!Z417=0, 'lateral displacement'!Z417/0, 'lateral displacement'!Z417)</f>
        <v>#DIV/0!</v>
      </c>
    </row>
    <row r="418" spans="2:10" x14ac:dyDescent="0.15">
      <c r="B418" s="15" t="e">
        <f>IF('RAOB Used for Calcs'!C418=0, 'RAOB Used for Calcs'!C418/0, 'RAOB Used for Calcs'!C418)</f>
        <v>#DIV/0!</v>
      </c>
      <c r="D418" s="47" t="e">
        <f>IF('lateral displacement'!T418=0, 'lateral displacement'!T418/0, 'lateral displacement'!T418)</f>
        <v>#DIV/0!</v>
      </c>
      <c r="F418" s="47" t="e">
        <f>IF('lateral displacement'!V418=0, 'lateral displacement'!V418/0, 'lateral displacement'!V418)</f>
        <v>#DIV/0!</v>
      </c>
      <c r="H418" s="47" t="e">
        <f>IF('lateral displacement'!X418=0, 'lateral displacement'!X418/0, 'lateral displacement'!X418)</f>
        <v>#DIV/0!</v>
      </c>
      <c r="J418" s="18" t="e">
        <f>IF('lateral displacement'!Z418=0, 'lateral displacement'!Z418/0, 'lateral displacement'!Z418)</f>
        <v>#DIV/0!</v>
      </c>
    </row>
    <row r="419" spans="2:10" x14ac:dyDescent="0.15">
      <c r="B419" s="15" t="e">
        <f>IF('RAOB Used for Calcs'!C419=0, 'RAOB Used for Calcs'!C419/0, 'RAOB Used for Calcs'!C419)</f>
        <v>#DIV/0!</v>
      </c>
      <c r="D419" s="47" t="e">
        <f>IF('lateral displacement'!T419=0, 'lateral displacement'!T419/0, 'lateral displacement'!T419)</f>
        <v>#DIV/0!</v>
      </c>
      <c r="F419" s="47" t="e">
        <f>IF('lateral displacement'!V419=0, 'lateral displacement'!V419/0, 'lateral displacement'!V419)</f>
        <v>#DIV/0!</v>
      </c>
      <c r="H419" s="47" t="e">
        <f>IF('lateral displacement'!X419=0, 'lateral displacement'!X419/0, 'lateral displacement'!X419)</f>
        <v>#DIV/0!</v>
      </c>
      <c r="J419" s="18" t="e">
        <f>IF('lateral displacement'!Z419=0, 'lateral displacement'!Z419/0, 'lateral displacement'!Z419)</f>
        <v>#DIV/0!</v>
      </c>
    </row>
    <row r="420" spans="2:10" x14ac:dyDescent="0.15">
      <c r="B420" s="15" t="e">
        <f>IF('RAOB Used for Calcs'!C420=0, 'RAOB Used for Calcs'!C420/0, 'RAOB Used for Calcs'!C420)</f>
        <v>#DIV/0!</v>
      </c>
      <c r="D420" s="47" t="e">
        <f>IF('lateral displacement'!T420=0, 'lateral displacement'!T420/0, 'lateral displacement'!T420)</f>
        <v>#DIV/0!</v>
      </c>
      <c r="F420" s="47" t="e">
        <f>IF('lateral displacement'!V420=0, 'lateral displacement'!V420/0, 'lateral displacement'!V420)</f>
        <v>#DIV/0!</v>
      </c>
      <c r="H420" s="47" t="e">
        <f>IF('lateral displacement'!X420=0, 'lateral displacement'!X420/0, 'lateral displacement'!X420)</f>
        <v>#DIV/0!</v>
      </c>
      <c r="J420" s="18" t="e">
        <f>IF('lateral displacement'!Z420=0, 'lateral displacement'!Z420/0, 'lateral displacement'!Z420)</f>
        <v>#DIV/0!</v>
      </c>
    </row>
    <row r="421" spans="2:10" x14ac:dyDescent="0.15">
      <c r="B421" s="15" t="e">
        <f>IF('RAOB Used for Calcs'!C421=0, 'RAOB Used for Calcs'!C421/0, 'RAOB Used for Calcs'!C421)</f>
        <v>#DIV/0!</v>
      </c>
      <c r="D421" s="47" t="e">
        <f>IF('lateral displacement'!T421=0, 'lateral displacement'!T421/0, 'lateral displacement'!T421)</f>
        <v>#DIV/0!</v>
      </c>
      <c r="F421" s="47" t="e">
        <f>IF('lateral displacement'!V421=0, 'lateral displacement'!V421/0, 'lateral displacement'!V421)</f>
        <v>#DIV/0!</v>
      </c>
      <c r="H421" s="47" t="e">
        <f>IF('lateral displacement'!X421=0, 'lateral displacement'!X421/0, 'lateral displacement'!X421)</f>
        <v>#DIV/0!</v>
      </c>
      <c r="J421" s="18" t="e">
        <f>IF('lateral displacement'!Z421=0, 'lateral displacement'!Z421/0, 'lateral displacement'!Z421)</f>
        <v>#DIV/0!</v>
      </c>
    </row>
    <row r="422" spans="2:10" x14ac:dyDescent="0.15">
      <c r="B422" s="15" t="e">
        <f>IF('RAOB Used for Calcs'!C422=0, 'RAOB Used for Calcs'!C422/0, 'RAOB Used for Calcs'!C422)</f>
        <v>#DIV/0!</v>
      </c>
      <c r="D422" s="47" t="e">
        <f>IF('lateral displacement'!T422=0, 'lateral displacement'!T422/0, 'lateral displacement'!T422)</f>
        <v>#DIV/0!</v>
      </c>
      <c r="F422" s="47" t="e">
        <f>IF('lateral displacement'!V422=0, 'lateral displacement'!V422/0, 'lateral displacement'!V422)</f>
        <v>#DIV/0!</v>
      </c>
      <c r="H422" s="47" t="e">
        <f>IF('lateral displacement'!X422=0, 'lateral displacement'!X422/0, 'lateral displacement'!X422)</f>
        <v>#DIV/0!</v>
      </c>
      <c r="J422" s="18" t="e">
        <f>IF('lateral displacement'!Z422=0, 'lateral displacement'!Z422/0, 'lateral displacement'!Z422)</f>
        <v>#DIV/0!</v>
      </c>
    </row>
    <row r="423" spans="2:10" x14ac:dyDescent="0.15">
      <c r="B423" s="15" t="e">
        <f>IF('RAOB Used for Calcs'!C423=0, 'RAOB Used for Calcs'!C423/0, 'RAOB Used for Calcs'!C423)</f>
        <v>#DIV/0!</v>
      </c>
      <c r="D423" s="47" t="e">
        <f>IF('lateral displacement'!T423=0, 'lateral displacement'!T423/0, 'lateral displacement'!T423)</f>
        <v>#DIV/0!</v>
      </c>
      <c r="F423" s="47" t="e">
        <f>IF('lateral displacement'!V423=0, 'lateral displacement'!V423/0, 'lateral displacement'!V423)</f>
        <v>#DIV/0!</v>
      </c>
      <c r="H423" s="47" t="e">
        <f>IF('lateral displacement'!X423=0, 'lateral displacement'!X423/0, 'lateral displacement'!X423)</f>
        <v>#DIV/0!</v>
      </c>
      <c r="J423" s="18" t="e">
        <f>IF('lateral displacement'!Z423=0, 'lateral displacement'!Z423/0, 'lateral displacement'!Z423)</f>
        <v>#DIV/0!</v>
      </c>
    </row>
    <row r="424" spans="2:10" x14ac:dyDescent="0.15">
      <c r="B424" s="15" t="e">
        <f>IF('RAOB Used for Calcs'!C424=0, 'RAOB Used for Calcs'!C424/0, 'RAOB Used for Calcs'!C424)</f>
        <v>#DIV/0!</v>
      </c>
      <c r="D424" s="47" t="e">
        <f>IF('lateral displacement'!T424=0, 'lateral displacement'!T424/0, 'lateral displacement'!T424)</f>
        <v>#DIV/0!</v>
      </c>
      <c r="F424" s="47" t="e">
        <f>IF('lateral displacement'!V424=0, 'lateral displacement'!V424/0, 'lateral displacement'!V424)</f>
        <v>#DIV/0!</v>
      </c>
      <c r="H424" s="47" t="e">
        <f>IF('lateral displacement'!X424=0, 'lateral displacement'!X424/0, 'lateral displacement'!X424)</f>
        <v>#DIV/0!</v>
      </c>
      <c r="J424" s="18" t="e">
        <f>IF('lateral displacement'!Z424=0, 'lateral displacement'!Z424/0, 'lateral displacement'!Z424)</f>
        <v>#DIV/0!</v>
      </c>
    </row>
    <row r="425" spans="2:10" x14ac:dyDescent="0.15">
      <c r="B425" s="15" t="e">
        <f>IF('RAOB Used for Calcs'!C425=0, 'RAOB Used for Calcs'!C425/0, 'RAOB Used for Calcs'!C425)</f>
        <v>#DIV/0!</v>
      </c>
      <c r="D425" s="47" t="e">
        <f>IF('lateral displacement'!T425=0, 'lateral displacement'!T425/0, 'lateral displacement'!T425)</f>
        <v>#DIV/0!</v>
      </c>
      <c r="F425" s="47" t="e">
        <f>IF('lateral displacement'!V425=0, 'lateral displacement'!V425/0, 'lateral displacement'!V425)</f>
        <v>#DIV/0!</v>
      </c>
      <c r="H425" s="47" t="e">
        <f>IF('lateral displacement'!X425=0, 'lateral displacement'!X425/0, 'lateral displacement'!X425)</f>
        <v>#DIV/0!</v>
      </c>
      <c r="J425" s="18" t="e">
        <f>IF('lateral displacement'!Z425=0, 'lateral displacement'!Z425/0, 'lateral displacement'!Z425)</f>
        <v>#DIV/0!</v>
      </c>
    </row>
    <row r="426" spans="2:10" x14ac:dyDescent="0.15">
      <c r="B426" s="15" t="e">
        <f>IF('RAOB Used for Calcs'!C426=0, 'RAOB Used for Calcs'!C426/0, 'RAOB Used for Calcs'!C426)</f>
        <v>#DIV/0!</v>
      </c>
      <c r="D426" s="47" t="e">
        <f>IF('lateral displacement'!T426=0, 'lateral displacement'!T426/0, 'lateral displacement'!T426)</f>
        <v>#DIV/0!</v>
      </c>
      <c r="F426" s="47" t="e">
        <f>IF('lateral displacement'!V426=0, 'lateral displacement'!V426/0, 'lateral displacement'!V426)</f>
        <v>#DIV/0!</v>
      </c>
      <c r="H426" s="47" t="e">
        <f>IF('lateral displacement'!X426=0, 'lateral displacement'!X426/0, 'lateral displacement'!X426)</f>
        <v>#DIV/0!</v>
      </c>
      <c r="J426" s="18" t="e">
        <f>IF('lateral displacement'!Z426=0, 'lateral displacement'!Z426/0, 'lateral displacement'!Z426)</f>
        <v>#DIV/0!</v>
      </c>
    </row>
    <row r="427" spans="2:10" x14ac:dyDescent="0.15">
      <c r="B427" s="15" t="e">
        <f>IF('RAOB Used for Calcs'!C427=0, 'RAOB Used for Calcs'!C427/0, 'RAOB Used for Calcs'!C427)</f>
        <v>#DIV/0!</v>
      </c>
      <c r="D427" s="47" t="e">
        <f>IF('lateral displacement'!T427=0, 'lateral displacement'!T427/0, 'lateral displacement'!T427)</f>
        <v>#DIV/0!</v>
      </c>
      <c r="F427" s="47" t="e">
        <f>IF('lateral displacement'!V427=0, 'lateral displacement'!V427/0, 'lateral displacement'!V427)</f>
        <v>#DIV/0!</v>
      </c>
      <c r="H427" s="47" t="e">
        <f>IF('lateral displacement'!X427=0, 'lateral displacement'!X427/0, 'lateral displacement'!X427)</f>
        <v>#DIV/0!</v>
      </c>
      <c r="J427" s="18" t="e">
        <f>IF('lateral displacement'!Z427=0, 'lateral displacement'!Z427/0, 'lateral displacement'!Z427)</f>
        <v>#DIV/0!</v>
      </c>
    </row>
    <row r="428" spans="2:10" x14ac:dyDescent="0.15">
      <c r="B428" s="15" t="e">
        <f>IF('RAOB Used for Calcs'!C428=0, 'RAOB Used for Calcs'!C428/0, 'RAOB Used for Calcs'!C428)</f>
        <v>#DIV/0!</v>
      </c>
      <c r="D428" s="47" t="e">
        <f>IF('lateral displacement'!T428=0, 'lateral displacement'!T428/0, 'lateral displacement'!T428)</f>
        <v>#DIV/0!</v>
      </c>
      <c r="F428" s="47" t="e">
        <f>IF('lateral displacement'!V428=0, 'lateral displacement'!V428/0, 'lateral displacement'!V428)</f>
        <v>#DIV/0!</v>
      </c>
      <c r="H428" s="47" t="e">
        <f>IF('lateral displacement'!X428=0, 'lateral displacement'!X428/0, 'lateral displacement'!X428)</f>
        <v>#DIV/0!</v>
      </c>
      <c r="J428" s="18" t="e">
        <f>IF('lateral displacement'!Z428=0, 'lateral displacement'!Z428/0, 'lateral displacement'!Z428)</f>
        <v>#DIV/0!</v>
      </c>
    </row>
    <row r="429" spans="2:10" x14ac:dyDescent="0.15">
      <c r="B429" s="15" t="e">
        <f>IF('RAOB Used for Calcs'!C429=0, 'RAOB Used for Calcs'!C429/0, 'RAOB Used for Calcs'!C429)</f>
        <v>#DIV/0!</v>
      </c>
      <c r="D429" s="47" t="e">
        <f>IF('lateral displacement'!T429=0, 'lateral displacement'!T429/0, 'lateral displacement'!T429)</f>
        <v>#DIV/0!</v>
      </c>
      <c r="F429" s="47" t="e">
        <f>IF('lateral displacement'!V429=0, 'lateral displacement'!V429/0, 'lateral displacement'!V429)</f>
        <v>#DIV/0!</v>
      </c>
      <c r="H429" s="47" t="e">
        <f>IF('lateral displacement'!X429=0, 'lateral displacement'!X429/0, 'lateral displacement'!X429)</f>
        <v>#DIV/0!</v>
      </c>
      <c r="J429" s="18" t="e">
        <f>IF('lateral displacement'!Z429=0, 'lateral displacement'!Z429/0, 'lateral displacement'!Z429)</f>
        <v>#DIV/0!</v>
      </c>
    </row>
    <row r="430" spans="2:10" x14ac:dyDescent="0.15">
      <c r="B430" s="15" t="e">
        <f>IF('RAOB Used for Calcs'!C430=0, 'RAOB Used for Calcs'!C430/0, 'RAOB Used for Calcs'!C430)</f>
        <v>#DIV/0!</v>
      </c>
      <c r="D430" s="47" t="e">
        <f>IF('lateral displacement'!T430=0, 'lateral displacement'!T430/0, 'lateral displacement'!T430)</f>
        <v>#DIV/0!</v>
      </c>
      <c r="F430" s="47" t="e">
        <f>IF('lateral displacement'!V430=0, 'lateral displacement'!V430/0, 'lateral displacement'!V430)</f>
        <v>#DIV/0!</v>
      </c>
      <c r="H430" s="47" t="e">
        <f>IF('lateral displacement'!X430=0, 'lateral displacement'!X430/0, 'lateral displacement'!X430)</f>
        <v>#DIV/0!</v>
      </c>
      <c r="J430" s="18" t="e">
        <f>IF('lateral displacement'!Z430=0, 'lateral displacement'!Z430/0, 'lateral displacement'!Z430)</f>
        <v>#DIV/0!</v>
      </c>
    </row>
    <row r="431" spans="2:10" x14ac:dyDescent="0.15">
      <c r="B431" s="15" t="e">
        <f>IF('RAOB Used for Calcs'!C431=0, 'RAOB Used for Calcs'!C431/0, 'RAOB Used for Calcs'!C431)</f>
        <v>#DIV/0!</v>
      </c>
      <c r="D431" s="47" t="e">
        <f>IF('lateral displacement'!T431=0, 'lateral displacement'!T431/0, 'lateral displacement'!T431)</f>
        <v>#DIV/0!</v>
      </c>
      <c r="F431" s="47" t="e">
        <f>IF('lateral displacement'!V431=0, 'lateral displacement'!V431/0, 'lateral displacement'!V431)</f>
        <v>#DIV/0!</v>
      </c>
      <c r="H431" s="47" t="e">
        <f>IF('lateral displacement'!X431=0, 'lateral displacement'!X431/0, 'lateral displacement'!X431)</f>
        <v>#DIV/0!</v>
      </c>
      <c r="J431" s="18" t="e">
        <f>IF('lateral displacement'!Z431=0, 'lateral displacement'!Z431/0, 'lateral displacement'!Z431)</f>
        <v>#DIV/0!</v>
      </c>
    </row>
    <row r="432" spans="2:10" x14ac:dyDescent="0.15">
      <c r="B432" s="15" t="e">
        <f>IF('RAOB Used for Calcs'!C432=0, 'RAOB Used for Calcs'!C432/0, 'RAOB Used for Calcs'!C432)</f>
        <v>#DIV/0!</v>
      </c>
      <c r="D432" s="47" t="e">
        <f>IF('lateral displacement'!T432=0, 'lateral displacement'!T432/0, 'lateral displacement'!T432)</f>
        <v>#DIV/0!</v>
      </c>
      <c r="F432" s="47" t="e">
        <f>IF('lateral displacement'!V432=0, 'lateral displacement'!V432/0, 'lateral displacement'!V432)</f>
        <v>#DIV/0!</v>
      </c>
      <c r="H432" s="47" t="e">
        <f>IF('lateral displacement'!X432=0, 'lateral displacement'!X432/0, 'lateral displacement'!X432)</f>
        <v>#DIV/0!</v>
      </c>
      <c r="J432" s="18" t="e">
        <f>IF('lateral displacement'!Z432=0, 'lateral displacement'!Z432/0, 'lateral displacement'!Z432)</f>
        <v>#DIV/0!</v>
      </c>
    </row>
    <row r="433" spans="2:10" x14ac:dyDescent="0.15">
      <c r="B433" s="15" t="e">
        <f>IF('RAOB Used for Calcs'!C433=0, 'RAOB Used for Calcs'!C433/0, 'RAOB Used for Calcs'!C433)</f>
        <v>#DIV/0!</v>
      </c>
      <c r="D433" s="47" t="e">
        <f>IF('lateral displacement'!T433=0, 'lateral displacement'!T433/0, 'lateral displacement'!T433)</f>
        <v>#DIV/0!</v>
      </c>
      <c r="F433" s="47" t="e">
        <f>IF('lateral displacement'!V433=0, 'lateral displacement'!V433/0, 'lateral displacement'!V433)</f>
        <v>#DIV/0!</v>
      </c>
      <c r="H433" s="47" t="e">
        <f>IF('lateral displacement'!X433=0, 'lateral displacement'!X433/0, 'lateral displacement'!X433)</f>
        <v>#DIV/0!</v>
      </c>
      <c r="J433" s="18" t="e">
        <f>IF('lateral displacement'!Z433=0, 'lateral displacement'!Z433/0, 'lateral displacement'!Z433)</f>
        <v>#DIV/0!</v>
      </c>
    </row>
    <row r="434" spans="2:10" x14ac:dyDescent="0.15">
      <c r="B434" s="15" t="e">
        <f>IF('RAOB Used for Calcs'!C434=0, 'RAOB Used for Calcs'!C434/0, 'RAOB Used for Calcs'!C434)</f>
        <v>#DIV/0!</v>
      </c>
      <c r="D434" s="47" t="e">
        <f>IF('lateral displacement'!T434=0, 'lateral displacement'!T434/0, 'lateral displacement'!T434)</f>
        <v>#DIV/0!</v>
      </c>
      <c r="F434" s="47" t="e">
        <f>IF('lateral displacement'!V434=0, 'lateral displacement'!V434/0, 'lateral displacement'!V434)</f>
        <v>#DIV/0!</v>
      </c>
      <c r="H434" s="47" t="e">
        <f>IF('lateral displacement'!X434=0, 'lateral displacement'!X434/0, 'lateral displacement'!X434)</f>
        <v>#DIV/0!</v>
      </c>
      <c r="J434" s="18" t="e">
        <f>IF('lateral displacement'!Z434=0, 'lateral displacement'!Z434/0, 'lateral displacement'!Z434)</f>
        <v>#DIV/0!</v>
      </c>
    </row>
    <row r="435" spans="2:10" x14ac:dyDescent="0.15">
      <c r="B435" s="15" t="e">
        <f>IF('RAOB Used for Calcs'!C435=0, 'RAOB Used for Calcs'!C435/0, 'RAOB Used for Calcs'!C435)</f>
        <v>#DIV/0!</v>
      </c>
      <c r="D435" s="47" t="e">
        <f>IF('lateral displacement'!T435=0, 'lateral displacement'!T435/0, 'lateral displacement'!T435)</f>
        <v>#DIV/0!</v>
      </c>
      <c r="F435" s="47" t="e">
        <f>IF('lateral displacement'!V435=0, 'lateral displacement'!V435/0, 'lateral displacement'!V435)</f>
        <v>#DIV/0!</v>
      </c>
      <c r="H435" s="47" t="e">
        <f>IF('lateral displacement'!X435=0, 'lateral displacement'!X435/0, 'lateral displacement'!X435)</f>
        <v>#DIV/0!</v>
      </c>
      <c r="J435" s="18" t="e">
        <f>IF('lateral displacement'!Z435=0, 'lateral displacement'!Z435/0, 'lateral displacement'!Z435)</f>
        <v>#DIV/0!</v>
      </c>
    </row>
    <row r="436" spans="2:10" x14ac:dyDescent="0.15">
      <c r="B436" s="15" t="e">
        <f>IF('RAOB Used for Calcs'!C436=0, 'RAOB Used for Calcs'!C436/0, 'RAOB Used for Calcs'!C436)</f>
        <v>#DIV/0!</v>
      </c>
      <c r="D436" s="47" t="e">
        <f>IF('lateral displacement'!T436=0, 'lateral displacement'!T436/0, 'lateral displacement'!T436)</f>
        <v>#DIV/0!</v>
      </c>
      <c r="F436" s="47" t="e">
        <f>IF('lateral displacement'!V436=0, 'lateral displacement'!V436/0, 'lateral displacement'!V436)</f>
        <v>#DIV/0!</v>
      </c>
      <c r="H436" s="47" t="e">
        <f>IF('lateral displacement'!X436=0, 'lateral displacement'!X436/0, 'lateral displacement'!X436)</f>
        <v>#DIV/0!</v>
      </c>
      <c r="J436" s="18" t="e">
        <f>IF('lateral displacement'!Z436=0, 'lateral displacement'!Z436/0, 'lateral displacement'!Z436)</f>
        <v>#DIV/0!</v>
      </c>
    </row>
    <row r="437" spans="2:10" x14ac:dyDescent="0.15">
      <c r="B437" s="15" t="e">
        <f>IF('RAOB Used for Calcs'!C437=0, 'RAOB Used for Calcs'!C437/0, 'RAOB Used for Calcs'!C437)</f>
        <v>#DIV/0!</v>
      </c>
      <c r="D437" s="47" t="e">
        <f>IF('lateral displacement'!T437=0, 'lateral displacement'!T437/0, 'lateral displacement'!T437)</f>
        <v>#DIV/0!</v>
      </c>
      <c r="F437" s="47" t="e">
        <f>IF('lateral displacement'!V437=0, 'lateral displacement'!V437/0, 'lateral displacement'!V437)</f>
        <v>#DIV/0!</v>
      </c>
      <c r="H437" s="47" t="e">
        <f>IF('lateral displacement'!X437=0, 'lateral displacement'!X437/0, 'lateral displacement'!X437)</f>
        <v>#DIV/0!</v>
      </c>
      <c r="J437" s="18" t="e">
        <f>IF('lateral displacement'!Z437=0, 'lateral displacement'!Z437/0, 'lateral displacement'!Z437)</f>
        <v>#DIV/0!</v>
      </c>
    </row>
    <row r="438" spans="2:10" x14ac:dyDescent="0.15">
      <c r="B438" s="15" t="e">
        <f>IF('RAOB Used for Calcs'!C438=0, 'RAOB Used for Calcs'!C438/0, 'RAOB Used for Calcs'!C438)</f>
        <v>#DIV/0!</v>
      </c>
      <c r="D438" s="47" t="e">
        <f>IF('lateral displacement'!T438=0, 'lateral displacement'!T438/0, 'lateral displacement'!T438)</f>
        <v>#DIV/0!</v>
      </c>
      <c r="F438" s="47" t="e">
        <f>IF('lateral displacement'!V438=0, 'lateral displacement'!V438/0, 'lateral displacement'!V438)</f>
        <v>#DIV/0!</v>
      </c>
      <c r="H438" s="47" t="e">
        <f>IF('lateral displacement'!X438=0, 'lateral displacement'!X438/0, 'lateral displacement'!X438)</f>
        <v>#DIV/0!</v>
      </c>
      <c r="J438" s="18" t="e">
        <f>IF('lateral displacement'!Z438=0, 'lateral displacement'!Z438/0, 'lateral displacement'!Z438)</f>
        <v>#DIV/0!</v>
      </c>
    </row>
    <row r="439" spans="2:10" x14ac:dyDescent="0.15">
      <c r="B439" s="15" t="e">
        <f>IF('RAOB Used for Calcs'!C439=0, 'RAOB Used for Calcs'!C439/0, 'RAOB Used for Calcs'!C439)</f>
        <v>#DIV/0!</v>
      </c>
      <c r="D439" s="47" t="e">
        <f>IF('lateral displacement'!T439=0, 'lateral displacement'!T439/0, 'lateral displacement'!T439)</f>
        <v>#DIV/0!</v>
      </c>
      <c r="F439" s="47" t="e">
        <f>IF('lateral displacement'!V439=0, 'lateral displacement'!V439/0, 'lateral displacement'!V439)</f>
        <v>#DIV/0!</v>
      </c>
      <c r="H439" s="47" t="e">
        <f>IF('lateral displacement'!X439=0, 'lateral displacement'!X439/0, 'lateral displacement'!X439)</f>
        <v>#DIV/0!</v>
      </c>
      <c r="J439" s="18" t="e">
        <f>IF('lateral displacement'!Z439=0, 'lateral displacement'!Z439/0, 'lateral displacement'!Z439)</f>
        <v>#DIV/0!</v>
      </c>
    </row>
    <row r="440" spans="2:10" x14ac:dyDescent="0.15">
      <c r="B440" s="15" t="e">
        <f>IF('RAOB Used for Calcs'!C440=0, 'RAOB Used for Calcs'!C440/0, 'RAOB Used for Calcs'!C440)</f>
        <v>#DIV/0!</v>
      </c>
      <c r="D440" s="47" t="e">
        <f>IF('lateral displacement'!T440=0, 'lateral displacement'!T440/0, 'lateral displacement'!T440)</f>
        <v>#DIV/0!</v>
      </c>
      <c r="F440" s="47" t="e">
        <f>IF('lateral displacement'!V440=0, 'lateral displacement'!V440/0, 'lateral displacement'!V440)</f>
        <v>#DIV/0!</v>
      </c>
      <c r="H440" s="47" t="e">
        <f>IF('lateral displacement'!X440=0, 'lateral displacement'!X440/0, 'lateral displacement'!X440)</f>
        <v>#DIV/0!</v>
      </c>
      <c r="J440" s="18" t="e">
        <f>IF('lateral displacement'!Z440=0, 'lateral displacement'!Z440/0, 'lateral displacement'!Z440)</f>
        <v>#DIV/0!</v>
      </c>
    </row>
    <row r="441" spans="2:10" x14ac:dyDescent="0.15">
      <c r="B441" s="15" t="e">
        <f>IF('RAOB Used for Calcs'!C441=0, 'RAOB Used for Calcs'!C441/0, 'RAOB Used for Calcs'!C441)</f>
        <v>#DIV/0!</v>
      </c>
      <c r="D441" s="47" t="e">
        <f>IF('lateral displacement'!T441=0, 'lateral displacement'!T441/0, 'lateral displacement'!T441)</f>
        <v>#DIV/0!</v>
      </c>
      <c r="F441" s="47" t="e">
        <f>IF('lateral displacement'!V441=0, 'lateral displacement'!V441/0, 'lateral displacement'!V441)</f>
        <v>#DIV/0!</v>
      </c>
      <c r="H441" s="47" t="e">
        <f>IF('lateral displacement'!X441=0, 'lateral displacement'!X441/0, 'lateral displacement'!X441)</f>
        <v>#DIV/0!</v>
      </c>
      <c r="J441" s="18" t="e">
        <f>IF('lateral displacement'!Z441=0, 'lateral displacement'!Z441/0, 'lateral displacement'!Z441)</f>
        <v>#DIV/0!</v>
      </c>
    </row>
    <row r="442" spans="2:10" x14ac:dyDescent="0.15">
      <c r="B442" s="15" t="e">
        <f>IF('RAOB Used for Calcs'!C442=0, 'RAOB Used for Calcs'!C442/0, 'RAOB Used for Calcs'!C442)</f>
        <v>#DIV/0!</v>
      </c>
      <c r="D442" s="47" t="e">
        <f>IF('lateral displacement'!T442=0, 'lateral displacement'!T442/0, 'lateral displacement'!T442)</f>
        <v>#DIV/0!</v>
      </c>
      <c r="F442" s="47" t="e">
        <f>IF('lateral displacement'!V442=0, 'lateral displacement'!V442/0, 'lateral displacement'!V442)</f>
        <v>#DIV/0!</v>
      </c>
      <c r="H442" s="47" t="e">
        <f>IF('lateral displacement'!X442=0, 'lateral displacement'!X442/0, 'lateral displacement'!X442)</f>
        <v>#DIV/0!</v>
      </c>
      <c r="J442" s="18" t="e">
        <f>IF('lateral displacement'!Z442=0, 'lateral displacement'!Z442/0, 'lateral displacement'!Z442)</f>
        <v>#DIV/0!</v>
      </c>
    </row>
    <row r="443" spans="2:10" x14ac:dyDescent="0.15">
      <c r="B443" s="15" t="e">
        <f>IF('RAOB Used for Calcs'!C443=0, 'RAOB Used for Calcs'!C443/0, 'RAOB Used for Calcs'!C443)</f>
        <v>#DIV/0!</v>
      </c>
      <c r="D443" s="47" t="e">
        <f>IF('lateral displacement'!T443=0, 'lateral displacement'!T443/0, 'lateral displacement'!T443)</f>
        <v>#DIV/0!</v>
      </c>
      <c r="F443" s="47" t="e">
        <f>IF('lateral displacement'!V443=0, 'lateral displacement'!V443/0, 'lateral displacement'!V443)</f>
        <v>#DIV/0!</v>
      </c>
      <c r="H443" s="47" t="e">
        <f>IF('lateral displacement'!X443=0, 'lateral displacement'!X443/0, 'lateral displacement'!X443)</f>
        <v>#DIV/0!</v>
      </c>
      <c r="J443" s="18" t="e">
        <f>IF('lateral displacement'!Z443=0, 'lateral displacement'!Z443/0, 'lateral displacement'!Z443)</f>
        <v>#DIV/0!</v>
      </c>
    </row>
    <row r="444" spans="2:10" x14ac:dyDescent="0.15">
      <c r="B444" s="15" t="e">
        <f>IF('RAOB Used for Calcs'!C444=0, 'RAOB Used for Calcs'!C444/0, 'RAOB Used for Calcs'!C444)</f>
        <v>#DIV/0!</v>
      </c>
      <c r="D444" s="47" t="e">
        <f>IF('lateral displacement'!T444=0, 'lateral displacement'!T444/0, 'lateral displacement'!T444)</f>
        <v>#DIV/0!</v>
      </c>
      <c r="F444" s="47" t="e">
        <f>IF('lateral displacement'!V444=0, 'lateral displacement'!V444/0, 'lateral displacement'!V444)</f>
        <v>#DIV/0!</v>
      </c>
      <c r="H444" s="47" t="e">
        <f>IF('lateral displacement'!X444=0, 'lateral displacement'!X444/0, 'lateral displacement'!X444)</f>
        <v>#DIV/0!</v>
      </c>
      <c r="J444" s="18" t="e">
        <f>IF('lateral displacement'!Z444=0, 'lateral displacement'!Z444/0, 'lateral displacement'!Z444)</f>
        <v>#DIV/0!</v>
      </c>
    </row>
    <row r="445" spans="2:10" x14ac:dyDescent="0.15">
      <c r="B445" s="15" t="e">
        <f>IF('RAOB Used for Calcs'!C445=0, 'RAOB Used for Calcs'!C445/0, 'RAOB Used for Calcs'!C445)</f>
        <v>#DIV/0!</v>
      </c>
      <c r="D445" s="47" t="e">
        <f>IF('lateral displacement'!T445=0, 'lateral displacement'!T445/0, 'lateral displacement'!T445)</f>
        <v>#DIV/0!</v>
      </c>
      <c r="F445" s="47" t="e">
        <f>IF('lateral displacement'!V445=0, 'lateral displacement'!V445/0, 'lateral displacement'!V445)</f>
        <v>#DIV/0!</v>
      </c>
      <c r="H445" s="47" t="e">
        <f>IF('lateral displacement'!X445=0, 'lateral displacement'!X445/0, 'lateral displacement'!X445)</f>
        <v>#DIV/0!</v>
      </c>
      <c r="J445" s="18" t="e">
        <f>IF('lateral displacement'!Z445=0, 'lateral displacement'!Z445/0, 'lateral displacement'!Z445)</f>
        <v>#DIV/0!</v>
      </c>
    </row>
    <row r="446" spans="2:10" x14ac:dyDescent="0.15">
      <c r="B446" s="15" t="e">
        <f>IF('RAOB Used for Calcs'!C446=0, 'RAOB Used for Calcs'!C446/0, 'RAOB Used for Calcs'!C446)</f>
        <v>#DIV/0!</v>
      </c>
      <c r="D446" s="47" t="e">
        <f>IF('lateral displacement'!T446=0, 'lateral displacement'!T446/0, 'lateral displacement'!T446)</f>
        <v>#DIV/0!</v>
      </c>
      <c r="F446" s="47" t="e">
        <f>IF('lateral displacement'!V446=0, 'lateral displacement'!V446/0, 'lateral displacement'!V446)</f>
        <v>#DIV/0!</v>
      </c>
      <c r="H446" s="47" t="e">
        <f>IF('lateral displacement'!X446=0, 'lateral displacement'!X446/0, 'lateral displacement'!X446)</f>
        <v>#DIV/0!</v>
      </c>
      <c r="J446" s="18" t="e">
        <f>IF('lateral displacement'!Z446=0, 'lateral displacement'!Z446/0, 'lateral displacement'!Z446)</f>
        <v>#DIV/0!</v>
      </c>
    </row>
    <row r="447" spans="2:10" x14ac:dyDescent="0.15">
      <c r="B447" s="15" t="e">
        <f>IF('RAOB Used for Calcs'!C447=0, 'RAOB Used for Calcs'!C447/0, 'RAOB Used for Calcs'!C447)</f>
        <v>#DIV/0!</v>
      </c>
      <c r="D447" s="47" t="e">
        <f>IF('lateral displacement'!T447=0, 'lateral displacement'!T447/0, 'lateral displacement'!T447)</f>
        <v>#DIV/0!</v>
      </c>
      <c r="F447" s="47" t="e">
        <f>IF('lateral displacement'!V447=0, 'lateral displacement'!V447/0, 'lateral displacement'!V447)</f>
        <v>#DIV/0!</v>
      </c>
      <c r="H447" s="47" t="e">
        <f>IF('lateral displacement'!X447=0, 'lateral displacement'!X447/0, 'lateral displacement'!X447)</f>
        <v>#DIV/0!</v>
      </c>
      <c r="J447" s="18" t="e">
        <f>IF('lateral displacement'!Z447=0, 'lateral displacement'!Z447/0, 'lateral displacement'!Z447)</f>
        <v>#DIV/0!</v>
      </c>
    </row>
    <row r="448" spans="2:10" x14ac:dyDescent="0.15">
      <c r="B448" s="15" t="e">
        <f>IF('RAOB Used for Calcs'!C448=0, 'RAOB Used for Calcs'!C448/0, 'RAOB Used for Calcs'!C448)</f>
        <v>#DIV/0!</v>
      </c>
      <c r="D448" s="47" t="e">
        <f>IF('lateral displacement'!T448=0, 'lateral displacement'!T448/0, 'lateral displacement'!T448)</f>
        <v>#DIV/0!</v>
      </c>
      <c r="F448" s="47" t="e">
        <f>IF('lateral displacement'!V448=0, 'lateral displacement'!V448/0, 'lateral displacement'!V448)</f>
        <v>#DIV/0!</v>
      </c>
      <c r="H448" s="47" t="e">
        <f>IF('lateral displacement'!X448=0, 'lateral displacement'!X448/0, 'lateral displacement'!X448)</f>
        <v>#DIV/0!</v>
      </c>
      <c r="J448" s="18" t="e">
        <f>IF('lateral displacement'!Z448=0, 'lateral displacement'!Z448/0, 'lateral displacement'!Z448)</f>
        <v>#DIV/0!</v>
      </c>
    </row>
    <row r="449" spans="2:10" x14ac:dyDescent="0.15">
      <c r="B449" s="15" t="e">
        <f>IF('RAOB Used for Calcs'!C449=0, 'RAOB Used for Calcs'!C449/0, 'RAOB Used for Calcs'!C449)</f>
        <v>#DIV/0!</v>
      </c>
      <c r="D449" s="47" t="e">
        <f>IF('lateral displacement'!T449=0, 'lateral displacement'!T449/0, 'lateral displacement'!T449)</f>
        <v>#DIV/0!</v>
      </c>
      <c r="F449" s="47" t="e">
        <f>IF('lateral displacement'!V449=0, 'lateral displacement'!V449/0, 'lateral displacement'!V449)</f>
        <v>#DIV/0!</v>
      </c>
      <c r="H449" s="47" t="e">
        <f>IF('lateral displacement'!X449=0, 'lateral displacement'!X449/0, 'lateral displacement'!X449)</f>
        <v>#DIV/0!</v>
      </c>
      <c r="J449" s="18" t="e">
        <f>IF('lateral displacement'!Z449=0, 'lateral displacement'!Z449/0, 'lateral displacement'!Z449)</f>
        <v>#DIV/0!</v>
      </c>
    </row>
    <row r="450" spans="2:10" x14ac:dyDescent="0.15">
      <c r="B450" s="15" t="e">
        <f>IF('RAOB Used for Calcs'!C450=0, 'RAOB Used for Calcs'!C450/0, 'RAOB Used for Calcs'!C450)</f>
        <v>#DIV/0!</v>
      </c>
      <c r="D450" s="47" t="e">
        <f>IF('lateral displacement'!T450=0, 'lateral displacement'!T450/0, 'lateral displacement'!T450)</f>
        <v>#DIV/0!</v>
      </c>
      <c r="F450" s="47" t="e">
        <f>IF('lateral displacement'!V450=0, 'lateral displacement'!V450/0, 'lateral displacement'!V450)</f>
        <v>#DIV/0!</v>
      </c>
      <c r="H450" s="47" t="e">
        <f>IF('lateral displacement'!X450=0, 'lateral displacement'!X450/0, 'lateral displacement'!X450)</f>
        <v>#DIV/0!</v>
      </c>
      <c r="J450" s="18" t="e">
        <f>IF('lateral displacement'!Z450=0, 'lateral displacement'!Z450/0, 'lateral displacement'!Z450)</f>
        <v>#DIV/0!</v>
      </c>
    </row>
    <row r="451" spans="2:10" x14ac:dyDescent="0.15">
      <c r="B451" s="15" t="e">
        <f>IF('RAOB Used for Calcs'!C451=0, 'RAOB Used for Calcs'!C451/0, 'RAOB Used for Calcs'!C451)</f>
        <v>#DIV/0!</v>
      </c>
      <c r="D451" s="47" t="e">
        <f>IF('lateral displacement'!T451=0, 'lateral displacement'!T451/0, 'lateral displacement'!T451)</f>
        <v>#DIV/0!</v>
      </c>
      <c r="F451" s="47" t="e">
        <f>IF('lateral displacement'!V451=0, 'lateral displacement'!V451/0, 'lateral displacement'!V451)</f>
        <v>#DIV/0!</v>
      </c>
      <c r="H451" s="47" t="e">
        <f>IF('lateral displacement'!X451=0, 'lateral displacement'!X451/0, 'lateral displacement'!X451)</f>
        <v>#DIV/0!</v>
      </c>
      <c r="J451" s="18" t="e">
        <f>IF('lateral displacement'!Z451=0, 'lateral displacement'!Z451/0, 'lateral displacement'!Z451)</f>
        <v>#DIV/0!</v>
      </c>
    </row>
    <row r="452" spans="2:10" x14ac:dyDescent="0.15">
      <c r="B452" s="15" t="e">
        <f>IF('RAOB Used for Calcs'!C452=0, 'RAOB Used for Calcs'!C452/0, 'RAOB Used for Calcs'!C452)</f>
        <v>#DIV/0!</v>
      </c>
      <c r="D452" s="47" t="e">
        <f>IF('lateral displacement'!T452=0, 'lateral displacement'!T452/0, 'lateral displacement'!T452)</f>
        <v>#DIV/0!</v>
      </c>
      <c r="F452" s="47" t="e">
        <f>IF('lateral displacement'!V452=0, 'lateral displacement'!V452/0, 'lateral displacement'!V452)</f>
        <v>#DIV/0!</v>
      </c>
      <c r="H452" s="47" t="e">
        <f>IF('lateral displacement'!X452=0, 'lateral displacement'!X452/0, 'lateral displacement'!X452)</f>
        <v>#DIV/0!</v>
      </c>
      <c r="J452" s="18" t="e">
        <f>IF('lateral displacement'!Z452=0, 'lateral displacement'!Z452/0, 'lateral displacement'!Z452)</f>
        <v>#DIV/0!</v>
      </c>
    </row>
    <row r="453" spans="2:10" x14ac:dyDescent="0.15">
      <c r="B453" s="15" t="e">
        <f>IF('RAOB Used for Calcs'!C453=0, 'RAOB Used for Calcs'!C453/0, 'RAOB Used for Calcs'!C453)</f>
        <v>#DIV/0!</v>
      </c>
      <c r="D453" s="47" t="e">
        <f>IF('lateral displacement'!T453=0, 'lateral displacement'!T453/0, 'lateral displacement'!T453)</f>
        <v>#DIV/0!</v>
      </c>
      <c r="F453" s="47" t="e">
        <f>IF('lateral displacement'!V453=0, 'lateral displacement'!V453/0, 'lateral displacement'!V453)</f>
        <v>#DIV/0!</v>
      </c>
      <c r="H453" s="47" t="e">
        <f>IF('lateral displacement'!X453=0, 'lateral displacement'!X453/0, 'lateral displacement'!X453)</f>
        <v>#DIV/0!</v>
      </c>
      <c r="J453" s="18" t="e">
        <f>IF('lateral displacement'!Z453=0, 'lateral displacement'!Z453/0, 'lateral displacement'!Z453)</f>
        <v>#DIV/0!</v>
      </c>
    </row>
    <row r="454" spans="2:10" x14ac:dyDescent="0.15">
      <c r="B454" s="15" t="e">
        <f>IF('RAOB Used for Calcs'!C454=0, 'RAOB Used for Calcs'!C454/0, 'RAOB Used for Calcs'!C454)</f>
        <v>#DIV/0!</v>
      </c>
      <c r="D454" s="47" t="e">
        <f>IF('lateral displacement'!T454=0, 'lateral displacement'!T454/0, 'lateral displacement'!T454)</f>
        <v>#DIV/0!</v>
      </c>
      <c r="F454" s="47" t="e">
        <f>IF('lateral displacement'!V454=0, 'lateral displacement'!V454/0, 'lateral displacement'!V454)</f>
        <v>#DIV/0!</v>
      </c>
      <c r="H454" s="47" t="e">
        <f>IF('lateral displacement'!X454=0, 'lateral displacement'!X454/0, 'lateral displacement'!X454)</f>
        <v>#DIV/0!</v>
      </c>
      <c r="J454" s="18" t="e">
        <f>IF('lateral displacement'!Z454=0, 'lateral displacement'!Z454/0, 'lateral displacement'!Z454)</f>
        <v>#DIV/0!</v>
      </c>
    </row>
    <row r="455" spans="2:10" x14ac:dyDescent="0.15">
      <c r="B455" s="15" t="e">
        <f>IF('RAOB Used for Calcs'!C455=0, 'RAOB Used for Calcs'!C455/0, 'RAOB Used for Calcs'!C455)</f>
        <v>#DIV/0!</v>
      </c>
      <c r="D455" s="47" t="e">
        <f>IF('lateral displacement'!T455=0, 'lateral displacement'!T455/0, 'lateral displacement'!T455)</f>
        <v>#DIV/0!</v>
      </c>
      <c r="F455" s="47" t="e">
        <f>IF('lateral displacement'!V455=0, 'lateral displacement'!V455/0, 'lateral displacement'!V455)</f>
        <v>#DIV/0!</v>
      </c>
      <c r="H455" s="47" t="e">
        <f>IF('lateral displacement'!X455=0, 'lateral displacement'!X455/0, 'lateral displacement'!X455)</f>
        <v>#DIV/0!</v>
      </c>
      <c r="J455" s="18" t="e">
        <f>IF('lateral displacement'!Z455=0, 'lateral displacement'!Z455/0, 'lateral displacement'!Z455)</f>
        <v>#DIV/0!</v>
      </c>
    </row>
    <row r="456" spans="2:10" x14ac:dyDescent="0.15">
      <c r="B456" s="15" t="e">
        <f>IF('RAOB Used for Calcs'!C456=0, 'RAOB Used for Calcs'!C456/0, 'RAOB Used for Calcs'!C456)</f>
        <v>#DIV/0!</v>
      </c>
      <c r="D456" s="47" t="e">
        <f>IF('lateral displacement'!T456=0, 'lateral displacement'!T456/0, 'lateral displacement'!T456)</f>
        <v>#DIV/0!</v>
      </c>
      <c r="F456" s="47" t="e">
        <f>IF('lateral displacement'!V456=0, 'lateral displacement'!V456/0, 'lateral displacement'!V456)</f>
        <v>#DIV/0!</v>
      </c>
      <c r="H456" s="47" t="e">
        <f>IF('lateral displacement'!X456=0, 'lateral displacement'!X456/0, 'lateral displacement'!X456)</f>
        <v>#DIV/0!</v>
      </c>
      <c r="J456" s="18" t="e">
        <f>IF('lateral displacement'!Z456=0, 'lateral displacement'!Z456/0, 'lateral displacement'!Z456)</f>
        <v>#DIV/0!</v>
      </c>
    </row>
    <row r="457" spans="2:10" x14ac:dyDescent="0.15">
      <c r="B457" s="15" t="e">
        <f>IF('RAOB Used for Calcs'!C457=0, 'RAOB Used for Calcs'!C457/0, 'RAOB Used for Calcs'!C457)</f>
        <v>#DIV/0!</v>
      </c>
      <c r="D457" s="47" t="e">
        <f>IF('lateral displacement'!T457=0, 'lateral displacement'!T457/0, 'lateral displacement'!T457)</f>
        <v>#DIV/0!</v>
      </c>
      <c r="F457" s="47" t="e">
        <f>IF('lateral displacement'!V457=0, 'lateral displacement'!V457/0, 'lateral displacement'!V457)</f>
        <v>#DIV/0!</v>
      </c>
      <c r="H457" s="47" t="e">
        <f>IF('lateral displacement'!X457=0, 'lateral displacement'!X457/0, 'lateral displacement'!X457)</f>
        <v>#DIV/0!</v>
      </c>
      <c r="J457" s="18" t="e">
        <f>IF('lateral displacement'!Z457=0, 'lateral displacement'!Z457/0, 'lateral displacement'!Z457)</f>
        <v>#DIV/0!</v>
      </c>
    </row>
    <row r="458" spans="2:10" x14ac:dyDescent="0.15">
      <c r="B458" s="15" t="e">
        <f>IF('RAOB Used for Calcs'!C458=0, 'RAOB Used for Calcs'!C458/0, 'RAOB Used for Calcs'!C458)</f>
        <v>#DIV/0!</v>
      </c>
      <c r="D458" s="47" t="e">
        <f>IF('lateral displacement'!T458=0, 'lateral displacement'!T458/0, 'lateral displacement'!T458)</f>
        <v>#DIV/0!</v>
      </c>
      <c r="F458" s="47" t="e">
        <f>IF('lateral displacement'!V458=0, 'lateral displacement'!V458/0, 'lateral displacement'!V458)</f>
        <v>#DIV/0!</v>
      </c>
      <c r="H458" s="47" t="e">
        <f>IF('lateral displacement'!X458=0, 'lateral displacement'!X458/0, 'lateral displacement'!X458)</f>
        <v>#DIV/0!</v>
      </c>
      <c r="J458" s="18" t="e">
        <f>IF('lateral displacement'!Z458=0, 'lateral displacement'!Z458/0, 'lateral displacement'!Z458)</f>
        <v>#DIV/0!</v>
      </c>
    </row>
    <row r="459" spans="2:10" x14ac:dyDescent="0.15">
      <c r="B459" s="15" t="e">
        <f>IF('RAOB Used for Calcs'!C459=0, 'RAOB Used for Calcs'!C459/0, 'RAOB Used for Calcs'!C459)</f>
        <v>#DIV/0!</v>
      </c>
      <c r="D459" s="47" t="e">
        <f>IF('lateral displacement'!T459=0, 'lateral displacement'!T459/0, 'lateral displacement'!T459)</f>
        <v>#DIV/0!</v>
      </c>
      <c r="F459" s="47" t="e">
        <f>IF('lateral displacement'!V459=0, 'lateral displacement'!V459/0, 'lateral displacement'!V459)</f>
        <v>#DIV/0!</v>
      </c>
      <c r="H459" s="47" t="e">
        <f>IF('lateral displacement'!X459=0, 'lateral displacement'!X459/0, 'lateral displacement'!X459)</f>
        <v>#DIV/0!</v>
      </c>
      <c r="J459" s="18" t="e">
        <f>IF('lateral displacement'!Z459=0, 'lateral displacement'!Z459/0, 'lateral displacement'!Z459)</f>
        <v>#DIV/0!</v>
      </c>
    </row>
    <row r="460" spans="2:10" x14ac:dyDescent="0.15">
      <c r="B460" s="15" t="e">
        <f>IF('RAOB Used for Calcs'!C460=0, 'RAOB Used for Calcs'!C460/0, 'RAOB Used for Calcs'!C460)</f>
        <v>#DIV/0!</v>
      </c>
      <c r="D460" s="47" t="e">
        <f>IF('lateral displacement'!T460=0, 'lateral displacement'!T460/0, 'lateral displacement'!T460)</f>
        <v>#DIV/0!</v>
      </c>
      <c r="F460" s="47" t="e">
        <f>IF('lateral displacement'!V460=0, 'lateral displacement'!V460/0, 'lateral displacement'!V460)</f>
        <v>#DIV/0!</v>
      </c>
      <c r="H460" s="47" t="e">
        <f>IF('lateral displacement'!X460=0, 'lateral displacement'!X460/0, 'lateral displacement'!X460)</f>
        <v>#DIV/0!</v>
      </c>
      <c r="J460" s="18" t="e">
        <f>IF('lateral displacement'!Z460=0, 'lateral displacement'!Z460/0, 'lateral displacement'!Z460)</f>
        <v>#DIV/0!</v>
      </c>
    </row>
    <row r="461" spans="2:10" x14ac:dyDescent="0.15">
      <c r="B461" s="15" t="e">
        <f>IF('RAOB Used for Calcs'!C461=0, 'RAOB Used for Calcs'!C461/0, 'RAOB Used for Calcs'!C461)</f>
        <v>#DIV/0!</v>
      </c>
      <c r="D461" s="47" t="e">
        <f>IF('lateral displacement'!T461=0, 'lateral displacement'!T461/0, 'lateral displacement'!T461)</f>
        <v>#DIV/0!</v>
      </c>
      <c r="F461" s="47" t="e">
        <f>IF('lateral displacement'!V461=0, 'lateral displacement'!V461/0, 'lateral displacement'!V461)</f>
        <v>#DIV/0!</v>
      </c>
      <c r="H461" s="47" t="e">
        <f>IF('lateral displacement'!X461=0, 'lateral displacement'!X461/0, 'lateral displacement'!X461)</f>
        <v>#DIV/0!</v>
      </c>
      <c r="J461" s="18" t="e">
        <f>IF('lateral displacement'!Z461=0, 'lateral displacement'!Z461/0, 'lateral displacement'!Z461)</f>
        <v>#DIV/0!</v>
      </c>
    </row>
    <row r="462" spans="2:10" x14ac:dyDescent="0.15">
      <c r="B462" s="15" t="e">
        <f>IF('RAOB Used for Calcs'!C462=0, 'RAOB Used for Calcs'!C462/0, 'RAOB Used for Calcs'!C462)</f>
        <v>#DIV/0!</v>
      </c>
      <c r="D462" s="47" t="e">
        <f>IF('lateral displacement'!T462=0, 'lateral displacement'!T462/0, 'lateral displacement'!T462)</f>
        <v>#DIV/0!</v>
      </c>
      <c r="F462" s="47" t="e">
        <f>IF('lateral displacement'!V462=0, 'lateral displacement'!V462/0, 'lateral displacement'!V462)</f>
        <v>#DIV/0!</v>
      </c>
      <c r="H462" s="47" t="e">
        <f>IF('lateral displacement'!X462=0, 'lateral displacement'!X462/0, 'lateral displacement'!X462)</f>
        <v>#DIV/0!</v>
      </c>
      <c r="J462" s="18" t="e">
        <f>IF('lateral displacement'!Z462=0, 'lateral displacement'!Z462/0, 'lateral displacement'!Z462)</f>
        <v>#DIV/0!</v>
      </c>
    </row>
    <row r="463" spans="2:10" x14ac:dyDescent="0.15">
      <c r="B463" s="15" t="e">
        <f>IF('RAOB Used for Calcs'!C463=0, 'RAOB Used for Calcs'!C463/0, 'RAOB Used for Calcs'!C463)</f>
        <v>#DIV/0!</v>
      </c>
      <c r="D463" s="47" t="e">
        <f>IF('lateral displacement'!T463=0, 'lateral displacement'!T463/0, 'lateral displacement'!T463)</f>
        <v>#DIV/0!</v>
      </c>
      <c r="F463" s="47" t="e">
        <f>IF('lateral displacement'!V463=0, 'lateral displacement'!V463/0, 'lateral displacement'!V463)</f>
        <v>#DIV/0!</v>
      </c>
      <c r="H463" s="47" t="e">
        <f>IF('lateral displacement'!X463=0, 'lateral displacement'!X463/0, 'lateral displacement'!X463)</f>
        <v>#DIV/0!</v>
      </c>
      <c r="J463" s="18" t="e">
        <f>IF('lateral displacement'!Z463=0, 'lateral displacement'!Z463/0, 'lateral displacement'!Z463)</f>
        <v>#DIV/0!</v>
      </c>
    </row>
    <row r="464" spans="2:10" x14ac:dyDescent="0.15">
      <c r="B464" s="15" t="e">
        <f>IF('RAOB Used for Calcs'!C464=0, 'RAOB Used for Calcs'!C464/0, 'RAOB Used for Calcs'!C464)</f>
        <v>#DIV/0!</v>
      </c>
      <c r="D464" s="47" t="e">
        <f>IF('lateral displacement'!T464=0, 'lateral displacement'!T464/0, 'lateral displacement'!T464)</f>
        <v>#DIV/0!</v>
      </c>
      <c r="F464" s="47" t="e">
        <f>IF('lateral displacement'!V464=0, 'lateral displacement'!V464/0, 'lateral displacement'!V464)</f>
        <v>#DIV/0!</v>
      </c>
      <c r="H464" s="47" t="e">
        <f>IF('lateral displacement'!X464=0, 'lateral displacement'!X464/0, 'lateral displacement'!X464)</f>
        <v>#DIV/0!</v>
      </c>
      <c r="J464" s="18" t="e">
        <f>IF('lateral displacement'!Z464=0, 'lateral displacement'!Z464/0, 'lateral displacement'!Z464)</f>
        <v>#DIV/0!</v>
      </c>
    </row>
    <row r="465" spans="2:10" x14ac:dyDescent="0.15">
      <c r="B465" s="15" t="e">
        <f>IF('RAOB Used for Calcs'!C465=0, 'RAOB Used for Calcs'!C465/0, 'RAOB Used for Calcs'!C465)</f>
        <v>#DIV/0!</v>
      </c>
      <c r="D465" s="47" t="e">
        <f>IF('lateral displacement'!T465=0, 'lateral displacement'!T465/0, 'lateral displacement'!T465)</f>
        <v>#DIV/0!</v>
      </c>
      <c r="F465" s="47" t="e">
        <f>IF('lateral displacement'!V465=0, 'lateral displacement'!V465/0, 'lateral displacement'!V465)</f>
        <v>#DIV/0!</v>
      </c>
      <c r="H465" s="47" t="e">
        <f>IF('lateral displacement'!X465=0, 'lateral displacement'!X465/0, 'lateral displacement'!X465)</f>
        <v>#DIV/0!</v>
      </c>
      <c r="J465" s="18" t="e">
        <f>IF('lateral displacement'!Z465=0, 'lateral displacement'!Z465/0, 'lateral displacement'!Z465)</f>
        <v>#DIV/0!</v>
      </c>
    </row>
    <row r="466" spans="2:10" x14ac:dyDescent="0.15">
      <c r="B466" s="15" t="e">
        <f>IF('RAOB Used for Calcs'!C466=0, 'RAOB Used for Calcs'!C466/0, 'RAOB Used for Calcs'!C466)</f>
        <v>#DIV/0!</v>
      </c>
      <c r="D466" s="47" t="e">
        <f>IF('lateral displacement'!T466=0, 'lateral displacement'!T466/0, 'lateral displacement'!T466)</f>
        <v>#DIV/0!</v>
      </c>
      <c r="F466" s="47" t="e">
        <f>IF('lateral displacement'!V466=0, 'lateral displacement'!V466/0, 'lateral displacement'!V466)</f>
        <v>#DIV/0!</v>
      </c>
      <c r="H466" s="47" t="e">
        <f>IF('lateral displacement'!X466=0, 'lateral displacement'!X466/0, 'lateral displacement'!X466)</f>
        <v>#DIV/0!</v>
      </c>
      <c r="J466" s="18" t="e">
        <f>IF('lateral displacement'!Z466=0, 'lateral displacement'!Z466/0, 'lateral displacement'!Z466)</f>
        <v>#DIV/0!</v>
      </c>
    </row>
    <row r="467" spans="2:10" x14ac:dyDescent="0.15">
      <c r="B467" s="15" t="e">
        <f>IF('RAOB Used for Calcs'!C467=0, 'RAOB Used for Calcs'!C467/0, 'RAOB Used for Calcs'!C467)</f>
        <v>#DIV/0!</v>
      </c>
      <c r="D467" s="47" t="e">
        <f>IF('lateral displacement'!T467=0, 'lateral displacement'!T467/0, 'lateral displacement'!T467)</f>
        <v>#DIV/0!</v>
      </c>
      <c r="F467" s="47" t="e">
        <f>IF('lateral displacement'!V467=0, 'lateral displacement'!V467/0, 'lateral displacement'!V467)</f>
        <v>#DIV/0!</v>
      </c>
      <c r="H467" s="47" t="e">
        <f>IF('lateral displacement'!X467=0, 'lateral displacement'!X467/0, 'lateral displacement'!X467)</f>
        <v>#DIV/0!</v>
      </c>
      <c r="J467" s="18" t="e">
        <f>IF('lateral displacement'!Z467=0, 'lateral displacement'!Z467/0, 'lateral displacement'!Z467)</f>
        <v>#DIV/0!</v>
      </c>
    </row>
    <row r="468" spans="2:10" x14ac:dyDescent="0.15">
      <c r="B468" s="15" t="e">
        <f>IF('RAOB Used for Calcs'!C468=0, 'RAOB Used for Calcs'!C468/0, 'RAOB Used for Calcs'!C468)</f>
        <v>#DIV/0!</v>
      </c>
      <c r="D468" s="47" t="e">
        <f>IF('lateral displacement'!T468=0, 'lateral displacement'!T468/0, 'lateral displacement'!T468)</f>
        <v>#DIV/0!</v>
      </c>
      <c r="F468" s="47" t="e">
        <f>IF('lateral displacement'!V468=0, 'lateral displacement'!V468/0, 'lateral displacement'!V468)</f>
        <v>#DIV/0!</v>
      </c>
      <c r="H468" s="47" t="e">
        <f>IF('lateral displacement'!X468=0, 'lateral displacement'!X468/0, 'lateral displacement'!X468)</f>
        <v>#DIV/0!</v>
      </c>
      <c r="J468" s="18" t="e">
        <f>IF('lateral displacement'!Z468=0, 'lateral displacement'!Z468/0, 'lateral displacement'!Z468)</f>
        <v>#DIV/0!</v>
      </c>
    </row>
    <row r="469" spans="2:10" x14ac:dyDescent="0.15">
      <c r="B469" s="15" t="e">
        <f>IF('RAOB Used for Calcs'!C469=0, 'RAOB Used for Calcs'!C469/0, 'RAOB Used for Calcs'!C469)</f>
        <v>#DIV/0!</v>
      </c>
      <c r="D469" s="47" t="e">
        <f>IF('lateral displacement'!T469=0, 'lateral displacement'!T469/0, 'lateral displacement'!T469)</f>
        <v>#DIV/0!</v>
      </c>
      <c r="F469" s="47" t="e">
        <f>IF('lateral displacement'!V469=0, 'lateral displacement'!V469/0, 'lateral displacement'!V469)</f>
        <v>#DIV/0!</v>
      </c>
      <c r="H469" s="47" t="e">
        <f>IF('lateral displacement'!X469=0, 'lateral displacement'!X469/0, 'lateral displacement'!X469)</f>
        <v>#DIV/0!</v>
      </c>
      <c r="J469" s="18" t="e">
        <f>IF('lateral displacement'!Z469=0, 'lateral displacement'!Z469/0, 'lateral displacement'!Z469)</f>
        <v>#DIV/0!</v>
      </c>
    </row>
    <row r="470" spans="2:10" x14ac:dyDescent="0.15">
      <c r="B470" s="15" t="e">
        <f>IF('RAOB Used for Calcs'!C470=0, 'RAOB Used for Calcs'!C470/0, 'RAOB Used for Calcs'!C470)</f>
        <v>#DIV/0!</v>
      </c>
      <c r="D470" s="47" t="e">
        <f>IF('lateral displacement'!T470=0, 'lateral displacement'!T470/0, 'lateral displacement'!T470)</f>
        <v>#DIV/0!</v>
      </c>
      <c r="F470" s="47" t="e">
        <f>IF('lateral displacement'!V470=0, 'lateral displacement'!V470/0, 'lateral displacement'!V470)</f>
        <v>#DIV/0!</v>
      </c>
      <c r="H470" s="47" t="e">
        <f>IF('lateral displacement'!X470=0, 'lateral displacement'!X470/0, 'lateral displacement'!X470)</f>
        <v>#DIV/0!</v>
      </c>
      <c r="J470" s="18" t="e">
        <f>IF('lateral displacement'!Z470=0, 'lateral displacement'!Z470/0, 'lateral displacement'!Z470)</f>
        <v>#DIV/0!</v>
      </c>
    </row>
    <row r="471" spans="2:10" x14ac:dyDescent="0.15">
      <c r="B471" s="15" t="e">
        <f>IF('RAOB Used for Calcs'!C471=0, 'RAOB Used for Calcs'!C471/0, 'RAOB Used for Calcs'!C471)</f>
        <v>#DIV/0!</v>
      </c>
      <c r="D471" s="47" t="e">
        <f>IF('lateral displacement'!T471=0, 'lateral displacement'!T471/0, 'lateral displacement'!T471)</f>
        <v>#DIV/0!</v>
      </c>
      <c r="F471" s="47" t="e">
        <f>IF('lateral displacement'!V471=0, 'lateral displacement'!V471/0, 'lateral displacement'!V471)</f>
        <v>#DIV/0!</v>
      </c>
      <c r="H471" s="47" t="e">
        <f>IF('lateral displacement'!X471=0, 'lateral displacement'!X471/0, 'lateral displacement'!X471)</f>
        <v>#DIV/0!</v>
      </c>
      <c r="J471" s="18" t="e">
        <f>IF('lateral displacement'!Z471=0, 'lateral displacement'!Z471/0, 'lateral displacement'!Z471)</f>
        <v>#DIV/0!</v>
      </c>
    </row>
    <row r="472" spans="2:10" x14ac:dyDescent="0.15">
      <c r="B472" s="15" t="e">
        <f>IF('RAOB Used for Calcs'!C472=0, 'RAOB Used for Calcs'!C472/0, 'RAOB Used for Calcs'!C472)</f>
        <v>#DIV/0!</v>
      </c>
      <c r="D472" s="47" t="e">
        <f>IF('lateral displacement'!T472=0, 'lateral displacement'!T472/0, 'lateral displacement'!T472)</f>
        <v>#DIV/0!</v>
      </c>
      <c r="F472" s="47" t="e">
        <f>IF('lateral displacement'!V472=0, 'lateral displacement'!V472/0, 'lateral displacement'!V472)</f>
        <v>#DIV/0!</v>
      </c>
      <c r="H472" s="47" t="e">
        <f>IF('lateral displacement'!X472=0, 'lateral displacement'!X472/0, 'lateral displacement'!X472)</f>
        <v>#DIV/0!</v>
      </c>
      <c r="J472" s="18" t="e">
        <f>IF('lateral displacement'!Z472=0, 'lateral displacement'!Z472/0, 'lateral displacement'!Z472)</f>
        <v>#DIV/0!</v>
      </c>
    </row>
    <row r="473" spans="2:10" x14ac:dyDescent="0.15">
      <c r="B473" s="15" t="e">
        <f>IF('RAOB Used for Calcs'!C473=0, 'RAOB Used for Calcs'!C473/0, 'RAOB Used for Calcs'!C473)</f>
        <v>#DIV/0!</v>
      </c>
      <c r="D473" s="47" t="e">
        <f>IF('lateral displacement'!T473=0, 'lateral displacement'!T473/0, 'lateral displacement'!T473)</f>
        <v>#DIV/0!</v>
      </c>
      <c r="F473" s="47" t="e">
        <f>IF('lateral displacement'!V473=0, 'lateral displacement'!V473/0, 'lateral displacement'!V473)</f>
        <v>#DIV/0!</v>
      </c>
      <c r="H473" s="47" t="e">
        <f>IF('lateral displacement'!X473=0, 'lateral displacement'!X473/0, 'lateral displacement'!X473)</f>
        <v>#DIV/0!</v>
      </c>
      <c r="J473" s="18" t="e">
        <f>IF('lateral displacement'!Z473=0, 'lateral displacement'!Z473/0, 'lateral displacement'!Z473)</f>
        <v>#DIV/0!</v>
      </c>
    </row>
    <row r="474" spans="2:10" x14ac:dyDescent="0.15">
      <c r="B474" s="15" t="e">
        <f>IF('RAOB Used for Calcs'!C474=0, 'RAOB Used for Calcs'!C474/0, 'RAOB Used for Calcs'!C474)</f>
        <v>#DIV/0!</v>
      </c>
      <c r="D474" s="47" t="e">
        <f>IF('lateral displacement'!T474=0, 'lateral displacement'!T474/0, 'lateral displacement'!T474)</f>
        <v>#DIV/0!</v>
      </c>
      <c r="F474" s="47" t="e">
        <f>IF('lateral displacement'!V474=0, 'lateral displacement'!V474/0, 'lateral displacement'!V474)</f>
        <v>#DIV/0!</v>
      </c>
      <c r="H474" s="47" t="e">
        <f>IF('lateral displacement'!X474=0, 'lateral displacement'!X474/0, 'lateral displacement'!X474)</f>
        <v>#DIV/0!</v>
      </c>
      <c r="J474" s="18" t="e">
        <f>IF('lateral displacement'!Z474=0, 'lateral displacement'!Z474/0, 'lateral displacement'!Z474)</f>
        <v>#DIV/0!</v>
      </c>
    </row>
    <row r="475" spans="2:10" x14ac:dyDescent="0.15">
      <c r="B475" s="15" t="e">
        <f>IF('RAOB Used for Calcs'!C475=0, 'RAOB Used for Calcs'!C475/0, 'RAOB Used for Calcs'!C475)</f>
        <v>#DIV/0!</v>
      </c>
      <c r="D475" s="47" t="e">
        <f>IF('lateral displacement'!T475=0, 'lateral displacement'!T475/0, 'lateral displacement'!T475)</f>
        <v>#DIV/0!</v>
      </c>
      <c r="F475" s="47" t="e">
        <f>IF('lateral displacement'!V475=0, 'lateral displacement'!V475/0, 'lateral displacement'!V475)</f>
        <v>#DIV/0!</v>
      </c>
      <c r="H475" s="47" t="e">
        <f>IF('lateral displacement'!X475=0, 'lateral displacement'!X475/0, 'lateral displacement'!X475)</f>
        <v>#DIV/0!</v>
      </c>
      <c r="J475" s="18" t="e">
        <f>IF('lateral displacement'!Z475=0, 'lateral displacement'!Z475/0, 'lateral displacement'!Z475)</f>
        <v>#DIV/0!</v>
      </c>
    </row>
    <row r="476" spans="2:10" x14ac:dyDescent="0.15">
      <c r="B476" s="15" t="e">
        <f>IF('RAOB Used for Calcs'!C476=0, 'RAOB Used for Calcs'!C476/0, 'RAOB Used for Calcs'!C476)</f>
        <v>#DIV/0!</v>
      </c>
      <c r="D476" s="47" t="e">
        <f>IF('lateral displacement'!T476=0, 'lateral displacement'!T476/0, 'lateral displacement'!T476)</f>
        <v>#DIV/0!</v>
      </c>
      <c r="F476" s="47" t="e">
        <f>IF('lateral displacement'!V476=0, 'lateral displacement'!V476/0, 'lateral displacement'!V476)</f>
        <v>#DIV/0!</v>
      </c>
      <c r="H476" s="47" t="e">
        <f>IF('lateral displacement'!X476=0, 'lateral displacement'!X476/0, 'lateral displacement'!X476)</f>
        <v>#DIV/0!</v>
      </c>
      <c r="J476" s="18" t="e">
        <f>IF('lateral displacement'!Z476=0, 'lateral displacement'!Z476/0, 'lateral displacement'!Z476)</f>
        <v>#DIV/0!</v>
      </c>
    </row>
    <row r="477" spans="2:10" x14ac:dyDescent="0.15">
      <c r="B477" s="15" t="e">
        <f>IF('RAOB Used for Calcs'!C477=0, 'RAOB Used for Calcs'!C477/0, 'RAOB Used for Calcs'!C477)</f>
        <v>#DIV/0!</v>
      </c>
      <c r="D477" s="47" t="e">
        <f>IF('lateral displacement'!T477=0, 'lateral displacement'!T477/0, 'lateral displacement'!T477)</f>
        <v>#DIV/0!</v>
      </c>
      <c r="F477" s="47" t="e">
        <f>IF('lateral displacement'!V477=0, 'lateral displacement'!V477/0, 'lateral displacement'!V477)</f>
        <v>#DIV/0!</v>
      </c>
      <c r="H477" s="47" t="e">
        <f>IF('lateral displacement'!X477=0, 'lateral displacement'!X477/0, 'lateral displacement'!X477)</f>
        <v>#DIV/0!</v>
      </c>
      <c r="J477" s="18" t="e">
        <f>IF('lateral displacement'!Z477=0, 'lateral displacement'!Z477/0, 'lateral displacement'!Z477)</f>
        <v>#DIV/0!</v>
      </c>
    </row>
    <row r="478" spans="2:10" x14ac:dyDescent="0.15">
      <c r="B478" s="15" t="e">
        <f>IF('RAOB Used for Calcs'!C478=0, 'RAOB Used for Calcs'!C478/0, 'RAOB Used for Calcs'!C478)</f>
        <v>#DIV/0!</v>
      </c>
      <c r="D478" s="47" t="e">
        <f>IF('lateral displacement'!T478=0, 'lateral displacement'!T478/0, 'lateral displacement'!T478)</f>
        <v>#DIV/0!</v>
      </c>
      <c r="F478" s="47" t="e">
        <f>IF('lateral displacement'!V478=0, 'lateral displacement'!V478/0, 'lateral displacement'!V478)</f>
        <v>#DIV/0!</v>
      </c>
      <c r="H478" s="47" t="e">
        <f>IF('lateral displacement'!X478=0, 'lateral displacement'!X478/0, 'lateral displacement'!X478)</f>
        <v>#DIV/0!</v>
      </c>
      <c r="J478" s="18" t="e">
        <f>IF('lateral displacement'!Z478=0, 'lateral displacement'!Z478/0, 'lateral displacement'!Z478)</f>
        <v>#DIV/0!</v>
      </c>
    </row>
    <row r="479" spans="2:10" x14ac:dyDescent="0.15">
      <c r="B479" s="15" t="e">
        <f>IF('RAOB Used for Calcs'!C479=0, 'RAOB Used for Calcs'!C479/0, 'RAOB Used for Calcs'!C479)</f>
        <v>#DIV/0!</v>
      </c>
      <c r="D479" s="47" t="e">
        <f>IF('lateral displacement'!T479=0, 'lateral displacement'!T479/0, 'lateral displacement'!T479)</f>
        <v>#DIV/0!</v>
      </c>
      <c r="F479" s="47" t="e">
        <f>IF('lateral displacement'!V479=0, 'lateral displacement'!V479/0, 'lateral displacement'!V479)</f>
        <v>#DIV/0!</v>
      </c>
      <c r="H479" s="47" t="e">
        <f>IF('lateral displacement'!X479=0, 'lateral displacement'!X479/0, 'lateral displacement'!X479)</f>
        <v>#DIV/0!</v>
      </c>
      <c r="J479" s="18" t="e">
        <f>IF('lateral displacement'!Z479=0, 'lateral displacement'!Z479/0, 'lateral displacement'!Z479)</f>
        <v>#DIV/0!</v>
      </c>
    </row>
    <row r="480" spans="2:10" x14ac:dyDescent="0.15">
      <c r="B480" s="15" t="e">
        <f>IF('RAOB Used for Calcs'!C480=0, 'RAOB Used for Calcs'!C480/0, 'RAOB Used for Calcs'!C480)</f>
        <v>#DIV/0!</v>
      </c>
      <c r="D480" s="47" t="e">
        <f>IF('lateral displacement'!T480=0, 'lateral displacement'!T480/0, 'lateral displacement'!T480)</f>
        <v>#DIV/0!</v>
      </c>
      <c r="F480" s="47" t="e">
        <f>IF('lateral displacement'!V480=0, 'lateral displacement'!V480/0, 'lateral displacement'!V480)</f>
        <v>#DIV/0!</v>
      </c>
      <c r="H480" s="47" t="e">
        <f>IF('lateral displacement'!X480=0, 'lateral displacement'!X480/0, 'lateral displacement'!X480)</f>
        <v>#DIV/0!</v>
      </c>
      <c r="J480" s="18" t="e">
        <f>IF('lateral displacement'!Z480=0, 'lateral displacement'!Z480/0, 'lateral displacement'!Z480)</f>
        <v>#DIV/0!</v>
      </c>
    </row>
    <row r="481" spans="2:10" x14ac:dyDescent="0.15">
      <c r="B481" s="15" t="e">
        <f>IF('RAOB Used for Calcs'!C481=0, 'RAOB Used for Calcs'!C481/0, 'RAOB Used for Calcs'!C481)</f>
        <v>#DIV/0!</v>
      </c>
      <c r="D481" s="47" t="e">
        <f>IF('lateral displacement'!T481=0, 'lateral displacement'!T481/0, 'lateral displacement'!T481)</f>
        <v>#DIV/0!</v>
      </c>
      <c r="F481" s="47" t="e">
        <f>IF('lateral displacement'!V481=0, 'lateral displacement'!V481/0, 'lateral displacement'!V481)</f>
        <v>#DIV/0!</v>
      </c>
      <c r="H481" s="47" t="e">
        <f>IF('lateral displacement'!X481=0, 'lateral displacement'!X481/0, 'lateral displacement'!X481)</f>
        <v>#DIV/0!</v>
      </c>
      <c r="J481" s="18" t="e">
        <f>IF('lateral displacement'!Z481=0, 'lateral displacement'!Z481/0, 'lateral displacement'!Z481)</f>
        <v>#DIV/0!</v>
      </c>
    </row>
    <row r="482" spans="2:10" x14ac:dyDescent="0.15">
      <c r="B482" s="15" t="e">
        <f>IF('RAOB Used for Calcs'!C482=0, 'RAOB Used for Calcs'!C482/0, 'RAOB Used for Calcs'!C482)</f>
        <v>#DIV/0!</v>
      </c>
      <c r="D482" s="47" t="e">
        <f>IF('lateral displacement'!T482=0, 'lateral displacement'!T482/0, 'lateral displacement'!T482)</f>
        <v>#DIV/0!</v>
      </c>
      <c r="F482" s="47" t="e">
        <f>IF('lateral displacement'!V482=0, 'lateral displacement'!V482/0, 'lateral displacement'!V482)</f>
        <v>#DIV/0!</v>
      </c>
      <c r="H482" s="47" t="e">
        <f>IF('lateral displacement'!X482=0, 'lateral displacement'!X482/0, 'lateral displacement'!X482)</f>
        <v>#DIV/0!</v>
      </c>
      <c r="J482" s="18" t="e">
        <f>IF('lateral displacement'!Z482=0, 'lateral displacement'!Z482/0, 'lateral displacement'!Z482)</f>
        <v>#DIV/0!</v>
      </c>
    </row>
    <row r="483" spans="2:10" x14ac:dyDescent="0.15">
      <c r="B483" s="15" t="e">
        <f>IF('RAOB Used for Calcs'!C483=0, 'RAOB Used for Calcs'!C483/0, 'RAOB Used for Calcs'!C483)</f>
        <v>#DIV/0!</v>
      </c>
      <c r="D483" s="47" t="e">
        <f>IF('lateral displacement'!T483=0, 'lateral displacement'!T483/0, 'lateral displacement'!T483)</f>
        <v>#DIV/0!</v>
      </c>
      <c r="F483" s="47" t="e">
        <f>IF('lateral displacement'!V483=0, 'lateral displacement'!V483/0, 'lateral displacement'!V483)</f>
        <v>#DIV/0!</v>
      </c>
      <c r="H483" s="47" t="e">
        <f>IF('lateral displacement'!X483=0, 'lateral displacement'!X483/0, 'lateral displacement'!X483)</f>
        <v>#DIV/0!</v>
      </c>
      <c r="J483" s="18" t="e">
        <f>IF('lateral displacement'!Z483=0, 'lateral displacement'!Z483/0, 'lateral displacement'!Z483)</f>
        <v>#DIV/0!</v>
      </c>
    </row>
    <row r="484" spans="2:10" x14ac:dyDescent="0.15">
      <c r="B484" s="15" t="e">
        <f>IF('RAOB Used for Calcs'!C484=0, 'RAOB Used for Calcs'!C484/0, 'RAOB Used for Calcs'!C484)</f>
        <v>#DIV/0!</v>
      </c>
      <c r="D484" s="47" t="e">
        <f>IF('lateral displacement'!T484=0, 'lateral displacement'!T484/0, 'lateral displacement'!T484)</f>
        <v>#DIV/0!</v>
      </c>
      <c r="F484" s="47" t="e">
        <f>IF('lateral displacement'!V484=0, 'lateral displacement'!V484/0, 'lateral displacement'!V484)</f>
        <v>#DIV/0!</v>
      </c>
      <c r="H484" s="47" t="e">
        <f>IF('lateral displacement'!X484=0, 'lateral displacement'!X484/0, 'lateral displacement'!X484)</f>
        <v>#DIV/0!</v>
      </c>
      <c r="J484" s="18" t="e">
        <f>IF('lateral displacement'!Z484=0, 'lateral displacement'!Z484/0, 'lateral displacement'!Z484)</f>
        <v>#DIV/0!</v>
      </c>
    </row>
    <row r="485" spans="2:10" x14ac:dyDescent="0.15">
      <c r="B485" s="15" t="e">
        <f>IF('RAOB Used for Calcs'!C485=0, 'RAOB Used for Calcs'!C485/0, 'RAOB Used for Calcs'!C485)</f>
        <v>#DIV/0!</v>
      </c>
      <c r="D485" s="47" t="e">
        <f>IF('lateral displacement'!T485=0, 'lateral displacement'!T485/0, 'lateral displacement'!T485)</f>
        <v>#DIV/0!</v>
      </c>
      <c r="F485" s="47" t="e">
        <f>IF('lateral displacement'!V485=0, 'lateral displacement'!V485/0, 'lateral displacement'!V485)</f>
        <v>#DIV/0!</v>
      </c>
      <c r="H485" s="47" t="e">
        <f>IF('lateral displacement'!X485=0, 'lateral displacement'!X485/0, 'lateral displacement'!X485)</f>
        <v>#DIV/0!</v>
      </c>
      <c r="J485" s="18" t="e">
        <f>IF('lateral displacement'!Z485=0, 'lateral displacement'!Z485/0, 'lateral displacement'!Z485)</f>
        <v>#DIV/0!</v>
      </c>
    </row>
    <row r="486" spans="2:10" x14ac:dyDescent="0.15">
      <c r="B486" s="15" t="e">
        <f>IF('RAOB Used for Calcs'!C486=0, 'RAOB Used for Calcs'!C486/0, 'RAOB Used for Calcs'!C486)</f>
        <v>#DIV/0!</v>
      </c>
      <c r="D486" s="47" t="e">
        <f>IF('lateral displacement'!T486=0, 'lateral displacement'!T486/0, 'lateral displacement'!T486)</f>
        <v>#DIV/0!</v>
      </c>
      <c r="F486" s="47" t="e">
        <f>IF('lateral displacement'!V486=0, 'lateral displacement'!V486/0, 'lateral displacement'!V486)</f>
        <v>#DIV/0!</v>
      </c>
      <c r="H486" s="47" t="e">
        <f>IF('lateral displacement'!X486=0, 'lateral displacement'!X486/0, 'lateral displacement'!X486)</f>
        <v>#DIV/0!</v>
      </c>
      <c r="J486" s="18" t="e">
        <f>IF('lateral displacement'!Z486=0, 'lateral displacement'!Z486/0, 'lateral displacement'!Z486)</f>
        <v>#DIV/0!</v>
      </c>
    </row>
    <row r="487" spans="2:10" x14ac:dyDescent="0.15">
      <c r="B487" s="15" t="e">
        <f>IF('RAOB Used for Calcs'!C487=0, 'RAOB Used for Calcs'!C487/0, 'RAOB Used for Calcs'!C487)</f>
        <v>#DIV/0!</v>
      </c>
      <c r="D487" s="47" t="e">
        <f>IF('lateral displacement'!T487=0, 'lateral displacement'!T487/0, 'lateral displacement'!T487)</f>
        <v>#DIV/0!</v>
      </c>
      <c r="F487" s="47" t="e">
        <f>IF('lateral displacement'!V487=0, 'lateral displacement'!V487/0, 'lateral displacement'!V487)</f>
        <v>#DIV/0!</v>
      </c>
      <c r="H487" s="47" t="e">
        <f>IF('lateral displacement'!X487=0, 'lateral displacement'!X487/0, 'lateral displacement'!X487)</f>
        <v>#DIV/0!</v>
      </c>
      <c r="J487" s="18" t="e">
        <f>IF('lateral displacement'!Z487=0, 'lateral displacement'!Z487/0, 'lateral displacement'!Z487)</f>
        <v>#DIV/0!</v>
      </c>
    </row>
    <row r="488" spans="2:10" x14ac:dyDescent="0.15">
      <c r="B488" s="15" t="e">
        <f>IF('RAOB Used for Calcs'!C488=0, 'RAOB Used for Calcs'!C488/0, 'RAOB Used for Calcs'!C488)</f>
        <v>#DIV/0!</v>
      </c>
      <c r="D488" s="47" t="e">
        <f>IF('lateral displacement'!T488=0, 'lateral displacement'!T488/0, 'lateral displacement'!T488)</f>
        <v>#DIV/0!</v>
      </c>
      <c r="F488" s="47" t="e">
        <f>IF('lateral displacement'!V488=0, 'lateral displacement'!V488/0, 'lateral displacement'!V488)</f>
        <v>#DIV/0!</v>
      </c>
      <c r="H488" s="47" t="e">
        <f>IF('lateral displacement'!X488=0, 'lateral displacement'!X488/0, 'lateral displacement'!X488)</f>
        <v>#DIV/0!</v>
      </c>
      <c r="J488" s="18" t="e">
        <f>IF('lateral displacement'!Z488=0, 'lateral displacement'!Z488/0, 'lateral displacement'!Z488)</f>
        <v>#DIV/0!</v>
      </c>
    </row>
    <row r="489" spans="2:10" x14ac:dyDescent="0.15">
      <c r="B489" s="15" t="e">
        <f>IF('RAOB Used for Calcs'!C489=0, 'RAOB Used for Calcs'!C489/0, 'RAOB Used for Calcs'!C489)</f>
        <v>#DIV/0!</v>
      </c>
      <c r="D489" s="47" t="e">
        <f>IF('lateral displacement'!T489=0, 'lateral displacement'!T489/0, 'lateral displacement'!T489)</f>
        <v>#DIV/0!</v>
      </c>
      <c r="F489" s="47" t="e">
        <f>IF('lateral displacement'!V489=0, 'lateral displacement'!V489/0, 'lateral displacement'!V489)</f>
        <v>#DIV/0!</v>
      </c>
      <c r="H489" s="47" t="e">
        <f>IF('lateral displacement'!X489=0, 'lateral displacement'!X489/0, 'lateral displacement'!X489)</f>
        <v>#DIV/0!</v>
      </c>
      <c r="J489" s="18" t="e">
        <f>IF('lateral displacement'!Z489=0, 'lateral displacement'!Z489/0, 'lateral displacement'!Z489)</f>
        <v>#DIV/0!</v>
      </c>
    </row>
    <row r="490" spans="2:10" x14ac:dyDescent="0.15">
      <c r="B490" s="15" t="e">
        <f>IF('RAOB Used for Calcs'!C490=0, 'RAOB Used for Calcs'!C490/0, 'RAOB Used for Calcs'!C490)</f>
        <v>#DIV/0!</v>
      </c>
      <c r="D490" s="47" t="e">
        <f>IF('lateral displacement'!T490=0, 'lateral displacement'!T490/0, 'lateral displacement'!T490)</f>
        <v>#DIV/0!</v>
      </c>
      <c r="F490" s="47" t="e">
        <f>IF('lateral displacement'!V490=0, 'lateral displacement'!V490/0, 'lateral displacement'!V490)</f>
        <v>#DIV/0!</v>
      </c>
      <c r="H490" s="47" t="e">
        <f>IF('lateral displacement'!X490=0, 'lateral displacement'!X490/0, 'lateral displacement'!X490)</f>
        <v>#DIV/0!</v>
      </c>
      <c r="J490" s="18" t="e">
        <f>IF('lateral displacement'!Z490=0, 'lateral displacement'!Z490/0, 'lateral displacement'!Z490)</f>
        <v>#DIV/0!</v>
      </c>
    </row>
    <row r="491" spans="2:10" x14ac:dyDescent="0.15">
      <c r="B491" s="15" t="e">
        <f>IF('RAOB Used for Calcs'!C491=0, 'RAOB Used for Calcs'!C491/0, 'RAOB Used for Calcs'!C491)</f>
        <v>#DIV/0!</v>
      </c>
      <c r="D491" s="47" t="e">
        <f>IF('lateral displacement'!T491=0, 'lateral displacement'!T491/0, 'lateral displacement'!T491)</f>
        <v>#DIV/0!</v>
      </c>
      <c r="F491" s="47" t="e">
        <f>IF('lateral displacement'!V491=0, 'lateral displacement'!V491/0, 'lateral displacement'!V491)</f>
        <v>#DIV/0!</v>
      </c>
      <c r="H491" s="47" t="e">
        <f>IF('lateral displacement'!X491=0, 'lateral displacement'!X491/0, 'lateral displacement'!X491)</f>
        <v>#DIV/0!</v>
      </c>
      <c r="J491" s="18" t="e">
        <f>IF('lateral displacement'!Z491=0, 'lateral displacement'!Z491/0, 'lateral displacement'!Z491)</f>
        <v>#DIV/0!</v>
      </c>
    </row>
    <row r="492" spans="2:10" x14ac:dyDescent="0.15">
      <c r="B492" s="15" t="e">
        <f>IF('RAOB Used for Calcs'!C492=0, 'RAOB Used for Calcs'!C492/0, 'RAOB Used for Calcs'!C492)</f>
        <v>#DIV/0!</v>
      </c>
      <c r="D492" s="47" t="e">
        <f>IF('lateral displacement'!T492=0, 'lateral displacement'!T492/0, 'lateral displacement'!T492)</f>
        <v>#DIV/0!</v>
      </c>
      <c r="F492" s="47" t="e">
        <f>IF('lateral displacement'!V492=0, 'lateral displacement'!V492/0, 'lateral displacement'!V492)</f>
        <v>#DIV/0!</v>
      </c>
      <c r="H492" s="47" t="e">
        <f>IF('lateral displacement'!X492=0, 'lateral displacement'!X492/0, 'lateral displacement'!X492)</f>
        <v>#DIV/0!</v>
      </c>
      <c r="J492" s="18" t="e">
        <f>IF('lateral displacement'!Z492=0, 'lateral displacement'!Z492/0, 'lateral displacement'!Z492)</f>
        <v>#DIV/0!</v>
      </c>
    </row>
    <row r="493" spans="2:10" x14ac:dyDescent="0.15">
      <c r="B493" s="15" t="e">
        <f>IF('RAOB Used for Calcs'!C493=0, 'RAOB Used for Calcs'!C493/0, 'RAOB Used for Calcs'!C493)</f>
        <v>#DIV/0!</v>
      </c>
      <c r="D493" s="47" t="e">
        <f>IF('lateral displacement'!T493=0, 'lateral displacement'!T493/0, 'lateral displacement'!T493)</f>
        <v>#DIV/0!</v>
      </c>
      <c r="F493" s="47" t="e">
        <f>IF('lateral displacement'!V493=0, 'lateral displacement'!V493/0, 'lateral displacement'!V493)</f>
        <v>#DIV/0!</v>
      </c>
      <c r="H493" s="47" t="e">
        <f>IF('lateral displacement'!X493=0, 'lateral displacement'!X493/0, 'lateral displacement'!X493)</f>
        <v>#DIV/0!</v>
      </c>
      <c r="J493" s="18" t="e">
        <f>IF('lateral displacement'!Z493=0, 'lateral displacement'!Z493/0, 'lateral displacement'!Z493)</f>
        <v>#DIV/0!</v>
      </c>
    </row>
    <row r="494" spans="2:10" x14ac:dyDescent="0.15">
      <c r="B494" s="15" t="e">
        <f>IF('RAOB Used for Calcs'!C494=0, 'RAOB Used for Calcs'!C494/0, 'RAOB Used for Calcs'!C494)</f>
        <v>#DIV/0!</v>
      </c>
      <c r="D494" s="47" t="e">
        <f>IF('lateral displacement'!T494=0, 'lateral displacement'!T494/0, 'lateral displacement'!T494)</f>
        <v>#DIV/0!</v>
      </c>
      <c r="F494" s="47" t="e">
        <f>IF('lateral displacement'!V494=0, 'lateral displacement'!V494/0, 'lateral displacement'!V494)</f>
        <v>#DIV/0!</v>
      </c>
      <c r="H494" s="47" t="e">
        <f>IF('lateral displacement'!X494=0, 'lateral displacement'!X494/0, 'lateral displacement'!X494)</f>
        <v>#DIV/0!</v>
      </c>
      <c r="J494" s="18" t="e">
        <f>IF('lateral displacement'!Z494=0, 'lateral displacement'!Z494/0, 'lateral displacement'!Z494)</f>
        <v>#DIV/0!</v>
      </c>
    </row>
    <row r="495" spans="2:10" x14ac:dyDescent="0.15">
      <c r="B495" s="15" t="e">
        <f>IF('RAOB Used for Calcs'!C495=0, 'RAOB Used for Calcs'!C495/0, 'RAOB Used for Calcs'!C495)</f>
        <v>#DIV/0!</v>
      </c>
      <c r="D495" s="47" t="e">
        <f>IF('lateral displacement'!T495=0, 'lateral displacement'!T495/0, 'lateral displacement'!T495)</f>
        <v>#DIV/0!</v>
      </c>
      <c r="F495" s="47" t="e">
        <f>IF('lateral displacement'!V495=0, 'lateral displacement'!V495/0, 'lateral displacement'!V495)</f>
        <v>#DIV/0!</v>
      </c>
      <c r="H495" s="47" t="e">
        <f>IF('lateral displacement'!X495=0, 'lateral displacement'!X495/0, 'lateral displacement'!X495)</f>
        <v>#DIV/0!</v>
      </c>
      <c r="J495" s="18" t="e">
        <f>IF('lateral displacement'!Z495=0, 'lateral displacement'!Z495/0, 'lateral displacement'!Z495)</f>
        <v>#DIV/0!</v>
      </c>
    </row>
    <row r="496" spans="2:10" x14ac:dyDescent="0.15">
      <c r="B496" s="15" t="e">
        <f>IF('RAOB Used for Calcs'!C496=0, 'RAOB Used for Calcs'!C496/0, 'RAOB Used for Calcs'!C496)</f>
        <v>#DIV/0!</v>
      </c>
      <c r="D496" s="47" t="e">
        <f>IF('lateral displacement'!T496=0, 'lateral displacement'!T496/0, 'lateral displacement'!T496)</f>
        <v>#DIV/0!</v>
      </c>
      <c r="F496" s="47" t="e">
        <f>IF('lateral displacement'!V496=0, 'lateral displacement'!V496/0, 'lateral displacement'!V496)</f>
        <v>#DIV/0!</v>
      </c>
      <c r="H496" s="47" t="e">
        <f>IF('lateral displacement'!X496=0, 'lateral displacement'!X496/0, 'lateral displacement'!X496)</f>
        <v>#DIV/0!</v>
      </c>
      <c r="J496" s="18" t="e">
        <f>IF('lateral displacement'!Z496=0, 'lateral displacement'!Z496/0, 'lateral displacement'!Z496)</f>
        <v>#DIV/0!</v>
      </c>
    </row>
    <row r="497" spans="2:10" x14ac:dyDescent="0.15">
      <c r="B497" s="15" t="e">
        <f>IF('RAOB Used for Calcs'!C497=0, 'RAOB Used for Calcs'!C497/0, 'RAOB Used for Calcs'!C497)</f>
        <v>#DIV/0!</v>
      </c>
      <c r="D497" s="47" t="e">
        <f>IF('lateral displacement'!T497=0, 'lateral displacement'!T497/0, 'lateral displacement'!T497)</f>
        <v>#DIV/0!</v>
      </c>
      <c r="F497" s="47" t="e">
        <f>IF('lateral displacement'!V497=0, 'lateral displacement'!V497/0, 'lateral displacement'!V497)</f>
        <v>#DIV/0!</v>
      </c>
      <c r="H497" s="47" t="e">
        <f>IF('lateral displacement'!X497=0, 'lateral displacement'!X497/0, 'lateral displacement'!X497)</f>
        <v>#DIV/0!</v>
      </c>
      <c r="J497" s="18" t="e">
        <f>IF('lateral displacement'!Z497=0, 'lateral displacement'!Z497/0, 'lateral displacement'!Z497)</f>
        <v>#DIV/0!</v>
      </c>
    </row>
    <row r="498" spans="2:10" x14ac:dyDescent="0.15">
      <c r="B498" s="15" t="e">
        <f>IF('RAOB Used for Calcs'!C498=0, 'RAOB Used for Calcs'!C498/0, 'RAOB Used for Calcs'!C498)</f>
        <v>#DIV/0!</v>
      </c>
      <c r="D498" s="47" t="e">
        <f>IF('lateral displacement'!T498=0, 'lateral displacement'!T498/0, 'lateral displacement'!T498)</f>
        <v>#DIV/0!</v>
      </c>
      <c r="F498" s="47" t="e">
        <f>IF('lateral displacement'!V498=0, 'lateral displacement'!V498/0, 'lateral displacement'!V498)</f>
        <v>#DIV/0!</v>
      </c>
      <c r="H498" s="47" t="e">
        <f>IF('lateral displacement'!X498=0, 'lateral displacement'!X498/0, 'lateral displacement'!X498)</f>
        <v>#DIV/0!</v>
      </c>
      <c r="J498" s="18" t="e">
        <f>IF('lateral displacement'!Z498=0, 'lateral displacement'!Z498/0, 'lateral displacement'!Z498)</f>
        <v>#DIV/0!</v>
      </c>
    </row>
    <row r="499" spans="2:10" x14ac:dyDescent="0.15">
      <c r="B499" s="15" t="e">
        <f>IF('RAOB Used for Calcs'!C499=0, 'RAOB Used for Calcs'!C499/0, 'RAOB Used for Calcs'!C499)</f>
        <v>#DIV/0!</v>
      </c>
      <c r="D499" s="47" t="e">
        <f>IF('lateral displacement'!T499=0, 'lateral displacement'!T499/0, 'lateral displacement'!T499)</f>
        <v>#DIV/0!</v>
      </c>
      <c r="F499" s="47" t="e">
        <f>IF('lateral displacement'!V499=0, 'lateral displacement'!V499/0, 'lateral displacement'!V499)</f>
        <v>#DIV/0!</v>
      </c>
      <c r="H499" s="47" t="e">
        <f>IF('lateral displacement'!X499=0, 'lateral displacement'!X499/0, 'lateral displacement'!X499)</f>
        <v>#DIV/0!</v>
      </c>
      <c r="J499" s="18" t="e">
        <f>IF('lateral displacement'!Z499=0, 'lateral displacement'!Z499/0, 'lateral displacement'!Z499)</f>
        <v>#DIV/0!</v>
      </c>
    </row>
    <row r="500" spans="2:10" x14ac:dyDescent="0.15">
      <c r="B500" s="15" t="e">
        <f>IF('RAOB Used for Calcs'!C500=0, 'RAOB Used for Calcs'!C500/0, 'RAOB Used for Calcs'!C500)</f>
        <v>#DIV/0!</v>
      </c>
      <c r="D500" s="47" t="e">
        <f>IF('lateral displacement'!T500=0, 'lateral displacement'!T500/0, 'lateral displacement'!T500)</f>
        <v>#DIV/0!</v>
      </c>
      <c r="F500" s="47" t="e">
        <f>IF('lateral displacement'!V500=0, 'lateral displacement'!V500/0, 'lateral displacement'!V500)</f>
        <v>#DIV/0!</v>
      </c>
      <c r="H500" s="47" t="e">
        <f>IF('lateral displacement'!X500=0, 'lateral displacement'!X500/0, 'lateral displacement'!X500)</f>
        <v>#DIV/0!</v>
      </c>
      <c r="J500" s="18" t="e">
        <f>IF('lateral displacement'!Z500=0, 'lateral displacement'!Z500/0, 'lateral displacement'!Z500)</f>
        <v>#DIV/0!</v>
      </c>
    </row>
    <row r="501" spans="2:10" x14ac:dyDescent="0.15">
      <c r="B501" s="15" t="e">
        <f>IF('RAOB Used for Calcs'!C501=0, 'RAOB Used for Calcs'!C501/0, 'RAOB Used for Calcs'!C501)</f>
        <v>#DIV/0!</v>
      </c>
      <c r="D501" s="47" t="e">
        <f>IF('lateral displacement'!T501=0, 'lateral displacement'!T501/0, 'lateral displacement'!T501)</f>
        <v>#DIV/0!</v>
      </c>
      <c r="F501" s="47" t="e">
        <f>IF('lateral displacement'!V501=0, 'lateral displacement'!V501/0, 'lateral displacement'!V501)</f>
        <v>#DIV/0!</v>
      </c>
      <c r="H501" s="47" t="e">
        <f>IF('lateral displacement'!X501=0, 'lateral displacement'!X501/0, 'lateral displacement'!X501)</f>
        <v>#DIV/0!</v>
      </c>
      <c r="J501" s="18" t="e">
        <f>IF('lateral displacement'!Z501=0, 'lateral displacement'!Z501/0, 'lateral displacement'!Z501)</f>
        <v>#DIV/0!</v>
      </c>
    </row>
    <row r="502" spans="2:10" x14ac:dyDescent="0.15">
      <c r="B502" s="15" t="e">
        <f>IF('RAOB Used for Calcs'!C502=0, 'RAOB Used for Calcs'!C502/0, 'RAOB Used for Calcs'!C502)</f>
        <v>#DIV/0!</v>
      </c>
      <c r="D502" s="47" t="e">
        <f>IF('lateral displacement'!T502=0, 'lateral displacement'!T502/0, 'lateral displacement'!T502)</f>
        <v>#DIV/0!</v>
      </c>
      <c r="F502" s="47" t="e">
        <f>IF('lateral displacement'!V502=0, 'lateral displacement'!V502/0, 'lateral displacement'!V502)</f>
        <v>#DIV/0!</v>
      </c>
      <c r="H502" s="47" t="e">
        <f>IF('lateral displacement'!X502=0, 'lateral displacement'!X502/0, 'lateral displacement'!X502)</f>
        <v>#DIV/0!</v>
      </c>
      <c r="J502" s="18" t="e">
        <f>IF('lateral displacement'!Z502=0, 'lateral displacement'!Z502/0, 'lateral displacement'!Z502)</f>
        <v>#DIV/0!</v>
      </c>
    </row>
    <row r="503" spans="2:10" x14ac:dyDescent="0.15">
      <c r="B503" s="15" t="e">
        <f>IF('RAOB Used for Calcs'!C503=0, 'RAOB Used for Calcs'!C503/0, 'RAOB Used for Calcs'!C503)</f>
        <v>#DIV/0!</v>
      </c>
      <c r="D503" s="47" t="e">
        <f>IF('lateral displacement'!T503=0, 'lateral displacement'!T503/0, 'lateral displacement'!T503)</f>
        <v>#DIV/0!</v>
      </c>
      <c r="F503" s="47" t="e">
        <f>IF('lateral displacement'!V503=0, 'lateral displacement'!V503/0, 'lateral displacement'!V503)</f>
        <v>#DIV/0!</v>
      </c>
      <c r="H503" s="47" t="e">
        <f>IF('lateral displacement'!X503=0, 'lateral displacement'!X503/0, 'lateral displacement'!X503)</f>
        <v>#DIV/0!</v>
      </c>
      <c r="J503" s="18" t="e">
        <f>IF('lateral displacement'!Z503=0, 'lateral displacement'!Z503/0, 'lateral displacement'!Z503)</f>
        <v>#DIV/0!</v>
      </c>
    </row>
    <row r="504" spans="2:10" x14ac:dyDescent="0.15">
      <c r="B504" s="15" t="e">
        <f>IF('RAOB Used for Calcs'!C504=0, 'RAOB Used for Calcs'!C504/0, 'RAOB Used for Calcs'!C504)</f>
        <v>#DIV/0!</v>
      </c>
      <c r="D504" s="47" t="e">
        <f>IF('lateral displacement'!T504=0, 'lateral displacement'!T504/0, 'lateral displacement'!T504)</f>
        <v>#DIV/0!</v>
      </c>
      <c r="F504" s="47" t="e">
        <f>IF('lateral displacement'!V504=0, 'lateral displacement'!V504/0, 'lateral displacement'!V504)</f>
        <v>#DIV/0!</v>
      </c>
      <c r="H504" s="47" t="e">
        <f>IF('lateral displacement'!X504=0, 'lateral displacement'!X504/0, 'lateral displacement'!X504)</f>
        <v>#DIV/0!</v>
      </c>
      <c r="J504" s="18" t="e">
        <f>IF('lateral displacement'!Z504=0, 'lateral displacement'!Z504/0, 'lateral displacement'!Z504)</f>
        <v>#DIV/0!</v>
      </c>
    </row>
    <row r="505" spans="2:10" x14ac:dyDescent="0.15">
      <c r="B505" s="15" t="e">
        <f>IF('RAOB Used for Calcs'!C505=0, 'RAOB Used for Calcs'!C505/0, 'RAOB Used for Calcs'!C505)</f>
        <v>#DIV/0!</v>
      </c>
      <c r="D505" s="47" t="e">
        <f>IF('lateral displacement'!T505=0, 'lateral displacement'!T505/0, 'lateral displacement'!T505)</f>
        <v>#DIV/0!</v>
      </c>
      <c r="F505" s="47" t="e">
        <f>IF('lateral displacement'!V505=0, 'lateral displacement'!V505/0, 'lateral displacement'!V505)</f>
        <v>#DIV/0!</v>
      </c>
      <c r="H505" s="47" t="e">
        <f>IF('lateral displacement'!X505=0, 'lateral displacement'!X505/0, 'lateral displacement'!X505)</f>
        <v>#DIV/0!</v>
      </c>
      <c r="J505" s="18" t="e">
        <f>IF('lateral displacement'!Z505=0, 'lateral displacement'!Z505/0, 'lateral displacement'!Z505)</f>
        <v>#DIV/0!</v>
      </c>
    </row>
    <row r="506" spans="2:10" x14ac:dyDescent="0.15">
      <c r="B506" s="15" t="e">
        <f>IF('RAOB Used for Calcs'!C506=0, 'RAOB Used for Calcs'!C506/0, 'RAOB Used for Calcs'!C506)</f>
        <v>#DIV/0!</v>
      </c>
      <c r="D506" s="47" t="e">
        <f>IF('lateral displacement'!T506=0, 'lateral displacement'!T506/0, 'lateral displacement'!T506)</f>
        <v>#DIV/0!</v>
      </c>
      <c r="F506" s="47" t="e">
        <f>IF('lateral displacement'!V506=0, 'lateral displacement'!V506/0, 'lateral displacement'!V506)</f>
        <v>#DIV/0!</v>
      </c>
      <c r="H506" s="47" t="e">
        <f>IF('lateral displacement'!X506=0, 'lateral displacement'!X506/0, 'lateral displacement'!X506)</f>
        <v>#DIV/0!</v>
      </c>
      <c r="J506" s="18" t="e">
        <f>IF('lateral displacement'!Z506=0, 'lateral displacement'!Z506/0, 'lateral displacement'!Z506)</f>
        <v>#DIV/0!</v>
      </c>
    </row>
    <row r="507" spans="2:10" x14ac:dyDescent="0.15">
      <c r="B507" s="15" t="e">
        <f>IF('RAOB Used for Calcs'!C507=0, 'RAOB Used for Calcs'!C507/0, 'RAOB Used for Calcs'!C507)</f>
        <v>#DIV/0!</v>
      </c>
      <c r="D507" s="47" t="e">
        <f>IF('lateral displacement'!T507=0, 'lateral displacement'!T507/0, 'lateral displacement'!T507)</f>
        <v>#DIV/0!</v>
      </c>
      <c r="F507" s="47" t="e">
        <f>IF('lateral displacement'!V507=0, 'lateral displacement'!V507/0, 'lateral displacement'!V507)</f>
        <v>#DIV/0!</v>
      </c>
      <c r="H507" s="47" t="e">
        <f>IF('lateral displacement'!X507=0, 'lateral displacement'!X507/0, 'lateral displacement'!X507)</f>
        <v>#DIV/0!</v>
      </c>
      <c r="J507" s="18" t="e">
        <f>IF('lateral displacement'!Z507=0, 'lateral displacement'!Z507/0, 'lateral displacement'!Z507)</f>
        <v>#DIV/0!</v>
      </c>
    </row>
    <row r="508" spans="2:10" x14ac:dyDescent="0.15">
      <c r="B508" s="15" t="e">
        <f>IF('RAOB Used for Calcs'!C508=0, 'RAOB Used for Calcs'!C508/0, 'RAOB Used for Calcs'!C508)</f>
        <v>#DIV/0!</v>
      </c>
      <c r="D508" s="47" t="e">
        <f>IF('lateral displacement'!T508=0, 'lateral displacement'!T508/0, 'lateral displacement'!T508)</f>
        <v>#DIV/0!</v>
      </c>
      <c r="F508" s="47" t="e">
        <f>IF('lateral displacement'!V508=0, 'lateral displacement'!V508/0, 'lateral displacement'!V508)</f>
        <v>#DIV/0!</v>
      </c>
      <c r="H508" s="47" t="e">
        <f>IF('lateral displacement'!X508=0, 'lateral displacement'!X508/0, 'lateral displacement'!X508)</f>
        <v>#DIV/0!</v>
      </c>
      <c r="J508" s="18" t="e">
        <f>IF('lateral displacement'!Z508=0, 'lateral displacement'!Z508/0, 'lateral displacement'!Z508)</f>
        <v>#DIV/0!</v>
      </c>
    </row>
    <row r="509" spans="2:10" x14ac:dyDescent="0.15">
      <c r="B509" s="15" t="e">
        <f>IF('RAOB Used for Calcs'!C509=0, 'RAOB Used for Calcs'!C509/0, 'RAOB Used for Calcs'!C509)</f>
        <v>#DIV/0!</v>
      </c>
      <c r="D509" s="47" t="e">
        <f>IF('lateral displacement'!T509=0, 'lateral displacement'!T509/0, 'lateral displacement'!T509)</f>
        <v>#DIV/0!</v>
      </c>
      <c r="F509" s="47" t="e">
        <f>IF('lateral displacement'!V509=0, 'lateral displacement'!V509/0, 'lateral displacement'!V509)</f>
        <v>#DIV/0!</v>
      </c>
      <c r="H509" s="47" t="e">
        <f>IF('lateral displacement'!X509=0, 'lateral displacement'!X509/0, 'lateral displacement'!X509)</f>
        <v>#DIV/0!</v>
      </c>
      <c r="J509" s="18" t="e">
        <f>IF('lateral displacement'!Z509=0, 'lateral displacement'!Z509/0, 'lateral displacement'!Z509)</f>
        <v>#DIV/0!</v>
      </c>
    </row>
    <row r="510" spans="2:10" x14ac:dyDescent="0.15">
      <c r="B510" s="15" t="e">
        <f>IF('RAOB Used for Calcs'!C510=0, 'RAOB Used for Calcs'!C510/0, 'RAOB Used for Calcs'!C510)</f>
        <v>#DIV/0!</v>
      </c>
      <c r="D510" s="47" t="e">
        <f>IF('lateral displacement'!T510=0, 'lateral displacement'!T510/0, 'lateral displacement'!T510)</f>
        <v>#DIV/0!</v>
      </c>
      <c r="F510" s="47" t="e">
        <f>IF('lateral displacement'!V510=0, 'lateral displacement'!V510/0, 'lateral displacement'!V510)</f>
        <v>#DIV/0!</v>
      </c>
      <c r="H510" s="47" t="e">
        <f>IF('lateral displacement'!X510=0, 'lateral displacement'!X510/0, 'lateral displacement'!X510)</f>
        <v>#DIV/0!</v>
      </c>
      <c r="J510" s="18" t="e">
        <f>IF('lateral displacement'!Z510=0, 'lateral displacement'!Z510/0, 'lateral displacement'!Z510)</f>
        <v>#DIV/0!</v>
      </c>
    </row>
    <row r="511" spans="2:10" x14ac:dyDescent="0.15">
      <c r="B511" s="15" t="e">
        <f>IF('RAOB Used for Calcs'!C511=0, 'RAOB Used for Calcs'!C511/0, 'RAOB Used for Calcs'!C511)</f>
        <v>#DIV/0!</v>
      </c>
      <c r="D511" s="47" t="e">
        <f>IF('lateral displacement'!T511=0, 'lateral displacement'!T511/0, 'lateral displacement'!T511)</f>
        <v>#DIV/0!</v>
      </c>
      <c r="F511" s="47" t="e">
        <f>IF('lateral displacement'!V511=0, 'lateral displacement'!V511/0, 'lateral displacement'!V511)</f>
        <v>#DIV/0!</v>
      </c>
      <c r="H511" s="47" t="e">
        <f>IF('lateral displacement'!X511=0, 'lateral displacement'!X511/0, 'lateral displacement'!X511)</f>
        <v>#DIV/0!</v>
      </c>
      <c r="J511" s="18" t="e">
        <f>IF('lateral displacement'!Z511=0, 'lateral displacement'!Z511/0, 'lateral displacement'!Z511)</f>
        <v>#DIV/0!</v>
      </c>
    </row>
    <row r="512" spans="2:10" x14ac:dyDescent="0.15">
      <c r="B512" s="15" t="e">
        <f>IF('RAOB Used for Calcs'!C512=0, 'RAOB Used for Calcs'!C512/0, 'RAOB Used for Calcs'!C512)</f>
        <v>#DIV/0!</v>
      </c>
      <c r="D512" s="47" t="e">
        <f>IF('lateral displacement'!T512=0, 'lateral displacement'!T512/0, 'lateral displacement'!T512)</f>
        <v>#DIV/0!</v>
      </c>
      <c r="F512" s="47" t="e">
        <f>IF('lateral displacement'!V512=0, 'lateral displacement'!V512/0, 'lateral displacement'!V512)</f>
        <v>#DIV/0!</v>
      </c>
      <c r="H512" s="47" t="e">
        <f>IF('lateral displacement'!X512=0, 'lateral displacement'!X512/0, 'lateral displacement'!X512)</f>
        <v>#DIV/0!</v>
      </c>
      <c r="J512" s="18" t="e">
        <f>IF('lateral displacement'!Z512=0, 'lateral displacement'!Z512/0, 'lateral displacement'!Z512)</f>
        <v>#DIV/0!</v>
      </c>
    </row>
    <row r="513" spans="2:10" x14ac:dyDescent="0.15">
      <c r="B513" s="15" t="e">
        <f>IF('RAOB Used for Calcs'!C513=0, 'RAOB Used for Calcs'!C513/0, 'RAOB Used for Calcs'!C513)</f>
        <v>#DIV/0!</v>
      </c>
      <c r="D513" s="47" t="e">
        <f>IF('lateral displacement'!T513=0, 'lateral displacement'!T513/0, 'lateral displacement'!T513)</f>
        <v>#DIV/0!</v>
      </c>
      <c r="F513" s="47" t="e">
        <f>IF('lateral displacement'!V513=0, 'lateral displacement'!V513/0, 'lateral displacement'!V513)</f>
        <v>#DIV/0!</v>
      </c>
      <c r="H513" s="47" t="e">
        <f>IF('lateral displacement'!X513=0, 'lateral displacement'!X513/0, 'lateral displacement'!X513)</f>
        <v>#DIV/0!</v>
      </c>
      <c r="J513" s="18" t="e">
        <f>IF('lateral displacement'!Z513=0, 'lateral displacement'!Z513/0, 'lateral displacement'!Z513)</f>
        <v>#DIV/0!</v>
      </c>
    </row>
    <row r="514" spans="2:10" x14ac:dyDescent="0.15">
      <c r="B514" s="15" t="e">
        <f>IF('RAOB Used for Calcs'!C514=0, 'RAOB Used for Calcs'!C514/0, 'RAOB Used for Calcs'!C514)</f>
        <v>#DIV/0!</v>
      </c>
      <c r="D514" s="47" t="e">
        <f>IF('lateral displacement'!T514=0, 'lateral displacement'!T514/0, 'lateral displacement'!T514)</f>
        <v>#DIV/0!</v>
      </c>
      <c r="F514" s="47" t="e">
        <f>IF('lateral displacement'!V514=0, 'lateral displacement'!V514/0, 'lateral displacement'!V514)</f>
        <v>#DIV/0!</v>
      </c>
      <c r="H514" s="47" t="e">
        <f>IF('lateral displacement'!X514=0, 'lateral displacement'!X514/0, 'lateral displacement'!X514)</f>
        <v>#DIV/0!</v>
      </c>
      <c r="J514" s="18" t="e">
        <f>IF('lateral displacement'!Z514=0, 'lateral displacement'!Z514/0, 'lateral displacement'!Z514)</f>
        <v>#DIV/0!</v>
      </c>
    </row>
    <row r="515" spans="2:10" x14ac:dyDescent="0.15">
      <c r="B515" s="15" t="e">
        <f>IF('RAOB Used for Calcs'!C515=0, 'RAOB Used for Calcs'!C515/0, 'RAOB Used for Calcs'!C515)</f>
        <v>#DIV/0!</v>
      </c>
      <c r="D515" s="47" t="e">
        <f>IF('lateral displacement'!T515=0, 'lateral displacement'!T515/0, 'lateral displacement'!T515)</f>
        <v>#DIV/0!</v>
      </c>
      <c r="F515" s="47" t="e">
        <f>IF('lateral displacement'!V515=0, 'lateral displacement'!V515/0, 'lateral displacement'!V515)</f>
        <v>#DIV/0!</v>
      </c>
      <c r="H515" s="47" t="e">
        <f>IF('lateral displacement'!X515=0, 'lateral displacement'!X515/0, 'lateral displacement'!X515)</f>
        <v>#DIV/0!</v>
      </c>
      <c r="J515" s="18" t="e">
        <f>IF('lateral displacement'!Z515=0, 'lateral displacement'!Z515/0, 'lateral displacement'!Z515)</f>
        <v>#DIV/0!</v>
      </c>
    </row>
    <row r="516" spans="2:10" x14ac:dyDescent="0.15">
      <c r="B516" s="15" t="e">
        <f>IF('RAOB Used for Calcs'!C516=0, 'RAOB Used for Calcs'!C516/0, 'RAOB Used for Calcs'!C516)</f>
        <v>#DIV/0!</v>
      </c>
      <c r="D516" s="47" t="e">
        <f>IF('lateral displacement'!T516=0, 'lateral displacement'!T516/0, 'lateral displacement'!T516)</f>
        <v>#DIV/0!</v>
      </c>
      <c r="F516" s="47" t="e">
        <f>IF('lateral displacement'!V516=0, 'lateral displacement'!V516/0, 'lateral displacement'!V516)</f>
        <v>#DIV/0!</v>
      </c>
      <c r="H516" s="47" t="e">
        <f>IF('lateral displacement'!X516=0, 'lateral displacement'!X516/0, 'lateral displacement'!X516)</f>
        <v>#DIV/0!</v>
      </c>
      <c r="J516" s="18" t="e">
        <f>IF('lateral displacement'!Z516=0, 'lateral displacement'!Z516/0, 'lateral displacement'!Z516)</f>
        <v>#DIV/0!</v>
      </c>
    </row>
    <row r="517" spans="2:10" x14ac:dyDescent="0.15">
      <c r="B517" s="15" t="e">
        <f>IF('RAOB Used for Calcs'!C517=0, 'RAOB Used for Calcs'!C517/0, 'RAOB Used for Calcs'!C517)</f>
        <v>#DIV/0!</v>
      </c>
      <c r="D517" s="47" t="e">
        <f>IF('lateral displacement'!T517=0, 'lateral displacement'!T517/0, 'lateral displacement'!T517)</f>
        <v>#DIV/0!</v>
      </c>
      <c r="F517" s="47" t="e">
        <f>IF('lateral displacement'!V517=0, 'lateral displacement'!V517/0, 'lateral displacement'!V517)</f>
        <v>#DIV/0!</v>
      </c>
      <c r="H517" s="47" t="e">
        <f>IF('lateral displacement'!X517=0, 'lateral displacement'!X517/0, 'lateral displacement'!X517)</f>
        <v>#DIV/0!</v>
      </c>
      <c r="J517" s="18" t="e">
        <f>IF('lateral displacement'!Z517=0, 'lateral displacement'!Z517/0, 'lateral displacement'!Z517)</f>
        <v>#DIV/0!</v>
      </c>
    </row>
    <row r="518" spans="2:10" x14ac:dyDescent="0.15">
      <c r="B518" s="15" t="e">
        <f>IF('RAOB Used for Calcs'!C518=0, 'RAOB Used for Calcs'!C518/0, 'RAOB Used for Calcs'!C518)</f>
        <v>#DIV/0!</v>
      </c>
      <c r="D518" s="47" t="e">
        <f>IF('lateral displacement'!T518=0, 'lateral displacement'!T518/0, 'lateral displacement'!T518)</f>
        <v>#DIV/0!</v>
      </c>
      <c r="F518" s="47" t="e">
        <f>IF('lateral displacement'!V518=0, 'lateral displacement'!V518/0, 'lateral displacement'!V518)</f>
        <v>#DIV/0!</v>
      </c>
      <c r="H518" s="47" t="e">
        <f>IF('lateral displacement'!X518=0, 'lateral displacement'!X518/0, 'lateral displacement'!X518)</f>
        <v>#DIV/0!</v>
      </c>
      <c r="J518" s="18" t="e">
        <f>IF('lateral displacement'!Z518=0, 'lateral displacement'!Z518/0, 'lateral displacement'!Z518)</f>
        <v>#DIV/0!</v>
      </c>
    </row>
    <row r="519" spans="2:10" x14ac:dyDescent="0.15">
      <c r="B519" s="15" t="e">
        <f>IF('RAOB Used for Calcs'!C519=0, 'RAOB Used for Calcs'!C519/0, 'RAOB Used for Calcs'!C519)</f>
        <v>#DIV/0!</v>
      </c>
      <c r="D519" s="47" t="e">
        <f>IF('lateral displacement'!T519=0, 'lateral displacement'!T519/0, 'lateral displacement'!T519)</f>
        <v>#DIV/0!</v>
      </c>
      <c r="F519" s="47" t="e">
        <f>IF('lateral displacement'!V519=0, 'lateral displacement'!V519/0, 'lateral displacement'!V519)</f>
        <v>#DIV/0!</v>
      </c>
      <c r="H519" s="47" t="e">
        <f>IF('lateral displacement'!X519=0, 'lateral displacement'!X519/0, 'lateral displacement'!X519)</f>
        <v>#DIV/0!</v>
      </c>
      <c r="J519" s="18" t="e">
        <f>IF('lateral displacement'!Z519=0, 'lateral displacement'!Z519/0, 'lateral displacement'!Z519)</f>
        <v>#DIV/0!</v>
      </c>
    </row>
    <row r="520" spans="2:10" x14ac:dyDescent="0.15">
      <c r="B520" s="15" t="e">
        <f>IF('RAOB Used for Calcs'!C520=0, 'RAOB Used for Calcs'!C520/0, 'RAOB Used for Calcs'!C520)</f>
        <v>#DIV/0!</v>
      </c>
      <c r="D520" s="47" t="e">
        <f>IF('lateral displacement'!T520=0, 'lateral displacement'!T520/0, 'lateral displacement'!T520)</f>
        <v>#DIV/0!</v>
      </c>
      <c r="F520" s="47" t="e">
        <f>IF('lateral displacement'!V520=0, 'lateral displacement'!V520/0, 'lateral displacement'!V520)</f>
        <v>#DIV/0!</v>
      </c>
      <c r="H520" s="47" t="e">
        <f>IF('lateral displacement'!X520=0, 'lateral displacement'!X520/0, 'lateral displacement'!X520)</f>
        <v>#DIV/0!</v>
      </c>
      <c r="J520" s="18" t="e">
        <f>IF('lateral displacement'!Z520=0, 'lateral displacement'!Z520/0, 'lateral displacement'!Z520)</f>
        <v>#DIV/0!</v>
      </c>
    </row>
    <row r="521" spans="2:10" x14ac:dyDescent="0.15">
      <c r="B521" s="15" t="e">
        <f>IF('RAOB Used for Calcs'!C521=0, 'RAOB Used for Calcs'!C521/0, 'RAOB Used for Calcs'!C521)</f>
        <v>#DIV/0!</v>
      </c>
      <c r="D521" s="47" t="e">
        <f>IF('lateral displacement'!T521=0, 'lateral displacement'!T521/0, 'lateral displacement'!T521)</f>
        <v>#DIV/0!</v>
      </c>
      <c r="F521" s="47" t="e">
        <f>IF('lateral displacement'!V521=0, 'lateral displacement'!V521/0, 'lateral displacement'!V521)</f>
        <v>#DIV/0!</v>
      </c>
      <c r="H521" s="47" t="e">
        <f>IF('lateral displacement'!X521=0, 'lateral displacement'!X521/0, 'lateral displacement'!X521)</f>
        <v>#DIV/0!</v>
      </c>
      <c r="J521" s="18" t="e">
        <f>IF('lateral displacement'!Z521=0, 'lateral displacement'!Z521/0, 'lateral displacement'!Z521)</f>
        <v>#DIV/0!</v>
      </c>
    </row>
    <row r="522" spans="2:10" x14ac:dyDescent="0.15">
      <c r="B522" s="15" t="e">
        <f>IF('RAOB Used for Calcs'!C522=0, 'RAOB Used for Calcs'!C522/0, 'RAOB Used for Calcs'!C522)</f>
        <v>#DIV/0!</v>
      </c>
      <c r="D522" s="47" t="e">
        <f>IF('lateral displacement'!T522=0, 'lateral displacement'!T522/0, 'lateral displacement'!T522)</f>
        <v>#DIV/0!</v>
      </c>
      <c r="F522" s="47" t="e">
        <f>IF('lateral displacement'!V522=0, 'lateral displacement'!V522/0, 'lateral displacement'!V522)</f>
        <v>#DIV/0!</v>
      </c>
      <c r="H522" s="47" t="e">
        <f>IF('lateral displacement'!X522=0, 'lateral displacement'!X522/0, 'lateral displacement'!X522)</f>
        <v>#DIV/0!</v>
      </c>
      <c r="J522" s="18" t="e">
        <f>IF('lateral displacement'!Z522=0, 'lateral displacement'!Z522/0, 'lateral displacement'!Z522)</f>
        <v>#DIV/0!</v>
      </c>
    </row>
    <row r="523" spans="2:10" x14ac:dyDescent="0.15">
      <c r="B523" s="15" t="e">
        <f>IF('RAOB Used for Calcs'!C523=0, 'RAOB Used for Calcs'!C523/0, 'RAOB Used for Calcs'!C523)</f>
        <v>#DIV/0!</v>
      </c>
      <c r="D523" s="47" t="e">
        <f>IF('lateral displacement'!T523=0, 'lateral displacement'!T523/0, 'lateral displacement'!T523)</f>
        <v>#DIV/0!</v>
      </c>
      <c r="F523" s="47" t="e">
        <f>IF('lateral displacement'!V523=0, 'lateral displacement'!V523/0, 'lateral displacement'!V523)</f>
        <v>#DIV/0!</v>
      </c>
      <c r="H523" s="47" t="e">
        <f>IF('lateral displacement'!X523=0, 'lateral displacement'!X523/0, 'lateral displacement'!X523)</f>
        <v>#DIV/0!</v>
      </c>
      <c r="J523" s="18" t="e">
        <f>IF('lateral displacement'!Z523=0, 'lateral displacement'!Z523/0, 'lateral displacement'!Z523)</f>
        <v>#DIV/0!</v>
      </c>
    </row>
    <row r="524" spans="2:10" x14ac:dyDescent="0.15">
      <c r="B524" s="15" t="e">
        <f>IF('RAOB Used for Calcs'!C524=0, 'RAOB Used for Calcs'!C524/0, 'RAOB Used for Calcs'!C524)</f>
        <v>#DIV/0!</v>
      </c>
      <c r="D524" s="47" t="e">
        <f>IF('lateral displacement'!T524=0, 'lateral displacement'!T524/0, 'lateral displacement'!T524)</f>
        <v>#DIV/0!</v>
      </c>
      <c r="F524" s="47" t="e">
        <f>IF('lateral displacement'!V524=0, 'lateral displacement'!V524/0, 'lateral displacement'!V524)</f>
        <v>#DIV/0!</v>
      </c>
      <c r="H524" s="47" t="e">
        <f>IF('lateral displacement'!X524=0, 'lateral displacement'!X524/0, 'lateral displacement'!X524)</f>
        <v>#DIV/0!</v>
      </c>
      <c r="J524" s="18" t="e">
        <f>IF('lateral displacement'!Z524=0, 'lateral displacement'!Z524/0, 'lateral displacement'!Z524)</f>
        <v>#DIV/0!</v>
      </c>
    </row>
    <row r="525" spans="2:10" x14ac:dyDescent="0.15">
      <c r="B525" s="15" t="e">
        <f>IF('RAOB Used for Calcs'!C525=0, 'RAOB Used for Calcs'!C525/0, 'RAOB Used for Calcs'!C525)</f>
        <v>#DIV/0!</v>
      </c>
      <c r="D525" s="47" t="e">
        <f>IF('lateral displacement'!T525=0, 'lateral displacement'!T525/0, 'lateral displacement'!T525)</f>
        <v>#DIV/0!</v>
      </c>
      <c r="F525" s="47" t="e">
        <f>IF('lateral displacement'!V525=0, 'lateral displacement'!V525/0, 'lateral displacement'!V525)</f>
        <v>#DIV/0!</v>
      </c>
      <c r="H525" s="47" t="e">
        <f>IF('lateral displacement'!X525=0, 'lateral displacement'!X525/0, 'lateral displacement'!X525)</f>
        <v>#DIV/0!</v>
      </c>
      <c r="J525" s="18" t="e">
        <f>IF('lateral displacement'!Z525=0, 'lateral displacement'!Z525/0, 'lateral displacement'!Z525)</f>
        <v>#DIV/0!</v>
      </c>
    </row>
    <row r="526" spans="2:10" x14ac:dyDescent="0.15">
      <c r="B526" s="15" t="e">
        <f>IF('RAOB Used for Calcs'!C526=0, 'RAOB Used for Calcs'!C526/0, 'RAOB Used for Calcs'!C526)</f>
        <v>#DIV/0!</v>
      </c>
      <c r="D526" s="47" t="e">
        <f>IF('lateral displacement'!T526=0, 'lateral displacement'!T526/0, 'lateral displacement'!T526)</f>
        <v>#DIV/0!</v>
      </c>
      <c r="F526" s="47" t="e">
        <f>IF('lateral displacement'!V526=0, 'lateral displacement'!V526/0, 'lateral displacement'!V526)</f>
        <v>#DIV/0!</v>
      </c>
      <c r="H526" s="47" t="e">
        <f>IF('lateral displacement'!X526=0, 'lateral displacement'!X526/0, 'lateral displacement'!X526)</f>
        <v>#DIV/0!</v>
      </c>
      <c r="J526" s="18" t="e">
        <f>IF('lateral displacement'!Z526=0, 'lateral displacement'!Z526/0, 'lateral displacement'!Z526)</f>
        <v>#DIV/0!</v>
      </c>
    </row>
    <row r="527" spans="2:10" x14ac:dyDescent="0.15">
      <c r="B527" s="15" t="e">
        <f>IF('RAOB Used for Calcs'!C527=0, 'RAOB Used for Calcs'!C527/0, 'RAOB Used for Calcs'!C527)</f>
        <v>#DIV/0!</v>
      </c>
      <c r="D527" s="47" t="e">
        <f>IF('lateral displacement'!T527=0, 'lateral displacement'!T527/0, 'lateral displacement'!T527)</f>
        <v>#DIV/0!</v>
      </c>
      <c r="F527" s="47" t="e">
        <f>IF('lateral displacement'!V527=0, 'lateral displacement'!V527/0, 'lateral displacement'!V527)</f>
        <v>#DIV/0!</v>
      </c>
      <c r="H527" s="47" t="e">
        <f>IF('lateral displacement'!X527=0, 'lateral displacement'!X527/0, 'lateral displacement'!X527)</f>
        <v>#DIV/0!</v>
      </c>
      <c r="J527" s="18" t="e">
        <f>IF('lateral displacement'!Z527=0, 'lateral displacement'!Z527/0, 'lateral displacement'!Z527)</f>
        <v>#DIV/0!</v>
      </c>
    </row>
    <row r="528" spans="2:10" x14ac:dyDescent="0.15">
      <c r="B528" s="15" t="e">
        <f>IF('RAOB Used for Calcs'!C528=0, 'RAOB Used for Calcs'!C528/0, 'RAOB Used for Calcs'!C528)</f>
        <v>#DIV/0!</v>
      </c>
      <c r="D528" s="47" t="e">
        <f>IF('lateral displacement'!T528=0, 'lateral displacement'!T528/0, 'lateral displacement'!T528)</f>
        <v>#DIV/0!</v>
      </c>
      <c r="F528" s="47" t="e">
        <f>IF('lateral displacement'!V528=0, 'lateral displacement'!V528/0, 'lateral displacement'!V528)</f>
        <v>#DIV/0!</v>
      </c>
      <c r="H528" s="47" t="e">
        <f>IF('lateral displacement'!X528=0, 'lateral displacement'!X528/0, 'lateral displacement'!X528)</f>
        <v>#DIV/0!</v>
      </c>
      <c r="J528" s="18" t="e">
        <f>IF('lateral displacement'!Z528=0, 'lateral displacement'!Z528/0, 'lateral displacement'!Z528)</f>
        <v>#DIV/0!</v>
      </c>
    </row>
    <row r="529" spans="2:10" x14ac:dyDescent="0.15">
      <c r="B529" s="15" t="e">
        <f>IF('RAOB Used for Calcs'!C529=0, 'RAOB Used for Calcs'!C529/0, 'RAOB Used for Calcs'!C529)</f>
        <v>#DIV/0!</v>
      </c>
      <c r="D529" s="47" t="e">
        <f>IF('lateral displacement'!T529=0, 'lateral displacement'!T529/0, 'lateral displacement'!T529)</f>
        <v>#DIV/0!</v>
      </c>
      <c r="F529" s="47" t="e">
        <f>IF('lateral displacement'!V529=0, 'lateral displacement'!V529/0, 'lateral displacement'!V529)</f>
        <v>#DIV/0!</v>
      </c>
      <c r="H529" s="47" t="e">
        <f>IF('lateral displacement'!X529=0, 'lateral displacement'!X529/0, 'lateral displacement'!X529)</f>
        <v>#DIV/0!</v>
      </c>
      <c r="J529" s="18" t="e">
        <f>IF('lateral displacement'!Z529=0, 'lateral displacement'!Z529/0, 'lateral displacement'!Z529)</f>
        <v>#DIV/0!</v>
      </c>
    </row>
    <row r="530" spans="2:10" x14ac:dyDescent="0.15">
      <c r="B530" s="15" t="e">
        <f>IF('RAOB Used for Calcs'!C530=0, 'RAOB Used for Calcs'!C530/0, 'RAOB Used for Calcs'!C530)</f>
        <v>#DIV/0!</v>
      </c>
      <c r="D530" s="47" t="e">
        <f>IF('lateral displacement'!T530=0, 'lateral displacement'!T530/0, 'lateral displacement'!T530)</f>
        <v>#DIV/0!</v>
      </c>
      <c r="F530" s="47" t="e">
        <f>IF('lateral displacement'!V530=0, 'lateral displacement'!V530/0, 'lateral displacement'!V530)</f>
        <v>#DIV/0!</v>
      </c>
      <c r="H530" s="47" t="e">
        <f>IF('lateral displacement'!X530=0, 'lateral displacement'!X530/0, 'lateral displacement'!X530)</f>
        <v>#DIV/0!</v>
      </c>
      <c r="J530" s="18" t="e">
        <f>IF('lateral displacement'!Z530=0, 'lateral displacement'!Z530/0, 'lateral displacement'!Z530)</f>
        <v>#DIV/0!</v>
      </c>
    </row>
    <row r="531" spans="2:10" x14ac:dyDescent="0.15">
      <c r="B531" s="15" t="e">
        <f>IF('RAOB Used for Calcs'!C531=0, 'RAOB Used for Calcs'!C531/0, 'RAOB Used for Calcs'!C531)</f>
        <v>#DIV/0!</v>
      </c>
      <c r="D531" s="47" t="e">
        <f>IF('lateral displacement'!T531=0, 'lateral displacement'!T531/0, 'lateral displacement'!T531)</f>
        <v>#DIV/0!</v>
      </c>
      <c r="F531" s="47" t="e">
        <f>IF('lateral displacement'!V531=0, 'lateral displacement'!V531/0, 'lateral displacement'!V531)</f>
        <v>#DIV/0!</v>
      </c>
      <c r="H531" s="47" t="e">
        <f>IF('lateral displacement'!X531=0, 'lateral displacement'!X531/0, 'lateral displacement'!X531)</f>
        <v>#DIV/0!</v>
      </c>
      <c r="J531" s="18" t="e">
        <f>IF('lateral displacement'!Z531=0, 'lateral displacement'!Z531/0, 'lateral displacement'!Z531)</f>
        <v>#DIV/0!</v>
      </c>
    </row>
    <row r="532" spans="2:10" x14ac:dyDescent="0.15">
      <c r="B532" s="15" t="e">
        <f>IF('RAOB Used for Calcs'!C532=0, 'RAOB Used for Calcs'!C532/0, 'RAOB Used for Calcs'!C532)</f>
        <v>#DIV/0!</v>
      </c>
      <c r="D532" s="47" t="e">
        <f>IF('lateral displacement'!T532=0, 'lateral displacement'!T532/0, 'lateral displacement'!T532)</f>
        <v>#DIV/0!</v>
      </c>
      <c r="F532" s="47" t="e">
        <f>IF('lateral displacement'!V532=0, 'lateral displacement'!V532/0, 'lateral displacement'!V532)</f>
        <v>#DIV/0!</v>
      </c>
      <c r="H532" s="47" t="e">
        <f>IF('lateral displacement'!X532=0, 'lateral displacement'!X532/0, 'lateral displacement'!X532)</f>
        <v>#DIV/0!</v>
      </c>
      <c r="J532" s="18" t="e">
        <f>IF('lateral displacement'!Z532=0, 'lateral displacement'!Z532/0, 'lateral displacement'!Z532)</f>
        <v>#DIV/0!</v>
      </c>
    </row>
    <row r="533" spans="2:10" x14ac:dyDescent="0.15">
      <c r="B533" s="15" t="e">
        <f>IF('RAOB Used for Calcs'!C533=0, 'RAOB Used for Calcs'!C533/0, 'RAOB Used for Calcs'!C533)</f>
        <v>#DIV/0!</v>
      </c>
      <c r="D533" s="47" t="e">
        <f>IF('lateral displacement'!T533=0, 'lateral displacement'!T533/0, 'lateral displacement'!T533)</f>
        <v>#DIV/0!</v>
      </c>
      <c r="F533" s="47" t="e">
        <f>IF('lateral displacement'!V533=0, 'lateral displacement'!V533/0, 'lateral displacement'!V533)</f>
        <v>#DIV/0!</v>
      </c>
      <c r="H533" s="47" t="e">
        <f>IF('lateral displacement'!X533=0, 'lateral displacement'!X533/0, 'lateral displacement'!X533)</f>
        <v>#DIV/0!</v>
      </c>
      <c r="J533" s="18" t="e">
        <f>IF('lateral displacement'!Z533=0, 'lateral displacement'!Z533/0, 'lateral displacement'!Z533)</f>
        <v>#DIV/0!</v>
      </c>
    </row>
    <row r="534" spans="2:10" x14ac:dyDescent="0.15">
      <c r="B534" s="15" t="e">
        <f>IF('RAOB Used for Calcs'!C534=0, 'RAOB Used for Calcs'!C534/0, 'RAOB Used for Calcs'!C534)</f>
        <v>#DIV/0!</v>
      </c>
      <c r="D534" s="47" t="e">
        <f>IF('lateral displacement'!T534=0, 'lateral displacement'!T534/0, 'lateral displacement'!T534)</f>
        <v>#DIV/0!</v>
      </c>
      <c r="F534" s="47" t="e">
        <f>IF('lateral displacement'!V534=0, 'lateral displacement'!V534/0, 'lateral displacement'!V534)</f>
        <v>#DIV/0!</v>
      </c>
      <c r="H534" s="47" t="e">
        <f>IF('lateral displacement'!X534=0, 'lateral displacement'!X534/0, 'lateral displacement'!X534)</f>
        <v>#DIV/0!</v>
      </c>
      <c r="J534" s="18" t="e">
        <f>IF('lateral displacement'!Z534=0, 'lateral displacement'!Z534/0, 'lateral displacement'!Z534)</f>
        <v>#DIV/0!</v>
      </c>
    </row>
    <row r="535" spans="2:10" x14ac:dyDescent="0.15">
      <c r="B535" s="15" t="e">
        <f>IF('RAOB Used for Calcs'!C535=0, 'RAOB Used for Calcs'!C535/0, 'RAOB Used for Calcs'!C535)</f>
        <v>#DIV/0!</v>
      </c>
      <c r="D535" s="47" t="e">
        <f>IF('lateral displacement'!T535=0, 'lateral displacement'!T535/0, 'lateral displacement'!T535)</f>
        <v>#DIV/0!</v>
      </c>
      <c r="F535" s="47" t="e">
        <f>IF('lateral displacement'!V535=0, 'lateral displacement'!V535/0, 'lateral displacement'!V535)</f>
        <v>#DIV/0!</v>
      </c>
      <c r="H535" s="47" t="e">
        <f>IF('lateral displacement'!X535=0, 'lateral displacement'!X535/0, 'lateral displacement'!X535)</f>
        <v>#DIV/0!</v>
      </c>
      <c r="J535" s="18" t="e">
        <f>IF('lateral displacement'!Z535=0, 'lateral displacement'!Z535/0, 'lateral displacement'!Z535)</f>
        <v>#DIV/0!</v>
      </c>
    </row>
    <row r="536" spans="2:10" x14ac:dyDescent="0.15">
      <c r="B536" s="15" t="e">
        <f>IF('RAOB Used for Calcs'!C536=0, 'RAOB Used for Calcs'!C536/0, 'RAOB Used for Calcs'!C536)</f>
        <v>#DIV/0!</v>
      </c>
      <c r="D536" s="47" t="e">
        <f>IF('lateral displacement'!T536=0, 'lateral displacement'!T536/0, 'lateral displacement'!T536)</f>
        <v>#DIV/0!</v>
      </c>
      <c r="F536" s="47" t="e">
        <f>IF('lateral displacement'!V536=0, 'lateral displacement'!V536/0, 'lateral displacement'!V536)</f>
        <v>#DIV/0!</v>
      </c>
      <c r="H536" s="47" t="e">
        <f>IF('lateral displacement'!X536=0, 'lateral displacement'!X536/0, 'lateral displacement'!X536)</f>
        <v>#DIV/0!</v>
      </c>
      <c r="J536" s="18" t="e">
        <f>IF('lateral displacement'!Z536=0, 'lateral displacement'!Z536/0, 'lateral displacement'!Z536)</f>
        <v>#DIV/0!</v>
      </c>
    </row>
    <row r="537" spans="2:10" x14ac:dyDescent="0.15">
      <c r="B537" s="15" t="e">
        <f>IF('RAOB Used for Calcs'!C537=0, 'RAOB Used for Calcs'!C537/0, 'RAOB Used for Calcs'!C537)</f>
        <v>#DIV/0!</v>
      </c>
      <c r="D537" s="47" t="e">
        <f>IF('lateral displacement'!T537=0, 'lateral displacement'!T537/0, 'lateral displacement'!T537)</f>
        <v>#DIV/0!</v>
      </c>
      <c r="F537" s="47" t="e">
        <f>IF('lateral displacement'!V537=0, 'lateral displacement'!V537/0, 'lateral displacement'!V537)</f>
        <v>#DIV/0!</v>
      </c>
      <c r="H537" s="47" t="e">
        <f>IF('lateral displacement'!X537=0, 'lateral displacement'!X537/0, 'lateral displacement'!X537)</f>
        <v>#DIV/0!</v>
      </c>
      <c r="J537" s="18" t="e">
        <f>IF('lateral displacement'!Z537=0, 'lateral displacement'!Z537/0, 'lateral displacement'!Z537)</f>
        <v>#DIV/0!</v>
      </c>
    </row>
    <row r="538" spans="2:10" x14ac:dyDescent="0.15">
      <c r="B538" s="15" t="e">
        <f>IF('RAOB Used for Calcs'!C538=0, 'RAOB Used for Calcs'!C538/0, 'RAOB Used for Calcs'!C538)</f>
        <v>#DIV/0!</v>
      </c>
      <c r="D538" s="47" t="e">
        <f>IF('lateral displacement'!T538=0, 'lateral displacement'!T538/0, 'lateral displacement'!T538)</f>
        <v>#DIV/0!</v>
      </c>
      <c r="F538" s="47" t="e">
        <f>IF('lateral displacement'!V538=0, 'lateral displacement'!V538/0, 'lateral displacement'!V538)</f>
        <v>#DIV/0!</v>
      </c>
      <c r="H538" s="47" t="e">
        <f>IF('lateral displacement'!X538=0, 'lateral displacement'!X538/0, 'lateral displacement'!X538)</f>
        <v>#DIV/0!</v>
      </c>
      <c r="J538" s="18" t="e">
        <f>IF('lateral displacement'!Z538=0, 'lateral displacement'!Z538/0, 'lateral displacement'!Z538)</f>
        <v>#DIV/0!</v>
      </c>
    </row>
    <row r="539" spans="2:10" x14ac:dyDescent="0.15">
      <c r="B539" s="15" t="e">
        <f>IF('RAOB Used for Calcs'!C539=0, 'RAOB Used for Calcs'!C539/0, 'RAOB Used for Calcs'!C539)</f>
        <v>#DIV/0!</v>
      </c>
      <c r="D539" s="47" t="e">
        <f>IF('lateral displacement'!T539=0, 'lateral displacement'!T539/0, 'lateral displacement'!T539)</f>
        <v>#DIV/0!</v>
      </c>
      <c r="F539" s="47" t="e">
        <f>IF('lateral displacement'!V539=0, 'lateral displacement'!V539/0, 'lateral displacement'!V539)</f>
        <v>#DIV/0!</v>
      </c>
      <c r="H539" s="47" t="e">
        <f>IF('lateral displacement'!X539=0, 'lateral displacement'!X539/0, 'lateral displacement'!X539)</f>
        <v>#DIV/0!</v>
      </c>
      <c r="J539" s="18" t="e">
        <f>IF('lateral displacement'!Z539=0, 'lateral displacement'!Z539/0, 'lateral displacement'!Z539)</f>
        <v>#DIV/0!</v>
      </c>
    </row>
    <row r="540" spans="2:10" x14ac:dyDescent="0.15">
      <c r="B540" s="15" t="e">
        <f>IF('RAOB Used for Calcs'!C540=0, 'RAOB Used for Calcs'!C540/0, 'RAOB Used for Calcs'!C540)</f>
        <v>#DIV/0!</v>
      </c>
      <c r="D540" s="47" t="e">
        <f>IF('lateral displacement'!T540=0, 'lateral displacement'!T540/0, 'lateral displacement'!T540)</f>
        <v>#DIV/0!</v>
      </c>
      <c r="F540" s="47" t="e">
        <f>IF('lateral displacement'!V540=0, 'lateral displacement'!V540/0, 'lateral displacement'!V540)</f>
        <v>#DIV/0!</v>
      </c>
      <c r="H540" s="47" t="e">
        <f>IF('lateral displacement'!X540=0, 'lateral displacement'!X540/0, 'lateral displacement'!X540)</f>
        <v>#DIV/0!</v>
      </c>
      <c r="J540" s="18" t="e">
        <f>IF('lateral displacement'!Z540=0, 'lateral displacement'!Z540/0, 'lateral displacement'!Z540)</f>
        <v>#DIV/0!</v>
      </c>
    </row>
    <row r="541" spans="2:10" x14ac:dyDescent="0.15">
      <c r="B541" s="15" t="e">
        <f>IF('RAOB Used for Calcs'!C541=0, 'RAOB Used for Calcs'!C541/0, 'RAOB Used for Calcs'!C541)</f>
        <v>#DIV/0!</v>
      </c>
      <c r="D541" s="47" t="e">
        <f>IF('lateral displacement'!T541=0, 'lateral displacement'!T541/0, 'lateral displacement'!T541)</f>
        <v>#DIV/0!</v>
      </c>
      <c r="F541" s="47" t="e">
        <f>IF('lateral displacement'!V541=0, 'lateral displacement'!V541/0, 'lateral displacement'!V541)</f>
        <v>#DIV/0!</v>
      </c>
      <c r="H541" s="47" t="e">
        <f>IF('lateral displacement'!X541=0, 'lateral displacement'!X541/0, 'lateral displacement'!X541)</f>
        <v>#DIV/0!</v>
      </c>
      <c r="J541" s="18" t="e">
        <f>IF('lateral displacement'!Z541=0, 'lateral displacement'!Z541/0, 'lateral displacement'!Z541)</f>
        <v>#DIV/0!</v>
      </c>
    </row>
    <row r="542" spans="2:10" x14ac:dyDescent="0.15">
      <c r="B542" s="15" t="e">
        <f>IF('RAOB Used for Calcs'!C542=0, 'RAOB Used for Calcs'!C542/0, 'RAOB Used for Calcs'!C542)</f>
        <v>#DIV/0!</v>
      </c>
      <c r="D542" s="47" t="e">
        <f>IF('lateral displacement'!T542=0, 'lateral displacement'!T542/0, 'lateral displacement'!T542)</f>
        <v>#DIV/0!</v>
      </c>
      <c r="F542" s="47" t="e">
        <f>IF('lateral displacement'!V542=0, 'lateral displacement'!V542/0, 'lateral displacement'!V542)</f>
        <v>#DIV/0!</v>
      </c>
      <c r="H542" s="47" t="e">
        <f>IF('lateral displacement'!X542=0, 'lateral displacement'!X542/0, 'lateral displacement'!X542)</f>
        <v>#DIV/0!</v>
      </c>
      <c r="J542" s="18" t="e">
        <f>IF('lateral displacement'!Z542=0, 'lateral displacement'!Z542/0, 'lateral displacement'!Z542)</f>
        <v>#DIV/0!</v>
      </c>
    </row>
    <row r="543" spans="2:10" x14ac:dyDescent="0.15">
      <c r="B543" s="15" t="e">
        <f>IF('RAOB Used for Calcs'!C543=0, 'RAOB Used for Calcs'!C543/0, 'RAOB Used for Calcs'!C543)</f>
        <v>#DIV/0!</v>
      </c>
      <c r="D543" s="47" t="e">
        <f>IF('lateral displacement'!T543=0, 'lateral displacement'!T543/0, 'lateral displacement'!T543)</f>
        <v>#DIV/0!</v>
      </c>
      <c r="F543" s="47" t="e">
        <f>IF('lateral displacement'!V543=0, 'lateral displacement'!V543/0, 'lateral displacement'!V543)</f>
        <v>#DIV/0!</v>
      </c>
      <c r="H543" s="47" t="e">
        <f>IF('lateral displacement'!X543=0, 'lateral displacement'!X543/0, 'lateral displacement'!X543)</f>
        <v>#DIV/0!</v>
      </c>
      <c r="J543" s="18" t="e">
        <f>IF('lateral displacement'!Z543=0, 'lateral displacement'!Z543/0, 'lateral displacement'!Z543)</f>
        <v>#DIV/0!</v>
      </c>
    </row>
    <row r="544" spans="2:10" x14ac:dyDescent="0.15">
      <c r="B544" s="15" t="e">
        <f>IF('RAOB Used for Calcs'!C544=0, 'RAOB Used for Calcs'!C544/0, 'RAOB Used for Calcs'!C544)</f>
        <v>#DIV/0!</v>
      </c>
      <c r="D544" s="47" t="e">
        <f>IF('lateral displacement'!T544=0, 'lateral displacement'!T544/0, 'lateral displacement'!T544)</f>
        <v>#DIV/0!</v>
      </c>
      <c r="F544" s="47" t="e">
        <f>IF('lateral displacement'!V544=0, 'lateral displacement'!V544/0, 'lateral displacement'!V544)</f>
        <v>#DIV/0!</v>
      </c>
      <c r="H544" s="47" t="e">
        <f>IF('lateral displacement'!X544=0, 'lateral displacement'!X544/0, 'lateral displacement'!X544)</f>
        <v>#DIV/0!</v>
      </c>
      <c r="J544" s="18" t="e">
        <f>IF('lateral displacement'!Z544=0, 'lateral displacement'!Z544/0, 'lateral displacement'!Z544)</f>
        <v>#DIV/0!</v>
      </c>
    </row>
    <row r="545" spans="2:10" x14ac:dyDescent="0.15">
      <c r="B545" s="15" t="e">
        <f>IF('RAOB Used for Calcs'!C545=0, 'RAOB Used for Calcs'!C545/0, 'RAOB Used for Calcs'!C545)</f>
        <v>#DIV/0!</v>
      </c>
      <c r="D545" s="47" t="e">
        <f>IF('lateral displacement'!T545=0, 'lateral displacement'!T545/0, 'lateral displacement'!T545)</f>
        <v>#DIV/0!</v>
      </c>
      <c r="F545" s="47" t="e">
        <f>IF('lateral displacement'!V545=0, 'lateral displacement'!V545/0, 'lateral displacement'!V545)</f>
        <v>#DIV/0!</v>
      </c>
      <c r="H545" s="47" t="e">
        <f>IF('lateral displacement'!X545=0, 'lateral displacement'!X545/0, 'lateral displacement'!X545)</f>
        <v>#DIV/0!</v>
      </c>
      <c r="J545" s="18" t="e">
        <f>IF('lateral displacement'!Z545=0, 'lateral displacement'!Z545/0, 'lateral displacement'!Z545)</f>
        <v>#DIV/0!</v>
      </c>
    </row>
    <row r="546" spans="2:10" x14ac:dyDescent="0.15">
      <c r="B546" s="15" t="e">
        <f>IF('RAOB Used for Calcs'!C546=0, 'RAOB Used for Calcs'!C546/0, 'RAOB Used for Calcs'!C546)</f>
        <v>#DIV/0!</v>
      </c>
      <c r="D546" s="47" t="e">
        <f>IF('lateral displacement'!T546=0, 'lateral displacement'!T546/0, 'lateral displacement'!T546)</f>
        <v>#DIV/0!</v>
      </c>
      <c r="F546" s="47" t="e">
        <f>IF('lateral displacement'!V546=0, 'lateral displacement'!V546/0, 'lateral displacement'!V546)</f>
        <v>#DIV/0!</v>
      </c>
      <c r="H546" s="47" t="e">
        <f>IF('lateral displacement'!X546=0, 'lateral displacement'!X546/0, 'lateral displacement'!X546)</f>
        <v>#DIV/0!</v>
      </c>
      <c r="J546" s="18" t="e">
        <f>IF('lateral displacement'!Z546=0, 'lateral displacement'!Z546/0, 'lateral displacement'!Z546)</f>
        <v>#DIV/0!</v>
      </c>
    </row>
    <row r="547" spans="2:10" x14ac:dyDescent="0.15">
      <c r="B547" s="15" t="e">
        <f>IF('RAOB Used for Calcs'!C547=0, 'RAOB Used for Calcs'!C547/0, 'RAOB Used for Calcs'!C547)</f>
        <v>#DIV/0!</v>
      </c>
      <c r="D547" s="47" t="e">
        <f>IF('lateral displacement'!T547=0, 'lateral displacement'!T547/0, 'lateral displacement'!T547)</f>
        <v>#DIV/0!</v>
      </c>
      <c r="F547" s="47" t="e">
        <f>IF('lateral displacement'!V547=0, 'lateral displacement'!V547/0, 'lateral displacement'!V547)</f>
        <v>#DIV/0!</v>
      </c>
      <c r="H547" s="47" t="e">
        <f>IF('lateral displacement'!X547=0, 'lateral displacement'!X547/0, 'lateral displacement'!X547)</f>
        <v>#DIV/0!</v>
      </c>
      <c r="J547" s="18" t="e">
        <f>IF('lateral displacement'!Z547=0, 'lateral displacement'!Z547/0, 'lateral displacement'!Z547)</f>
        <v>#DIV/0!</v>
      </c>
    </row>
    <row r="548" spans="2:10" x14ac:dyDescent="0.15">
      <c r="B548" s="15" t="e">
        <f>IF('RAOB Used for Calcs'!C548=0, 'RAOB Used for Calcs'!C548/0, 'RAOB Used for Calcs'!C548)</f>
        <v>#DIV/0!</v>
      </c>
      <c r="D548" s="47" t="e">
        <f>IF('lateral displacement'!T548=0, 'lateral displacement'!T548/0, 'lateral displacement'!T548)</f>
        <v>#DIV/0!</v>
      </c>
      <c r="F548" s="47" t="e">
        <f>IF('lateral displacement'!V548=0, 'lateral displacement'!V548/0, 'lateral displacement'!V548)</f>
        <v>#DIV/0!</v>
      </c>
      <c r="H548" s="47" t="e">
        <f>IF('lateral displacement'!X548=0, 'lateral displacement'!X548/0, 'lateral displacement'!X548)</f>
        <v>#DIV/0!</v>
      </c>
      <c r="J548" s="18" t="e">
        <f>IF('lateral displacement'!Z548=0, 'lateral displacement'!Z548/0, 'lateral displacement'!Z548)</f>
        <v>#DIV/0!</v>
      </c>
    </row>
    <row r="549" spans="2:10" x14ac:dyDescent="0.15">
      <c r="B549" s="15" t="e">
        <f>IF('RAOB Used for Calcs'!C549=0, 'RAOB Used for Calcs'!C549/0, 'RAOB Used for Calcs'!C549)</f>
        <v>#DIV/0!</v>
      </c>
      <c r="D549" s="47" t="e">
        <f>IF('lateral displacement'!T549=0, 'lateral displacement'!T549/0, 'lateral displacement'!T549)</f>
        <v>#DIV/0!</v>
      </c>
      <c r="F549" s="47" t="e">
        <f>IF('lateral displacement'!V549=0, 'lateral displacement'!V549/0, 'lateral displacement'!V549)</f>
        <v>#DIV/0!</v>
      </c>
      <c r="H549" s="47" t="e">
        <f>IF('lateral displacement'!X549=0, 'lateral displacement'!X549/0, 'lateral displacement'!X549)</f>
        <v>#DIV/0!</v>
      </c>
      <c r="J549" s="18" t="e">
        <f>IF('lateral displacement'!Z549=0, 'lateral displacement'!Z549/0, 'lateral displacement'!Z549)</f>
        <v>#DIV/0!</v>
      </c>
    </row>
    <row r="550" spans="2:10" x14ac:dyDescent="0.15">
      <c r="B550" s="15" t="e">
        <f>IF('RAOB Used for Calcs'!C550=0, 'RAOB Used for Calcs'!C550/0, 'RAOB Used for Calcs'!C550)</f>
        <v>#DIV/0!</v>
      </c>
      <c r="D550" s="47" t="e">
        <f>IF('lateral displacement'!T550=0, 'lateral displacement'!T550/0, 'lateral displacement'!T550)</f>
        <v>#DIV/0!</v>
      </c>
      <c r="F550" s="47" t="e">
        <f>IF('lateral displacement'!V550=0, 'lateral displacement'!V550/0, 'lateral displacement'!V550)</f>
        <v>#DIV/0!</v>
      </c>
      <c r="H550" s="47" t="e">
        <f>IF('lateral displacement'!X550=0, 'lateral displacement'!X550/0, 'lateral displacement'!X550)</f>
        <v>#DIV/0!</v>
      </c>
      <c r="J550" s="18" t="e">
        <f>IF('lateral displacement'!Z550=0, 'lateral displacement'!Z550/0, 'lateral displacement'!Z550)</f>
        <v>#DIV/0!</v>
      </c>
    </row>
    <row r="551" spans="2:10" x14ac:dyDescent="0.15">
      <c r="B551" s="15" t="e">
        <f>IF('RAOB Used for Calcs'!C551=0, 'RAOB Used for Calcs'!C551/0, 'RAOB Used for Calcs'!C551)</f>
        <v>#DIV/0!</v>
      </c>
      <c r="D551" s="47" t="e">
        <f>IF('lateral displacement'!T551=0, 'lateral displacement'!T551/0, 'lateral displacement'!T551)</f>
        <v>#DIV/0!</v>
      </c>
      <c r="F551" s="47" t="e">
        <f>IF('lateral displacement'!V551=0, 'lateral displacement'!V551/0, 'lateral displacement'!V551)</f>
        <v>#DIV/0!</v>
      </c>
      <c r="H551" s="47" t="e">
        <f>IF('lateral displacement'!X551=0, 'lateral displacement'!X551/0, 'lateral displacement'!X551)</f>
        <v>#DIV/0!</v>
      </c>
      <c r="J551" s="18" t="e">
        <f>IF('lateral displacement'!Z551=0, 'lateral displacement'!Z551/0, 'lateral displacement'!Z551)</f>
        <v>#DIV/0!</v>
      </c>
    </row>
    <row r="552" spans="2:10" x14ac:dyDescent="0.15">
      <c r="B552" s="15" t="e">
        <f>IF('RAOB Used for Calcs'!C552=0, 'RAOB Used for Calcs'!C552/0, 'RAOB Used for Calcs'!C552)</f>
        <v>#DIV/0!</v>
      </c>
      <c r="D552" s="47" t="e">
        <f>IF('lateral displacement'!T552=0, 'lateral displacement'!T552/0, 'lateral displacement'!T552)</f>
        <v>#DIV/0!</v>
      </c>
      <c r="F552" s="47" t="e">
        <f>IF('lateral displacement'!V552=0, 'lateral displacement'!V552/0, 'lateral displacement'!V552)</f>
        <v>#DIV/0!</v>
      </c>
      <c r="H552" s="47" t="e">
        <f>IF('lateral displacement'!X552=0, 'lateral displacement'!X552/0, 'lateral displacement'!X552)</f>
        <v>#DIV/0!</v>
      </c>
      <c r="J552" s="18" t="e">
        <f>IF('lateral displacement'!Z552=0, 'lateral displacement'!Z552/0, 'lateral displacement'!Z552)</f>
        <v>#DIV/0!</v>
      </c>
    </row>
    <row r="553" spans="2:10" x14ac:dyDescent="0.15">
      <c r="B553" s="15" t="e">
        <f>IF('RAOB Used for Calcs'!C553=0, 'RAOB Used for Calcs'!C553/0, 'RAOB Used for Calcs'!C553)</f>
        <v>#DIV/0!</v>
      </c>
      <c r="D553" s="47" t="e">
        <f>IF('lateral displacement'!T553=0, 'lateral displacement'!T553/0, 'lateral displacement'!T553)</f>
        <v>#DIV/0!</v>
      </c>
      <c r="F553" s="47" t="e">
        <f>IF('lateral displacement'!V553=0, 'lateral displacement'!V553/0, 'lateral displacement'!V553)</f>
        <v>#DIV/0!</v>
      </c>
      <c r="H553" s="47" t="e">
        <f>IF('lateral displacement'!X553=0, 'lateral displacement'!X553/0, 'lateral displacement'!X553)</f>
        <v>#DIV/0!</v>
      </c>
      <c r="J553" s="18" t="e">
        <f>IF('lateral displacement'!Z553=0, 'lateral displacement'!Z553/0, 'lateral displacement'!Z553)</f>
        <v>#DIV/0!</v>
      </c>
    </row>
    <row r="554" spans="2:10" x14ac:dyDescent="0.15">
      <c r="B554" s="15" t="e">
        <f>IF('RAOB Used for Calcs'!C554=0, 'RAOB Used for Calcs'!C554/0, 'RAOB Used for Calcs'!C554)</f>
        <v>#DIV/0!</v>
      </c>
      <c r="D554" s="47" t="e">
        <f>IF('lateral displacement'!T554=0, 'lateral displacement'!T554/0, 'lateral displacement'!T554)</f>
        <v>#DIV/0!</v>
      </c>
      <c r="F554" s="47" t="e">
        <f>IF('lateral displacement'!V554=0, 'lateral displacement'!V554/0, 'lateral displacement'!V554)</f>
        <v>#DIV/0!</v>
      </c>
      <c r="H554" s="47" t="e">
        <f>IF('lateral displacement'!X554=0, 'lateral displacement'!X554/0, 'lateral displacement'!X554)</f>
        <v>#DIV/0!</v>
      </c>
      <c r="J554" s="18" t="e">
        <f>IF('lateral displacement'!Z554=0, 'lateral displacement'!Z554/0, 'lateral displacement'!Z554)</f>
        <v>#DIV/0!</v>
      </c>
    </row>
    <row r="555" spans="2:10" x14ac:dyDescent="0.15">
      <c r="B555" s="15" t="e">
        <f>IF('RAOB Used for Calcs'!C555=0, 'RAOB Used for Calcs'!C555/0, 'RAOB Used for Calcs'!C555)</f>
        <v>#DIV/0!</v>
      </c>
      <c r="D555" s="47" t="e">
        <f>IF('lateral displacement'!T555=0, 'lateral displacement'!T555/0, 'lateral displacement'!T555)</f>
        <v>#DIV/0!</v>
      </c>
      <c r="F555" s="47" t="e">
        <f>IF('lateral displacement'!V555=0, 'lateral displacement'!V555/0, 'lateral displacement'!V555)</f>
        <v>#DIV/0!</v>
      </c>
      <c r="H555" s="47" t="e">
        <f>IF('lateral displacement'!X555=0, 'lateral displacement'!X555/0, 'lateral displacement'!X555)</f>
        <v>#DIV/0!</v>
      </c>
      <c r="J555" s="18" t="e">
        <f>IF('lateral displacement'!Z555=0, 'lateral displacement'!Z555/0, 'lateral displacement'!Z555)</f>
        <v>#DIV/0!</v>
      </c>
    </row>
    <row r="556" spans="2:10" x14ac:dyDescent="0.15">
      <c r="B556" s="15" t="e">
        <f>IF('RAOB Used for Calcs'!C556=0, 'RAOB Used for Calcs'!C556/0, 'RAOB Used for Calcs'!C556)</f>
        <v>#DIV/0!</v>
      </c>
      <c r="D556" s="47" t="e">
        <f>IF('lateral displacement'!T556=0, 'lateral displacement'!T556/0, 'lateral displacement'!T556)</f>
        <v>#DIV/0!</v>
      </c>
      <c r="F556" s="47" t="e">
        <f>IF('lateral displacement'!V556=0, 'lateral displacement'!V556/0, 'lateral displacement'!V556)</f>
        <v>#DIV/0!</v>
      </c>
      <c r="H556" s="47" t="e">
        <f>IF('lateral displacement'!X556=0, 'lateral displacement'!X556/0, 'lateral displacement'!X556)</f>
        <v>#DIV/0!</v>
      </c>
      <c r="J556" s="18" t="e">
        <f>IF('lateral displacement'!Z556=0, 'lateral displacement'!Z556/0, 'lateral displacement'!Z556)</f>
        <v>#DIV/0!</v>
      </c>
    </row>
    <row r="557" spans="2:10" x14ac:dyDescent="0.15">
      <c r="B557" s="15" t="e">
        <f>IF('RAOB Used for Calcs'!C557=0, 'RAOB Used for Calcs'!C557/0, 'RAOB Used for Calcs'!C557)</f>
        <v>#DIV/0!</v>
      </c>
      <c r="D557" s="47" t="e">
        <f>IF('lateral displacement'!T557=0, 'lateral displacement'!T557/0, 'lateral displacement'!T557)</f>
        <v>#DIV/0!</v>
      </c>
      <c r="F557" s="47" t="e">
        <f>IF('lateral displacement'!V557=0, 'lateral displacement'!V557/0, 'lateral displacement'!V557)</f>
        <v>#DIV/0!</v>
      </c>
      <c r="H557" s="47" t="e">
        <f>IF('lateral displacement'!X557=0, 'lateral displacement'!X557/0, 'lateral displacement'!X557)</f>
        <v>#DIV/0!</v>
      </c>
      <c r="J557" s="18" t="e">
        <f>IF('lateral displacement'!Z557=0, 'lateral displacement'!Z557/0, 'lateral displacement'!Z557)</f>
        <v>#DIV/0!</v>
      </c>
    </row>
    <row r="558" spans="2:10" x14ac:dyDescent="0.15">
      <c r="B558" s="15" t="e">
        <f>IF('RAOB Used for Calcs'!C558=0, 'RAOB Used for Calcs'!C558/0, 'RAOB Used for Calcs'!C558)</f>
        <v>#DIV/0!</v>
      </c>
      <c r="D558" s="47" t="e">
        <f>IF('lateral displacement'!T558=0, 'lateral displacement'!T558/0, 'lateral displacement'!T558)</f>
        <v>#DIV/0!</v>
      </c>
      <c r="F558" s="47" t="e">
        <f>IF('lateral displacement'!V558=0, 'lateral displacement'!V558/0, 'lateral displacement'!V558)</f>
        <v>#DIV/0!</v>
      </c>
      <c r="H558" s="47" t="e">
        <f>IF('lateral displacement'!X558=0, 'lateral displacement'!X558/0, 'lateral displacement'!X558)</f>
        <v>#DIV/0!</v>
      </c>
      <c r="J558" s="18" t="e">
        <f>IF('lateral displacement'!Z558=0, 'lateral displacement'!Z558/0, 'lateral displacement'!Z558)</f>
        <v>#DIV/0!</v>
      </c>
    </row>
    <row r="559" spans="2:10" x14ac:dyDescent="0.15">
      <c r="B559" s="15" t="e">
        <f>IF('RAOB Used for Calcs'!C559=0, 'RAOB Used for Calcs'!C559/0, 'RAOB Used for Calcs'!C559)</f>
        <v>#DIV/0!</v>
      </c>
      <c r="D559" s="47" t="e">
        <f>IF('lateral displacement'!T559=0, 'lateral displacement'!T559/0, 'lateral displacement'!T559)</f>
        <v>#DIV/0!</v>
      </c>
      <c r="F559" s="47" t="e">
        <f>IF('lateral displacement'!V559=0, 'lateral displacement'!V559/0, 'lateral displacement'!V559)</f>
        <v>#DIV/0!</v>
      </c>
      <c r="H559" s="47" t="e">
        <f>IF('lateral displacement'!X559=0, 'lateral displacement'!X559/0, 'lateral displacement'!X559)</f>
        <v>#DIV/0!</v>
      </c>
      <c r="J559" s="18" t="e">
        <f>IF('lateral displacement'!Z559=0, 'lateral displacement'!Z559/0, 'lateral displacement'!Z559)</f>
        <v>#DIV/0!</v>
      </c>
    </row>
    <row r="560" spans="2:10" x14ac:dyDescent="0.15">
      <c r="B560" s="15" t="e">
        <f>IF('RAOB Used for Calcs'!C560=0, 'RAOB Used for Calcs'!C560/0, 'RAOB Used for Calcs'!C560)</f>
        <v>#DIV/0!</v>
      </c>
      <c r="D560" s="47" t="e">
        <f>IF('lateral displacement'!T560=0, 'lateral displacement'!T560/0, 'lateral displacement'!T560)</f>
        <v>#DIV/0!</v>
      </c>
      <c r="F560" s="47" t="e">
        <f>IF('lateral displacement'!V560=0, 'lateral displacement'!V560/0, 'lateral displacement'!V560)</f>
        <v>#DIV/0!</v>
      </c>
      <c r="H560" s="47" t="e">
        <f>IF('lateral displacement'!X560=0, 'lateral displacement'!X560/0, 'lateral displacement'!X560)</f>
        <v>#DIV/0!</v>
      </c>
      <c r="J560" s="18" t="e">
        <f>IF('lateral displacement'!Z560=0, 'lateral displacement'!Z560/0, 'lateral displacement'!Z560)</f>
        <v>#DIV/0!</v>
      </c>
    </row>
    <row r="561" spans="2:10" x14ac:dyDescent="0.15">
      <c r="B561" s="15" t="e">
        <f>IF('RAOB Used for Calcs'!C561=0, 'RAOB Used for Calcs'!C561/0, 'RAOB Used for Calcs'!C561)</f>
        <v>#DIV/0!</v>
      </c>
      <c r="D561" s="47" t="e">
        <f>IF('lateral displacement'!T561=0, 'lateral displacement'!T561/0, 'lateral displacement'!T561)</f>
        <v>#DIV/0!</v>
      </c>
      <c r="F561" s="47" t="e">
        <f>IF('lateral displacement'!V561=0, 'lateral displacement'!V561/0, 'lateral displacement'!V561)</f>
        <v>#DIV/0!</v>
      </c>
      <c r="H561" s="47" t="e">
        <f>IF('lateral displacement'!X561=0, 'lateral displacement'!X561/0, 'lateral displacement'!X561)</f>
        <v>#DIV/0!</v>
      </c>
      <c r="J561" s="18" t="e">
        <f>IF('lateral displacement'!Z561=0, 'lateral displacement'!Z561/0, 'lateral displacement'!Z561)</f>
        <v>#DIV/0!</v>
      </c>
    </row>
    <row r="562" spans="2:10" x14ac:dyDescent="0.15">
      <c r="B562" s="15" t="e">
        <f>IF('RAOB Used for Calcs'!C562=0, 'RAOB Used for Calcs'!C562/0, 'RAOB Used for Calcs'!C562)</f>
        <v>#DIV/0!</v>
      </c>
      <c r="D562" s="47" t="e">
        <f>IF('lateral displacement'!T562=0, 'lateral displacement'!T562/0, 'lateral displacement'!T562)</f>
        <v>#DIV/0!</v>
      </c>
      <c r="F562" s="47" t="e">
        <f>IF('lateral displacement'!V562=0, 'lateral displacement'!V562/0, 'lateral displacement'!V562)</f>
        <v>#DIV/0!</v>
      </c>
      <c r="H562" s="47" t="e">
        <f>IF('lateral displacement'!X562=0, 'lateral displacement'!X562/0, 'lateral displacement'!X562)</f>
        <v>#DIV/0!</v>
      </c>
      <c r="J562" s="18" t="e">
        <f>IF('lateral displacement'!Z562=0, 'lateral displacement'!Z562/0, 'lateral displacement'!Z562)</f>
        <v>#DIV/0!</v>
      </c>
    </row>
    <row r="563" spans="2:10" x14ac:dyDescent="0.15">
      <c r="B563" s="15" t="e">
        <f>IF('RAOB Used for Calcs'!C563=0, 'RAOB Used for Calcs'!C563/0, 'RAOB Used for Calcs'!C563)</f>
        <v>#DIV/0!</v>
      </c>
      <c r="D563" s="47" t="e">
        <f>IF('lateral displacement'!T563=0, 'lateral displacement'!T563/0, 'lateral displacement'!T563)</f>
        <v>#DIV/0!</v>
      </c>
      <c r="F563" s="47" t="e">
        <f>IF('lateral displacement'!V563=0, 'lateral displacement'!V563/0, 'lateral displacement'!V563)</f>
        <v>#DIV/0!</v>
      </c>
      <c r="H563" s="47" t="e">
        <f>IF('lateral displacement'!X563=0, 'lateral displacement'!X563/0, 'lateral displacement'!X563)</f>
        <v>#DIV/0!</v>
      </c>
      <c r="J563" s="18" t="e">
        <f>IF('lateral displacement'!Z563=0, 'lateral displacement'!Z563/0, 'lateral displacement'!Z563)</f>
        <v>#DIV/0!</v>
      </c>
    </row>
    <row r="564" spans="2:10" x14ac:dyDescent="0.15">
      <c r="B564" s="15" t="e">
        <f>IF('RAOB Used for Calcs'!C564=0, 'RAOB Used for Calcs'!C564/0, 'RAOB Used for Calcs'!C564)</f>
        <v>#DIV/0!</v>
      </c>
      <c r="D564" s="47" t="e">
        <f>IF('lateral displacement'!T564=0, 'lateral displacement'!T564/0, 'lateral displacement'!T564)</f>
        <v>#DIV/0!</v>
      </c>
      <c r="F564" s="47" t="e">
        <f>IF('lateral displacement'!V564=0, 'lateral displacement'!V564/0, 'lateral displacement'!V564)</f>
        <v>#DIV/0!</v>
      </c>
      <c r="H564" s="47" t="e">
        <f>IF('lateral displacement'!X564=0, 'lateral displacement'!X564/0, 'lateral displacement'!X564)</f>
        <v>#DIV/0!</v>
      </c>
      <c r="J564" s="18" t="e">
        <f>IF('lateral displacement'!Z564=0, 'lateral displacement'!Z564/0, 'lateral displacement'!Z564)</f>
        <v>#DIV/0!</v>
      </c>
    </row>
    <row r="565" spans="2:10" x14ac:dyDescent="0.15">
      <c r="B565" s="15" t="e">
        <f>IF('RAOB Used for Calcs'!C565=0, 'RAOB Used for Calcs'!C565/0, 'RAOB Used for Calcs'!C565)</f>
        <v>#DIV/0!</v>
      </c>
      <c r="D565" s="47" t="e">
        <f>IF('lateral displacement'!T565=0, 'lateral displacement'!T565/0, 'lateral displacement'!T565)</f>
        <v>#DIV/0!</v>
      </c>
      <c r="F565" s="47" t="e">
        <f>IF('lateral displacement'!V565=0, 'lateral displacement'!V565/0, 'lateral displacement'!V565)</f>
        <v>#DIV/0!</v>
      </c>
      <c r="H565" s="47" t="e">
        <f>IF('lateral displacement'!X565=0, 'lateral displacement'!X565/0, 'lateral displacement'!X565)</f>
        <v>#DIV/0!</v>
      </c>
      <c r="J565" s="18" t="e">
        <f>IF('lateral displacement'!Z565=0, 'lateral displacement'!Z565/0, 'lateral displacement'!Z565)</f>
        <v>#DIV/0!</v>
      </c>
    </row>
    <row r="566" spans="2:10" x14ac:dyDescent="0.15">
      <c r="B566" s="15" t="e">
        <f>IF('RAOB Used for Calcs'!C566=0, 'RAOB Used for Calcs'!C566/0, 'RAOB Used for Calcs'!C566)</f>
        <v>#DIV/0!</v>
      </c>
      <c r="D566" s="47" t="e">
        <f>IF('lateral displacement'!T566=0, 'lateral displacement'!T566/0, 'lateral displacement'!T566)</f>
        <v>#DIV/0!</v>
      </c>
      <c r="F566" s="47" t="e">
        <f>IF('lateral displacement'!V566=0, 'lateral displacement'!V566/0, 'lateral displacement'!V566)</f>
        <v>#DIV/0!</v>
      </c>
      <c r="H566" s="47" t="e">
        <f>IF('lateral displacement'!X566=0, 'lateral displacement'!X566/0, 'lateral displacement'!X566)</f>
        <v>#DIV/0!</v>
      </c>
      <c r="J566" s="18" t="e">
        <f>IF('lateral displacement'!Z566=0, 'lateral displacement'!Z566/0, 'lateral displacement'!Z566)</f>
        <v>#DIV/0!</v>
      </c>
    </row>
    <row r="567" spans="2:10" x14ac:dyDescent="0.15">
      <c r="B567" s="15" t="e">
        <f>IF('RAOB Used for Calcs'!C567=0, 'RAOB Used for Calcs'!C567/0, 'RAOB Used for Calcs'!C567)</f>
        <v>#DIV/0!</v>
      </c>
      <c r="D567" s="47" t="e">
        <f>IF('lateral displacement'!T567=0, 'lateral displacement'!T567/0, 'lateral displacement'!T567)</f>
        <v>#DIV/0!</v>
      </c>
      <c r="F567" s="47" t="e">
        <f>IF('lateral displacement'!V567=0, 'lateral displacement'!V567/0, 'lateral displacement'!V567)</f>
        <v>#DIV/0!</v>
      </c>
      <c r="H567" s="47" t="e">
        <f>IF('lateral displacement'!X567=0, 'lateral displacement'!X567/0, 'lateral displacement'!X567)</f>
        <v>#DIV/0!</v>
      </c>
      <c r="J567" s="18" t="e">
        <f>IF('lateral displacement'!Z567=0, 'lateral displacement'!Z567/0, 'lateral displacement'!Z567)</f>
        <v>#DIV/0!</v>
      </c>
    </row>
    <row r="568" spans="2:10" x14ac:dyDescent="0.15">
      <c r="B568" s="15" t="e">
        <f>IF('RAOB Used for Calcs'!C568=0, 'RAOB Used for Calcs'!C568/0, 'RAOB Used for Calcs'!C568)</f>
        <v>#DIV/0!</v>
      </c>
      <c r="D568" s="47" t="e">
        <f>IF('lateral displacement'!T568=0, 'lateral displacement'!T568/0, 'lateral displacement'!T568)</f>
        <v>#DIV/0!</v>
      </c>
      <c r="F568" s="47" t="e">
        <f>IF('lateral displacement'!V568=0, 'lateral displacement'!V568/0, 'lateral displacement'!V568)</f>
        <v>#DIV/0!</v>
      </c>
      <c r="H568" s="47" t="e">
        <f>IF('lateral displacement'!X568=0, 'lateral displacement'!X568/0, 'lateral displacement'!X568)</f>
        <v>#DIV/0!</v>
      </c>
      <c r="J568" s="18" t="e">
        <f>IF('lateral displacement'!Z568=0, 'lateral displacement'!Z568/0, 'lateral displacement'!Z568)</f>
        <v>#DIV/0!</v>
      </c>
    </row>
    <row r="569" spans="2:10" x14ac:dyDescent="0.15">
      <c r="B569" s="15" t="e">
        <f>IF('RAOB Used for Calcs'!C569=0, 'RAOB Used for Calcs'!C569/0, 'RAOB Used for Calcs'!C569)</f>
        <v>#DIV/0!</v>
      </c>
      <c r="D569" s="47" t="e">
        <f>IF('lateral displacement'!T569=0, 'lateral displacement'!T569/0, 'lateral displacement'!T569)</f>
        <v>#DIV/0!</v>
      </c>
      <c r="F569" s="47" t="e">
        <f>IF('lateral displacement'!V569=0, 'lateral displacement'!V569/0, 'lateral displacement'!V569)</f>
        <v>#DIV/0!</v>
      </c>
      <c r="H569" s="47" t="e">
        <f>IF('lateral displacement'!X569=0, 'lateral displacement'!X569/0, 'lateral displacement'!X569)</f>
        <v>#DIV/0!</v>
      </c>
      <c r="J569" s="18" t="e">
        <f>IF('lateral displacement'!Z569=0, 'lateral displacement'!Z569/0, 'lateral displacement'!Z569)</f>
        <v>#DIV/0!</v>
      </c>
    </row>
    <row r="570" spans="2:10" x14ac:dyDescent="0.15">
      <c r="B570" s="15" t="e">
        <f>IF('RAOB Used for Calcs'!C570=0, 'RAOB Used for Calcs'!C570/0, 'RAOB Used for Calcs'!C570)</f>
        <v>#DIV/0!</v>
      </c>
      <c r="D570" s="47" t="e">
        <f>IF('lateral displacement'!T570=0, 'lateral displacement'!T570/0, 'lateral displacement'!T570)</f>
        <v>#DIV/0!</v>
      </c>
      <c r="F570" s="47" t="e">
        <f>IF('lateral displacement'!V570=0, 'lateral displacement'!V570/0, 'lateral displacement'!V570)</f>
        <v>#DIV/0!</v>
      </c>
      <c r="H570" s="47" t="e">
        <f>IF('lateral displacement'!X570=0, 'lateral displacement'!X570/0, 'lateral displacement'!X570)</f>
        <v>#DIV/0!</v>
      </c>
      <c r="J570" s="18" t="e">
        <f>IF('lateral displacement'!Z570=0, 'lateral displacement'!Z570/0, 'lateral displacement'!Z570)</f>
        <v>#DIV/0!</v>
      </c>
    </row>
    <row r="571" spans="2:10" x14ac:dyDescent="0.15">
      <c r="B571" s="15" t="e">
        <f>IF('RAOB Used for Calcs'!C571=0, 'RAOB Used for Calcs'!C571/0, 'RAOB Used for Calcs'!C571)</f>
        <v>#DIV/0!</v>
      </c>
      <c r="D571" s="47" t="e">
        <f>IF('lateral displacement'!T571=0, 'lateral displacement'!T571/0, 'lateral displacement'!T571)</f>
        <v>#DIV/0!</v>
      </c>
      <c r="F571" s="47" t="e">
        <f>IF('lateral displacement'!V571=0, 'lateral displacement'!V571/0, 'lateral displacement'!V571)</f>
        <v>#DIV/0!</v>
      </c>
      <c r="H571" s="47" t="e">
        <f>IF('lateral displacement'!X571=0, 'lateral displacement'!X571/0, 'lateral displacement'!X571)</f>
        <v>#DIV/0!</v>
      </c>
      <c r="J571" s="18" t="e">
        <f>IF('lateral displacement'!Z571=0, 'lateral displacement'!Z571/0, 'lateral displacement'!Z571)</f>
        <v>#DIV/0!</v>
      </c>
    </row>
    <row r="572" spans="2:10" x14ac:dyDescent="0.15">
      <c r="B572" s="15" t="e">
        <f>IF('RAOB Used for Calcs'!C572=0, 'RAOB Used for Calcs'!C572/0, 'RAOB Used for Calcs'!C572)</f>
        <v>#DIV/0!</v>
      </c>
      <c r="D572" s="47" t="e">
        <f>IF('lateral displacement'!T572=0, 'lateral displacement'!T572/0, 'lateral displacement'!T572)</f>
        <v>#DIV/0!</v>
      </c>
      <c r="F572" s="47" t="e">
        <f>IF('lateral displacement'!V572=0, 'lateral displacement'!V572/0, 'lateral displacement'!V572)</f>
        <v>#DIV/0!</v>
      </c>
      <c r="H572" s="47" t="e">
        <f>IF('lateral displacement'!X572=0, 'lateral displacement'!X572/0, 'lateral displacement'!X572)</f>
        <v>#DIV/0!</v>
      </c>
      <c r="J572" s="18" t="e">
        <f>IF('lateral displacement'!Z572=0, 'lateral displacement'!Z572/0, 'lateral displacement'!Z572)</f>
        <v>#DIV/0!</v>
      </c>
    </row>
    <row r="573" spans="2:10" x14ac:dyDescent="0.15">
      <c r="B573" s="15" t="e">
        <f>IF('RAOB Used for Calcs'!C573=0, 'RAOB Used for Calcs'!C573/0, 'RAOB Used for Calcs'!C573)</f>
        <v>#DIV/0!</v>
      </c>
      <c r="D573" s="47" t="e">
        <f>IF('lateral displacement'!T573=0, 'lateral displacement'!T573/0, 'lateral displacement'!T573)</f>
        <v>#DIV/0!</v>
      </c>
      <c r="F573" s="47" t="e">
        <f>IF('lateral displacement'!V573=0, 'lateral displacement'!V573/0, 'lateral displacement'!V573)</f>
        <v>#DIV/0!</v>
      </c>
      <c r="H573" s="47" t="e">
        <f>IF('lateral displacement'!X573=0, 'lateral displacement'!X573/0, 'lateral displacement'!X573)</f>
        <v>#DIV/0!</v>
      </c>
      <c r="J573" s="18" t="e">
        <f>IF('lateral displacement'!Z573=0, 'lateral displacement'!Z573/0, 'lateral displacement'!Z573)</f>
        <v>#DIV/0!</v>
      </c>
    </row>
    <row r="574" spans="2:10" x14ac:dyDescent="0.15">
      <c r="B574" s="15" t="e">
        <f>IF('RAOB Used for Calcs'!C574=0, 'RAOB Used for Calcs'!C574/0, 'RAOB Used for Calcs'!C574)</f>
        <v>#DIV/0!</v>
      </c>
      <c r="D574" s="47" t="e">
        <f>IF('lateral displacement'!T574=0, 'lateral displacement'!T574/0, 'lateral displacement'!T574)</f>
        <v>#DIV/0!</v>
      </c>
      <c r="F574" s="47" t="e">
        <f>IF('lateral displacement'!V574=0, 'lateral displacement'!V574/0, 'lateral displacement'!V574)</f>
        <v>#DIV/0!</v>
      </c>
      <c r="H574" s="47" t="e">
        <f>IF('lateral displacement'!X574=0, 'lateral displacement'!X574/0, 'lateral displacement'!X574)</f>
        <v>#DIV/0!</v>
      </c>
      <c r="J574" s="18" t="e">
        <f>IF('lateral displacement'!Z574=0, 'lateral displacement'!Z574/0, 'lateral displacement'!Z574)</f>
        <v>#DIV/0!</v>
      </c>
    </row>
    <row r="575" spans="2:10" x14ac:dyDescent="0.15">
      <c r="B575" s="15" t="e">
        <f>IF('RAOB Used for Calcs'!C575=0, 'RAOB Used for Calcs'!C575/0, 'RAOB Used for Calcs'!C575)</f>
        <v>#DIV/0!</v>
      </c>
      <c r="D575" s="47" t="e">
        <f>IF('lateral displacement'!T575=0, 'lateral displacement'!T575/0, 'lateral displacement'!T575)</f>
        <v>#DIV/0!</v>
      </c>
      <c r="F575" s="47" t="e">
        <f>IF('lateral displacement'!V575=0, 'lateral displacement'!V575/0, 'lateral displacement'!V575)</f>
        <v>#DIV/0!</v>
      </c>
      <c r="H575" s="47" t="e">
        <f>IF('lateral displacement'!X575=0, 'lateral displacement'!X575/0, 'lateral displacement'!X575)</f>
        <v>#DIV/0!</v>
      </c>
      <c r="J575" s="18" t="e">
        <f>IF('lateral displacement'!Z575=0, 'lateral displacement'!Z575/0, 'lateral displacement'!Z575)</f>
        <v>#DIV/0!</v>
      </c>
    </row>
    <row r="576" spans="2:10" x14ac:dyDescent="0.15">
      <c r="B576" s="15" t="e">
        <f>IF('RAOB Used for Calcs'!C576=0, 'RAOB Used for Calcs'!C576/0, 'RAOB Used for Calcs'!C576)</f>
        <v>#DIV/0!</v>
      </c>
      <c r="D576" s="47" t="e">
        <f>IF('lateral displacement'!T576=0, 'lateral displacement'!T576/0, 'lateral displacement'!T576)</f>
        <v>#DIV/0!</v>
      </c>
      <c r="F576" s="47" t="e">
        <f>IF('lateral displacement'!V576=0, 'lateral displacement'!V576/0, 'lateral displacement'!V576)</f>
        <v>#DIV/0!</v>
      </c>
      <c r="H576" s="47" t="e">
        <f>IF('lateral displacement'!X576=0, 'lateral displacement'!X576/0, 'lateral displacement'!X576)</f>
        <v>#DIV/0!</v>
      </c>
      <c r="J576" s="18" t="e">
        <f>IF('lateral displacement'!Z576=0, 'lateral displacement'!Z576/0, 'lateral displacement'!Z576)</f>
        <v>#DIV/0!</v>
      </c>
    </row>
    <row r="577" spans="2:10" x14ac:dyDescent="0.15">
      <c r="B577" s="15" t="e">
        <f>IF('RAOB Used for Calcs'!C577=0, 'RAOB Used for Calcs'!C577/0, 'RAOB Used for Calcs'!C577)</f>
        <v>#DIV/0!</v>
      </c>
      <c r="D577" s="47" t="e">
        <f>IF('lateral displacement'!T577=0, 'lateral displacement'!T577/0, 'lateral displacement'!T577)</f>
        <v>#DIV/0!</v>
      </c>
      <c r="F577" s="47" t="e">
        <f>IF('lateral displacement'!V577=0, 'lateral displacement'!V577/0, 'lateral displacement'!V577)</f>
        <v>#DIV/0!</v>
      </c>
      <c r="H577" s="47" t="e">
        <f>IF('lateral displacement'!X577=0, 'lateral displacement'!X577/0, 'lateral displacement'!X577)</f>
        <v>#DIV/0!</v>
      </c>
      <c r="J577" s="18" t="e">
        <f>IF('lateral displacement'!Z577=0, 'lateral displacement'!Z577/0, 'lateral displacement'!Z577)</f>
        <v>#DIV/0!</v>
      </c>
    </row>
    <row r="578" spans="2:10" x14ac:dyDescent="0.15">
      <c r="B578" s="15" t="e">
        <f>IF('RAOB Used for Calcs'!C578=0, 'RAOB Used for Calcs'!C578/0, 'RAOB Used for Calcs'!C578)</f>
        <v>#DIV/0!</v>
      </c>
      <c r="D578" s="47" t="e">
        <f>IF('lateral displacement'!T578=0, 'lateral displacement'!T578/0, 'lateral displacement'!T578)</f>
        <v>#DIV/0!</v>
      </c>
      <c r="F578" s="47" t="e">
        <f>IF('lateral displacement'!V578=0, 'lateral displacement'!V578/0, 'lateral displacement'!V578)</f>
        <v>#DIV/0!</v>
      </c>
      <c r="H578" s="47" t="e">
        <f>IF('lateral displacement'!X578=0, 'lateral displacement'!X578/0, 'lateral displacement'!X578)</f>
        <v>#DIV/0!</v>
      </c>
      <c r="J578" s="18" t="e">
        <f>IF('lateral displacement'!Z578=0, 'lateral displacement'!Z578/0, 'lateral displacement'!Z578)</f>
        <v>#DIV/0!</v>
      </c>
    </row>
    <row r="579" spans="2:10" x14ac:dyDescent="0.15">
      <c r="B579" s="15" t="e">
        <f>IF('RAOB Used for Calcs'!C579=0, 'RAOB Used for Calcs'!C579/0, 'RAOB Used for Calcs'!C579)</f>
        <v>#DIV/0!</v>
      </c>
      <c r="D579" s="47" t="e">
        <f>IF('lateral displacement'!T579=0, 'lateral displacement'!T579/0, 'lateral displacement'!T579)</f>
        <v>#DIV/0!</v>
      </c>
      <c r="F579" s="47" t="e">
        <f>IF('lateral displacement'!V579=0, 'lateral displacement'!V579/0, 'lateral displacement'!V579)</f>
        <v>#DIV/0!</v>
      </c>
      <c r="H579" s="47" t="e">
        <f>IF('lateral displacement'!X579=0, 'lateral displacement'!X579/0, 'lateral displacement'!X579)</f>
        <v>#DIV/0!</v>
      </c>
      <c r="J579" s="18" t="e">
        <f>IF('lateral displacement'!Z579=0, 'lateral displacement'!Z579/0, 'lateral displacement'!Z579)</f>
        <v>#DIV/0!</v>
      </c>
    </row>
    <row r="580" spans="2:10" x14ac:dyDescent="0.15">
      <c r="B580" s="15" t="e">
        <f>IF('RAOB Used for Calcs'!C580=0, 'RAOB Used for Calcs'!C580/0, 'RAOB Used for Calcs'!C580)</f>
        <v>#DIV/0!</v>
      </c>
      <c r="D580" s="47" t="e">
        <f>IF('lateral displacement'!T580=0, 'lateral displacement'!T580/0, 'lateral displacement'!T580)</f>
        <v>#DIV/0!</v>
      </c>
      <c r="F580" s="47" t="e">
        <f>IF('lateral displacement'!V580=0, 'lateral displacement'!V580/0, 'lateral displacement'!V580)</f>
        <v>#DIV/0!</v>
      </c>
      <c r="H580" s="47" t="e">
        <f>IF('lateral displacement'!X580=0, 'lateral displacement'!X580/0, 'lateral displacement'!X580)</f>
        <v>#DIV/0!</v>
      </c>
      <c r="J580" s="18" t="e">
        <f>IF('lateral displacement'!Z580=0, 'lateral displacement'!Z580/0, 'lateral displacement'!Z580)</f>
        <v>#DIV/0!</v>
      </c>
    </row>
    <row r="581" spans="2:10" x14ac:dyDescent="0.15">
      <c r="B581" s="15" t="e">
        <f>IF('RAOB Used for Calcs'!C581=0, 'RAOB Used for Calcs'!C581/0, 'RAOB Used for Calcs'!C581)</f>
        <v>#DIV/0!</v>
      </c>
      <c r="D581" s="47" t="e">
        <f>IF('lateral displacement'!T581=0, 'lateral displacement'!T581/0, 'lateral displacement'!T581)</f>
        <v>#DIV/0!</v>
      </c>
      <c r="F581" s="47" t="e">
        <f>IF('lateral displacement'!V581=0, 'lateral displacement'!V581/0, 'lateral displacement'!V581)</f>
        <v>#DIV/0!</v>
      </c>
      <c r="H581" s="47" t="e">
        <f>IF('lateral displacement'!X581=0, 'lateral displacement'!X581/0, 'lateral displacement'!X581)</f>
        <v>#DIV/0!</v>
      </c>
      <c r="J581" s="18" t="e">
        <f>IF('lateral displacement'!Z581=0, 'lateral displacement'!Z581/0, 'lateral displacement'!Z581)</f>
        <v>#DIV/0!</v>
      </c>
    </row>
    <row r="582" spans="2:10" x14ac:dyDescent="0.15">
      <c r="B582" s="15" t="e">
        <f>IF('RAOB Used for Calcs'!C582=0, 'RAOB Used for Calcs'!C582/0, 'RAOB Used for Calcs'!C582)</f>
        <v>#DIV/0!</v>
      </c>
      <c r="D582" s="47" t="e">
        <f>IF('lateral displacement'!T582=0, 'lateral displacement'!T582/0, 'lateral displacement'!T582)</f>
        <v>#DIV/0!</v>
      </c>
      <c r="F582" s="47" t="e">
        <f>IF('lateral displacement'!V582=0, 'lateral displacement'!V582/0, 'lateral displacement'!V582)</f>
        <v>#DIV/0!</v>
      </c>
      <c r="H582" s="47" t="e">
        <f>IF('lateral displacement'!X582=0, 'lateral displacement'!X582/0, 'lateral displacement'!X582)</f>
        <v>#DIV/0!</v>
      </c>
      <c r="J582" s="18" t="e">
        <f>IF('lateral displacement'!Z582=0, 'lateral displacement'!Z582/0, 'lateral displacement'!Z582)</f>
        <v>#DIV/0!</v>
      </c>
    </row>
    <row r="583" spans="2:10" x14ac:dyDescent="0.15">
      <c r="B583" s="15" t="e">
        <f>IF('RAOB Used for Calcs'!C583=0, 'RAOB Used for Calcs'!C583/0, 'RAOB Used for Calcs'!C583)</f>
        <v>#DIV/0!</v>
      </c>
      <c r="D583" s="47" t="e">
        <f>IF('lateral displacement'!T583=0, 'lateral displacement'!T583/0, 'lateral displacement'!T583)</f>
        <v>#DIV/0!</v>
      </c>
      <c r="F583" s="47" t="e">
        <f>IF('lateral displacement'!V583=0, 'lateral displacement'!V583/0, 'lateral displacement'!V583)</f>
        <v>#DIV/0!</v>
      </c>
      <c r="H583" s="47" t="e">
        <f>IF('lateral displacement'!X583=0, 'lateral displacement'!X583/0, 'lateral displacement'!X583)</f>
        <v>#DIV/0!</v>
      </c>
      <c r="J583" s="18" t="e">
        <f>IF('lateral displacement'!Z583=0, 'lateral displacement'!Z583/0, 'lateral displacement'!Z583)</f>
        <v>#DIV/0!</v>
      </c>
    </row>
    <row r="584" spans="2:10" x14ac:dyDescent="0.15">
      <c r="B584" s="15" t="e">
        <f>IF('RAOB Used for Calcs'!C584=0, 'RAOB Used for Calcs'!C584/0, 'RAOB Used for Calcs'!C584)</f>
        <v>#DIV/0!</v>
      </c>
      <c r="D584" s="47" t="e">
        <f>IF('lateral displacement'!T584=0, 'lateral displacement'!T584/0, 'lateral displacement'!T584)</f>
        <v>#DIV/0!</v>
      </c>
      <c r="F584" s="47" t="e">
        <f>IF('lateral displacement'!V584=0, 'lateral displacement'!V584/0, 'lateral displacement'!V584)</f>
        <v>#DIV/0!</v>
      </c>
      <c r="H584" s="47" t="e">
        <f>IF('lateral displacement'!X584=0, 'lateral displacement'!X584/0, 'lateral displacement'!X584)</f>
        <v>#DIV/0!</v>
      </c>
      <c r="J584" s="18" t="e">
        <f>IF('lateral displacement'!Z584=0, 'lateral displacement'!Z584/0, 'lateral displacement'!Z584)</f>
        <v>#DIV/0!</v>
      </c>
    </row>
    <row r="585" spans="2:10" x14ac:dyDescent="0.15">
      <c r="B585" s="15" t="e">
        <f>IF('RAOB Used for Calcs'!C585=0, 'RAOB Used for Calcs'!C585/0, 'RAOB Used for Calcs'!C585)</f>
        <v>#DIV/0!</v>
      </c>
      <c r="D585" s="47" t="e">
        <f>IF('lateral displacement'!T585=0, 'lateral displacement'!T585/0, 'lateral displacement'!T585)</f>
        <v>#DIV/0!</v>
      </c>
      <c r="F585" s="47" t="e">
        <f>IF('lateral displacement'!V585=0, 'lateral displacement'!V585/0, 'lateral displacement'!V585)</f>
        <v>#DIV/0!</v>
      </c>
      <c r="H585" s="47" t="e">
        <f>IF('lateral displacement'!X585=0, 'lateral displacement'!X585/0, 'lateral displacement'!X585)</f>
        <v>#DIV/0!</v>
      </c>
      <c r="J585" s="18" t="e">
        <f>IF('lateral displacement'!Z585=0, 'lateral displacement'!Z585/0, 'lateral displacement'!Z585)</f>
        <v>#DIV/0!</v>
      </c>
    </row>
    <row r="586" spans="2:10" x14ac:dyDescent="0.15">
      <c r="B586" s="15" t="e">
        <f>IF('RAOB Used for Calcs'!C586=0, 'RAOB Used for Calcs'!C586/0, 'RAOB Used for Calcs'!C586)</f>
        <v>#DIV/0!</v>
      </c>
      <c r="D586" s="47" t="e">
        <f>IF('lateral displacement'!T586=0, 'lateral displacement'!T586/0, 'lateral displacement'!T586)</f>
        <v>#DIV/0!</v>
      </c>
      <c r="F586" s="47" t="e">
        <f>IF('lateral displacement'!V586=0, 'lateral displacement'!V586/0, 'lateral displacement'!V586)</f>
        <v>#DIV/0!</v>
      </c>
      <c r="H586" s="47" t="e">
        <f>IF('lateral displacement'!X586=0, 'lateral displacement'!X586/0, 'lateral displacement'!X586)</f>
        <v>#DIV/0!</v>
      </c>
      <c r="J586" s="18" t="e">
        <f>IF('lateral displacement'!Z586=0, 'lateral displacement'!Z586/0, 'lateral displacement'!Z586)</f>
        <v>#DIV/0!</v>
      </c>
    </row>
    <row r="587" spans="2:10" x14ac:dyDescent="0.15">
      <c r="B587" s="15" t="e">
        <f>IF('RAOB Used for Calcs'!C587=0, 'RAOB Used for Calcs'!C587/0, 'RAOB Used for Calcs'!C587)</f>
        <v>#DIV/0!</v>
      </c>
      <c r="D587" s="47" t="e">
        <f>IF('lateral displacement'!T587=0, 'lateral displacement'!T587/0, 'lateral displacement'!T587)</f>
        <v>#DIV/0!</v>
      </c>
      <c r="F587" s="47" t="e">
        <f>IF('lateral displacement'!V587=0, 'lateral displacement'!V587/0, 'lateral displacement'!V587)</f>
        <v>#DIV/0!</v>
      </c>
      <c r="H587" s="47" t="e">
        <f>IF('lateral displacement'!X587=0, 'lateral displacement'!X587/0, 'lateral displacement'!X587)</f>
        <v>#DIV/0!</v>
      </c>
      <c r="J587" s="18" t="e">
        <f>IF('lateral displacement'!Z587=0, 'lateral displacement'!Z587/0, 'lateral displacement'!Z587)</f>
        <v>#DIV/0!</v>
      </c>
    </row>
    <row r="588" spans="2:10" x14ac:dyDescent="0.15">
      <c r="B588" s="15" t="e">
        <f>IF('RAOB Used for Calcs'!C588=0, 'RAOB Used for Calcs'!C588/0, 'RAOB Used for Calcs'!C588)</f>
        <v>#DIV/0!</v>
      </c>
      <c r="D588" s="47" t="e">
        <f>IF('lateral displacement'!T588=0, 'lateral displacement'!T588/0, 'lateral displacement'!T588)</f>
        <v>#DIV/0!</v>
      </c>
      <c r="F588" s="47" t="e">
        <f>IF('lateral displacement'!V588=0, 'lateral displacement'!V588/0, 'lateral displacement'!V588)</f>
        <v>#DIV/0!</v>
      </c>
      <c r="H588" s="47" t="e">
        <f>IF('lateral displacement'!X588=0, 'lateral displacement'!X588/0, 'lateral displacement'!X588)</f>
        <v>#DIV/0!</v>
      </c>
      <c r="J588" s="18" t="e">
        <f>IF('lateral displacement'!Z588=0, 'lateral displacement'!Z588/0, 'lateral displacement'!Z588)</f>
        <v>#DIV/0!</v>
      </c>
    </row>
    <row r="589" spans="2:10" x14ac:dyDescent="0.15">
      <c r="B589" s="15" t="e">
        <f>IF('RAOB Used for Calcs'!C589=0, 'RAOB Used for Calcs'!C589/0, 'RAOB Used for Calcs'!C589)</f>
        <v>#DIV/0!</v>
      </c>
      <c r="D589" s="47" t="e">
        <f>IF('lateral displacement'!T589=0, 'lateral displacement'!T589/0, 'lateral displacement'!T589)</f>
        <v>#DIV/0!</v>
      </c>
      <c r="F589" s="47" t="e">
        <f>IF('lateral displacement'!V589=0, 'lateral displacement'!V589/0, 'lateral displacement'!V589)</f>
        <v>#DIV/0!</v>
      </c>
      <c r="H589" s="47" t="e">
        <f>IF('lateral displacement'!X589=0, 'lateral displacement'!X589/0, 'lateral displacement'!X589)</f>
        <v>#DIV/0!</v>
      </c>
      <c r="J589" s="18" t="e">
        <f>IF('lateral displacement'!Z589=0, 'lateral displacement'!Z589/0, 'lateral displacement'!Z589)</f>
        <v>#DIV/0!</v>
      </c>
    </row>
    <row r="590" spans="2:10" x14ac:dyDescent="0.15">
      <c r="B590" s="15" t="e">
        <f>IF('RAOB Used for Calcs'!C590=0, 'RAOB Used for Calcs'!C590/0, 'RAOB Used for Calcs'!C590)</f>
        <v>#DIV/0!</v>
      </c>
      <c r="D590" s="47" t="e">
        <f>IF('lateral displacement'!T590=0, 'lateral displacement'!T590/0, 'lateral displacement'!T590)</f>
        <v>#DIV/0!</v>
      </c>
      <c r="F590" s="47" t="e">
        <f>IF('lateral displacement'!V590=0, 'lateral displacement'!V590/0, 'lateral displacement'!V590)</f>
        <v>#DIV/0!</v>
      </c>
      <c r="H590" s="47" t="e">
        <f>IF('lateral displacement'!X590=0, 'lateral displacement'!X590/0, 'lateral displacement'!X590)</f>
        <v>#DIV/0!</v>
      </c>
      <c r="J590" s="18" t="e">
        <f>IF('lateral displacement'!Z590=0, 'lateral displacement'!Z590/0, 'lateral displacement'!Z590)</f>
        <v>#DIV/0!</v>
      </c>
    </row>
    <row r="591" spans="2:10" x14ac:dyDescent="0.15">
      <c r="B591" s="15" t="e">
        <f>IF('RAOB Used for Calcs'!C591=0, 'RAOB Used for Calcs'!C591/0, 'RAOB Used for Calcs'!C591)</f>
        <v>#DIV/0!</v>
      </c>
      <c r="D591" s="47" t="e">
        <f>IF('lateral displacement'!T591=0, 'lateral displacement'!T591/0, 'lateral displacement'!T591)</f>
        <v>#DIV/0!</v>
      </c>
      <c r="F591" s="47" t="e">
        <f>IF('lateral displacement'!V591=0, 'lateral displacement'!V591/0, 'lateral displacement'!V591)</f>
        <v>#DIV/0!</v>
      </c>
      <c r="H591" s="47" t="e">
        <f>IF('lateral displacement'!X591=0, 'lateral displacement'!X591/0, 'lateral displacement'!X591)</f>
        <v>#DIV/0!</v>
      </c>
      <c r="J591" s="18" t="e">
        <f>IF('lateral displacement'!Z591=0, 'lateral displacement'!Z591/0, 'lateral displacement'!Z591)</f>
        <v>#DIV/0!</v>
      </c>
    </row>
    <row r="592" spans="2:10" x14ac:dyDescent="0.15">
      <c r="B592" s="15" t="e">
        <f>IF('RAOB Used for Calcs'!C592=0, 'RAOB Used for Calcs'!C592/0, 'RAOB Used for Calcs'!C592)</f>
        <v>#DIV/0!</v>
      </c>
      <c r="D592" s="47" t="e">
        <f>IF('lateral displacement'!T592=0, 'lateral displacement'!T592/0, 'lateral displacement'!T592)</f>
        <v>#DIV/0!</v>
      </c>
      <c r="F592" s="47" t="e">
        <f>IF('lateral displacement'!V592=0, 'lateral displacement'!V592/0, 'lateral displacement'!V592)</f>
        <v>#DIV/0!</v>
      </c>
      <c r="H592" s="47" t="e">
        <f>IF('lateral displacement'!X592=0, 'lateral displacement'!X592/0, 'lateral displacement'!X592)</f>
        <v>#DIV/0!</v>
      </c>
      <c r="J592" s="18" t="e">
        <f>IF('lateral displacement'!Z592=0, 'lateral displacement'!Z592/0, 'lateral displacement'!Z592)</f>
        <v>#DIV/0!</v>
      </c>
    </row>
    <row r="593" spans="2:10" x14ac:dyDescent="0.15">
      <c r="B593" s="15" t="e">
        <f>IF('RAOB Used for Calcs'!C593=0, 'RAOB Used for Calcs'!C593/0, 'RAOB Used for Calcs'!C593)</f>
        <v>#DIV/0!</v>
      </c>
      <c r="D593" s="47" t="e">
        <f>IF('lateral displacement'!T593=0, 'lateral displacement'!T593/0, 'lateral displacement'!T593)</f>
        <v>#DIV/0!</v>
      </c>
      <c r="F593" s="47" t="e">
        <f>IF('lateral displacement'!V593=0, 'lateral displacement'!V593/0, 'lateral displacement'!V593)</f>
        <v>#DIV/0!</v>
      </c>
      <c r="H593" s="47" t="e">
        <f>IF('lateral displacement'!X593=0, 'lateral displacement'!X593/0, 'lateral displacement'!X593)</f>
        <v>#DIV/0!</v>
      </c>
      <c r="J593" s="18" t="e">
        <f>IF('lateral displacement'!Z593=0, 'lateral displacement'!Z593/0, 'lateral displacement'!Z593)</f>
        <v>#DIV/0!</v>
      </c>
    </row>
    <row r="594" spans="2:10" x14ac:dyDescent="0.15">
      <c r="B594" s="15" t="e">
        <f>IF('RAOB Used for Calcs'!C594=0, 'RAOB Used for Calcs'!C594/0, 'RAOB Used for Calcs'!C594)</f>
        <v>#DIV/0!</v>
      </c>
      <c r="D594" s="47" t="e">
        <f>IF('lateral displacement'!T594=0, 'lateral displacement'!T594/0, 'lateral displacement'!T594)</f>
        <v>#DIV/0!</v>
      </c>
      <c r="F594" s="47" t="e">
        <f>IF('lateral displacement'!V594=0, 'lateral displacement'!V594/0, 'lateral displacement'!V594)</f>
        <v>#DIV/0!</v>
      </c>
      <c r="H594" s="47" t="e">
        <f>IF('lateral displacement'!X594=0, 'lateral displacement'!X594/0, 'lateral displacement'!X594)</f>
        <v>#DIV/0!</v>
      </c>
      <c r="J594" s="18" t="e">
        <f>IF('lateral displacement'!Z594=0, 'lateral displacement'!Z594/0, 'lateral displacement'!Z594)</f>
        <v>#DIV/0!</v>
      </c>
    </row>
    <row r="595" spans="2:10" x14ac:dyDescent="0.15">
      <c r="B595" s="15" t="e">
        <f>IF('RAOB Used for Calcs'!C595=0, 'RAOB Used for Calcs'!C595/0, 'RAOB Used for Calcs'!C595)</f>
        <v>#DIV/0!</v>
      </c>
      <c r="D595" s="47" t="e">
        <f>IF('lateral displacement'!T595=0, 'lateral displacement'!T595/0, 'lateral displacement'!T595)</f>
        <v>#DIV/0!</v>
      </c>
      <c r="F595" s="47" t="e">
        <f>IF('lateral displacement'!V595=0, 'lateral displacement'!V595/0, 'lateral displacement'!V595)</f>
        <v>#DIV/0!</v>
      </c>
      <c r="H595" s="47" t="e">
        <f>IF('lateral displacement'!X595=0, 'lateral displacement'!X595/0, 'lateral displacement'!X595)</f>
        <v>#DIV/0!</v>
      </c>
      <c r="J595" s="18" t="e">
        <f>IF('lateral displacement'!Z595=0, 'lateral displacement'!Z595/0, 'lateral displacement'!Z595)</f>
        <v>#DIV/0!</v>
      </c>
    </row>
    <row r="596" spans="2:10" x14ac:dyDescent="0.15">
      <c r="B596" s="15" t="e">
        <f>IF('RAOB Used for Calcs'!C596=0, 'RAOB Used for Calcs'!C596/0, 'RAOB Used for Calcs'!C596)</f>
        <v>#DIV/0!</v>
      </c>
      <c r="D596" s="47" t="e">
        <f>IF('lateral displacement'!T596=0, 'lateral displacement'!T596/0, 'lateral displacement'!T596)</f>
        <v>#DIV/0!</v>
      </c>
      <c r="F596" s="47" t="e">
        <f>IF('lateral displacement'!V596=0, 'lateral displacement'!V596/0, 'lateral displacement'!V596)</f>
        <v>#DIV/0!</v>
      </c>
      <c r="H596" s="47" t="e">
        <f>IF('lateral displacement'!X596=0, 'lateral displacement'!X596/0, 'lateral displacement'!X596)</f>
        <v>#DIV/0!</v>
      </c>
      <c r="J596" s="18" t="e">
        <f>IF('lateral displacement'!Z596=0, 'lateral displacement'!Z596/0, 'lateral displacement'!Z596)</f>
        <v>#DIV/0!</v>
      </c>
    </row>
    <row r="597" spans="2:10" x14ac:dyDescent="0.15">
      <c r="B597" s="15" t="e">
        <f>IF('RAOB Used for Calcs'!C597=0, 'RAOB Used for Calcs'!C597/0, 'RAOB Used for Calcs'!C597)</f>
        <v>#DIV/0!</v>
      </c>
      <c r="D597" s="47" t="e">
        <f>IF('lateral displacement'!T597=0, 'lateral displacement'!T597/0, 'lateral displacement'!T597)</f>
        <v>#DIV/0!</v>
      </c>
      <c r="F597" s="47" t="e">
        <f>IF('lateral displacement'!V597=0, 'lateral displacement'!V597/0, 'lateral displacement'!V597)</f>
        <v>#DIV/0!</v>
      </c>
      <c r="H597" s="47" t="e">
        <f>IF('lateral displacement'!X597=0, 'lateral displacement'!X597/0, 'lateral displacement'!X597)</f>
        <v>#DIV/0!</v>
      </c>
      <c r="J597" s="18" t="e">
        <f>IF('lateral displacement'!Z597=0, 'lateral displacement'!Z597/0, 'lateral displacement'!Z597)</f>
        <v>#DIV/0!</v>
      </c>
    </row>
    <row r="598" spans="2:10" x14ac:dyDescent="0.15">
      <c r="B598" s="15" t="e">
        <f>IF('RAOB Used for Calcs'!C598=0, 'RAOB Used for Calcs'!C598/0, 'RAOB Used for Calcs'!C598)</f>
        <v>#DIV/0!</v>
      </c>
      <c r="D598" s="47" t="e">
        <f>IF('lateral displacement'!T598=0, 'lateral displacement'!T598/0, 'lateral displacement'!T598)</f>
        <v>#DIV/0!</v>
      </c>
      <c r="F598" s="47" t="e">
        <f>IF('lateral displacement'!V598=0, 'lateral displacement'!V598/0, 'lateral displacement'!V598)</f>
        <v>#DIV/0!</v>
      </c>
      <c r="H598" s="47" t="e">
        <f>IF('lateral displacement'!X598=0, 'lateral displacement'!X598/0, 'lateral displacement'!X598)</f>
        <v>#DIV/0!</v>
      </c>
      <c r="J598" s="18" t="e">
        <f>IF('lateral displacement'!Z598=0, 'lateral displacement'!Z598/0, 'lateral displacement'!Z598)</f>
        <v>#DIV/0!</v>
      </c>
    </row>
    <row r="599" spans="2:10" x14ac:dyDescent="0.15">
      <c r="B599" s="15" t="e">
        <f>IF('RAOB Used for Calcs'!C599=0, 'RAOB Used for Calcs'!C599/0, 'RAOB Used for Calcs'!C599)</f>
        <v>#DIV/0!</v>
      </c>
      <c r="D599" s="47" t="e">
        <f>IF('lateral displacement'!T599=0, 'lateral displacement'!T599/0, 'lateral displacement'!T599)</f>
        <v>#DIV/0!</v>
      </c>
      <c r="F599" s="47" t="e">
        <f>IF('lateral displacement'!V599=0, 'lateral displacement'!V599/0, 'lateral displacement'!V599)</f>
        <v>#DIV/0!</v>
      </c>
      <c r="H599" s="47" t="e">
        <f>IF('lateral displacement'!X599=0, 'lateral displacement'!X599/0, 'lateral displacement'!X599)</f>
        <v>#DIV/0!</v>
      </c>
      <c r="J599" s="18" t="e">
        <f>IF('lateral displacement'!Z599=0, 'lateral displacement'!Z599/0, 'lateral displacement'!Z599)</f>
        <v>#DIV/0!</v>
      </c>
    </row>
    <row r="600" spans="2:10" x14ac:dyDescent="0.15">
      <c r="B600" s="15" t="e">
        <f>IF('RAOB Used for Calcs'!C600=0, 'RAOB Used for Calcs'!C600/0, 'RAOB Used for Calcs'!C600)</f>
        <v>#DIV/0!</v>
      </c>
      <c r="D600" s="47" t="e">
        <f>IF('lateral displacement'!T600=0, 'lateral displacement'!T600/0, 'lateral displacement'!T600)</f>
        <v>#DIV/0!</v>
      </c>
      <c r="F600" s="47" t="e">
        <f>IF('lateral displacement'!V600=0, 'lateral displacement'!V600/0, 'lateral displacement'!V600)</f>
        <v>#DIV/0!</v>
      </c>
      <c r="H600" s="47" t="e">
        <f>IF('lateral displacement'!X600=0, 'lateral displacement'!X600/0, 'lateral displacement'!X600)</f>
        <v>#DIV/0!</v>
      </c>
      <c r="J600" s="18" t="e">
        <f>IF('lateral displacement'!Z600=0, 'lateral displacement'!Z600/0, 'lateral displacement'!Z600)</f>
        <v>#DIV/0!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&amp;C&amp;"Arial,Regular"&amp;A</oddHeader>
    <oddFooter>&amp;C&amp;"Arial,Regular"Page 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600"/>
  <sheetViews>
    <sheetView workbookViewId="0">
      <selection activeCell="M68" sqref="M68"/>
    </sheetView>
  </sheetViews>
  <sheetFormatPr baseColWidth="10" defaultColWidth="9.6640625" defaultRowHeight="13" x14ac:dyDescent="0.15"/>
  <cols>
    <col min="1" max="1" width="11" customWidth="1"/>
    <col min="2" max="2" width="9.6640625" style="15"/>
    <col min="3" max="3" width="17.1640625" customWidth="1"/>
    <col min="4" max="4" width="10.1640625" style="8" customWidth="1"/>
    <col min="5" max="5" width="3.1640625" customWidth="1"/>
    <col min="6" max="6" width="18.5" customWidth="1"/>
    <col min="7" max="7" width="11.5" style="8" customWidth="1"/>
    <col min="8" max="8" width="3.6640625" customWidth="1"/>
    <col min="9" max="9" width="21.33203125" customWidth="1"/>
    <col min="10" max="10" width="8.6640625" customWidth="1"/>
    <col min="11" max="11" width="21.33203125" customWidth="1"/>
    <col min="13" max="13" width="17.1640625" customWidth="1"/>
    <col min="14" max="14" width="11" customWidth="1"/>
    <col min="15" max="15" width="17.1640625" customWidth="1"/>
    <col min="16" max="16" width="11" customWidth="1"/>
  </cols>
  <sheetData>
    <row r="1" spans="1:12" x14ac:dyDescent="0.15">
      <c r="A1" t="s">
        <v>112</v>
      </c>
      <c r="B1" s="15">
        <f>'RAOB Used for Calcs'!C1</f>
        <v>229</v>
      </c>
      <c r="C1" t="s">
        <v>170</v>
      </c>
      <c r="D1" s="8">
        <f>IF('RAOB Used for Calcs'!N1=1,$I$3-SUM('lateral displacement'!AB$1:AB1),$I$3/0)</f>
        <v>434097</v>
      </c>
      <c r="E1" s="28" t="s">
        <v>5</v>
      </c>
      <c r="F1" t="s">
        <v>171</v>
      </c>
      <c r="G1" s="8">
        <f>IF('RAOB Used for Calcs'!N1=1,$K$3-SUM('lateral displacement'!AD$1:AD1),$I$3/0)</f>
        <v>4577553</v>
      </c>
      <c r="H1" s="28" t="s">
        <v>6</v>
      </c>
      <c r="I1" t="s">
        <v>167</v>
      </c>
      <c r="K1" t="s">
        <v>168</v>
      </c>
      <c r="L1" t="s">
        <v>169</v>
      </c>
    </row>
    <row r="2" spans="1:12" x14ac:dyDescent="0.15">
      <c r="B2" s="15">
        <f>'RAOB Used for Calcs'!C2</f>
        <v>254.33333333333334</v>
      </c>
      <c r="D2" s="8">
        <f>IF('RAOB Used for Calcs'!N2=1,$I$3-SUM('lateral displacement'!AB$1:AB2),$I$3/0)</f>
        <v>434097</v>
      </c>
      <c r="G2" s="8">
        <f>IF('RAOB Used for Calcs'!N2=1,$K$3-SUM('lateral displacement'!AD$1:AD2),$I$3/0)</f>
        <v>4577553</v>
      </c>
    </row>
    <row r="3" spans="1:12" ht="20" x14ac:dyDescent="0.2">
      <c r="A3" t="s">
        <v>60</v>
      </c>
      <c r="B3" s="15">
        <f>'RAOB Used for Calcs'!C3</f>
        <v>279.66666666666669</v>
      </c>
      <c r="C3" t="s">
        <v>172</v>
      </c>
      <c r="D3" s="8">
        <f>IF('RAOB Used for Calcs'!N3=1,$I$3-SUM('lateral displacement'!AB$1:AB3),$I$3/0)</f>
        <v>434097</v>
      </c>
      <c r="F3" t="s">
        <v>173</v>
      </c>
      <c r="G3" s="8">
        <f>IF('RAOB Used for Calcs'!N3=1,$K$3-SUM('lateral displacement'!AD$1:AD3),$I$3/0)</f>
        <v>4577553</v>
      </c>
      <c r="I3" s="3">
        <f>'particle parameters'!B6</f>
        <v>434097</v>
      </c>
      <c r="J3" t="s">
        <v>5</v>
      </c>
      <c r="K3" s="3">
        <f>'particle parameters'!C6</f>
        <v>4577553</v>
      </c>
      <c r="L3" t="s">
        <v>6</v>
      </c>
    </row>
    <row r="4" spans="1:12" x14ac:dyDescent="0.15">
      <c r="B4" s="15">
        <f>'RAOB Used for Calcs'!C4</f>
        <v>305</v>
      </c>
      <c r="D4" s="8">
        <f>IF('RAOB Used for Calcs'!N4=1,$I$3-SUM('lateral displacement'!AB$1:AB4),$I$3/0)</f>
        <v>434097</v>
      </c>
      <c r="G4" s="8">
        <f>IF('RAOB Used for Calcs'!N4=1,$K$3-SUM('lateral displacement'!AD$1:AD4),$I$3/0)</f>
        <v>4577553</v>
      </c>
    </row>
    <row r="5" spans="1:12" x14ac:dyDescent="0.15">
      <c r="B5" s="15">
        <f>'RAOB Used for Calcs'!C5</f>
        <v>406.66666666666669</v>
      </c>
      <c r="D5" s="8">
        <f>IF('RAOB Used for Calcs'!N5=1,$I$3-SUM('lateral displacement'!AB$1:AB5),$I$3/0)</f>
        <v>434097</v>
      </c>
      <c r="G5" s="8">
        <f>IF('RAOB Used for Calcs'!N5=1,$K$3-SUM('lateral displacement'!AD$1:AD5),$I$3/0)</f>
        <v>4577553</v>
      </c>
    </row>
    <row r="6" spans="1:12" x14ac:dyDescent="0.15">
      <c r="B6" s="15">
        <f>'RAOB Used for Calcs'!C6</f>
        <v>508.33333333333337</v>
      </c>
      <c r="D6" s="8">
        <f>IF('RAOB Used for Calcs'!N6=1,$I$3-SUM('lateral displacement'!AB$1:AB6),$I$3/0)</f>
        <v>434097</v>
      </c>
      <c r="G6" s="8">
        <f>IF('RAOB Used for Calcs'!N6=1,$K$3-SUM('lateral displacement'!AD$1:AD6),$I$3/0)</f>
        <v>4577553</v>
      </c>
    </row>
    <row r="7" spans="1:12" x14ac:dyDescent="0.15">
      <c r="B7" s="15">
        <f>'RAOB Used for Calcs'!C7</f>
        <v>610</v>
      </c>
      <c r="D7" s="8">
        <f>IF('RAOB Used for Calcs'!N7=1,$I$3-SUM('lateral displacement'!AB$1:AB7),$I$3/0)</f>
        <v>434097</v>
      </c>
      <c r="G7" s="8">
        <f>IF('RAOB Used for Calcs'!N7=1,$K$3-SUM('lateral displacement'!AD$1:AD7),$I$3/0)</f>
        <v>4577553</v>
      </c>
    </row>
    <row r="8" spans="1:12" x14ac:dyDescent="0.15">
      <c r="B8" s="15">
        <f>'RAOB Used for Calcs'!C8</f>
        <v>665.33333333333337</v>
      </c>
      <c r="D8" s="8">
        <f>IF('RAOB Used for Calcs'!N8=1,$I$3-SUM('lateral displacement'!AB$1:AB8),$I$3/0)</f>
        <v>434097</v>
      </c>
      <c r="G8" s="8">
        <f>IF('RAOB Used for Calcs'!N8=1,$K$3-SUM('lateral displacement'!AD$1:AD8),$I$3/0)</f>
        <v>4577553</v>
      </c>
    </row>
    <row r="9" spans="1:12" x14ac:dyDescent="0.15">
      <c r="B9" s="15">
        <f>'RAOB Used for Calcs'!C9</f>
        <v>720.66666666666674</v>
      </c>
      <c r="D9" s="8">
        <f>IF('RAOB Used for Calcs'!N9=1,$I$3-SUM('lateral displacement'!AB$1:AB9),$I$3/0)</f>
        <v>434097</v>
      </c>
      <c r="G9" s="8">
        <f>IF('RAOB Used for Calcs'!N9=1,$K$3-SUM('lateral displacement'!AD$1:AD9),$I$3/0)</f>
        <v>4577553</v>
      </c>
    </row>
    <row r="10" spans="1:12" x14ac:dyDescent="0.15">
      <c r="B10" s="15">
        <f>'RAOB Used for Calcs'!C10</f>
        <v>776</v>
      </c>
      <c r="D10" s="8">
        <f>IF('RAOB Used for Calcs'!N10=1,$I$3-SUM('lateral displacement'!AB$1:AB10),$I$3/0)</f>
        <v>434097</v>
      </c>
      <c r="G10" s="8">
        <f>IF('RAOB Used for Calcs'!N10=1,$K$3-SUM('lateral displacement'!AD$1:AD10),$I$3/0)</f>
        <v>4577553</v>
      </c>
    </row>
    <row r="11" spans="1:12" x14ac:dyDescent="0.15">
      <c r="B11" s="15">
        <f>'RAOB Used for Calcs'!C11</f>
        <v>822</v>
      </c>
      <c r="D11" s="8">
        <f>IF('RAOB Used for Calcs'!N11=1,$I$3-SUM('lateral displacement'!AB$1:AB11),$I$3/0)</f>
        <v>434097</v>
      </c>
      <c r="G11" s="8">
        <f>IF('RAOB Used for Calcs'!N11=1,$K$3-SUM('lateral displacement'!AD$1:AD11),$I$3/0)</f>
        <v>4577553</v>
      </c>
    </row>
    <row r="12" spans="1:12" x14ac:dyDescent="0.15">
      <c r="B12" s="15">
        <f>'RAOB Used for Calcs'!C12</f>
        <v>868</v>
      </c>
      <c r="D12" s="8">
        <f>IF('RAOB Used for Calcs'!N12=1,$I$3-SUM('lateral displacement'!AB$1:AB12),$I$3/0)</f>
        <v>434097</v>
      </c>
      <c r="G12" s="8">
        <f>IF('RAOB Used for Calcs'!N12=1,$K$3-SUM('lateral displacement'!AD$1:AD12),$I$3/0)</f>
        <v>4577553</v>
      </c>
    </row>
    <row r="13" spans="1:12" x14ac:dyDescent="0.15">
      <c r="B13" s="15">
        <f>'RAOB Used for Calcs'!C13</f>
        <v>914</v>
      </c>
      <c r="D13" s="8">
        <f>IF('RAOB Used for Calcs'!N13=1,$I$3-SUM('lateral displacement'!AB$1:AB13),$I$3/0)</f>
        <v>434097</v>
      </c>
      <c r="G13" s="8">
        <f>IF('RAOB Used for Calcs'!N13=1,$K$3-SUM('lateral displacement'!AD$1:AD13),$I$3/0)</f>
        <v>4577553</v>
      </c>
    </row>
    <row r="14" spans="1:12" x14ac:dyDescent="0.15">
      <c r="B14" s="15">
        <f>'RAOB Used for Calcs'!C14</f>
        <v>1015.6666666666666</v>
      </c>
      <c r="D14" s="8">
        <f>IF('RAOB Used for Calcs'!N14=1,$I$3-SUM('lateral displacement'!AB$1:AB14),$I$3/0)</f>
        <v>434097</v>
      </c>
      <c r="G14" s="8">
        <f>IF('RAOB Used for Calcs'!N14=1,$K$3-SUM('lateral displacement'!AD$1:AD14),$I$3/0)</f>
        <v>4577553</v>
      </c>
    </row>
    <row r="15" spans="1:12" x14ac:dyDescent="0.15">
      <c r="B15" s="15">
        <f>'RAOB Used for Calcs'!C15</f>
        <v>1117.3333333333333</v>
      </c>
      <c r="D15" s="8">
        <f>IF('RAOB Used for Calcs'!N15=1,$I$3-SUM('lateral displacement'!AB$1:AB15),$I$3/0)</f>
        <v>434097</v>
      </c>
      <c r="G15" s="8">
        <f>IF('RAOB Used for Calcs'!N15=1,$K$3-SUM('lateral displacement'!AD$1:AD15),$I$3/0)</f>
        <v>4577553</v>
      </c>
    </row>
    <row r="16" spans="1:12" x14ac:dyDescent="0.15">
      <c r="B16" s="15">
        <f>'RAOB Used for Calcs'!C16</f>
        <v>1219</v>
      </c>
      <c r="D16" s="8">
        <f>IF('RAOB Used for Calcs'!N16=1,$I$3-SUM('lateral displacement'!AB$1:AB16),$I$3/0)</f>
        <v>434097</v>
      </c>
      <c r="G16" s="8">
        <f>IF('RAOB Used for Calcs'!N16=1,$K$3-SUM('lateral displacement'!AD$1:AD16),$I$3/0)</f>
        <v>4577553</v>
      </c>
    </row>
    <row r="17" spans="2:7" x14ac:dyDescent="0.15">
      <c r="B17" s="15">
        <f>'RAOB Used for Calcs'!C17</f>
        <v>1301</v>
      </c>
      <c r="D17" s="8">
        <f>IF('RAOB Used for Calcs'!N17=1,$I$3-SUM('lateral displacement'!AB$1:AB17),$I$3/0)</f>
        <v>434097</v>
      </c>
      <c r="G17" s="8">
        <f>IF('RAOB Used for Calcs'!N17=1,$K$3-SUM('lateral displacement'!AD$1:AD17),$I$3/0)</f>
        <v>4577553</v>
      </c>
    </row>
    <row r="18" spans="2:7" x14ac:dyDescent="0.15">
      <c r="B18" s="15">
        <f>'RAOB Used for Calcs'!C18</f>
        <v>1383</v>
      </c>
      <c r="D18" s="8">
        <f>IF('RAOB Used for Calcs'!N18=1,$I$3-SUM('lateral displacement'!AB$1:AB18),$I$3/0)</f>
        <v>434097</v>
      </c>
      <c r="G18" s="8">
        <f>IF('RAOB Used for Calcs'!N18=1,$K$3-SUM('lateral displacement'!AD$1:AD18),$I$3/0)</f>
        <v>4577553</v>
      </c>
    </row>
    <row r="19" spans="2:7" x14ac:dyDescent="0.15">
      <c r="B19" s="15">
        <f>'RAOB Used for Calcs'!C19</f>
        <v>1465</v>
      </c>
      <c r="D19" s="8">
        <f>IF('RAOB Used for Calcs'!N19=1,$I$3-SUM('lateral displacement'!AB$1:AB19),$I$3/0)</f>
        <v>434097</v>
      </c>
      <c r="G19" s="8">
        <f>IF('RAOB Used for Calcs'!N19=1,$K$3-SUM('lateral displacement'!AD$1:AD19),$I$3/0)</f>
        <v>4577553</v>
      </c>
    </row>
    <row r="20" spans="2:7" x14ac:dyDescent="0.15">
      <c r="B20" s="15">
        <f>'RAOB Used for Calcs'!C20</f>
        <v>1484.6666666666667</v>
      </c>
      <c r="D20" s="8">
        <f>IF('RAOB Used for Calcs'!N20=1,$I$3-SUM('lateral displacement'!AB$1:AB20),$I$3/0)</f>
        <v>434097</v>
      </c>
      <c r="G20" s="8">
        <f>IF('RAOB Used for Calcs'!N20=1,$K$3-SUM('lateral displacement'!AD$1:AD20),$I$3/0)</f>
        <v>4577553</v>
      </c>
    </row>
    <row r="21" spans="2:7" x14ac:dyDescent="0.15">
      <c r="B21" s="15">
        <f>'RAOB Used for Calcs'!C21</f>
        <v>1504.3333333333335</v>
      </c>
      <c r="D21" s="8">
        <f>IF('RAOB Used for Calcs'!N21=1,$I$3-SUM('lateral displacement'!AB$1:AB21),$I$3/0)</f>
        <v>434097</v>
      </c>
      <c r="G21" s="8">
        <f>IF('RAOB Used for Calcs'!N21=1,$K$3-SUM('lateral displacement'!AD$1:AD21),$I$3/0)</f>
        <v>4577553</v>
      </c>
    </row>
    <row r="22" spans="2:7" x14ac:dyDescent="0.15">
      <c r="B22" s="15">
        <f>'RAOB Used for Calcs'!C22</f>
        <v>1524</v>
      </c>
      <c r="D22" s="8">
        <f>IF('RAOB Used for Calcs'!N22=1,$I$3-SUM('lateral displacement'!AB$1:AB22),$I$3/0)</f>
        <v>434097</v>
      </c>
      <c r="G22" s="8">
        <f>IF('RAOB Used for Calcs'!N22=1,$K$3-SUM('lateral displacement'!AD$1:AD22),$I$3/0)</f>
        <v>4577553</v>
      </c>
    </row>
    <row r="23" spans="2:7" x14ac:dyDescent="0.15">
      <c r="B23" s="15">
        <f>'RAOB Used for Calcs'!C23</f>
        <v>1625.6666666666667</v>
      </c>
      <c r="D23" s="8">
        <f>IF('RAOB Used for Calcs'!N23=1,$I$3-SUM('lateral displacement'!AB$1:AB23),$I$3/0)</f>
        <v>434097</v>
      </c>
      <c r="G23" s="8">
        <f>IF('RAOB Used for Calcs'!N23=1,$K$3-SUM('lateral displacement'!AD$1:AD23),$I$3/0)</f>
        <v>4577553</v>
      </c>
    </row>
    <row r="24" spans="2:7" x14ac:dyDescent="0.15">
      <c r="B24" s="15">
        <f>'RAOB Used for Calcs'!C24</f>
        <v>1727.3333333333335</v>
      </c>
      <c r="D24" s="8">
        <f>IF('RAOB Used for Calcs'!N24=1,$I$3-SUM('lateral displacement'!AB$1:AB24),$I$3/0)</f>
        <v>434097</v>
      </c>
      <c r="G24" s="8">
        <f>IF('RAOB Used for Calcs'!N24=1,$K$3-SUM('lateral displacement'!AD$1:AD24),$I$3/0)</f>
        <v>4577553</v>
      </c>
    </row>
    <row r="25" spans="2:7" x14ac:dyDescent="0.15">
      <c r="B25" s="15">
        <f>'RAOB Used for Calcs'!C25</f>
        <v>1829</v>
      </c>
      <c r="D25" s="8">
        <f>IF('RAOB Used for Calcs'!N25=1,$I$3-SUM('lateral displacement'!AB$1:AB25),$I$3/0)</f>
        <v>434097</v>
      </c>
      <c r="G25" s="8">
        <f>IF('RAOB Used for Calcs'!N25=1,$K$3-SUM('lateral displacement'!AD$1:AD25),$I$3/0)</f>
        <v>4577553</v>
      </c>
    </row>
    <row r="26" spans="2:7" x14ac:dyDescent="0.15">
      <c r="B26" s="15">
        <f>'RAOB Used for Calcs'!C26</f>
        <v>1859.3333333333333</v>
      </c>
      <c r="D26" s="8">
        <f>IF('RAOB Used for Calcs'!N26=1,$I$3-SUM('lateral displacement'!AB$1:AB26),$I$3/0)</f>
        <v>434097</v>
      </c>
      <c r="G26" s="8">
        <f>IF('RAOB Used for Calcs'!N26=1,$K$3-SUM('lateral displacement'!AD$1:AD26),$I$3/0)</f>
        <v>4577553</v>
      </c>
    </row>
    <row r="27" spans="2:7" x14ac:dyDescent="0.15">
      <c r="B27" s="15">
        <f>'RAOB Used for Calcs'!C27</f>
        <v>1889.6666666666665</v>
      </c>
      <c r="D27" s="8">
        <f>IF('RAOB Used for Calcs'!N27=1,$I$3-SUM('lateral displacement'!AB$1:AB27),$I$3/0)</f>
        <v>434097</v>
      </c>
      <c r="G27" s="8">
        <f>IF('RAOB Used for Calcs'!N27=1,$K$3-SUM('lateral displacement'!AD$1:AD27),$I$3/0)</f>
        <v>4577553</v>
      </c>
    </row>
    <row r="28" spans="2:7" x14ac:dyDescent="0.15">
      <c r="B28" s="15">
        <f>'RAOB Used for Calcs'!C28</f>
        <v>1920</v>
      </c>
      <c r="D28" s="8">
        <f>IF('RAOB Used for Calcs'!N28=1,$I$3-SUM('lateral displacement'!AB$1:AB28),$I$3/0)</f>
        <v>434097</v>
      </c>
      <c r="G28" s="8">
        <f>IF('RAOB Used for Calcs'!N28=1,$K$3-SUM('lateral displacement'!AD$1:AD28),$I$3/0)</f>
        <v>4577553</v>
      </c>
    </row>
    <row r="29" spans="2:7" x14ac:dyDescent="0.15">
      <c r="B29" s="15">
        <f>'RAOB Used for Calcs'!C29</f>
        <v>1930</v>
      </c>
      <c r="D29" s="8">
        <f>IF('RAOB Used for Calcs'!N29=1,$I$3-SUM('lateral displacement'!AB$1:AB29),$I$3/0)</f>
        <v>434097</v>
      </c>
      <c r="G29" s="8">
        <f>IF('RAOB Used for Calcs'!N29=1,$K$3-SUM('lateral displacement'!AD$1:AD29),$I$3/0)</f>
        <v>4577553</v>
      </c>
    </row>
    <row r="30" spans="2:7" x14ac:dyDescent="0.15">
      <c r="B30" s="15">
        <f>'RAOB Used for Calcs'!C30</f>
        <v>1940</v>
      </c>
      <c r="D30" s="8">
        <f>IF('RAOB Used for Calcs'!N30=1,$I$3-SUM('lateral displacement'!AB$1:AB30),$I$3/0)</f>
        <v>434097</v>
      </c>
      <c r="G30" s="8">
        <f>IF('RAOB Used for Calcs'!N30=1,$K$3-SUM('lateral displacement'!AD$1:AD30),$I$3/0)</f>
        <v>4577553</v>
      </c>
    </row>
    <row r="31" spans="2:7" x14ac:dyDescent="0.15">
      <c r="B31" s="15">
        <f>'RAOB Used for Calcs'!C31</f>
        <v>1950</v>
      </c>
      <c r="D31" s="8">
        <f>IF('RAOB Used for Calcs'!N31=1,$I$3-SUM('lateral displacement'!AB$1:AB31),$I$3/0)</f>
        <v>434097</v>
      </c>
      <c r="G31" s="8">
        <f>IF('RAOB Used for Calcs'!N31=1,$K$3-SUM('lateral displacement'!AD$1:AD31),$I$3/0)</f>
        <v>4577553</v>
      </c>
    </row>
    <row r="32" spans="2:7" x14ac:dyDescent="0.15">
      <c r="B32" s="15">
        <f>'RAOB Used for Calcs'!C32</f>
        <v>1983</v>
      </c>
      <c r="D32" s="8">
        <f>IF('RAOB Used for Calcs'!N32=1,$I$3-SUM('lateral displacement'!AB$1:AB32),$I$3/0)</f>
        <v>434097</v>
      </c>
      <c r="G32" s="8">
        <f>IF('RAOB Used for Calcs'!N32=1,$K$3-SUM('lateral displacement'!AD$1:AD32),$I$3/0)</f>
        <v>4577553</v>
      </c>
    </row>
    <row r="33" spans="2:7" x14ac:dyDescent="0.15">
      <c r="B33" s="15">
        <f>'RAOB Used for Calcs'!C33</f>
        <v>2016</v>
      </c>
      <c r="D33" s="8">
        <f>IF('RAOB Used for Calcs'!N33=1,$I$3-SUM('lateral displacement'!AB$1:AB33),$I$3/0)</f>
        <v>434097</v>
      </c>
      <c r="G33" s="8">
        <f>IF('RAOB Used for Calcs'!N33=1,$K$3-SUM('lateral displacement'!AD$1:AD33),$I$3/0)</f>
        <v>4577553</v>
      </c>
    </row>
    <row r="34" spans="2:7" x14ac:dyDescent="0.15">
      <c r="B34" s="15">
        <f>'RAOB Used for Calcs'!C34</f>
        <v>2049</v>
      </c>
      <c r="D34" s="8">
        <f>IF('RAOB Used for Calcs'!N34=1,$I$3-SUM('lateral displacement'!AB$1:AB34),$I$3/0)</f>
        <v>434097</v>
      </c>
      <c r="G34" s="8">
        <f>IF('RAOB Used for Calcs'!N34=1,$K$3-SUM('lateral displacement'!AD$1:AD34),$I$3/0)</f>
        <v>4577553</v>
      </c>
    </row>
    <row r="35" spans="2:7" x14ac:dyDescent="0.15">
      <c r="B35" s="15">
        <f>'RAOB Used for Calcs'!C35</f>
        <v>2077.3333333333335</v>
      </c>
      <c r="D35" s="8">
        <f>IF('RAOB Used for Calcs'!N35=1,$I$3-SUM('lateral displacement'!AB$1:AB35),$I$3/0)</f>
        <v>434097</v>
      </c>
      <c r="G35" s="8">
        <f>IF('RAOB Used for Calcs'!N35=1,$K$3-SUM('lateral displacement'!AD$1:AD35),$I$3/0)</f>
        <v>4577553</v>
      </c>
    </row>
    <row r="36" spans="2:7" x14ac:dyDescent="0.15">
      <c r="B36" s="15">
        <f>'RAOB Used for Calcs'!C36</f>
        <v>2105.666666666667</v>
      </c>
      <c r="D36" s="8">
        <f>IF('RAOB Used for Calcs'!N36=1,$I$3-SUM('lateral displacement'!AB$1:AB36),$I$3/0)</f>
        <v>434097</v>
      </c>
      <c r="G36" s="8">
        <f>IF('RAOB Used for Calcs'!N36=1,$K$3-SUM('lateral displacement'!AD$1:AD36),$I$3/0)</f>
        <v>4577553</v>
      </c>
    </row>
    <row r="37" spans="2:7" x14ac:dyDescent="0.15">
      <c r="B37" s="15">
        <f>'RAOB Used for Calcs'!C37</f>
        <v>2134</v>
      </c>
      <c r="D37" s="8">
        <f>IF('RAOB Used for Calcs'!N37=1,$I$3-SUM('lateral displacement'!AB$1:AB37),$I$3/0)</f>
        <v>434097</v>
      </c>
      <c r="G37" s="8">
        <f>IF('RAOB Used for Calcs'!N37=1,$K$3-SUM('lateral displacement'!AD$1:AD37),$I$3/0)</f>
        <v>4577553</v>
      </c>
    </row>
    <row r="38" spans="2:7" x14ac:dyDescent="0.15">
      <c r="B38" s="15">
        <f>'RAOB Used for Calcs'!C38</f>
        <v>2235.3333333333335</v>
      </c>
      <c r="D38" s="8">
        <f>IF('RAOB Used for Calcs'!N38=1,$I$3-SUM('lateral displacement'!AB$1:AB38),$I$3/0)</f>
        <v>434097</v>
      </c>
      <c r="G38" s="8">
        <f>IF('RAOB Used for Calcs'!N38=1,$K$3-SUM('lateral displacement'!AD$1:AD38),$I$3/0)</f>
        <v>4577553</v>
      </c>
    </row>
    <row r="39" spans="2:7" x14ac:dyDescent="0.15">
      <c r="B39" s="15">
        <f>'RAOB Used for Calcs'!C39</f>
        <v>2336.666666666667</v>
      </c>
      <c r="D39" s="8">
        <f>IF('RAOB Used for Calcs'!N39=1,$I$3-SUM('lateral displacement'!AB$1:AB39),$I$3/0)</f>
        <v>434097</v>
      </c>
      <c r="G39" s="8">
        <f>IF('RAOB Used for Calcs'!N39=1,$K$3-SUM('lateral displacement'!AD$1:AD39),$I$3/0)</f>
        <v>4577553</v>
      </c>
    </row>
    <row r="40" spans="2:7" x14ac:dyDescent="0.15">
      <c r="B40" s="15">
        <f>'RAOB Used for Calcs'!C40</f>
        <v>2438</v>
      </c>
      <c r="D40" s="8">
        <f>IF('RAOB Used for Calcs'!N40=1,$I$3-SUM('lateral displacement'!AB$1:AB40),$I$3/0)</f>
        <v>434097</v>
      </c>
      <c r="G40" s="8">
        <f>IF('RAOB Used for Calcs'!N40=1,$K$3-SUM('lateral displacement'!AD$1:AD40),$I$3/0)</f>
        <v>4577553</v>
      </c>
    </row>
    <row r="41" spans="2:7" x14ac:dyDescent="0.15">
      <c r="B41" s="15">
        <f>'RAOB Used for Calcs'!C41</f>
        <v>2539.6666666666665</v>
      </c>
      <c r="D41" s="8">
        <f>IF('RAOB Used for Calcs'!N41=1,$I$3-SUM('lateral displacement'!AB$1:AB41),$I$3/0)</f>
        <v>434097</v>
      </c>
      <c r="G41" s="8">
        <f>IF('RAOB Used for Calcs'!N41=1,$K$3-SUM('lateral displacement'!AD$1:AD41),$I$3/0)</f>
        <v>4577553</v>
      </c>
    </row>
    <row r="42" spans="2:7" x14ac:dyDescent="0.15">
      <c r="B42" s="15">
        <f>'RAOB Used for Calcs'!C42</f>
        <v>2641.333333333333</v>
      </c>
      <c r="D42" s="8">
        <f>IF('RAOB Used for Calcs'!N42=1,$I$3-SUM('lateral displacement'!AB$1:AB42),$I$3/0)</f>
        <v>434097</v>
      </c>
      <c r="G42" s="8">
        <f>IF('RAOB Used for Calcs'!N42=1,$K$3-SUM('lateral displacement'!AD$1:AD42),$I$3/0)</f>
        <v>4577553</v>
      </c>
    </row>
    <row r="43" spans="2:7" x14ac:dyDescent="0.15">
      <c r="B43" s="15">
        <f>'RAOB Used for Calcs'!C43</f>
        <v>2743</v>
      </c>
      <c r="D43" s="8">
        <f>IF('RAOB Used for Calcs'!N43=1,$I$3-SUM('lateral displacement'!AB$1:AB43),$I$3/0)</f>
        <v>434097</v>
      </c>
      <c r="G43" s="8">
        <f>IF('RAOB Used for Calcs'!N43=1,$K$3-SUM('lateral displacement'!AD$1:AD43),$I$3/0)</f>
        <v>4577553</v>
      </c>
    </row>
    <row r="44" spans="2:7" x14ac:dyDescent="0.15">
      <c r="B44" s="15">
        <f>'RAOB Used for Calcs'!C44</f>
        <v>2826.3333333333335</v>
      </c>
      <c r="D44" s="8">
        <f>IF('RAOB Used for Calcs'!N44=1,$I$3-SUM('lateral displacement'!AB$1:AB44),$I$3/0)</f>
        <v>434097</v>
      </c>
      <c r="G44" s="8">
        <f>IF('RAOB Used for Calcs'!N44=1,$K$3-SUM('lateral displacement'!AD$1:AD44),$I$3/0)</f>
        <v>4577553</v>
      </c>
    </row>
    <row r="45" spans="2:7" x14ac:dyDescent="0.15">
      <c r="B45" s="15">
        <f>'RAOB Used for Calcs'!C45</f>
        <v>2909.666666666667</v>
      </c>
      <c r="D45" s="8">
        <f>IF('RAOB Used for Calcs'!N45=1,$I$3-SUM('lateral displacement'!AB$1:AB45),$I$3/0)</f>
        <v>434097</v>
      </c>
      <c r="G45" s="8">
        <f>IF('RAOB Used for Calcs'!N45=1,$K$3-SUM('lateral displacement'!AD$1:AD45),$I$3/0)</f>
        <v>4577553</v>
      </c>
    </row>
    <row r="46" spans="2:7" x14ac:dyDescent="0.15">
      <c r="B46" s="15">
        <f>'RAOB Used for Calcs'!C46</f>
        <v>2993</v>
      </c>
      <c r="D46" s="8">
        <f>IF('RAOB Used for Calcs'!N46=1,$I$3-SUM('lateral displacement'!AB$1:AB46),$I$3/0)</f>
        <v>434097</v>
      </c>
      <c r="G46" s="8">
        <f>IF('RAOB Used for Calcs'!N46=1,$K$3-SUM('lateral displacement'!AD$1:AD46),$I$3/0)</f>
        <v>4577553</v>
      </c>
    </row>
    <row r="47" spans="2:7" x14ac:dyDescent="0.15">
      <c r="B47" s="15">
        <f>'RAOB Used for Calcs'!C47</f>
        <v>3011.3333333333335</v>
      </c>
      <c r="D47" s="8">
        <f>IF('RAOB Used for Calcs'!N47=1,$I$3-SUM('lateral displacement'!AB$1:AB47),$I$3/0)</f>
        <v>434097</v>
      </c>
      <c r="G47" s="8">
        <f>IF('RAOB Used for Calcs'!N47=1,$K$3-SUM('lateral displacement'!AD$1:AD47),$I$3/0)</f>
        <v>4577553</v>
      </c>
    </row>
    <row r="48" spans="2:7" x14ac:dyDescent="0.15">
      <c r="B48" s="15">
        <f>'RAOB Used for Calcs'!C48</f>
        <v>3029.666666666667</v>
      </c>
      <c r="D48" s="8">
        <f>IF('RAOB Used for Calcs'!N48=1,$I$3-SUM('lateral displacement'!AB$1:AB48),$I$3/0)</f>
        <v>434097</v>
      </c>
      <c r="G48" s="8">
        <f>IF('RAOB Used for Calcs'!N48=1,$K$3-SUM('lateral displacement'!AD$1:AD48),$I$3/0)</f>
        <v>4577553</v>
      </c>
    </row>
    <row r="49" spans="2:7" x14ac:dyDescent="0.15">
      <c r="B49" s="15">
        <f>'RAOB Used for Calcs'!C49</f>
        <v>3048</v>
      </c>
      <c r="D49" s="8">
        <f>IF('RAOB Used for Calcs'!N49=1,$I$3-SUM('lateral displacement'!AB$1:AB49),$I$3/0)</f>
        <v>434097</v>
      </c>
      <c r="G49" s="8">
        <f>IF('RAOB Used for Calcs'!N49=1,$K$3-SUM('lateral displacement'!AD$1:AD49),$I$3/0)</f>
        <v>4577553</v>
      </c>
    </row>
    <row r="50" spans="2:7" x14ac:dyDescent="0.15">
      <c r="B50" s="15">
        <f>'RAOB Used for Calcs'!C50</f>
        <v>3168</v>
      </c>
      <c r="D50" s="8">
        <f>IF('RAOB Used for Calcs'!N50=1,$I$3-SUM('lateral displacement'!AB$1:AB50),$I$3/0)</f>
        <v>434097</v>
      </c>
      <c r="G50" s="8">
        <f>IF('RAOB Used for Calcs'!N50=1,$K$3-SUM('lateral displacement'!AD$1:AD50),$I$3/0)</f>
        <v>4577553</v>
      </c>
    </row>
    <row r="51" spans="2:7" x14ac:dyDescent="0.15">
      <c r="B51" s="15">
        <f>'RAOB Used for Calcs'!C51</f>
        <v>3288</v>
      </c>
      <c r="D51" s="8">
        <f>IF('RAOB Used for Calcs'!N51=1,$I$3-SUM('lateral displacement'!AB$1:AB51),$I$3/0)</f>
        <v>434097</v>
      </c>
      <c r="G51" s="8">
        <f>IF('RAOB Used for Calcs'!N51=1,$K$3-SUM('lateral displacement'!AD$1:AD51),$I$3/0)</f>
        <v>4577553</v>
      </c>
    </row>
    <row r="52" spans="2:7" x14ac:dyDescent="0.15">
      <c r="B52" s="15">
        <f>'RAOB Used for Calcs'!C52</f>
        <v>3408</v>
      </c>
      <c r="D52" s="8">
        <f>IF('RAOB Used for Calcs'!N52=1,$I$3-SUM('lateral displacement'!AB$1:AB52),$I$3/0)</f>
        <v>434097</v>
      </c>
      <c r="G52" s="8">
        <f>IF('RAOB Used for Calcs'!N52=1,$K$3-SUM('lateral displacement'!AD$1:AD52),$I$3/0)</f>
        <v>4577553</v>
      </c>
    </row>
    <row r="53" spans="2:7" x14ac:dyDescent="0.15">
      <c r="B53" s="15">
        <f>'RAOB Used for Calcs'!C53</f>
        <v>3491.3333333333335</v>
      </c>
      <c r="D53" s="8">
        <f>IF('RAOB Used for Calcs'!N53=1,$I$3-SUM('lateral displacement'!AB$1:AB53),$I$3/0)</f>
        <v>434097</v>
      </c>
      <c r="G53" s="8">
        <f>IF('RAOB Used for Calcs'!N53=1,$K$3-SUM('lateral displacement'!AD$1:AD53),$I$3/0)</f>
        <v>4577553</v>
      </c>
    </row>
    <row r="54" spans="2:7" x14ac:dyDescent="0.15">
      <c r="B54" s="15">
        <f>'RAOB Used for Calcs'!C54</f>
        <v>3574.666666666667</v>
      </c>
      <c r="D54" s="8">
        <f>IF('RAOB Used for Calcs'!N54=1,$I$3-SUM('lateral displacement'!AB$1:AB54),$I$3/0)</f>
        <v>434097</v>
      </c>
      <c r="G54" s="8">
        <f>IF('RAOB Used for Calcs'!N54=1,$K$3-SUM('lateral displacement'!AD$1:AD54),$I$3/0)</f>
        <v>4577553</v>
      </c>
    </row>
    <row r="55" spans="2:7" x14ac:dyDescent="0.15">
      <c r="B55" s="15">
        <f>'RAOB Used for Calcs'!C55</f>
        <v>3658</v>
      </c>
      <c r="D55" s="8">
        <f>IF('RAOB Used for Calcs'!N55=1,$I$3-SUM('lateral displacement'!AB$1:AB55),$I$3/0)</f>
        <v>434097</v>
      </c>
      <c r="G55" s="8">
        <f>IF('RAOB Used for Calcs'!N55=1,$K$3-SUM('lateral displacement'!AD$1:AD55),$I$3/0)</f>
        <v>4577553</v>
      </c>
    </row>
    <row r="56" spans="2:7" x14ac:dyDescent="0.15">
      <c r="B56" s="15">
        <f>'RAOB Used for Calcs'!C56</f>
        <v>3660</v>
      </c>
      <c r="D56" s="8">
        <f>IF('RAOB Used for Calcs'!N56=1,$I$3-SUM('lateral displacement'!AB$1:AB56),$I$3/0)</f>
        <v>434097</v>
      </c>
      <c r="G56" s="8">
        <f>IF('RAOB Used for Calcs'!N56=1,$K$3-SUM('lateral displacement'!AD$1:AD56),$I$3/0)</f>
        <v>4577553</v>
      </c>
    </row>
    <row r="57" spans="2:7" x14ac:dyDescent="0.15">
      <c r="B57" s="15">
        <f>'RAOB Used for Calcs'!C57</f>
        <v>3662</v>
      </c>
      <c r="D57" s="8">
        <f>IF('RAOB Used for Calcs'!N57=1,$I$3-SUM('lateral displacement'!AB$1:AB57),$I$3/0)</f>
        <v>434097</v>
      </c>
      <c r="G57" s="8">
        <f>IF('RAOB Used for Calcs'!N57=1,$K$3-SUM('lateral displacement'!AD$1:AD57),$I$3/0)</f>
        <v>4577553</v>
      </c>
    </row>
    <row r="58" spans="2:7" x14ac:dyDescent="0.15">
      <c r="B58" s="15">
        <f>'RAOB Used for Calcs'!C58</f>
        <v>3664</v>
      </c>
      <c r="D58" s="8">
        <f>IF('RAOB Used for Calcs'!N58=1,$I$3-SUM('lateral displacement'!AB$1:AB58),$I$3/0)</f>
        <v>434097</v>
      </c>
      <c r="G58" s="8">
        <f>IF('RAOB Used for Calcs'!N58=1,$K$3-SUM('lateral displacement'!AD$1:AD58),$I$3/0)</f>
        <v>4577553</v>
      </c>
    </row>
    <row r="59" spans="2:7" x14ac:dyDescent="0.15">
      <c r="B59" s="15">
        <f>'RAOB Used for Calcs'!C59</f>
        <v>3723.6666666666665</v>
      </c>
      <c r="D59" s="8">
        <f>IF('RAOB Used for Calcs'!N59=1,$I$3-SUM('lateral displacement'!AB$1:AB59),$I$3/0)</f>
        <v>434097</v>
      </c>
      <c r="G59" s="8">
        <f>IF('RAOB Used for Calcs'!N59=1,$K$3-SUM('lateral displacement'!AD$1:AD59),$I$3/0)</f>
        <v>4577553</v>
      </c>
    </row>
    <row r="60" spans="2:7" x14ac:dyDescent="0.15">
      <c r="B60" s="15">
        <f>'RAOB Used for Calcs'!C60</f>
        <v>3783.333333333333</v>
      </c>
      <c r="D60" s="8">
        <f>IF('RAOB Used for Calcs'!N60=1,$I$3-SUM('lateral displacement'!AB$1:AB60),$I$3/0)</f>
        <v>434097</v>
      </c>
      <c r="G60" s="8">
        <f>IF('RAOB Used for Calcs'!N60=1,$K$3-SUM('lateral displacement'!AD$1:AD60),$I$3/0)</f>
        <v>4577553</v>
      </c>
    </row>
    <row r="61" spans="2:7" x14ac:dyDescent="0.15">
      <c r="B61" s="15">
        <f>'RAOB Used for Calcs'!C61</f>
        <v>3843</v>
      </c>
      <c r="D61" s="8">
        <f>IF('RAOB Used for Calcs'!N61=1,$I$3-SUM('lateral displacement'!AB$1:AB61),$I$3/0)</f>
        <v>434097</v>
      </c>
      <c r="G61" s="8">
        <f>IF('RAOB Used for Calcs'!N61=1,$K$3-SUM('lateral displacement'!AD$1:AD61),$I$3/0)</f>
        <v>4577553</v>
      </c>
    </row>
    <row r="62" spans="2:7" x14ac:dyDescent="0.15">
      <c r="B62" s="15">
        <f>'RAOB Used for Calcs'!C62</f>
        <v>3984.3333333333335</v>
      </c>
      <c r="D62" s="8">
        <f>IF('RAOB Used for Calcs'!N62=1,$I$3-SUM('lateral displacement'!AB$1:AB62),$I$3/0)</f>
        <v>434097</v>
      </c>
      <c r="G62" s="8">
        <f>IF('RAOB Used for Calcs'!N62=1,$K$3-SUM('lateral displacement'!AD$1:AD62),$I$3/0)</f>
        <v>4577553</v>
      </c>
    </row>
    <row r="63" spans="2:7" x14ac:dyDescent="0.15">
      <c r="B63" s="15">
        <f>'RAOB Used for Calcs'!C63</f>
        <v>4125.666666666667</v>
      </c>
      <c r="D63" s="8">
        <f>IF('RAOB Used for Calcs'!N63=1,$I$3-SUM('lateral displacement'!AB$1:AB63),$I$3/0)</f>
        <v>434097</v>
      </c>
      <c r="G63" s="8">
        <f>IF('RAOB Used for Calcs'!N63=1,$K$3-SUM('lateral displacement'!AD$1:AD63),$I$3/0)</f>
        <v>4577553</v>
      </c>
    </row>
    <row r="64" spans="2:7" x14ac:dyDescent="0.15">
      <c r="B64" s="15">
        <f>'RAOB Used for Calcs'!C64</f>
        <v>4267</v>
      </c>
      <c r="D64" s="8">
        <f>IF('RAOB Used for Calcs'!N64=1,$I$3-SUM('lateral displacement'!AB$1:AB64),$I$3/0)</f>
        <v>434097</v>
      </c>
      <c r="G64" s="8">
        <f>IF('RAOB Used for Calcs'!N64=1,$K$3-SUM('lateral displacement'!AD$1:AD64),$I$3/0)</f>
        <v>4577553</v>
      </c>
    </row>
    <row r="65" spans="2:7" x14ac:dyDescent="0.15">
      <c r="B65" s="15">
        <f>'RAOB Used for Calcs'!C65</f>
        <v>4368.666666666667</v>
      </c>
      <c r="D65" s="8">
        <f>IF('RAOB Used for Calcs'!N65=1,$I$3-SUM('lateral displacement'!AB$1:AB65),$I$3/0)</f>
        <v>434097</v>
      </c>
      <c r="G65" s="8">
        <f>IF('RAOB Used for Calcs'!N65=1,$K$3-SUM('lateral displacement'!AD$1:AD65),$I$3/0)</f>
        <v>4577553</v>
      </c>
    </row>
    <row r="66" spans="2:7" x14ac:dyDescent="0.15">
      <c r="B66" s="15">
        <f>'RAOB Used for Calcs'!C66</f>
        <v>4470.3333333333339</v>
      </c>
      <c r="D66" s="8">
        <f>IF('RAOB Used for Calcs'!N66=1,$I$3-SUM('lateral displacement'!AB$1:AB66),$I$3/0)</f>
        <v>434097</v>
      </c>
      <c r="G66" s="8">
        <f>IF('RAOB Used for Calcs'!N66=1,$K$3-SUM('lateral displacement'!AD$1:AD66),$I$3/0)</f>
        <v>4577553</v>
      </c>
    </row>
    <row r="67" spans="2:7" x14ac:dyDescent="0.15">
      <c r="B67" s="15">
        <f>'RAOB Used for Calcs'!C67</f>
        <v>4572</v>
      </c>
      <c r="D67" s="8">
        <f>IF('RAOB Used for Calcs'!N67=1,$I$3-SUM('lateral displacement'!AB$1:AB67),$I$3/0)</f>
        <v>434097</v>
      </c>
      <c r="G67" s="8">
        <f>IF('RAOB Used for Calcs'!N67=1,$K$3-SUM('lateral displacement'!AD$1:AD67),$I$3/0)</f>
        <v>4577553</v>
      </c>
    </row>
    <row r="68" spans="2:7" x14ac:dyDescent="0.15">
      <c r="B68" s="15">
        <f>'RAOB Used for Calcs'!C68</f>
        <v>4673.666666666667</v>
      </c>
      <c r="D68" s="8">
        <f>IF('RAOB Used for Calcs'!N68=1,$I$3-SUM('lateral displacement'!AB$1:AB68),$I$3/0)</f>
        <v>434097</v>
      </c>
      <c r="G68" s="8">
        <f>IF('RAOB Used for Calcs'!N68=1,$K$3-SUM('lateral displacement'!AD$1:AD68),$I$3/0)</f>
        <v>4577553</v>
      </c>
    </row>
    <row r="69" spans="2:7" x14ac:dyDescent="0.15">
      <c r="B69" s="15">
        <f>'RAOB Used for Calcs'!C69</f>
        <v>4775.3333333333339</v>
      </c>
      <c r="D69" s="8">
        <f>IF('RAOB Used for Calcs'!N69=1,$I$3-SUM('lateral displacement'!AB$1:AB69),$I$3/0)</f>
        <v>434097</v>
      </c>
      <c r="G69" s="8">
        <f>IF('RAOB Used for Calcs'!N69=1,$K$3-SUM('lateral displacement'!AD$1:AD69),$I$3/0)</f>
        <v>4577553</v>
      </c>
    </row>
    <row r="70" spans="2:7" x14ac:dyDescent="0.15">
      <c r="B70" s="15">
        <f>'RAOB Used for Calcs'!C70</f>
        <v>4877</v>
      </c>
      <c r="D70" s="8">
        <f>IF('RAOB Used for Calcs'!N70=1,$I$3-SUM('lateral displacement'!AB$1:AB70),$I$3/0)</f>
        <v>434097</v>
      </c>
      <c r="G70" s="8">
        <f>IF('RAOB Used for Calcs'!N70=1,$K$3-SUM('lateral displacement'!AD$1:AD70),$I$3/0)</f>
        <v>4577553</v>
      </c>
    </row>
    <row r="71" spans="2:7" x14ac:dyDescent="0.15">
      <c r="B71" s="15">
        <f>'RAOB Used for Calcs'!C71</f>
        <v>4900.666666666667</v>
      </c>
      <c r="D71" s="8">
        <f>IF('RAOB Used for Calcs'!N71=1,$I$3-SUM('lateral displacement'!AB$1:AB71),$I$3/0)</f>
        <v>434097</v>
      </c>
      <c r="G71" s="8">
        <f>IF('RAOB Used for Calcs'!N71=1,$K$3-SUM('lateral displacement'!AD$1:AD71),$I$3/0)</f>
        <v>4577553</v>
      </c>
    </row>
    <row r="72" spans="2:7" x14ac:dyDescent="0.15">
      <c r="B72" s="15">
        <f>'RAOB Used for Calcs'!C72</f>
        <v>4924.3333333333339</v>
      </c>
      <c r="D72" s="8">
        <f>IF('RAOB Used for Calcs'!N72=1,$I$3-SUM('lateral displacement'!AB$1:AB72),$I$3/0)</f>
        <v>434097</v>
      </c>
      <c r="G72" s="8">
        <f>IF('RAOB Used for Calcs'!N72=1,$K$3-SUM('lateral displacement'!AD$1:AD72),$I$3/0)</f>
        <v>4577553</v>
      </c>
    </row>
    <row r="73" spans="2:7" x14ac:dyDescent="0.15">
      <c r="B73" s="15">
        <f>'RAOB Used for Calcs'!C73</f>
        <v>4948</v>
      </c>
      <c r="D73" s="8">
        <f>IF('RAOB Used for Calcs'!N73=1,$I$3-SUM('lateral displacement'!AB$1:AB73),$I$3/0)</f>
        <v>434097</v>
      </c>
      <c r="G73" s="8">
        <f>IF('RAOB Used for Calcs'!N73=1,$K$3-SUM('lateral displacement'!AD$1:AD73),$I$3/0)</f>
        <v>4577553</v>
      </c>
    </row>
    <row r="74" spans="2:7" x14ac:dyDescent="0.15">
      <c r="B74" s="15">
        <f>'RAOB Used for Calcs'!C74</f>
        <v>5068.333333333333</v>
      </c>
      <c r="D74" s="8">
        <f>IF('RAOB Used for Calcs'!N74=1,$I$3-SUM('lateral displacement'!AB$1:AB74),$I$3/0)</f>
        <v>434097</v>
      </c>
      <c r="G74" s="8">
        <f>IF('RAOB Used for Calcs'!N74=1,$K$3-SUM('lateral displacement'!AD$1:AD74),$I$3/0)</f>
        <v>4577553</v>
      </c>
    </row>
    <row r="75" spans="2:7" x14ac:dyDescent="0.15">
      <c r="B75" s="15">
        <f>'RAOB Used for Calcs'!C75</f>
        <v>5188.6666666666661</v>
      </c>
      <c r="D75" s="8">
        <f>IF('RAOB Used for Calcs'!N75=1,$I$3-SUM('lateral displacement'!AB$1:AB75),$I$3/0)</f>
        <v>434097</v>
      </c>
      <c r="G75" s="8">
        <f>IF('RAOB Used for Calcs'!N75=1,$K$3-SUM('lateral displacement'!AD$1:AD75),$I$3/0)</f>
        <v>4577553</v>
      </c>
    </row>
    <row r="76" spans="2:7" x14ac:dyDescent="0.15">
      <c r="B76" s="15">
        <f>'RAOB Used for Calcs'!C76</f>
        <v>5309</v>
      </c>
      <c r="D76" s="8">
        <f>IF('RAOB Used for Calcs'!N76=1,$I$3-SUM('lateral displacement'!AB$1:AB76),$I$3/0)</f>
        <v>434097</v>
      </c>
      <c r="G76" s="8">
        <f>IF('RAOB Used for Calcs'!N76=1,$K$3-SUM('lateral displacement'!AD$1:AD76),$I$3/0)</f>
        <v>4577553</v>
      </c>
    </row>
    <row r="77" spans="2:7" x14ac:dyDescent="0.15">
      <c r="B77" s="15">
        <f>'RAOB Used for Calcs'!C77</f>
        <v>5376</v>
      </c>
      <c r="D77" s="8">
        <f>IF('RAOB Used for Calcs'!N77=1,$I$3-SUM('lateral displacement'!AB$1:AB77),$I$3/0)</f>
        <v>434097</v>
      </c>
      <c r="G77" s="8">
        <f>IF('RAOB Used for Calcs'!N77=1,$K$3-SUM('lateral displacement'!AD$1:AD77),$I$3/0)</f>
        <v>4577553</v>
      </c>
    </row>
    <row r="78" spans="2:7" x14ac:dyDescent="0.15">
      <c r="B78" s="15">
        <f>'RAOB Used for Calcs'!C78</f>
        <v>5443</v>
      </c>
      <c r="D78" s="8">
        <f>IF('RAOB Used for Calcs'!N78=1,$I$3-SUM('lateral displacement'!AB$1:AB78),$I$3/0)</f>
        <v>434097</v>
      </c>
      <c r="G78" s="8">
        <f>IF('RAOB Used for Calcs'!N78=1,$K$3-SUM('lateral displacement'!AD$1:AD78),$I$3/0)</f>
        <v>4577553</v>
      </c>
    </row>
    <row r="79" spans="2:7" x14ac:dyDescent="0.15">
      <c r="B79" s="15">
        <f>'RAOB Used for Calcs'!C79</f>
        <v>5510</v>
      </c>
      <c r="D79" s="8">
        <f>IF('RAOB Used for Calcs'!N79=1,$I$3-SUM('lateral displacement'!AB$1:AB79),$I$3/0)</f>
        <v>434097</v>
      </c>
      <c r="G79" s="8">
        <f>IF('RAOB Used for Calcs'!N79=1,$K$3-SUM('lateral displacement'!AD$1:AD79),$I$3/0)</f>
        <v>4577553</v>
      </c>
    </row>
    <row r="80" spans="2:7" x14ac:dyDescent="0.15">
      <c r="B80" s="15">
        <f>'RAOB Used for Calcs'!C80</f>
        <v>5674.666666666667</v>
      </c>
      <c r="D80" s="8">
        <f>IF('RAOB Used for Calcs'!N80=1,$I$3-SUM('lateral displacement'!AB$1:AB80),$I$3/0)</f>
        <v>434097</v>
      </c>
      <c r="G80" s="8">
        <f>IF('RAOB Used for Calcs'!N80=1,$K$3-SUM('lateral displacement'!AD$1:AD80),$I$3/0)</f>
        <v>4577553</v>
      </c>
    </row>
    <row r="81" spans="2:7" x14ac:dyDescent="0.15">
      <c r="B81" s="15">
        <f>'RAOB Used for Calcs'!C81</f>
        <v>5839.3333333333339</v>
      </c>
      <c r="D81" s="8">
        <f>IF('RAOB Used for Calcs'!N81=1,$I$3-SUM('lateral displacement'!AB$1:AB81),$I$3/0)</f>
        <v>434097</v>
      </c>
      <c r="G81" s="8">
        <f>IF('RAOB Used for Calcs'!N81=1,$K$3-SUM('lateral displacement'!AD$1:AD81),$I$3/0)</f>
        <v>4577553</v>
      </c>
    </row>
    <row r="82" spans="2:7" x14ac:dyDescent="0.15">
      <c r="B82" s="15">
        <f>'RAOB Used for Calcs'!C82</f>
        <v>6004</v>
      </c>
      <c r="D82" s="8">
        <f>IF('RAOB Used for Calcs'!N82=1,$I$3-SUM('lateral displacement'!AB$1:AB82),$I$3/0)</f>
        <v>434097</v>
      </c>
      <c r="G82" s="8">
        <f>IF('RAOB Used for Calcs'!N82=1,$K$3-SUM('lateral displacement'!AD$1:AD82),$I$3/0)</f>
        <v>4577553</v>
      </c>
    </row>
    <row r="83" spans="2:7" x14ac:dyDescent="0.15">
      <c r="B83" s="15">
        <f>'RAOB Used for Calcs'!C83</f>
        <v>6034.666666666667</v>
      </c>
      <c r="D83" s="8">
        <f>IF('RAOB Used for Calcs'!N83=1,$I$3-SUM('lateral displacement'!AB$1:AB83),$I$3/0)</f>
        <v>434097</v>
      </c>
      <c r="G83" s="8">
        <f>IF('RAOB Used for Calcs'!N83=1,$K$3-SUM('lateral displacement'!AD$1:AD83),$I$3/0)</f>
        <v>4577553</v>
      </c>
    </row>
    <row r="84" spans="2:7" x14ac:dyDescent="0.15">
      <c r="B84" s="15">
        <f>'RAOB Used for Calcs'!C84</f>
        <v>6065.3333333333339</v>
      </c>
      <c r="D84" s="8">
        <f>IF('RAOB Used for Calcs'!N84=1,$I$3-SUM('lateral displacement'!AB$1:AB84),$I$3/0)</f>
        <v>434097</v>
      </c>
      <c r="G84" s="8">
        <f>IF('RAOB Used for Calcs'!N84=1,$K$3-SUM('lateral displacement'!AD$1:AD84),$I$3/0)</f>
        <v>4577553</v>
      </c>
    </row>
    <row r="85" spans="2:7" x14ac:dyDescent="0.15">
      <c r="B85" s="15">
        <f>'RAOB Used for Calcs'!C85</f>
        <v>6096</v>
      </c>
      <c r="D85" s="8">
        <f>IF('RAOB Used for Calcs'!N85=1,$I$3-SUM('lateral displacement'!AB$1:AB85),$I$3/0)</f>
        <v>434097</v>
      </c>
      <c r="G85" s="8">
        <f>IF('RAOB Used for Calcs'!N85=1,$K$3-SUM('lateral displacement'!AD$1:AD85),$I$3/0)</f>
        <v>4577553</v>
      </c>
    </row>
    <row r="86" spans="2:7" x14ac:dyDescent="0.15">
      <c r="B86" s="15">
        <f>'RAOB Used for Calcs'!C86</f>
        <v>6196</v>
      </c>
      <c r="D86" s="8">
        <f>IF('RAOB Used for Calcs'!N86=1,$I$3-SUM('lateral displacement'!AB$1:AB86),$I$3/0)</f>
        <v>434097</v>
      </c>
      <c r="G86" s="8">
        <f>IF('RAOB Used for Calcs'!N86=1,$K$3-SUM('lateral displacement'!AD$1:AD86),$I$3/0)</f>
        <v>4577553</v>
      </c>
    </row>
    <row r="87" spans="2:7" x14ac:dyDescent="0.15">
      <c r="B87" s="15">
        <f>'RAOB Used for Calcs'!C87</f>
        <v>6296</v>
      </c>
      <c r="D87" s="8">
        <f>IF('RAOB Used for Calcs'!N87=1,$I$3-SUM('lateral displacement'!AB$1:AB87),$I$3/0)</f>
        <v>434097</v>
      </c>
      <c r="G87" s="8">
        <f>IF('RAOB Used for Calcs'!N87=1,$K$3-SUM('lateral displacement'!AD$1:AD87),$I$3/0)</f>
        <v>4577553</v>
      </c>
    </row>
    <row r="88" spans="2:7" x14ac:dyDescent="0.15">
      <c r="B88" s="15">
        <f>'RAOB Used for Calcs'!C88</f>
        <v>6396</v>
      </c>
      <c r="D88" s="8">
        <f>IF('RAOB Used for Calcs'!N88=1,$I$3-SUM('lateral displacement'!AB$1:AB88),$I$3/0)</f>
        <v>434097</v>
      </c>
      <c r="G88" s="8">
        <f>IF('RAOB Used for Calcs'!N88=1,$K$3-SUM('lateral displacement'!AD$1:AD88),$I$3/0)</f>
        <v>4577553</v>
      </c>
    </row>
    <row r="89" spans="2:7" x14ac:dyDescent="0.15">
      <c r="B89" s="15">
        <f>'RAOB Used for Calcs'!C89</f>
        <v>6496</v>
      </c>
      <c r="D89" s="8">
        <f>IF('RAOB Used for Calcs'!N89=1,$I$3-SUM('lateral displacement'!AB$1:AB89),$I$3/0)</f>
        <v>434097</v>
      </c>
      <c r="G89" s="8">
        <f>IF('RAOB Used for Calcs'!N89=1,$K$3-SUM('lateral displacement'!AD$1:AD89),$I$3/0)</f>
        <v>4577553</v>
      </c>
    </row>
    <row r="90" spans="2:7" x14ac:dyDescent="0.15">
      <c r="B90" s="15">
        <f>'RAOB Used for Calcs'!C90</f>
        <v>6596</v>
      </c>
      <c r="D90" s="8">
        <f>IF('RAOB Used for Calcs'!N90=1,$I$3-SUM('lateral displacement'!AB$1:AB90),$I$3/0)</f>
        <v>434097</v>
      </c>
      <c r="G90" s="8">
        <f>IF('RAOB Used for Calcs'!N90=1,$K$3-SUM('lateral displacement'!AD$1:AD90),$I$3/0)</f>
        <v>4577553</v>
      </c>
    </row>
    <row r="91" spans="2:7" x14ac:dyDescent="0.15">
      <c r="B91" s="15">
        <f>'RAOB Used for Calcs'!C91</f>
        <v>6696</v>
      </c>
      <c r="D91" s="8">
        <f>IF('RAOB Used for Calcs'!N91=1,$I$3-SUM('lateral displacement'!AB$1:AB91),$I$3/0)</f>
        <v>434048.06869380432</v>
      </c>
      <c r="G91" s="8">
        <f>IF('RAOB Used for Calcs'!N91=1,$K$3-SUM('lateral displacement'!AD$1:AD91),$I$3/0)</f>
        <v>4577499.2575695263</v>
      </c>
    </row>
    <row r="92" spans="2:7" x14ac:dyDescent="0.15">
      <c r="B92" s="15">
        <f>'RAOB Used for Calcs'!C92</f>
        <v>6830.666666666667</v>
      </c>
      <c r="D92" s="8">
        <f>IF('RAOB Used for Calcs'!N92=1,$I$3-SUM('lateral displacement'!AB$1:AB92),$I$3/0)</f>
        <v>433981.65176846297</v>
      </c>
      <c r="G92" s="8">
        <f>IF('RAOB Used for Calcs'!N92=1,$K$3-SUM('lateral displacement'!AD$1:AD92),$I$3/0)</f>
        <v>4577425.2133868178</v>
      </c>
    </row>
    <row r="93" spans="2:7" x14ac:dyDescent="0.15">
      <c r="B93" s="15">
        <f>'RAOB Used for Calcs'!C93</f>
        <v>6965.3333333333339</v>
      </c>
      <c r="D93" s="8">
        <f>IF('RAOB Used for Calcs'!N93=1,$I$3-SUM('lateral displacement'!AB$1:AB93),$I$3/0)</f>
        <v>433914.56373258232</v>
      </c>
      <c r="G93" s="8">
        <f>IF('RAOB Used for Calcs'!N93=1,$K$3-SUM('lateral displacement'!AD$1:AD93),$I$3/0)</f>
        <v>4577348.9579265919</v>
      </c>
    </row>
    <row r="94" spans="2:7" x14ac:dyDescent="0.15">
      <c r="B94" s="15">
        <f>'RAOB Used for Calcs'!C94</f>
        <v>7100</v>
      </c>
      <c r="D94" s="8">
        <f>IF('RAOB Used for Calcs'!N94=1,$I$3-SUM('lateral displacement'!AB$1:AB94),$I$3/0)</f>
        <v>433846.85277291515</v>
      </c>
      <c r="G94" s="8">
        <f>IF('RAOB Used for Calcs'!N94=1,$K$3-SUM('lateral displacement'!AD$1:AD94),$I$3/0)</f>
        <v>4577270.5909632696</v>
      </c>
    </row>
    <row r="95" spans="2:7" x14ac:dyDescent="0.15">
      <c r="B95" s="15">
        <f>'RAOB Used for Calcs'!C95</f>
        <v>7200</v>
      </c>
      <c r="D95" s="8">
        <f>IF('RAOB Used for Calcs'!N95=1,$I$3-SUM('lateral displacement'!AB$1:AB95),$I$3/0)</f>
        <v>433797.4271734581</v>
      </c>
      <c r="G95" s="8">
        <f>IF('RAOB Used for Calcs'!N95=1,$K$3-SUM('lateral displacement'!AD$1:AD95),$I$3/0)</f>
        <v>4577212.3065228024</v>
      </c>
    </row>
    <row r="96" spans="2:7" x14ac:dyDescent="0.15">
      <c r="B96" s="15">
        <f>'RAOB Used for Calcs'!C96</f>
        <v>7300</v>
      </c>
      <c r="D96" s="8">
        <f>IF('RAOB Used for Calcs'!N96=1,$I$3-SUM('lateral displacement'!AB$1:AB96),$I$3/0)</f>
        <v>433747.68482718058</v>
      </c>
      <c r="G96" s="8">
        <f>IF('RAOB Used for Calcs'!N96=1,$K$3-SUM('lateral displacement'!AD$1:AD96),$I$3/0)</f>
        <v>4577152.864832296</v>
      </c>
    </row>
    <row r="97" spans="2:7" x14ac:dyDescent="0.15">
      <c r="B97" s="15">
        <f>'RAOB Used for Calcs'!C97</f>
        <v>7400</v>
      </c>
      <c r="D97" s="8">
        <f>IF('RAOB Used for Calcs'!N97=1,$I$3-SUM('lateral displacement'!AB$1:AB97),$I$3/0)</f>
        <v>433697.66909528652</v>
      </c>
      <c r="G97" s="8">
        <f>IF('RAOB Used for Calcs'!N97=1,$K$3-SUM('lateral displacement'!AD$1:AD97),$I$3/0)</f>
        <v>4577092.3991950415</v>
      </c>
    </row>
    <row r="98" spans="2:7" x14ac:dyDescent="0.15">
      <c r="B98" s="15">
        <f>'RAOB Used for Calcs'!C98</f>
        <v>7473.333333333333</v>
      </c>
      <c r="D98" s="8">
        <f>IF('RAOB Used for Calcs'!N98=1,$I$3-SUM('lateral displacement'!AB$1:AB98),$I$3/0)</f>
        <v>433660.77426932787</v>
      </c>
      <c r="G98" s="8">
        <f>IF('RAOB Used for Calcs'!N98=1,$K$3-SUM('lateral displacement'!AD$1:AD98),$I$3/0)</f>
        <v>4577047.222562369</v>
      </c>
    </row>
    <row r="99" spans="2:7" x14ac:dyDescent="0.15">
      <c r="B99" s="15">
        <f>'RAOB Used for Calcs'!C99</f>
        <v>7546.6666666666661</v>
      </c>
      <c r="D99" s="8">
        <f>IF('RAOB Used for Calcs'!N99=1,$I$3-SUM('lateral displacement'!AB$1:AB99),$I$3/0)</f>
        <v>433623.71231342183</v>
      </c>
      <c r="G99" s="8">
        <f>IF('RAOB Used for Calcs'!N99=1,$K$3-SUM('lateral displacement'!AD$1:AD99),$I$3/0)</f>
        <v>4577001.3934572041</v>
      </c>
    </row>
    <row r="100" spans="2:7" x14ac:dyDescent="0.15">
      <c r="B100" s="15">
        <f>'RAOB Used for Calcs'!C100</f>
        <v>7620</v>
      </c>
      <c r="D100" s="8">
        <f>IF('RAOB Used for Calcs'!N100=1,$I$3-SUM('lateral displacement'!AB$1:AB100),$I$3/0)</f>
        <v>433586.46765828785</v>
      </c>
      <c r="G100" s="8">
        <f>IF('RAOB Used for Calcs'!N100=1,$K$3-SUM('lateral displacement'!AD$1:AD100),$I$3/0)</f>
        <v>4576954.8384713028</v>
      </c>
    </row>
    <row r="101" spans="2:7" x14ac:dyDescent="0.15">
      <c r="B101" s="15">
        <f>'RAOB Used for Calcs'!C101</f>
        <v>7720</v>
      </c>
      <c r="D101" s="8">
        <f>IF('RAOB Used for Calcs'!N101=1,$I$3-SUM('lateral displacement'!AB$1:AB101),$I$3/0)</f>
        <v>433536.98543560266</v>
      </c>
      <c r="G101" s="8">
        <f>IF('RAOB Used for Calcs'!N101=1,$K$3-SUM('lateral displacement'!AD$1:AD101),$I$3/0)</f>
        <v>4576892.3845774606</v>
      </c>
    </row>
    <row r="102" spans="2:7" x14ac:dyDescent="0.15">
      <c r="B102" s="15">
        <f>'RAOB Used for Calcs'!C102</f>
        <v>7820</v>
      </c>
      <c r="D102" s="8">
        <f>IF('RAOB Used for Calcs'!N102=1,$I$3-SUM('lateral displacement'!AB$1:AB102),$I$3/0)</f>
        <v>433487.2370384676</v>
      </c>
      <c r="G102" s="8">
        <f>IF('RAOB Used for Calcs'!N102=1,$K$3-SUM('lateral displacement'!AD$1:AD102),$I$3/0)</f>
        <v>4576828.8796191262</v>
      </c>
    </row>
    <row r="103" spans="2:7" x14ac:dyDescent="0.15">
      <c r="B103" s="15">
        <f>'RAOB Used for Calcs'!C103</f>
        <v>7920</v>
      </c>
      <c r="D103" s="8">
        <f>IF('RAOB Used for Calcs'!N103=1,$I$3-SUM('lateral displacement'!AB$1:AB103),$I$3/0)</f>
        <v>433437.22518662491</v>
      </c>
      <c r="G103" s="8">
        <f>IF('RAOB Used for Calcs'!N103=1,$K$3-SUM('lateral displacement'!AD$1:AD103),$I$3/0)</f>
        <v>4576764.3350257492</v>
      </c>
    </row>
    <row r="104" spans="2:7" x14ac:dyDescent="0.15">
      <c r="B104" s="15">
        <f>'RAOB Used for Calcs'!C104</f>
        <v>8023.333333333333</v>
      </c>
      <c r="D104" s="8">
        <f>IF('RAOB Used for Calcs'!N104=1,$I$3-SUM('lateral displacement'!AB$1:AB104),$I$3/0)</f>
        <v>433385.26809407031</v>
      </c>
      <c r="G104" s="8">
        <f>IF('RAOB Used for Calcs'!N104=1,$K$3-SUM('lateral displacement'!AD$1:AD104),$I$3/0)</f>
        <v>4576696.510064343</v>
      </c>
    </row>
    <row r="105" spans="2:7" x14ac:dyDescent="0.15">
      <c r="B105" s="15">
        <f>'RAOB Used for Calcs'!C105</f>
        <v>8126.6666666666661</v>
      </c>
      <c r="D105" s="8">
        <f>IF('RAOB Used for Calcs'!N105=1,$I$3-SUM('lateral displacement'!AB$1:AB105),$I$3/0)</f>
        <v>433333.02744003211</v>
      </c>
      <c r="G105" s="8">
        <f>IF('RAOB Used for Calcs'!N105=1,$K$3-SUM('lateral displacement'!AD$1:AD105),$I$3/0)</f>
        <v>4576627.4415182788</v>
      </c>
    </row>
    <row r="106" spans="2:7" x14ac:dyDescent="0.15">
      <c r="B106" s="15">
        <f>'RAOB Used for Calcs'!C106</f>
        <v>8230</v>
      </c>
      <c r="D106" s="8">
        <f>IF('RAOB Used for Calcs'!N106=1,$I$3-SUM('lateral displacement'!AB$1:AB106),$I$3/0)</f>
        <v>433280.45887659967</v>
      </c>
      <c r="G106" s="8">
        <f>IF('RAOB Used for Calcs'!N106=1,$K$3-SUM('lateral displacement'!AD$1:AD106),$I$3/0)</f>
        <v>4576556.7813865189</v>
      </c>
    </row>
    <row r="107" spans="2:7" x14ac:dyDescent="0.15">
      <c r="B107" s="15">
        <f>'RAOB Used for Calcs'!C107</f>
        <v>8393</v>
      </c>
      <c r="D107" s="8">
        <f>IF('RAOB Used for Calcs'!N107=1,$I$3-SUM('lateral displacement'!AB$1:AB107),$I$3/0)</f>
        <v>433199.08577139606</v>
      </c>
      <c r="G107" s="8">
        <f>IF('RAOB Used for Calcs'!N107=1,$K$3-SUM('lateral displacement'!AD$1:AD107),$I$3/0)</f>
        <v>4576445.4487206424</v>
      </c>
    </row>
    <row r="108" spans="2:7" x14ac:dyDescent="0.15">
      <c r="B108" s="15">
        <f>'RAOB Used for Calcs'!C108</f>
        <v>8556</v>
      </c>
      <c r="D108" s="8">
        <f>IF('RAOB Used for Calcs'!N108=1,$I$3-SUM('lateral displacement'!AB$1:AB108),$I$3/0)</f>
        <v>433117.12337755348</v>
      </c>
      <c r="G108" s="8">
        <f>IF('RAOB Used for Calcs'!N108=1,$K$3-SUM('lateral displacement'!AD$1:AD108),$I$3/0)</f>
        <v>4576330.2933474649</v>
      </c>
    </row>
    <row r="109" spans="2:7" x14ac:dyDescent="0.15">
      <c r="B109" s="15">
        <f>'RAOB Used for Calcs'!C109</f>
        <v>8719</v>
      </c>
      <c r="D109" s="8">
        <f>IF('RAOB Used for Calcs'!N109=1,$I$3-SUM('lateral displacement'!AB$1:AB109),$I$3/0)</f>
        <v>433034.76149112813</v>
      </c>
      <c r="G109" s="8">
        <f>IF('RAOB Used for Calcs'!N109=1,$K$3-SUM('lateral displacement'!AD$1:AD109),$I$3/0)</f>
        <v>4576212.1335514896</v>
      </c>
    </row>
    <row r="110" spans="2:7" x14ac:dyDescent="0.15">
      <c r="B110" s="15">
        <f>'RAOB Used for Calcs'!C110</f>
        <v>8759</v>
      </c>
      <c r="D110" s="8">
        <f>IF('RAOB Used for Calcs'!N110=1,$I$3-SUM('lateral displacement'!AB$1:AB110),$I$3/0)</f>
        <v>433014.54866367549</v>
      </c>
      <c r="G110" s="8">
        <f>IF('RAOB Used for Calcs'!N110=1,$K$3-SUM('lateral displacement'!AD$1:AD110),$I$3/0)</f>
        <v>4576182.3300539711</v>
      </c>
    </row>
    <row r="111" spans="2:7" x14ac:dyDescent="0.15">
      <c r="B111" s="15">
        <f>'RAOB Used for Calcs'!C111</f>
        <v>8799</v>
      </c>
      <c r="D111" s="8">
        <f>IF('RAOB Used for Calcs'!N111=1,$I$3-SUM('lateral displacement'!AB$1:AB111),$I$3/0)</f>
        <v>432994.2988031602</v>
      </c>
      <c r="G111" s="8">
        <f>IF('RAOB Used for Calcs'!N111=1,$K$3-SUM('lateral displacement'!AD$1:AD111),$I$3/0)</f>
        <v>4576152.2407175414</v>
      </c>
    </row>
    <row r="112" spans="2:7" x14ac:dyDescent="0.15">
      <c r="B112" s="15">
        <f>'RAOB Used for Calcs'!C112</f>
        <v>8839</v>
      </c>
      <c r="D112" s="8">
        <f>IF('RAOB Used for Calcs'!N112=1,$I$3-SUM('lateral displacement'!AB$1:AB112),$I$3/0)</f>
        <v>432974.00171069166</v>
      </c>
      <c r="G112" s="8">
        <f>IF('RAOB Used for Calcs'!N112=1,$K$3-SUM('lateral displacement'!AD$1:AD112),$I$3/0)</f>
        <v>4576121.7871706542</v>
      </c>
    </row>
    <row r="113" spans="2:7" x14ac:dyDescent="0.15">
      <c r="B113" s="15">
        <f>'RAOB Used for Calcs'!C113</f>
        <v>8906</v>
      </c>
      <c r="D113" s="8">
        <f>IF('RAOB Used for Calcs'!N113=1,$I$3-SUM('lateral displacement'!AB$1:AB113),$I$3/0)</f>
        <v>432940.27536615374</v>
      </c>
      <c r="G113" s="8">
        <f>IF('RAOB Used for Calcs'!N113=1,$K$3-SUM('lateral displacement'!AD$1:AD113),$I$3/0)</f>
        <v>4576070.7224587845</v>
      </c>
    </row>
    <row r="114" spans="2:7" x14ac:dyDescent="0.15">
      <c r="B114" s="15">
        <f>'RAOB Used for Calcs'!C114</f>
        <v>8973</v>
      </c>
      <c r="D114" s="8">
        <f>IF('RAOB Used for Calcs'!N114=1,$I$3-SUM('lateral displacement'!AB$1:AB114),$I$3/0)</f>
        <v>432906.44071333244</v>
      </c>
      <c r="G114" s="8">
        <f>IF('RAOB Used for Calcs'!N114=1,$K$3-SUM('lateral displacement'!AD$1:AD114),$I$3/0)</f>
        <v>4576018.7866424806</v>
      </c>
    </row>
    <row r="115" spans="2:7" x14ac:dyDescent="0.15">
      <c r="B115" s="15">
        <f>'RAOB Used for Calcs'!C115</f>
        <v>9040</v>
      </c>
      <c r="D115" s="8">
        <f>IF('RAOB Used for Calcs'!N115=1,$I$3-SUM('lateral displacement'!AB$1:AB115),$I$3/0)</f>
        <v>432872.51471137477</v>
      </c>
      <c r="G115" s="8">
        <f>IF('RAOB Used for Calcs'!N115=1,$K$3-SUM('lateral displacement'!AD$1:AD115),$I$3/0)</f>
        <v>4575966.1020158324</v>
      </c>
    </row>
    <row r="116" spans="2:7" x14ac:dyDescent="0.15">
      <c r="B116" s="15">
        <f>'RAOB Used for Calcs'!C116</f>
        <v>9074.6666666666661</v>
      </c>
      <c r="D116" s="8">
        <f>IF('RAOB Used for Calcs'!N116=1,$I$3-SUM('lateral displacement'!AB$1:AB116),$I$3/0)</f>
        <v>432855.00283450552</v>
      </c>
      <c r="G116" s="8">
        <f>IF('RAOB Used for Calcs'!N116=1,$K$3-SUM('lateral displacement'!AD$1:AD116),$I$3/0)</f>
        <v>4575938.5436577564</v>
      </c>
    </row>
    <row r="117" spans="2:7" x14ac:dyDescent="0.15">
      <c r="B117" s="15">
        <f>'RAOB Used for Calcs'!C117</f>
        <v>9109.3333333333321</v>
      </c>
      <c r="D117" s="8">
        <f>IF('RAOB Used for Calcs'!N117=1,$I$3-SUM('lateral displacement'!AB$1:AB117),$I$3/0)</f>
        <v>432837.46043491608</v>
      </c>
      <c r="G117" s="8">
        <f>IF('RAOB Used for Calcs'!N117=1,$K$3-SUM('lateral displacement'!AD$1:AD117),$I$3/0)</f>
        <v>4575910.7285924042</v>
      </c>
    </row>
    <row r="118" spans="2:7" x14ac:dyDescent="0.15">
      <c r="B118" s="15">
        <f>'RAOB Used for Calcs'!C118</f>
        <v>9144</v>
      </c>
      <c r="D118" s="8">
        <f>IF('RAOB Used for Calcs'!N118=1,$I$3-SUM('lateral displacement'!AB$1:AB118),$I$3/0)</f>
        <v>432819.86943721748</v>
      </c>
      <c r="G118" s="8">
        <f>IF('RAOB Used for Calcs'!N118=1,$K$3-SUM('lateral displacement'!AD$1:AD118),$I$3/0)</f>
        <v>4575882.4996611709</v>
      </c>
    </row>
    <row r="119" spans="2:7" x14ac:dyDescent="0.15">
      <c r="B119" s="15">
        <f>'RAOB Used for Calcs'!C119</f>
        <v>9244</v>
      </c>
      <c r="D119" s="8">
        <f>IF('RAOB Used for Calcs'!N119=1,$I$3-SUM('lateral displacement'!AB$1:AB119),$I$3/0)</f>
        <v>432771.370075832</v>
      </c>
      <c r="G119" s="8">
        <f>IF('RAOB Used for Calcs'!N119=1,$K$3-SUM('lateral displacement'!AD$1:AD119),$I$3/0)</f>
        <v>4575803.854303726</v>
      </c>
    </row>
    <row r="120" spans="2:7" x14ac:dyDescent="0.15">
      <c r="B120" s="15">
        <f>'RAOB Used for Calcs'!C120</f>
        <v>9344</v>
      </c>
      <c r="D120" s="8">
        <f>IF('RAOB Used for Calcs'!N120=1,$I$3-SUM('lateral displacement'!AB$1:AB120),$I$3/0)</f>
        <v>432722.63046143041</v>
      </c>
      <c r="G120" s="8">
        <f>IF('RAOB Used for Calcs'!N120=1,$K$3-SUM('lateral displacement'!AD$1:AD120),$I$3/0)</f>
        <v>4575723.1252656272</v>
      </c>
    </row>
    <row r="121" spans="2:7" x14ac:dyDescent="0.15">
      <c r="B121" s="15">
        <f>'RAOB Used for Calcs'!C121</f>
        <v>9444</v>
      </c>
      <c r="D121" s="8">
        <f>IF('RAOB Used for Calcs'!N121=1,$I$3-SUM('lateral displacement'!AB$1:AB121),$I$3/0)</f>
        <v>432673.63641441148</v>
      </c>
      <c r="G121" s="8">
        <f>IF('RAOB Used for Calcs'!N121=1,$K$3-SUM('lateral displacement'!AD$1:AD121),$I$3/0)</f>
        <v>4575640.1384924278</v>
      </c>
    </row>
    <row r="122" spans="2:7" x14ac:dyDescent="0.15">
      <c r="B122" s="15">
        <f>'RAOB Used for Calcs'!C122</f>
        <v>9544</v>
      </c>
      <c r="D122" s="8">
        <f>IF('RAOB Used for Calcs'!N122=1,$I$3-SUM('lateral displacement'!AB$1:AB122),$I$3/0)</f>
        <v>432624.38169191347</v>
      </c>
      <c r="G122" s="8">
        <f>IF('RAOB Used for Calcs'!N122=1,$K$3-SUM('lateral displacement'!AD$1:AD122),$I$3/0)</f>
        <v>4575554.717740206</v>
      </c>
    </row>
    <row r="123" spans="2:7" x14ac:dyDescent="0.15">
      <c r="B123" s="15">
        <f>'RAOB Used for Calcs'!C123</f>
        <v>9644</v>
      </c>
      <c r="D123" s="8">
        <f>IF('RAOB Used for Calcs'!N123=1,$I$3-SUM('lateral displacement'!AB$1:AB123),$I$3/0)</f>
        <v>432574.85981742863</v>
      </c>
      <c r="G123" s="8">
        <f>IF('RAOB Used for Calcs'!N123=1,$K$3-SUM('lateral displacement'!AD$1:AD123),$I$3/0)</f>
        <v>4575466.6649293397</v>
      </c>
    </row>
    <row r="124" spans="2:7" x14ac:dyDescent="0.15">
      <c r="B124" s="15">
        <f>'RAOB Used for Calcs'!C124</f>
        <v>9744</v>
      </c>
      <c r="D124" s="8">
        <f>IF('RAOB Used for Calcs'!N124=1,$I$3-SUM('lateral displacement'!AB$1:AB124),$I$3/0)</f>
        <v>432525.05952663341</v>
      </c>
      <c r="G124" s="8">
        <f>IF('RAOB Used for Calcs'!N124=1,$K$3-SUM('lateral displacement'!AD$1:AD124),$I$3/0)</f>
        <v>4575375.7011659686</v>
      </c>
    </row>
    <row r="125" spans="2:7" x14ac:dyDescent="0.15">
      <c r="B125" s="15">
        <f>'RAOB Used for Calcs'!C125</f>
        <v>9848.6666666666661</v>
      </c>
      <c r="D125" s="8">
        <f>IF('RAOB Used for Calcs'!N125=1,$I$3-SUM('lateral displacement'!AB$1:AB125),$I$3/0)</f>
        <v>432472.6386288947</v>
      </c>
      <c r="G125" s="8">
        <f>IF('RAOB Used for Calcs'!N125=1,$K$3-SUM('lateral displacement'!AD$1:AD125),$I$3/0)</f>
        <v>4575277.1968500623</v>
      </c>
    </row>
    <row r="126" spans="2:7" x14ac:dyDescent="0.15">
      <c r="B126" s="15">
        <f>'RAOB Used for Calcs'!C126</f>
        <v>9953.3333333333321</v>
      </c>
      <c r="D126" s="8">
        <f>IF('RAOB Used for Calcs'!N126=1,$I$3-SUM('lateral displacement'!AB$1:AB126),$I$3/0)</f>
        <v>432419.8994545379</v>
      </c>
      <c r="G126" s="8">
        <f>IF('RAOB Used for Calcs'!N126=1,$K$3-SUM('lateral displacement'!AD$1:AD126),$I$3/0)</f>
        <v>4575174.9344480839</v>
      </c>
    </row>
    <row r="127" spans="2:7" x14ac:dyDescent="0.15">
      <c r="B127" s="15">
        <f>'RAOB Used for Calcs'!C127</f>
        <v>10058</v>
      </c>
      <c r="D127" s="8">
        <f>IF('RAOB Used for Calcs'!N127=1,$I$3-SUM('lateral displacement'!AB$1:AB127),$I$3/0)</f>
        <v>432366.89112658828</v>
      </c>
      <c r="G127" s="8">
        <f>IF('RAOB Used for Calcs'!N127=1,$K$3-SUM('lateral displacement'!AD$1:AD127),$I$3/0)</f>
        <v>4575069.3664250262</v>
      </c>
    </row>
    <row r="128" spans="2:7" x14ac:dyDescent="0.15">
      <c r="B128" s="15">
        <f>'RAOB Used for Calcs'!C128</f>
        <v>10112</v>
      </c>
      <c r="D128" s="8">
        <f>IF('RAOB Used for Calcs'!N128=1,$I$3-SUM('lateral displacement'!AB$1:AB128),$I$3/0)</f>
        <v>432339.60847011762</v>
      </c>
      <c r="G128" s="8">
        <f>IF('RAOB Used for Calcs'!N128=1,$K$3-SUM('lateral displacement'!AD$1:AD128),$I$3/0)</f>
        <v>4575013.2768946253</v>
      </c>
    </row>
    <row r="129" spans="2:7" x14ac:dyDescent="0.15">
      <c r="B129" s="15">
        <f>'RAOB Used for Calcs'!C129</f>
        <v>10166</v>
      </c>
      <c r="D129" s="8">
        <f>IF('RAOB Used for Calcs'!N129=1,$I$3-SUM('lateral displacement'!AB$1:AB129),$I$3/0)</f>
        <v>432312.23529578862</v>
      </c>
      <c r="G129" s="8">
        <f>IF('RAOB Used for Calcs'!N129=1,$K$3-SUM('lateral displacement'!AD$1:AD129),$I$3/0)</f>
        <v>4574955.9587208517</v>
      </c>
    </row>
    <row r="130" spans="2:7" x14ac:dyDescent="0.15">
      <c r="B130" s="15">
        <f>'RAOB Used for Calcs'!C130</f>
        <v>10220</v>
      </c>
      <c r="D130" s="8">
        <f>IF('RAOB Used for Calcs'!N130=1,$I$3-SUM('lateral displacement'!AB$1:AB130),$I$3/0)</f>
        <v>432284.74604471691</v>
      </c>
      <c r="G130" s="8">
        <f>IF('RAOB Used for Calcs'!N130=1,$K$3-SUM('lateral displacement'!AD$1:AD130),$I$3/0)</f>
        <v>4574896.9616667712</v>
      </c>
    </row>
    <row r="131" spans="2:7" x14ac:dyDescent="0.15">
      <c r="B131" s="15">
        <f>'RAOB Used for Calcs'!C131</f>
        <v>10315</v>
      </c>
      <c r="D131" s="8">
        <f>IF('RAOB Used for Calcs'!N131=1,$I$3-SUM('lateral displacement'!AB$1:AB131),$I$3/0)</f>
        <v>432236.90702087007</v>
      </c>
      <c r="G131" s="8">
        <f>IF('RAOB Used for Calcs'!N131=1,$K$3-SUM('lateral displacement'!AD$1:AD131),$I$3/0)</f>
        <v>4574791.7761345441</v>
      </c>
    </row>
    <row r="132" spans="2:7" x14ac:dyDescent="0.15">
      <c r="B132" s="15">
        <f>'RAOB Used for Calcs'!C132</f>
        <v>10410</v>
      </c>
      <c r="D132" s="8">
        <f>IF('RAOB Used for Calcs'!N132=1,$I$3-SUM('lateral displacement'!AB$1:AB132),$I$3/0)</f>
        <v>432188.77514015365</v>
      </c>
      <c r="G132" s="8">
        <f>IF('RAOB Used for Calcs'!N132=1,$K$3-SUM('lateral displacement'!AD$1:AD132),$I$3/0)</f>
        <v>4574681.7869863994</v>
      </c>
    </row>
    <row r="133" spans="2:7" x14ac:dyDescent="0.15">
      <c r="B133" s="15">
        <f>'RAOB Used for Calcs'!C133</f>
        <v>10505</v>
      </c>
      <c r="D133" s="8">
        <f>IF('RAOB Used for Calcs'!N133=1,$I$3-SUM('lateral displacement'!AB$1:AB133),$I$3/0)</f>
        <v>432140.38806853298</v>
      </c>
      <c r="G133" s="8">
        <f>IF('RAOB Used for Calcs'!N133=1,$K$3-SUM('lateral displacement'!AD$1:AD133),$I$3/0)</f>
        <v>4574567.3625845583</v>
      </c>
    </row>
    <row r="134" spans="2:7" x14ac:dyDescent="0.15">
      <c r="B134" s="15">
        <f>'RAOB Used for Calcs'!C134</f>
        <v>10559.333333333334</v>
      </c>
      <c r="D134" s="8">
        <f>IF('RAOB Used for Calcs'!N134=1,$I$3-SUM('lateral displacement'!AB$1:AB134),$I$3/0)</f>
        <v>432112.88771608769</v>
      </c>
      <c r="G134" s="8">
        <f>IF('RAOB Used for Calcs'!N134=1,$K$3-SUM('lateral displacement'!AD$1:AD134),$I$3/0)</f>
        <v>4574499.6484055361</v>
      </c>
    </row>
    <row r="135" spans="2:7" x14ac:dyDescent="0.15">
      <c r="B135" s="15">
        <f>'RAOB Used for Calcs'!C135</f>
        <v>10613.666666666668</v>
      </c>
      <c r="D135" s="8">
        <f>IF('RAOB Used for Calcs'!N135=1,$I$3-SUM('lateral displacement'!AB$1:AB135),$I$3/0)</f>
        <v>432085.28167934949</v>
      </c>
      <c r="G135" s="8">
        <f>IF('RAOB Used for Calcs'!N135=1,$K$3-SUM('lateral displacement'!AD$1:AD135),$I$3/0)</f>
        <v>4574429.9101379467</v>
      </c>
    </row>
    <row r="136" spans="2:7" x14ac:dyDescent="0.15">
      <c r="B136" s="15">
        <f>'RAOB Used for Calcs'!C136</f>
        <v>10668</v>
      </c>
      <c r="D136" s="8">
        <f>IF('RAOB Used for Calcs'!N136=1,$I$3-SUM('lateral displacement'!AB$1:AB136),$I$3/0)</f>
        <v>432057.54094006651</v>
      </c>
      <c r="G136" s="8">
        <f>IF('RAOB Used for Calcs'!N136=1,$K$3-SUM('lateral displacement'!AD$1:AD136),$I$3/0)</f>
        <v>4574357.4857160356</v>
      </c>
    </row>
    <row r="137" spans="2:7" x14ac:dyDescent="0.15">
      <c r="B137" s="15">
        <f>'RAOB Used for Calcs'!C137</f>
        <v>10768</v>
      </c>
      <c r="D137" s="8">
        <f>IF('RAOB Used for Calcs'!N137=1,$I$3-SUM('lateral displacement'!AB$1:AB137),$I$3/0)</f>
        <v>432009.60212619766</v>
      </c>
      <c r="G137" s="8">
        <f>IF('RAOB Used for Calcs'!N137=1,$K$3-SUM('lateral displacement'!AD$1:AD137),$I$3/0)</f>
        <v>4574228.0935731456</v>
      </c>
    </row>
    <row r="138" spans="2:7" x14ac:dyDescent="0.15">
      <c r="B138" s="15">
        <f>'RAOB Used for Calcs'!C138</f>
        <v>10868</v>
      </c>
      <c r="D138" s="8">
        <f>IF('RAOB Used for Calcs'!N138=1,$I$3-SUM('lateral displacement'!AB$1:AB138),$I$3/0)</f>
        <v>431962.16875453177</v>
      </c>
      <c r="G138" s="8">
        <f>IF('RAOB Used for Calcs'!N138=1,$K$3-SUM('lateral displacement'!AD$1:AD138),$I$3/0)</f>
        <v>4574093.6976001766</v>
      </c>
    </row>
    <row r="139" spans="2:7" x14ac:dyDescent="0.15">
      <c r="B139" s="15">
        <f>'RAOB Used for Calcs'!C139</f>
        <v>10968</v>
      </c>
      <c r="D139" s="8">
        <f>IF('RAOB Used for Calcs'!N139=1,$I$3-SUM('lateral displacement'!AB$1:AB139),$I$3/0)</f>
        <v>431916.64058159949</v>
      </c>
      <c r="G139" s="8">
        <f>IF('RAOB Used for Calcs'!N139=1,$K$3-SUM('lateral displacement'!AD$1:AD139),$I$3/0)</f>
        <v>4573957.7595267929</v>
      </c>
    </row>
    <row r="140" spans="2:7" x14ac:dyDescent="0.15">
      <c r="B140" s="15">
        <f>'RAOB Used for Calcs'!C140</f>
        <v>11068</v>
      </c>
      <c r="D140" s="8">
        <f>IF('RAOB Used for Calcs'!N140=1,$I$3-SUM('lateral displacement'!AB$1:AB140),$I$3/0)</f>
        <v>431873.00592625519</v>
      </c>
      <c r="G140" s="8">
        <f>IF('RAOB Used for Calcs'!N140=1,$K$3-SUM('lateral displacement'!AD$1:AD140),$I$3/0)</f>
        <v>4573820.2928559855</v>
      </c>
    </row>
    <row r="141" spans="2:7" x14ac:dyDescent="0.15">
      <c r="B141" s="15">
        <f>'RAOB Used for Calcs'!C141</f>
        <v>11168</v>
      </c>
      <c r="D141" s="8">
        <f>IF('RAOB Used for Calcs'!N141=1,$I$3-SUM('lateral displacement'!AB$1:AB141),$I$3/0)</f>
        <v>431831.25554479903</v>
      </c>
      <c r="G141" s="8">
        <f>IF('RAOB Used for Calcs'!N141=1,$K$3-SUM('lateral displacement'!AD$1:AD141),$I$3/0)</f>
        <v>4573681.3383941958</v>
      </c>
    </row>
    <row r="142" spans="2:7" x14ac:dyDescent="0.15">
      <c r="B142" s="15">
        <f>'RAOB Used for Calcs'!C142</f>
        <v>11268</v>
      </c>
      <c r="D142" s="8">
        <f>IF('RAOB Used for Calcs'!N142=1,$I$3-SUM('lateral displacement'!AB$1:AB142),$I$3/0)</f>
        <v>431791.37880680099</v>
      </c>
      <c r="G142" s="8">
        <f>IF('RAOB Used for Calcs'!N142=1,$K$3-SUM('lateral displacement'!AD$1:AD142),$I$3/0)</f>
        <v>4573540.8093097629</v>
      </c>
    </row>
    <row r="143" spans="2:7" x14ac:dyDescent="0.15">
      <c r="B143" s="15">
        <f>'RAOB Used for Calcs'!C143</f>
        <v>11372.666666666666</v>
      </c>
      <c r="D143" s="8">
        <f>IF('RAOB Used for Calcs'!N143=1,$I$3-SUM('lateral displacement'!AB$1:AB143),$I$3/0)</f>
        <v>431751.71101171692</v>
      </c>
      <c r="G143" s="8">
        <f>IF('RAOB Used for Calcs'!N143=1,$K$3-SUM('lateral displacement'!AD$1:AD143),$I$3/0)</f>
        <v>4573392.6836716523</v>
      </c>
    </row>
    <row r="144" spans="2:7" x14ac:dyDescent="0.15">
      <c r="B144" s="15">
        <f>'RAOB Used for Calcs'!C144</f>
        <v>11477.333333333332</v>
      </c>
      <c r="D144" s="8">
        <f>IF('RAOB Used for Calcs'!N144=1,$I$3-SUM('lateral displacement'!AB$1:AB144),$I$3/0)</f>
        <v>431714.1018980089</v>
      </c>
      <c r="G144" s="8">
        <f>IF('RAOB Used for Calcs'!N144=1,$K$3-SUM('lateral displacement'!AD$1:AD144),$I$3/0)</f>
        <v>4573243.3737119175</v>
      </c>
    </row>
    <row r="145" spans="2:7" x14ac:dyDescent="0.15">
      <c r="B145" s="15">
        <f>'RAOB Used for Calcs'!C145</f>
        <v>11582</v>
      </c>
      <c r="D145" s="8">
        <f>IF('RAOB Used for Calcs'!N145=1,$I$3-SUM('lateral displacement'!AB$1:AB145),$I$3/0)</f>
        <v>431678.65418250009</v>
      </c>
      <c r="G145" s="8">
        <f>IF('RAOB Used for Calcs'!N145=1,$K$3-SUM('lateral displacement'!AD$1:AD145),$I$3/0)</f>
        <v>4573096.4330298007</v>
      </c>
    </row>
    <row r="146" spans="2:7" x14ac:dyDescent="0.15">
      <c r="B146" s="15">
        <f>'RAOB Used for Calcs'!C146</f>
        <v>11601.333333333334</v>
      </c>
      <c r="D146" s="8">
        <f>IF('RAOB Used for Calcs'!N146=1,$I$3-SUM('lateral displacement'!AB$1:AB146),$I$3/0)</f>
        <v>431672.14498218393</v>
      </c>
      <c r="G146" s="8">
        <f>IF('RAOB Used for Calcs'!N146=1,$K$3-SUM('lateral displacement'!AD$1:AD146),$I$3/0)</f>
        <v>4573067.9629427334</v>
      </c>
    </row>
    <row r="147" spans="2:7" x14ac:dyDescent="0.15">
      <c r="B147" s="15">
        <f>'RAOB Used for Calcs'!C147</f>
        <v>11620.666666666668</v>
      </c>
      <c r="D147" s="8">
        <f>IF('RAOB Used for Calcs'!N147=1,$I$3-SUM('lateral displacement'!AB$1:AB147),$I$3/0)</f>
        <v>431665.70402915135</v>
      </c>
      <c r="G147" s="8">
        <f>IF('RAOB Used for Calcs'!N147=1,$K$3-SUM('lateral displacement'!AD$1:AD147),$I$3/0)</f>
        <v>4573039.4745189967</v>
      </c>
    </row>
    <row r="148" spans="2:7" x14ac:dyDescent="0.15">
      <c r="B148" s="15">
        <f>'RAOB Used for Calcs'!C148</f>
        <v>11640</v>
      </c>
      <c r="D148" s="8">
        <f>IF('RAOB Used for Calcs'!N148=1,$I$3-SUM('lateral displacement'!AB$1:AB148),$I$3/0)</f>
        <v>431659.31987517548</v>
      </c>
      <c r="G148" s="8">
        <f>IF('RAOB Used for Calcs'!N148=1,$K$3-SUM('lateral displacement'!AD$1:AD148),$I$3/0)</f>
        <v>4573010.3342301957</v>
      </c>
    </row>
    <row r="149" spans="2:7" x14ac:dyDescent="0.15">
      <c r="B149" s="15">
        <f>'RAOB Used for Calcs'!C149</f>
        <v>11761.333333333334</v>
      </c>
      <c r="D149" s="8">
        <f>IF('RAOB Used for Calcs'!N149=1,$I$3-SUM('lateral displacement'!AB$1:AB149),$I$3/0)</f>
        <v>431622.16973690712</v>
      </c>
      <c r="G149" s="8">
        <f>IF('RAOB Used for Calcs'!N149=1,$K$3-SUM('lateral displacement'!AD$1:AD149),$I$3/0)</f>
        <v>4572836.8584361784</v>
      </c>
    </row>
    <row r="150" spans="2:7" x14ac:dyDescent="0.15">
      <c r="B150" s="15">
        <f>'RAOB Used for Calcs'!C150</f>
        <v>11882.666666666668</v>
      </c>
      <c r="D150" s="8">
        <f>IF('RAOB Used for Calcs'!N150=1,$I$3-SUM('lateral displacement'!AB$1:AB150),$I$3/0)</f>
        <v>431587.76863075449</v>
      </c>
      <c r="G150" s="8">
        <f>IF('RAOB Used for Calcs'!N150=1,$K$3-SUM('lateral displacement'!AD$1:AD150),$I$3/0)</f>
        <v>4572664.672528551</v>
      </c>
    </row>
    <row r="151" spans="2:7" x14ac:dyDescent="0.15">
      <c r="B151" s="15">
        <f>'RAOB Used for Calcs'!C151</f>
        <v>12004</v>
      </c>
      <c r="D151" s="8">
        <f>IF('RAOB Used for Calcs'!N151=1,$I$3-SUM('lateral displacement'!AB$1:AB151),$I$3/0)</f>
        <v>431556.11555266811</v>
      </c>
      <c r="G151" s="8">
        <f>IF('RAOB Used for Calcs'!N151=1,$K$3-SUM('lateral displacement'!AD$1:AD151),$I$3/0)</f>
        <v>4572496.1912516365</v>
      </c>
    </row>
    <row r="152" spans="2:7" x14ac:dyDescent="0.15">
      <c r="B152" s="15">
        <f>'RAOB Used for Calcs'!C152</f>
        <v>12104</v>
      </c>
      <c r="D152" s="8">
        <f>IF('RAOB Used for Calcs'!N152=1,$I$3-SUM('lateral displacement'!AB$1:AB152),$I$3/0)</f>
        <v>431531.41592697636</v>
      </c>
      <c r="G152" s="8">
        <f>IF('RAOB Used for Calcs'!N152=1,$K$3-SUM('lateral displacement'!AD$1:AD152),$I$3/0)</f>
        <v>4572355.8812387753</v>
      </c>
    </row>
    <row r="153" spans="2:7" x14ac:dyDescent="0.15">
      <c r="B153" s="15">
        <f>'RAOB Used for Calcs'!C153</f>
        <v>12204</v>
      </c>
      <c r="D153" s="8">
        <f>IF('RAOB Used for Calcs'!N153=1,$I$3-SUM('lateral displacement'!AB$1:AB153),$I$3/0)</f>
        <v>431508.11037560838</v>
      </c>
      <c r="G153" s="8">
        <f>IF('RAOB Used for Calcs'!N153=1,$K$3-SUM('lateral displacement'!AD$1:AD153),$I$3/0)</f>
        <v>4572217.0586773381</v>
      </c>
    </row>
    <row r="154" spans="2:7" x14ac:dyDescent="0.15">
      <c r="B154" s="15">
        <f>'RAOB Used for Calcs'!C154</f>
        <v>12304</v>
      </c>
      <c r="D154" s="8">
        <f>IF('RAOB Used for Calcs'!N154=1,$I$3-SUM('lateral displacement'!AB$1:AB154),$I$3/0)</f>
        <v>431486.15604999632</v>
      </c>
      <c r="G154" s="8">
        <f>IF('RAOB Used for Calcs'!N154=1,$K$3-SUM('lateral displacement'!AD$1:AD154),$I$3/0)</f>
        <v>4572079.974069804</v>
      </c>
    </row>
    <row r="155" spans="2:7" x14ac:dyDescent="0.15">
      <c r="B155" s="15">
        <f>'RAOB Used for Calcs'!C155</f>
        <v>12404</v>
      </c>
      <c r="D155" s="8">
        <f>IF('RAOB Used for Calcs'!N155=1,$I$3-SUM('lateral displacement'!AB$1:AB155),$I$3/0)</f>
        <v>431465.50489824504</v>
      </c>
      <c r="G155" s="8">
        <f>IF('RAOB Used for Calcs'!N155=1,$K$3-SUM('lateral displacement'!AD$1:AD155),$I$3/0)</f>
        <v>4571944.8655607263</v>
      </c>
    </row>
    <row r="156" spans="2:7" x14ac:dyDescent="0.15">
      <c r="B156" s="15">
        <f>'RAOB Used for Calcs'!C156</f>
        <v>12504</v>
      </c>
      <c r="D156" s="8">
        <f>IF('RAOB Used for Calcs'!N156=1,$I$3-SUM('lateral displacement'!AB$1:AB156),$I$3/0)</f>
        <v>431446.10237344966</v>
      </c>
      <c r="G156" s="8">
        <f>IF('RAOB Used for Calcs'!N156=1,$K$3-SUM('lateral displacement'!AD$1:AD156),$I$3/0)</f>
        <v>4571811.9342576517</v>
      </c>
    </row>
    <row r="157" spans="2:7" x14ac:dyDescent="0.15">
      <c r="B157" s="15">
        <f>'RAOB Used for Calcs'!C157</f>
        <v>12604</v>
      </c>
      <c r="D157" s="8">
        <f>IF('RAOB Used for Calcs'!N157=1,$I$3-SUM('lateral displacement'!AB$1:AB157),$I$3/0)</f>
        <v>431427.8891354127</v>
      </c>
      <c r="G157" s="8">
        <f>IF('RAOB Used for Calcs'!N157=1,$K$3-SUM('lateral displacement'!AD$1:AD157),$I$3/0)</f>
        <v>4571681.3435672363</v>
      </c>
    </row>
    <row r="158" spans="2:7" x14ac:dyDescent="0.15">
      <c r="B158" s="15">
        <f>'RAOB Used for Calcs'!C158</f>
        <v>12704</v>
      </c>
      <c r="D158" s="8">
        <f>IF('RAOB Used for Calcs'!N158=1,$I$3-SUM('lateral displacement'!AB$1:AB158),$I$3/0)</f>
        <v>431410.80276240816</v>
      </c>
      <c r="G158" s="8">
        <f>IF('RAOB Used for Calcs'!N158=1,$K$3-SUM('lateral displacement'!AD$1:AD158),$I$3/0)</f>
        <v>4571553.220585973</v>
      </c>
    </row>
    <row r="159" spans="2:7" x14ac:dyDescent="0.15">
      <c r="B159" s="15">
        <f>'RAOB Used for Calcs'!C159</f>
        <v>12804</v>
      </c>
      <c r="D159" s="8">
        <f>IF('RAOB Used for Calcs'!N159=1,$I$3-SUM('lateral displacement'!AB$1:AB159),$I$3/0)</f>
        <v>431394.77936708112</v>
      </c>
      <c r="G159" s="8">
        <f>IF('RAOB Used for Calcs'!N159=1,$K$3-SUM('lateral displacement'!AD$1:AD159),$I$3/0)</f>
        <v>4571427.6591843683</v>
      </c>
    </row>
    <row r="160" spans="2:7" x14ac:dyDescent="0.15">
      <c r="B160" s="15">
        <f>'RAOB Used for Calcs'!C160</f>
        <v>12904</v>
      </c>
      <c r="D160" s="8">
        <f>IF('RAOB Used for Calcs'!N160=1,$I$3-SUM('lateral displacement'!AB$1:AB160),$I$3/0)</f>
        <v>431379.75503260473</v>
      </c>
      <c r="G160" s="8">
        <f>IF('RAOB Used for Calcs'!N160=1,$K$3-SUM('lateral displacement'!AD$1:AD160),$I$3/0)</f>
        <v>4571304.7242946578</v>
      </c>
    </row>
    <row r="161" spans="2:7" x14ac:dyDescent="0.15">
      <c r="B161" s="15">
        <f>'RAOB Used for Calcs'!C161</f>
        <v>13004</v>
      </c>
      <c r="D161" s="8">
        <f>IF('RAOB Used for Calcs'!N161=1,$I$3-SUM('lateral displacement'!AB$1:AB161),$I$3/0)</f>
        <v>431365.66701400268</v>
      </c>
      <c r="G161" s="8">
        <f>IF('RAOB Used for Calcs'!N161=1,$K$3-SUM('lateral displacement'!AD$1:AD161),$I$3/0)</f>
        <v>4571184.4568703417</v>
      </c>
    </row>
    <row r="162" spans="2:7" x14ac:dyDescent="0.15">
      <c r="B162" s="15">
        <f>'RAOB Used for Calcs'!C162</f>
        <v>13104</v>
      </c>
      <c r="D162" s="8">
        <f>IF('RAOB Used for Calcs'!N162=1,$I$3-SUM('lateral displacement'!AB$1:AB162),$I$3/0)</f>
        <v>431352.45467941498</v>
      </c>
      <c r="G162" s="8">
        <f>IF('RAOB Used for Calcs'!N162=1,$K$3-SUM('lateral displacement'!AD$1:AD162),$I$3/0)</f>
        <v>4571066.8790207207</v>
      </c>
    </row>
    <row r="163" spans="2:7" x14ac:dyDescent="0.15">
      <c r="B163" s="15">
        <f>'RAOB Used for Calcs'!C163</f>
        <v>13204</v>
      </c>
      <c r="D163" s="8">
        <f>IF('RAOB Used for Calcs'!N163=1,$I$3-SUM('lateral displacement'!AB$1:AB163),$I$3/0)</f>
        <v>431340.06056714657</v>
      </c>
      <c r="G163" s="8">
        <f>IF('RAOB Used for Calcs'!N163=1,$K$3-SUM('lateral displacement'!AD$1:AD163),$I$3/0)</f>
        <v>4570952.0773109728</v>
      </c>
    </row>
    <row r="164" spans="2:7" x14ac:dyDescent="0.15">
      <c r="B164" s="15">
        <f>'RAOB Used for Calcs'!C164</f>
        <v>13299.333333333334</v>
      </c>
      <c r="D164" s="8">
        <f>IF('RAOB Used for Calcs'!N164=1,$I$3-SUM('lateral displacement'!AB$1:AB164),$I$3/0)</f>
        <v>431328.93770535412</v>
      </c>
      <c r="G164" s="8">
        <f>IF('RAOB Used for Calcs'!N164=1,$K$3-SUM('lateral displacement'!AD$1:AD164),$I$3/0)</f>
        <v>4570844.8996507619</v>
      </c>
    </row>
    <row r="165" spans="2:7" x14ac:dyDescent="0.15">
      <c r="B165" s="15">
        <f>'RAOB Used for Calcs'!C165</f>
        <v>13394.666666666668</v>
      </c>
      <c r="D165" s="8">
        <f>IF('RAOB Used for Calcs'!N165=1,$I$3-SUM('lateral displacement'!AB$1:AB165),$I$3/0)</f>
        <v>431318.46433536679</v>
      </c>
      <c r="G165" s="8">
        <f>IF('RAOB Used for Calcs'!N165=1,$K$3-SUM('lateral displacement'!AD$1:AD165),$I$3/0)</f>
        <v>4570740.1631444357</v>
      </c>
    </row>
    <row r="166" spans="2:7" x14ac:dyDescent="0.15">
      <c r="B166" s="15">
        <f>'RAOB Used for Calcs'!C166</f>
        <v>13490</v>
      </c>
      <c r="D166" s="8">
        <f>IF('RAOB Used for Calcs'!N166=1,$I$3-SUM('lateral displacement'!AB$1:AB166),$I$3/0)</f>
        <v>431308.59760691004</v>
      </c>
      <c r="G166" s="8">
        <f>IF('RAOB Used for Calcs'!N166=1,$K$3-SUM('lateral displacement'!AD$1:AD166),$I$3/0)</f>
        <v>4570637.4895307999</v>
      </c>
    </row>
    <row r="167" spans="2:7" x14ac:dyDescent="0.15">
      <c r="B167" s="15">
        <f>'RAOB Used for Calcs'!C167</f>
        <v>13623.333333333334</v>
      </c>
      <c r="D167" s="8">
        <f>IF('RAOB Used for Calcs'!N167=1,$I$3-SUM('lateral displacement'!AB$1:AB167),$I$3/0)</f>
        <v>431295.78533945477</v>
      </c>
      <c r="G167" s="8">
        <f>IF('RAOB Used for Calcs'!N167=1,$K$3-SUM('lateral displacement'!AD$1:AD167),$I$3/0)</f>
        <v>4570499.1179675395</v>
      </c>
    </row>
    <row r="168" spans="2:7" x14ac:dyDescent="0.15">
      <c r="B168" s="15">
        <f>'RAOB Used for Calcs'!C168</f>
        <v>13756.666666666668</v>
      </c>
      <c r="D168" s="8">
        <f>IF('RAOB Used for Calcs'!N168=1,$I$3-SUM('lateral displacement'!AB$1:AB168),$I$3/0)</f>
        <v>431283.8790287188</v>
      </c>
      <c r="G168" s="8">
        <f>IF('RAOB Used for Calcs'!N168=1,$K$3-SUM('lateral displacement'!AD$1:AD168),$I$3/0)</f>
        <v>4570364.722077257</v>
      </c>
    </row>
    <row r="169" spans="2:7" x14ac:dyDescent="0.15">
      <c r="B169" s="15">
        <f>'RAOB Used for Calcs'!C169</f>
        <v>13890</v>
      </c>
      <c r="D169" s="8">
        <f>IF('RAOB Used for Calcs'!N169=1,$I$3-SUM('lateral displacement'!AB$1:AB169),$I$3/0)</f>
        <v>431272.80929873057</v>
      </c>
      <c r="G169" s="8">
        <f>IF('RAOB Used for Calcs'!N169=1,$K$3-SUM('lateral displacement'!AD$1:AD169),$I$3/0)</f>
        <v>4570234.1192434523</v>
      </c>
    </row>
    <row r="170" spans="2:7" x14ac:dyDescent="0.15">
      <c r="B170" s="15">
        <f>'RAOB Used for Calcs'!C170</f>
        <v>14035.333333333334</v>
      </c>
      <c r="D170" s="8">
        <f>IF('RAOB Used for Calcs'!N170=1,$I$3-SUM('lateral displacement'!AB$1:AB170),$I$3/0)</f>
        <v>431261.66514141305</v>
      </c>
      <c r="G170" s="8">
        <f>IF('RAOB Used for Calcs'!N170=1,$K$3-SUM('lateral displacement'!AD$1:AD170),$I$3/0)</f>
        <v>4570096.9634099714</v>
      </c>
    </row>
    <row r="171" spans="2:7" x14ac:dyDescent="0.15">
      <c r="B171" s="15">
        <f>'RAOB Used for Calcs'!C171</f>
        <v>14180.666666666668</v>
      </c>
      <c r="D171" s="8">
        <f>IF('RAOB Used for Calcs'!N171=1,$I$3-SUM('lateral displacement'!AB$1:AB171),$I$3/0)</f>
        <v>431251.36779874074</v>
      </c>
      <c r="G171" s="8">
        <f>IF('RAOB Used for Calcs'!N171=1,$K$3-SUM('lateral displacement'!AD$1:AD171),$I$3/0)</f>
        <v>4569964.5396844512</v>
      </c>
    </row>
    <row r="172" spans="2:7" x14ac:dyDescent="0.15">
      <c r="B172" s="15">
        <f>'RAOB Used for Calcs'!C172</f>
        <v>14326</v>
      </c>
      <c r="D172" s="8">
        <f>IF('RAOB Used for Calcs'!N172=1,$I$3-SUM('lateral displacement'!AB$1:AB172),$I$3/0)</f>
        <v>431241.85474840784</v>
      </c>
      <c r="G172" s="8">
        <f>IF('RAOB Used for Calcs'!N172=1,$K$3-SUM('lateral displacement'!AD$1:AD172),$I$3/0)</f>
        <v>4569838.3663976407</v>
      </c>
    </row>
    <row r="173" spans="2:7" x14ac:dyDescent="0.15">
      <c r="B173" s="15">
        <f>'RAOB Used for Calcs'!C173</f>
        <v>14352.666666666666</v>
      </c>
      <c r="D173" s="8">
        <f>IF('RAOB Used for Calcs'!N173=1,$I$3-SUM('lateral displacement'!AB$1:AB173),$I$3/0)</f>
        <v>431240.13130330649</v>
      </c>
      <c r="G173" s="8">
        <f>IF('RAOB Used for Calcs'!N173=1,$K$3-SUM('lateral displacement'!AD$1:AD173),$I$3/0)</f>
        <v>4569814.6757347398</v>
      </c>
    </row>
    <row r="174" spans="2:7" x14ac:dyDescent="0.15">
      <c r="B174" s="15">
        <f>'RAOB Used for Calcs'!C174</f>
        <v>14379.333333333332</v>
      </c>
      <c r="D174" s="8">
        <f>IF('RAOB Used for Calcs'!N174=1,$I$3-SUM('lateral displacement'!AB$1:AB174),$I$3/0)</f>
        <v>431238.43151030253</v>
      </c>
      <c r="G174" s="8">
        <f>IF('RAOB Used for Calcs'!N174=1,$K$3-SUM('lateral displacement'!AD$1:AD174),$I$3/0)</f>
        <v>4569791.1371547319</v>
      </c>
    </row>
    <row r="175" spans="2:7" x14ac:dyDescent="0.15">
      <c r="B175" s="15">
        <f>'RAOB Used for Calcs'!C175</f>
        <v>14406</v>
      </c>
      <c r="D175" s="8">
        <f>IF('RAOB Used for Calcs'!N175=1,$I$3-SUM('lateral displacement'!AB$1:AB175),$I$3/0)</f>
        <v>431236.75445675635</v>
      </c>
      <c r="G175" s="8">
        <f>IF('RAOB Used for Calcs'!N175=1,$K$3-SUM('lateral displacement'!AD$1:AD175),$I$3/0)</f>
        <v>4569767.5399236595</v>
      </c>
    </row>
    <row r="176" spans="2:7" x14ac:dyDescent="0.15">
      <c r="B176" s="15">
        <f>'RAOB Used for Calcs'!C176</f>
        <v>14539.333333333334</v>
      </c>
      <c r="D176" s="8">
        <f>IF('RAOB Used for Calcs'!N176=1,$I$3-SUM('lateral displacement'!AB$1:AB176),$I$3/0)</f>
        <v>431228.87741164927</v>
      </c>
      <c r="G176" s="8">
        <f>IF('RAOB Used for Calcs'!N176=1,$K$3-SUM('lateral displacement'!AD$1:AD176),$I$3/0)</f>
        <v>4569655.4180920655</v>
      </c>
    </row>
    <row r="177" spans="2:7" x14ac:dyDescent="0.15">
      <c r="B177" s="15">
        <f>'RAOB Used for Calcs'!C177</f>
        <v>14672.666666666668</v>
      </c>
      <c r="D177" s="8">
        <f>IF('RAOB Used for Calcs'!N177=1,$I$3-SUM('lateral displacement'!AB$1:AB177),$I$3/0)</f>
        <v>431221.47074778087</v>
      </c>
      <c r="G177" s="8">
        <f>IF('RAOB Used for Calcs'!N177=1,$K$3-SUM('lateral displacement'!AD$1:AD177),$I$3/0)</f>
        <v>4569546.5528691765</v>
      </c>
    </row>
    <row r="178" spans="2:7" x14ac:dyDescent="0.15">
      <c r="B178" s="15">
        <f>'RAOB Used for Calcs'!C178</f>
        <v>14806</v>
      </c>
      <c r="D178" s="8">
        <f>IF('RAOB Used for Calcs'!N178=1,$I$3-SUM('lateral displacement'!AB$1:AB178),$I$3/0)</f>
        <v>431214.50609425013</v>
      </c>
      <c r="G178" s="8">
        <f>IF('RAOB Used for Calcs'!N178=1,$K$3-SUM('lateral displacement'!AD$1:AD178),$I$3/0)</f>
        <v>4569440.9758908479</v>
      </c>
    </row>
    <row r="179" spans="2:7" x14ac:dyDescent="0.15">
      <c r="B179" s="15">
        <f>'RAOB Used for Calcs'!C179</f>
        <v>14934.666666666666</v>
      </c>
      <c r="D179" s="8">
        <f>IF('RAOB Used for Calcs'!N179=1,$I$3-SUM('lateral displacement'!AB$1:AB179),$I$3/0)</f>
        <v>431208.17203759163</v>
      </c>
      <c r="G179" s="8">
        <f>IF('RAOB Used for Calcs'!N179=1,$K$3-SUM('lateral displacement'!AD$1:AD179),$I$3/0)</f>
        <v>4569342.0221182136</v>
      </c>
    </row>
    <row r="180" spans="2:7" x14ac:dyDescent="0.15">
      <c r="B180" s="15">
        <f>'RAOB Used for Calcs'!C180</f>
        <v>15063.333333333332</v>
      </c>
      <c r="D180" s="8">
        <f>IF('RAOB Used for Calcs'!N180=1,$I$3-SUM('lateral displacement'!AB$1:AB180),$I$3/0)</f>
        <v>431202.20292093151</v>
      </c>
      <c r="G180" s="8">
        <f>IF('RAOB Used for Calcs'!N180=1,$K$3-SUM('lateral displacement'!AD$1:AD180),$I$3/0)</f>
        <v>4569246.0886150142</v>
      </c>
    </row>
    <row r="181" spans="2:7" x14ac:dyDescent="0.15">
      <c r="B181" s="15">
        <f>'RAOB Used for Calcs'!C181</f>
        <v>15192</v>
      </c>
      <c r="D181" s="8">
        <f>IF('RAOB Used for Calcs'!N181=1,$I$3-SUM('lateral displacement'!AB$1:AB181),$I$3/0)</f>
        <v>431196.57948047662</v>
      </c>
      <c r="G181" s="8">
        <f>IF('RAOB Used for Calcs'!N181=1,$K$3-SUM('lateral displacement'!AD$1:AD181),$I$3/0)</f>
        <v>4569153.9242195496</v>
      </c>
    </row>
    <row r="182" spans="2:7" x14ac:dyDescent="0.15">
      <c r="B182" s="15">
        <f>'RAOB Used for Calcs'!C182</f>
        <v>15208</v>
      </c>
      <c r="D182" s="8">
        <f>IF('RAOB Used for Calcs'!N182=1,$I$3-SUM('lateral displacement'!AB$1:AB182),$I$3/0)</f>
        <v>431195.88465341408</v>
      </c>
      <c r="G182" s="8">
        <f>IF('RAOB Used for Calcs'!N182=1,$K$3-SUM('lateral displacement'!AD$1:AD182),$I$3/0)</f>
        <v>4569142.2714200327</v>
      </c>
    </row>
    <row r="183" spans="2:7" x14ac:dyDescent="0.15">
      <c r="B183" s="15">
        <f>'RAOB Used for Calcs'!C183</f>
        <v>15224</v>
      </c>
      <c r="D183" s="8">
        <f>IF('RAOB Used for Calcs'!N183=1,$I$3-SUM('lateral displacement'!AB$1:AB183),$I$3/0)</f>
        <v>431195.19476632483</v>
      </c>
      <c r="G183" s="8">
        <f>IF('RAOB Used for Calcs'!N183=1,$K$3-SUM('lateral displacement'!AD$1:AD183),$I$3/0)</f>
        <v>4569130.6634253329</v>
      </c>
    </row>
    <row r="184" spans="2:7" x14ac:dyDescent="0.15">
      <c r="B184" s="15">
        <f>'RAOB Used for Calcs'!C184</f>
        <v>15240</v>
      </c>
      <c r="D184" s="8">
        <f>IF('RAOB Used for Calcs'!N184=1,$I$3-SUM('lateral displacement'!AB$1:AB184),$I$3/0)</f>
        <v>431194.50963280862</v>
      </c>
      <c r="G184" s="8">
        <f>IF('RAOB Used for Calcs'!N184=1,$K$3-SUM('lateral displacement'!AD$1:AD184),$I$3/0)</f>
        <v>4569119.0366931725</v>
      </c>
    </row>
    <row r="185" spans="2:7" x14ac:dyDescent="0.15">
      <c r="B185" s="15">
        <f>'RAOB Used for Calcs'!C185</f>
        <v>15340</v>
      </c>
      <c r="D185" s="8">
        <f>IF('RAOB Used for Calcs'!N185=1,$I$3-SUM('lateral displacement'!AB$1:AB185),$I$3/0)</f>
        <v>431190.40362803161</v>
      </c>
      <c r="G185" s="8">
        <f>IF('RAOB Used for Calcs'!N185=1,$K$3-SUM('lateral displacement'!AD$1:AD185),$I$3/0)</f>
        <v>4569048.9518876709</v>
      </c>
    </row>
    <row r="186" spans="2:7" x14ac:dyDescent="0.15">
      <c r="B186" s="15">
        <f>'RAOB Used for Calcs'!C186</f>
        <v>15440</v>
      </c>
      <c r="D186" s="8">
        <f>IF('RAOB Used for Calcs'!N186=1,$I$3-SUM('lateral displacement'!AB$1:AB186),$I$3/0)</f>
        <v>431186.46431035473</v>
      </c>
      <c r="G186" s="8">
        <f>IF('RAOB Used for Calcs'!N186=1,$K$3-SUM('lateral displacement'!AD$1:AD186),$I$3/0)</f>
        <v>4568980.4488965161</v>
      </c>
    </row>
    <row r="187" spans="2:7" x14ac:dyDescent="0.15">
      <c r="B187" s="15">
        <f>'RAOB Used for Calcs'!C187</f>
        <v>15540</v>
      </c>
      <c r="D187" s="8">
        <f>IF('RAOB Used for Calcs'!N187=1,$I$3-SUM('lateral displacement'!AB$1:AB187),$I$3/0)</f>
        <v>431182.68482903828</v>
      </c>
      <c r="G187" s="8">
        <f>IF('RAOB Used for Calcs'!N187=1,$K$3-SUM('lateral displacement'!AD$1:AD187),$I$3/0)</f>
        <v>4568913.50861446</v>
      </c>
    </row>
    <row r="188" spans="2:7" x14ac:dyDescent="0.15">
      <c r="B188" s="15">
        <f>'RAOB Used for Calcs'!C188</f>
        <v>15643.333333333334</v>
      </c>
      <c r="D188" s="8">
        <f>IF('RAOB Used for Calcs'!N188=1,$I$3-SUM('lateral displacement'!AB$1:AB188),$I$3/0)</f>
        <v>431178.94334115728</v>
      </c>
      <c r="G188" s="8">
        <f>IF('RAOB Used for Calcs'!N188=1,$K$3-SUM('lateral displacement'!AD$1:AD188),$I$3/0)</f>
        <v>4568846.0497047175</v>
      </c>
    </row>
    <row r="189" spans="2:7" x14ac:dyDescent="0.15">
      <c r="B189" s="15">
        <f>'RAOB Used for Calcs'!C189</f>
        <v>15746.666666666668</v>
      </c>
      <c r="D189" s="8">
        <f>IF('RAOB Used for Calcs'!N189=1,$I$3-SUM('lateral displacement'!AB$1:AB189),$I$3/0)</f>
        <v>431175.35897306021</v>
      </c>
      <c r="G189" s="8">
        <f>IF('RAOB Used for Calcs'!N189=1,$K$3-SUM('lateral displacement'!AD$1:AD189),$I$3/0)</f>
        <v>4568780.2580939252</v>
      </c>
    </row>
    <row r="190" spans="2:7" x14ac:dyDescent="0.15">
      <c r="B190" s="15">
        <f>'RAOB Used for Calcs'!C190</f>
        <v>15850</v>
      </c>
      <c r="D190" s="8">
        <f>IF('RAOB Used for Calcs'!N190=1,$I$3-SUM('lateral displacement'!AB$1:AB190),$I$3/0)</f>
        <v>431171.92541446892</v>
      </c>
      <c r="G190" s="8">
        <f>IF('RAOB Used for Calcs'!N190=1,$K$3-SUM('lateral displacement'!AD$1:AD190),$I$3/0)</f>
        <v>4568716.2146803346</v>
      </c>
    </row>
    <row r="191" spans="2:7" x14ac:dyDescent="0.15">
      <c r="B191" s="15">
        <f>'RAOB Used for Calcs'!C191</f>
        <v>15930</v>
      </c>
      <c r="D191" s="8">
        <f>IF('RAOB Used for Calcs'!N191=1,$I$3-SUM('lateral displacement'!AB$1:AB191),$I$3/0)</f>
        <v>431169.35076076764</v>
      </c>
      <c r="G191" s="8">
        <f>IF('RAOB Used for Calcs'!N191=1,$K$3-SUM('lateral displacement'!AD$1:AD191),$I$3/0)</f>
        <v>4568667.6058027185</v>
      </c>
    </row>
    <row r="192" spans="2:7" x14ac:dyDescent="0.15">
      <c r="B192" s="15">
        <f>'RAOB Used for Calcs'!C192</f>
        <v>16010</v>
      </c>
      <c r="D192" s="8">
        <f>IF('RAOB Used for Calcs'!N192=1,$I$3-SUM('lateral displacement'!AB$1:AB192),$I$3/0)</f>
        <v>431169.35076076764</v>
      </c>
      <c r="G192" s="8">
        <f>IF('RAOB Used for Calcs'!N192=1,$K$3-SUM('lateral displacement'!AD$1:AD192),$I$3/0)</f>
        <v>4568667.6058027185</v>
      </c>
    </row>
    <row r="193" spans="2:7" x14ac:dyDescent="0.15">
      <c r="B193" s="15">
        <f>'RAOB Used for Calcs'!C193</f>
        <v>16090</v>
      </c>
      <c r="D193" s="8">
        <f>IF('RAOB Used for Calcs'!N193=1,$I$3-SUM('lateral displacement'!AB$1:AB193),$I$3/0)</f>
        <v>431169.35076076764</v>
      </c>
      <c r="G193" s="8">
        <f>IF('RAOB Used for Calcs'!N193=1,$K$3-SUM('lateral displacement'!AD$1:AD193),$I$3/0)</f>
        <v>4568667.6058027185</v>
      </c>
    </row>
    <row r="194" spans="2:7" x14ac:dyDescent="0.15">
      <c r="B194" s="15">
        <f>'RAOB Used for Calcs'!C194</f>
        <v>16111.333333333334</v>
      </c>
      <c r="D194" s="8">
        <f>IF('RAOB Used for Calcs'!N194=1,$I$3-SUM('lateral displacement'!AB$1:AB194),$I$3/0)</f>
        <v>431169.35076076764</v>
      </c>
      <c r="G194" s="8">
        <f>IF('RAOB Used for Calcs'!N194=1,$K$3-SUM('lateral displacement'!AD$1:AD194),$I$3/0)</f>
        <v>4568667.6058027185</v>
      </c>
    </row>
    <row r="195" spans="2:7" x14ac:dyDescent="0.15">
      <c r="B195" s="15">
        <f>'RAOB Used for Calcs'!C195</f>
        <v>16132.666666666668</v>
      </c>
      <c r="D195" s="8">
        <f>IF('RAOB Used for Calcs'!N195=1,$I$3-SUM('lateral displacement'!AB$1:AB195),$I$3/0)</f>
        <v>431169.35076076764</v>
      </c>
      <c r="G195" s="8">
        <f>IF('RAOB Used for Calcs'!N195=1,$K$3-SUM('lateral displacement'!AD$1:AD195),$I$3/0)</f>
        <v>4568667.6058027185</v>
      </c>
    </row>
    <row r="196" spans="2:7" x14ac:dyDescent="0.15">
      <c r="B196" s="15">
        <f>'RAOB Used for Calcs'!C196</f>
        <v>16154</v>
      </c>
      <c r="D196" s="8">
        <f>IF('RAOB Used for Calcs'!N196=1,$I$3-SUM('lateral displacement'!AB$1:AB196),$I$3/0)</f>
        <v>431169.35076076764</v>
      </c>
      <c r="G196" s="8">
        <f>IF('RAOB Used for Calcs'!N196=1,$K$3-SUM('lateral displacement'!AD$1:AD196),$I$3/0)</f>
        <v>4568667.6058027185</v>
      </c>
    </row>
    <row r="197" spans="2:7" x14ac:dyDescent="0.15">
      <c r="B197" s="15">
        <f>'RAOB Used for Calcs'!C197</f>
        <v>16280</v>
      </c>
      <c r="D197" s="8">
        <f>IF('RAOB Used for Calcs'!N197=1,$I$3-SUM('lateral displacement'!AB$1:AB197),$I$3/0)</f>
        <v>431169.35076076764</v>
      </c>
      <c r="G197" s="8">
        <f>IF('RAOB Used for Calcs'!N197=1,$K$3-SUM('lateral displacement'!AD$1:AD197),$I$3/0)</f>
        <v>4568667.6058027185</v>
      </c>
    </row>
    <row r="198" spans="2:7" x14ac:dyDescent="0.15">
      <c r="B198" s="15">
        <f>'RAOB Used for Calcs'!C198</f>
        <v>16406</v>
      </c>
      <c r="D198" s="8">
        <f>IF('RAOB Used for Calcs'!N198=1,$I$3-SUM('lateral displacement'!AB$1:AB198),$I$3/0)</f>
        <v>431169.35076076764</v>
      </c>
      <c r="G198" s="8">
        <f>IF('RAOB Used for Calcs'!N198=1,$K$3-SUM('lateral displacement'!AD$1:AD198),$I$3/0)</f>
        <v>4568667.6058027185</v>
      </c>
    </row>
    <row r="199" spans="2:7" x14ac:dyDescent="0.15">
      <c r="B199" s="15">
        <f>'RAOB Used for Calcs'!C199</f>
        <v>16532</v>
      </c>
      <c r="D199" s="8">
        <f>IF('RAOB Used for Calcs'!N199=1,$I$3-SUM('lateral displacement'!AB$1:AB199),$I$3/0)</f>
        <v>431169.35076076764</v>
      </c>
      <c r="G199" s="8">
        <f>IF('RAOB Used for Calcs'!N199=1,$K$3-SUM('lateral displacement'!AD$1:AD199),$I$3/0)</f>
        <v>4568667.6058027185</v>
      </c>
    </row>
    <row r="200" spans="2:7" x14ac:dyDescent="0.15">
      <c r="B200" s="15">
        <f>'RAOB Used for Calcs'!C200</f>
        <v>16665.333333333332</v>
      </c>
      <c r="D200" s="8">
        <f>IF('RAOB Used for Calcs'!N200=1,$I$3-SUM('lateral displacement'!AB$1:AB200),$I$3/0)</f>
        <v>431169.35076076764</v>
      </c>
      <c r="G200" s="8">
        <f>IF('RAOB Used for Calcs'!N200=1,$K$3-SUM('lateral displacement'!AD$1:AD200),$I$3/0)</f>
        <v>4568667.6058027185</v>
      </c>
    </row>
    <row r="201" spans="2:7" x14ac:dyDescent="0.15">
      <c r="B201" s="15">
        <f>'RAOB Used for Calcs'!C201</f>
        <v>16798.666666666664</v>
      </c>
      <c r="D201" s="8">
        <f>IF('RAOB Used for Calcs'!N201=1,$I$3-SUM('lateral displacement'!AB$1:AB201),$I$3/0)</f>
        <v>431169.35076076764</v>
      </c>
      <c r="G201" s="8">
        <f>IF('RAOB Used for Calcs'!N201=1,$K$3-SUM('lateral displacement'!AD$1:AD201),$I$3/0)</f>
        <v>4568667.6058027185</v>
      </c>
    </row>
    <row r="202" spans="2:7" x14ac:dyDescent="0.15">
      <c r="B202" s="15">
        <f>'RAOB Used for Calcs'!C202</f>
        <v>16932</v>
      </c>
      <c r="D202" s="8">
        <f>IF('RAOB Used for Calcs'!N202=1,$I$3-SUM('lateral displacement'!AB$1:AB202),$I$3/0)</f>
        <v>431169.35076076764</v>
      </c>
      <c r="G202" s="8">
        <f>IF('RAOB Used for Calcs'!N202=1,$K$3-SUM('lateral displacement'!AD$1:AD202),$I$3/0)</f>
        <v>4568667.6058027185</v>
      </c>
    </row>
    <row r="203" spans="2:7" x14ac:dyDescent="0.15">
      <c r="B203" s="15">
        <f>'RAOB Used for Calcs'!C203</f>
        <v>17079.333333333332</v>
      </c>
      <c r="D203" s="8">
        <f>IF('RAOB Used for Calcs'!N203=1,$I$3-SUM('lateral displacement'!AB$1:AB203),$I$3/0)</f>
        <v>431169.35076076764</v>
      </c>
      <c r="G203" s="8">
        <f>IF('RAOB Used for Calcs'!N203=1,$K$3-SUM('lateral displacement'!AD$1:AD203),$I$3/0)</f>
        <v>4568667.6058027185</v>
      </c>
    </row>
    <row r="204" spans="2:7" x14ac:dyDescent="0.15">
      <c r="B204" s="15">
        <f>'RAOB Used for Calcs'!C204</f>
        <v>17226.666666666664</v>
      </c>
      <c r="D204" s="8">
        <f>IF('RAOB Used for Calcs'!N204=1,$I$3-SUM('lateral displacement'!AB$1:AB204),$I$3/0)</f>
        <v>431169.35076076764</v>
      </c>
      <c r="G204" s="8">
        <f>IF('RAOB Used for Calcs'!N204=1,$K$3-SUM('lateral displacement'!AD$1:AD204),$I$3/0)</f>
        <v>4568667.6058027185</v>
      </c>
    </row>
    <row r="205" spans="2:7" x14ac:dyDescent="0.15">
      <c r="B205" s="15">
        <f>'RAOB Used for Calcs'!C205</f>
        <v>17374</v>
      </c>
      <c r="D205" s="8">
        <f>IF('RAOB Used for Calcs'!N205=1,$I$3-SUM('lateral displacement'!AB$1:AB205),$I$3/0)</f>
        <v>431169.35076076764</v>
      </c>
      <c r="G205" s="8">
        <f>IF('RAOB Used for Calcs'!N205=1,$K$3-SUM('lateral displacement'!AD$1:AD205),$I$3/0)</f>
        <v>4568667.6058027185</v>
      </c>
    </row>
    <row r="206" spans="2:7" x14ac:dyDescent="0.15">
      <c r="B206" s="15">
        <f>'RAOB Used for Calcs'!C206</f>
        <v>17537.333333333332</v>
      </c>
      <c r="D206" s="8">
        <f>IF('RAOB Used for Calcs'!N206=1,$I$3-SUM('lateral displacement'!AB$1:AB206),$I$3/0)</f>
        <v>431169.35076076764</v>
      </c>
      <c r="G206" s="8">
        <f>IF('RAOB Used for Calcs'!N206=1,$K$3-SUM('lateral displacement'!AD$1:AD206),$I$3/0)</f>
        <v>4568667.6058027185</v>
      </c>
    </row>
    <row r="207" spans="2:7" x14ac:dyDescent="0.15">
      <c r="B207" s="15">
        <f>'RAOB Used for Calcs'!C207</f>
        <v>17700.666666666664</v>
      </c>
      <c r="D207" s="8">
        <f>IF('RAOB Used for Calcs'!N207=1,$I$3-SUM('lateral displacement'!AB$1:AB207),$I$3/0)</f>
        <v>431169.35076076764</v>
      </c>
      <c r="G207" s="8">
        <f>IF('RAOB Used for Calcs'!N207=1,$K$3-SUM('lateral displacement'!AD$1:AD207),$I$3/0)</f>
        <v>4568667.6058027185</v>
      </c>
    </row>
    <row r="208" spans="2:7" x14ac:dyDescent="0.15">
      <c r="B208" s="15">
        <f>'RAOB Used for Calcs'!C208</f>
        <v>17864</v>
      </c>
      <c r="D208" s="8">
        <f>IF('RAOB Used for Calcs'!N208=1,$I$3-SUM('lateral displacement'!AB$1:AB208),$I$3/0)</f>
        <v>431169.35076076764</v>
      </c>
      <c r="G208" s="8">
        <f>IF('RAOB Used for Calcs'!N208=1,$K$3-SUM('lateral displacement'!AD$1:AD208),$I$3/0)</f>
        <v>4568667.6058027185</v>
      </c>
    </row>
    <row r="209" spans="2:7" x14ac:dyDescent="0.15">
      <c r="B209" s="15">
        <f>'RAOB Used for Calcs'!C209</f>
        <v>18026</v>
      </c>
      <c r="D209" s="8">
        <f>IF('RAOB Used for Calcs'!N209=1,$I$3-SUM('lateral displacement'!AB$1:AB209),$I$3/0)</f>
        <v>431169.35076076764</v>
      </c>
      <c r="G209" s="8">
        <f>IF('RAOB Used for Calcs'!N209=1,$K$3-SUM('lateral displacement'!AD$1:AD209),$I$3/0)</f>
        <v>4568667.6058027185</v>
      </c>
    </row>
    <row r="210" spans="2:7" x14ac:dyDescent="0.15">
      <c r="B210" s="15">
        <f>'RAOB Used for Calcs'!C210</f>
        <v>18188</v>
      </c>
      <c r="D210" s="8">
        <f>IF('RAOB Used for Calcs'!N210=1,$I$3-SUM('lateral displacement'!AB$1:AB210),$I$3/0)</f>
        <v>431169.35076076764</v>
      </c>
      <c r="G210" s="8">
        <f>IF('RAOB Used for Calcs'!N210=1,$K$3-SUM('lateral displacement'!AD$1:AD210),$I$3/0)</f>
        <v>4568667.6058027185</v>
      </c>
    </row>
    <row r="211" spans="2:7" x14ac:dyDescent="0.15">
      <c r="B211" s="15">
        <f>'RAOB Used for Calcs'!C211</f>
        <v>18350</v>
      </c>
      <c r="D211" s="8">
        <f>IF('RAOB Used for Calcs'!N211=1,$I$3-SUM('lateral displacement'!AB$1:AB211),$I$3/0)</f>
        <v>431169.35076076764</v>
      </c>
      <c r="G211" s="8">
        <f>IF('RAOB Used for Calcs'!N211=1,$K$3-SUM('lateral displacement'!AD$1:AD211),$I$3/0)</f>
        <v>4568667.6058027185</v>
      </c>
    </row>
    <row r="212" spans="2:7" x14ac:dyDescent="0.15">
      <c r="B212" s="15">
        <f>'RAOB Used for Calcs'!C212</f>
        <v>18483.333333333332</v>
      </c>
      <c r="D212" s="8">
        <f>IF('RAOB Used for Calcs'!N212=1,$I$3-SUM('lateral displacement'!AB$1:AB212),$I$3/0)</f>
        <v>431169.35076076764</v>
      </c>
      <c r="G212" s="8">
        <f>IF('RAOB Used for Calcs'!N212=1,$K$3-SUM('lateral displacement'!AD$1:AD212),$I$3/0)</f>
        <v>4568667.6058027185</v>
      </c>
    </row>
    <row r="213" spans="2:7" x14ac:dyDescent="0.15">
      <c r="B213" s="15">
        <f>'RAOB Used for Calcs'!C213</f>
        <v>18616.666666666664</v>
      </c>
      <c r="D213" s="8">
        <f>IF('RAOB Used for Calcs'!N213=1,$I$3-SUM('lateral displacement'!AB$1:AB213),$I$3/0)</f>
        <v>431169.35076076764</v>
      </c>
      <c r="G213" s="8">
        <f>IF('RAOB Used for Calcs'!N213=1,$K$3-SUM('lateral displacement'!AD$1:AD213),$I$3/0)</f>
        <v>4568667.6058027185</v>
      </c>
    </row>
    <row r="214" spans="2:7" x14ac:dyDescent="0.15">
      <c r="B214" s="15">
        <f>'RAOB Used for Calcs'!C214</f>
        <v>18750</v>
      </c>
      <c r="D214" s="8">
        <f>IF('RAOB Used for Calcs'!N214=1,$I$3-SUM('lateral displacement'!AB$1:AB214),$I$3/0)</f>
        <v>431169.35076076764</v>
      </c>
      <c r="G214" s="8">
        <f>IF('RAOB Used for Calcs'!N214=1,$K$3-SUM('lateral displacement'!AD$1:AD214),$I$3/0)</f>
        <v>4568667.6058027185</v>
      </c>
    </row>
    <row r="215" spans="2:7" x14ac:dyDescent="0.15">
      <c r="B215" s="15">
        <f>'RAOB Used for Calcs'!C215</f>
        <v>18900.666666666668</v>
      </c>
      <c r="D215" s="8">
        <f>IF('RAOB Used for Calcs'!N215=1,$I$3-SUM('lateral displacement'!AB$1:AB215),$I$3/0)</f>
        <v>431169.35076076764</v>
      </c>
      <c r="G215" s="8">
        <f>IF('RAOB Used for Calcs'!N215=1,$K$3-SUM('lateral displacement'!AD$1:AD215),$I$3/0)</f>
        <v>4568667.6058027185</v>
      </c>
    </row>
    <row r="216" spans="2:7" x14ac:dyDescent="0.15">
      <c r="B216" s="15">
        <f>'RAOB Used for Calcs'!C216</f>
        <v>19051.333333333336</v>
      </c>
      <c r="D216" s="8">
        <f>IF('RAOB Used for Calcs'!N216=1,$I$3-SUM('lateral displacement'!AB$1:AB216),$I$3/0)</f>
        <v>431169.35076076764</v>
      </c>
      <c r="G216" s="8">
        <f>IF('RAOB Used for Calcs'!N216=1,$K$3-SUM('lateral displacement'!AD$1:AD216),$I$3/0)</f>
        <v>4568667.6058027185</v>
      </c>
    </row>
    <row r="217" spans="2:7" x14ac:dyDescent="0.15">
      <c r="B217" s="15">
        <f>'RAOB Used for Calcs'!C217</f>
        <v>19202</v>
      </c>
      <c r="D217" s="8">
        <f>IF('RAOB Used for Calcs'!N217=1,$I$3-SUM('lateral displacement'!AB$1:AB217),$I$3/0)</f>
        <v>431169.35076076764</v>
      </c>
      <c r="G217" s="8">
        <f>IF('RAOB Used for Calcs'!N217=1,$K$3-SUM('lateral displacement'!AD$1:AD217),$I$3/0)</f>
        <v>4568667.6058027185</v>
      </c>
    </row>
    <row r="218" spans="2:7" x14ac:dyDescent="0.15">
      <c r="B218" s="15">
        <f>'RAOB Used for Calcs'!C218</f>
        <v>19335.333333333332</v>
      </c>
      <c r="D218" s="8">
        <f>IF('RAOB Used for Calcs'!N218=1,$I$3-SUM('lateral displacement'!AB$1:AB218),$I$3/0)</f>
        <v>431169.35076076764</v>
      </c>
      <c r="G218" s="8">
        <f>IF('RAOB Used for Calcs'!N218=1,$K$3-SUM('lateral displacement'!AD$1:AD218),$I$3/0)</f>
        <v>4568667.6058027185</v>
      </c>
    </row>
    <row r="219" spans="2:7" x14ac:dyDescent="0.15">
      <c r="B219" s="15">
        <f>'RAOB Used for Calcs'!C219</f>
        <v>19468.666666666664</v>
      </c>
      <c r="D219" s="8">
        <f>IF('RAOB Used for Calcs'!N219=1,$I$3-SUM('lateral displacement'!AB$1:AB219),$I$3/0)</f>
        <v>431169.35076076764</v>
      </c>
      <c r="G219" s="8">
        <f>IF('RAOB Used for Calcs'!N219=1,$K$3-SUM('lateral displacement'!AD$1:AD219),$I$3/0)</f>
        <v>4568667.6058027185</v>
      </c>
    </row>
    <row r="220" spans="2:7" x14ac:dyDescent="0.15">
      <c r="B220" s="15">
        <f>'RAOB Used for Calcs'!C220</f>
        <v>19602</v>
      </c>
      <c r="D220" s="8">
        <f>IF('RAOB Used for Calcs'!N220=1,$I$3-SUM('lateral displacement'!AB$1:AB220),$I$3/0)</f>
        <v>431169.35076076764</v>
      </c>
      <c r="G220" s="8">
        <f>IF('RAOB Used for Calcs'!N220=1,$K$3-SUM('lateral displacement'!AD$1:AD220),$I$3/0)</f>
        <v>4568667.6058027185</v>
      </c>
    </row>
    <row r="221" spans="2:7" x14ac:dyDescent="0.15">
      <c r="B221" s="15">
        <f>'RAOB Used for Calcs'!C221</f>
        <v>19735.333333333332</v>
      </c>
      <c r="D221" s="8">
        <f>IF('RAOB Used for Calcs'!N221=1,$I$3-SUM('lateral displacement'!AB$1:AB221),$I$3/0)</f>
        <v>431169.35076076764</v>
      </c>
      <c r="G221" s="8">
        <f>IF('RAOB Used for Calcs'!N221=1,$K$3-SUM('lateral displacement'!AD$1:AD221),$I$3/0)</f>
        <v>4568667.6058027185</v>
      </c>
    </row>
    <row r="222" spans="2:7" x14ac:dyDescent="0.15">
      <c r="B222" s="15">
        <f>'RAOB Used for Calcs'!C222</f>
        <v>19868.666666666664</v>
      </c>
      <c r="D222" s="8">
        <f>IF('RAOB Used for Calcs'!N222=1,$I$3-SUM('lateral displacement'!AB$1:AB222),$I$3/0)</f>
        <v>431169.35076076764</v>
      </c>
      <c r="G222" s="8">
        <f>IF('RAOB Used for Calcs'!N222=1,$K$3-SUM('lateral displacement'!AD$1:AD222),$I$3/0)</f>
        <v>4568667.6058027185</v>
      </c>
    </row>
    <row r="223" spans="2:7" x14ac:dyDescent="0.15">
      <c r="B223" s="15">
        <f>'RAOB Used for Calcs'!C223</f>
        <v>20002</v>
      </c>
      <c r="D223" s="8">
        <f>IF('RAOB Used for Calcs'!N223=1,$I$3-SUM('lateral displacement'!AB$1:AB223),$I$3/0)</f>
        <v>431169.35076076764</v>
      </c>
      <c r="G223" s="8">
        <f>IF('RAOB Used for Calcs'!N223=1,$K$3-SUM('lateral displacement'!AD$1:AD223),$I$3/0)</f>
        <v>4568667.6058027185</v>
      </c>
    </row>
    <row r="224" spans="2:7" x14ac:dyDescent="0.15">
      <c r="B224" s="15">
        <f>'RAOB Used for Calcs'!C224</f>
        <v>20158</v>
      </c>
      <c r="D224" s="8">
        <f>IF('RAOB Used for Calcs'!N224=1,$I$3-SUM('lateral displacement'!AB$1:AB224),$I$3/0)</f>
        <v>431169.35076076764</v>
      </c>
      <c r="G224" s="8">
        <f>IF('RAOB Used for Calcs'!N224=1,$K$3-SUM('lateral displacement'!AD$1:AD224),$I$3/0)</f>
        <v>4568667.6058027185</v>
      </c>
    </row>
    <row r="225" spans="2:7" x14ac:dyDescent="0.15">
      <c r="B225" s="15">
        <f>'RAOB Used for Calcs'!C225</f>
        <v>20314</v>
      </c>
      <c r="D225" s="8">
        <f>IF('RAOB Used for Calcs'!N225=1,$I$3-SUM('lateral displacement'!AB$1:AB225),$I$3/0)</f>
        <v>431169.35076076764</v>
      </c>
      <c r="G225" s="8">
        <f>IF('RAOB Used for Calcs'!N225=1,$K$3-SUM('lateral displacement'!AD$1:AD225),$I$3/0)</f>
        <v>4568667.6058027185</v>
      </c>
    </row>
    <row r="226" spans="2:7" x14ac:dyDescent="0.15">
      <c r="B226" s="15">
        <f>'RAOB Used for Calcs'!C226</f>
        <v>20470</v>
      </c>
      <c r="D226" s="8">
        <f>IF('RAOB Used for Calcs'!N226=1,$I$3-SUM('lateral displacement'!AB$1:AB226),$I$3/0)</f>
        <v>431169.35076076764</v>
      </c>
      <c r="G226" s="8">
        <f>IF('RAOB Used for Calcs'!N226=1,$K$3-SUM('lateral displacement'!AD$1:AD226),$I$3/0)</f>
        <v>4568667.6058027185</v>
      </c>
    </row>
    <row r="227" spans="2:7" x14ac:dyDescent="0.15">
      <c r="B227" s="15">
        <f>'RAOB Used for Calcs'!C227</f>
        <v>20603.333333333332</v>
      </c>
      <c r="D227" s="8">
        <f>IF('RAOB Used for Calcs'!N227=1,$I$3-SUM('lateral displacement'!AB$1:AB227),$I$3/0)</f>
        <v>431169.35076076764</v>
      </c>
      <c r="G227" s="8">
        <f>IF('RAOB Used for Calcs'!N227=1,$K$3-SUM('lateral displacement'!AD$1:AD227),$I$3/0)</f>
        <v>4568667.6058027185</v>
      </c>
    </row>
    <row r="228" spans="2:7" x14ac:dyDescent="0.15">
      <c r="B228" s="15">
        <f>'RAOB Used for Calcs'!C228</f>
        <v>20736.666666666664</v>
      </c>
      <c r="D228" s="8">
        <f>IF('RAOB Used for Calcs'!N228=1,$I$3-SUM('lateral displacement'!AB$1:AB228),$I$3/0)</f>
        <v>431169.35076076764</v>
      </c>
      <c r="G228" s="8">
        <f>IF('RAOB Used for Calcs'!N228=1,$K$3-SUM('lateral displacement'!AD$1:AD228),$I$3/0)</f>
        <v>4568667.6058027185</v>
      </c>
    </row>
    <row r="229" spans="2:7" x14ac:dyDescent="0.15">
      <c r="B229" s="15">
        <f>'RAOB Used for Calcs'!C229</f>
        <v>20870</v>
      </c>
      <c r="D229" s="8">
        <f>IF('RAOB Used for Calcs'!N229=1,$I$3-SUM('lateral displacement'!AB$1:AB229),$I$3/0)</f>
        <v>431169.35076076764</v>
      </c>
      <c r="G229" s="8">
        <f>IF('RAOB Used for Calcs'!N229=1,$K$3-SUM('lateral displacement'!AD$1:AD229),$I$3/0)</f>
        <v>4568667.6058027185</v>
      </c>
    </row>
    <row r="230" spans="2:7" x14ac:dyDescent="0.15">
      <c r="B230" s="15">
        <f>'RAOB Used for Calcs'!C230</f>
        <v>21025.333333333332</v>
      </c>
      <c r="D230" s="8">
        <f>IF('RAOB Used for Calcs'!N230=1,$I$3-SUM('lateral displacement'!AB$1:AB230),$I$3/0)</f>
        <v>431169.35076076764</v>
      </c>
      <c r="G230" s="8">
        <f>IF('RAOB Used for Calcs'!N230=1,$K$3-SUM('lateral displacement'!AD$1:AD230),$I$3/0)</f>
        <v>4568667.6058027185</v>
      </c>
    </row>
    <row r="231" spans="2:7" x14ac:dyDescent="0.15">
      <c r="B231" s="15">
        <f>'RAOB Used for Calcs'!C231</f>
        <v>21180.666666666664</v>
      </c>
      <c r="D231" s="8">
        <f>IF('RAOB Used for Calcs'!N231=1,$I$3-SUM('lateral displacement'!AB$1:AB231),$I$3/0)</f>
        <v>431169.35076076764</v>
      </c>
      <c r="G231" s="8">
        <f>IF('RAOB Used for Calcs'!N231=1,$K$3-SUM('lateral displacement'!AD$1:AD231),$I$3/0)</f>
        <v>4568667.6058027185</v>
      </c>
    </row>
    <row r="232" spans="2:7" x14ac:dyDescent="0.15">
      <c r="B232" s="15">
        <f>'RAOB Used for Calcs'!C232</f>
        <v>21336</v>
      </c>
      <c r="D232" s="8">
        <f>IF('RAOB Used for Calcs'!N232=1,$I$3-SUM('lateral displacement'!AB$1:AB232),$I$3/0)</f>
        <v>431169.35076076764</v>
      </c>
      <c r="G232" s="8">
        <f>IF('RAOB Used for Calcs'!N232=1,$K$3-SUM('lateral displacement'!AD$1:AD232),$I$3/0)</f>
        <v>4568667.6058027185</v>
      </c>
    </row>
    <row r="233" spans="2:7" x14ac:dyDescent="0.15">
      <c r="B233" s="15">
        <f>'RAOB Used for Calcs'!C233</f>
        <v>21469.333333333332</v>
      </c>
      <c r="D233" s="8">
        <f>IF('RAOB Used for Calcs'!N233=1,$I$3-SUM('lateral displacement'!AB$1:AB233),$I$3/0)</f>
        <v>431169.35076076764</v>
      </c>
      <c r="G233" s="8">
        <f>IF('RAOB Used for Calcs'!N233=1,$K$3-SUM('lateral displacement'!AD$1:AD233),$I$3/0)</f>
        <v>4568667.6058027185</v>
      </c>
    </row>
    <row r="234" spans="2:7" x14ac:dyDescent="0.15">
      <c r="B234" s="15">
        <f>'RAOB Used for Calcs'!C234</f>
        <v>21602.666666666664</v>
      </c>
      <c r="D234" s="8">
        <f>IF('RAOB Used for Calcs'!N234=1,$I$3-SUM('lateral displacement'!AB$1:AB234),$I$3/0)</f>
        <v>431169.35076076764</v>
      </c>
      <c r="G234" s="8">
        <f>IF('RAOB Used for Calcs'!N234=1,$K$3-SUM('lateral displacement'!AD$1:AD234),$I$3/0)</f>
        <v>4568667.6058027185</v>
      </c>
    </row>
    <row r="235" spans="2:7" x14ac:dyDescent="0.15">
      <c r="B235" s="15">
        <f>'RAOB Used for Calcs'!C235</f>
        <v>21736</v>
      </c>
      <c r="D235" s="8">
        <f>IF('RAOB Used for Calcs'!N235=1,$I$3-SUM('lateral displacement'!AB$1:AB235),$I$3/0)</f>
        <v>431169.35076076764</v>
      </c>
      <c r="G235" s="8">
        <f>IF('RAOB Used for Calcs'!N235=1,$K$3-SUM('lateral displacement'!AD$1:AD235),$I$3/0)</f>
        <v>4568667.6058027185</v>
      </c>
    </row>
    <row r="236" spans="2:7" x14ac:dyDescent="0.15">
      <c r="B236" s="15">
        <f>'RAOB Used for Calcs'!C236</f>
        <v>21869.333333333332</v>
      </c>
      <c r="D236" s="8">
        <f>IF('RAOB Used for Calcs'!N236=1,$I$3-SUM('lateral displacement'!AB$1:AB236),$I$3/0)</f>
        <v>431169.35076076764</v>
      </c>
      <c r="G236" s="8">
        <f>IF('RAOB Used for Calcs'!N236=1,$K$3-SUM('lateral displacement'!AD$1:AD236),$I$3/0)</f>
        <v>4568667.6058027185</v>
      </c>
    </row>
    <row r="237" spans="2:7" x14ac:dyDescent="0.15">
      <c r="B237" s="15">
        <f>'RAOB Used for Calcs'!C237</f>
        <v>22002.666666666664</v>
      </c>
      <c r="D237" s="8">
        <f>IF('RAOB Used for Calcs'!N237=1,$I$3-SUM('lateral displacement'!AB$1:AB237),$I$3/0)</f>
        <v>431169.35076076764</v>
      </c>
      <c r="G237" s="8">
        <f>IF('RAOB Used for Calcs'!N237=1,$K$3-SUM('lateral displacement'!AD$1:AD237),$I$3/0)</f>
        <v>4568667.6058027185</v>
      </c>
    </row>
    <row r="238" spans="2:7" x14ac:dyDescent="0.15">
      <c r="B238" s="15">
        <f>'RAOB Used for Calcs'!C238</f>
        <v>22136</v>
      </c>
      <c r="D238" s="8">
        <f>IF('RAOB Used for Calcs'!N238=1,$I$3-SUM('lateral displacement'!AB$1:AB238),$I$3/0)</f>
        <v>431169.35076076764</v>
      </c>
      <c r="G238" s="8">
        <f>IF('RAOB Used for Calcs'!N238=1,$K$3-SUM('lateral displacement'!AD$1:AD238),$I$3/0)</f>
        <v>4568667.6058027185</v>
      </c>
    </row>
    <row r="239" spans="2:7" x14ac:dyDescent="0.15">
      <c r="B239" s="15">
        <f>'RAOB Used for Calcs'!C239</f>
        <v>22269.333333333332</v>
      </c>
      <c r="D239" s="8">
        <f>IF('RAOB Used for Calcs'!N239=1,$I$3-SUM('lateral displacement'!AB$1:AB239),$I$3/0)</f>
        <v>431169.35076076764</v>
      </c>
      <c r="G239" s="8">
        <f>IF('RAOB Used for Calcs'!N239=1,$K$3-SUM('lateral displacement'!AD$1:AD239),$I$3/0)</f>
        <v>4568667.6058027185</v>
      </c>
    </row>
    <row r="240" spans="2:7" x14ac:dyDescent="0.15">
      <c r="B240" s="15">
        <f>'RAOB Used for Calcs'!C240</f>
        <v>22402.666666666664</v>
      </c>
      <c r="D240" s="8">
        <f>IF('RAOB Used for Calcs'!N240=1,$I$3-SUM('lateral displacement'!AB$1:AB240),$I$3/0)</f>
        <v>431169.35076076764</v>
      </c>
      <c r="G240" s="8">
        <f>IF('RAOB Used for Calcs'!N240=1,$K$3-SUM('lateral displacement'!AD$1:AD240),$I$3/0)</f>
        <v>4568667.6058027185</v>
      </c>
    </row>
    <row r="241" spans="2:7" x14ac:dyDescent="0.15">
      <c r="B241" s="15">
        <f>'RAOB Used for Calcs'!C241</f>
        <v>22536</v>
      </c>
      <c r="D241" s="8">
        <f>IF('RAOB Used for Calcs'!N241=1,$I$3-SUM('lateral displacement'!AB$1:AB241),$I$3/0)</f>
        <v>431169.35076076764</v>
      </c>
      <c r="G241" s="8">
        <f>IF('RAOB Used for Calcs'!N241=1,$K$3-SUM('lateral displacement'!AD$1:AD241),$I$3/0)</f>
        <v>4568667.6058027185</v>
      </c>
    </row>
    <row r="242" spans="2:7" x14ac:dyDescent="0.15">
      <c r="B242" s="15">
        <f>'RAOB Used for Calcs'!C242</f>
        <v>22669.333333333332</v>
      </c>
      <c r="D242" s="8">
        <f>IF('RAOB Used for Calcs'!N242=1,$I$3-SUM('lateral displacement'!AB$1:AB242),$I$3/0)</f>
        <v>431169.35076076764</v>
      </c>
      <c r="G242" s="8">
        <f>IF('RAOB Used for Calcs'!N242=1,$K$3-SUM('lateral displacement'!AD$1:AD242),$I$3/0)</f>
        <v>4568667.6058027185</v>
      </c>
    </row>
    <row r="243" spans="2:7" x14ac:dyDescent="0.15">
      <c r="B243" s="15">
        <f>'RAOB Used for Calcs'!C243</f>
        <v>22802.666666666664</v>
      </c>
      <c r="D243" s="8">
        <f>IF('RAOB Used for Calcs'!N243=1,$I$3-SUM('lateral displacement'!AB$1:AB243),$I$3/0)</f>
        <v>431169.35076076764</v>
      </c>
      <c r="G243" s="8">
        <f>IF('RAOB Used for Calcs'!N243=1,$K$3-SUM('lateral displacement'!AD$1:AD243),$I$3/0)</f>
        <v>4568667.6058027185</v>
      </c>
    </row>
    <row r="244" spans="2:7" x14ac:dyDescent="0.15">
      <c r="B244" s="15">
        <f>'RAOB Used for Calcs'!C244</f>
        <v>22936</v>
      </c>
      <c r="D244" s="8">
        <f>IF('RAOB Used for Calcs'!N244=1,$I$3-SUM('lateral displacement'!AB$1:AB244),$I$3/0)</f>
        <v>431169.35076076764</v>
      </c>
      <c r="G244" s="8">
        <f>IF('RAOB Used for Calcs'!N244=1,$K$3-SUM('lateral displacement'!AD$1:AD244),$I$3/0)</f>
        <v>4568667.6058027185</v>
      </c>
    </row>
    <row r="245" spans="2:7" x14ac:dyDescent="0.15">
      <c r="B245" s="15">
        <f>'RAOB Used for Calcs'!C245</f>
        <v>23069.333333333332</v>
      </c>
      <c r="D245" s="8">
        <f>IF('RAOB Used for Calcs'!N245=1,$I$3-SUM('lateral displacement'!AB$1:AB245),$I$3/0)</f>
        <v>431169.35076076764</v>
      </c>
      <c r="G245" s="8">
        <f>IF('RAOB Used for Calcs'!N245=1,$K$3-SUM('lateral displacement'!AD$1:AD245),$I$3/0)</f>
        <v>4568667.6058027185</v>
      </c>
    </row>
    <row r="246" spans="2:7" x14ac:dyDescent="0.15">
      <c r="B246" s="15">
        <f>'RAOB Used for Calcs'!C246</f>
        <v>23202.666666666664</v>
      </c>
      <c r="D246" s="8">
        <f>IF('RAOB Used for Calcs'!N246=1,$I$3-SUM('lateral displacement'!AB$1:AB246),$I$3/0)</f>
        <v>431169.35076076764</v>
      </c>
      <c r="G246" s="8">
        <f>IF('RAOB Used for Calcs'!N246=1,$K$3-SUM('lateral displacement'!AD$1:AD246),$I$3/0)</f>
        <v>4568667.6058027185</v>
      </c>
    </row>
    <row r="247" spans="2:7" x14ac:dyDescent="0.15">
      <c r="B247" s="15">
        <f>'RAOB Used for Calcs'!C247</f>
        <v>23336</v>
      </c>
      <c r="D247" s="8">
        <f>IF('RAOB Used for Calcs'!N247=1,$I$3-SUM('lateral displacement'!AB$1:AB247),$I$3/0)</f>
        <v>431169.35076076764</v>
      </c>
      <c r="G247" s="8">
        <f>IF('RAOB Used for Calcs'!N247=1,$K$3-SUM('lateral displacement'!AD$1:AD247),$I$3/0)</f>
        <v>4568667.6058027185</v>
      </c>
    </row>
    <row r="248" spans="2:7" x14ac:dyDescent="0.15">
      <c r="B248" s="15">
        <f>'RAOB Used for Calcs'!C248</f>
        <v>23457.333333333332</v>
      </c>
      <c r="D248" s="8">
        <f>IF('RAOB Used for Calcs'!N248=1,$I$3-SUM('lateral displacement'!AB$1:AB248),$I$3/0)</f>
        <v>431169.35076076764</v>
      </c>
      <c r="G248" s="8">
        <f>IF('RAOB Used for Calcs'!N248=1,$K$3-SUM('lateral displacement'!AD$1:AD248),$I$3/0)</f>
        <v>4568667.6058027185</v>
      </c>
    </row>
    <row r="249" spans="2:7" x14ac:dyDescent="0.15">
      <c r="B249" s="15">
        <f>'RAOB Used for Calcs'!C249</f>
        <v>23578.666666666664</v>
      </c>
      <c r="D249" s="8">
        <f>IF('RAOB Used for Calcs'!N249=1,$I$3-SUM('lateral displacement'!AB$1:AB249),$I$3/0)</f>
        <v>431169.35076076764</v>
      </c>
      <c r="G249" s="8">
        <f>IF('RAOB Used for Calcs'!N249=1,$K$3-SUM('lateral displacement'!AD$1:AD249),$I$3/0)</f>
        <v>4568667.6058027185</v>
      </c>
    </row>
    <row r="250" spans="2:7" x14ac:dyDescent="0.15">
      <c r="B250" s="15">
        <f>'RAOB Used for Calcs'!C250</f>
        <v>23700</v>
      </c>
      <c r="D250" s="8">
        <f>IF('RAOB Used for Calcs'!N250=1,$I$3-SUM('lateral displacement'!AB$1:AB250),$I$3/0)</f>
        <v>431169.35076076764</v>
      </c>
      <c r="G250" s="8">
        <f>IF('RAOB Used for Calcs'!N250=1,$K$3-SUM('lateral displacement'!AD$1:AD250),$I$3/0)</f>
        <v>4568667.6058027185</v>
      </c>
    </row>
    <row r="251" spans="2:7" x14ac:dyDescent="0.15">
      <c r="B251" s="15">
        <f>'RAOB Used for Calcs'!C251</f>
        <v>23833.333333333332</v>
      </c>
      <c r="D251" s="8">
        <f>IF('RAOB Used for Calcs'!N251=1,$I$3-SUM('lateral displacement'!AB$1:AB251),$I$3/0)</f>
        <v>431169.35076076764</v>
      </c>
      <c r="G251" s="8">
        <f>IF('RAOB Used for Calcs'!N251=1,$K$3-SUM('lateral displacement'!AD$1:AD251),$I$3/0)</f>
        <v>4568667.6058027185</v>
      </c>
    </row>
    <row r="252" spans="2:7" x14ac:dyDescent="0.15">
      <c r="B252" s="15">
        <f>'RAOB Used for Calcs'!C252</f>
        <v>23966.666666666664</v>
      </c>
      <c r="D252" s="8">
        <f>IF('RAOB Used for Calcs'!N252=1,$I$3-SUM('lateral displacement'!AB$1:AB252),$I$3/0)</f>
        <v>431169.35076076764</v>
      </c>
      <c r="G252" s="8">
        <f>IF('RAOB Used for Calcs'!N252=1,$K$3-SUM('lateral displacement'!AD$1:AD252),$I$3/0)</f>
        <v>4568667.6058027185</v>
      </c>
    </row>
    <row r="253" spans="2:7" x14ac:dyDescent="0.15">
      <c r="B253" s="15">
        <f>'RAOB Used for Calcs'!C253</f>
        <v>24100</v>
      </c>
      <c r="D253" s="8">
        <f>IF('RAOB Used for Calcs'!N253=1,$I$3-SUM('lateral displacement'!AB$1:AB253),$I$3/0)</f>
        <v>431169.35076076764</v>
      </c>
      <c r="G253" s="8">
        <f>IF('RAOB Used for Calcs'!N253=1,$K$3-SUM('lateral displacement'!AD$1:AD253),$I$3/0)</f>
        <v>4568667.6058027185</v>
      </c>
    </row>
    <row r="254" spans="2:7" x14ac:dyDescent="0.15">
      <c r="B254" s="15">
        <f>'RAOB Used for Calcs'!C254</f>
        <v>24233.333333333332</v>
      </c>
      <c r="D254" s="8">
        <f>IF('RAOB Used for Calcs'!N254=1,$I$3-SUM('lateral displacement'!AB$1:AB254),$I$3/0)</f>
        <v>431169.35076076764</v>
      </c>
      <c r="G254" s="8">
        <f>IF('RAOB Used for Calcs'!N254=1,$K$3-SUM('lateral displacement'!AD$1:AD254),$I$3/0)</f>
        <v>4568667.6058027185</v>
      </c>
    </row>
    <row r="255" spans="2:7" x14ac:dyDescent="0.15">
      <c r="B255" s="15">
        <f>'RAOB Used for Calcs'!C255</f>
        <v>24366.666666666664</v>
      </c>
      <c r="D255" s="8">
        <f>IF('RAOB Used for Calcs'!N255=1,$I$3-SUM('lateral displacement'!AB$1:AB255),$I$3/0)</f>
        <v>431169.35076076764</v>
      </c>
      <c r="G255" s="8">
        <f>IF('RAOB Used for Calcs'!N255=1,$K$3-SUM('lateral displacement'!AD$1:AD255),$I$3/0)</f>
        <v>4568667.6058027185</v>
      </c>
    </row>
    <row r="256" spans="2:7" x14ac:dyDescent="0.15">
      <c r="B256" s="15">
        <f>'RAOB Used for Calcs'!C256</f>
        <v>24500</v>
      </c>
      <c r="D256" s="8">
        <f>IF('RAOB Used for Calcs'!N256=1,$I$3-SUM('lateral displacement'!AB$1:AB256),$I$3/0)</f>
        <v>431169.35076076764</v>
      </c>
      <c r="G256" s="8">
        <f>IF('RAOB Used for Calcs'!N256=1,$K$3-SUM('lateral displacement'!AD$1:AD256),$I$3/0)</f>
        <v>4568667.6058027185</v>
      </c>
    </row>
    <row r="257" spans="2:7" x14ac:dyDescent="0.15">
      <c r="B257" s="15">
        <f>'RAOB Used for Calcs'!C257</f>
        <v>24640</v>
      </c>
      <c r="D257" s="8">
        <f>IF('RAOB Used for Calcs'!N257=1,$I$3-SUM('lateral displacement'!AB$1:AB257),$I$3/0)</f>
        <v>431169.35076076764</v>
      </c>
      <c r="G257" s="8">
        <f>IF('RAOB Used for Calcs'!N257=1,$K$3-SUM('lateral displacement'!AD$1:AD257),$I$3/0)</f>
        <v>4568667.6058027185</v>
      </c>
    </row>
    <row r="258" spans="2:7" x14ac:dyDescent="0.15">
      <c r="B258" s="15">
        <f>'RAOB Used for Calcs'!C258</f>
        <v>24780</v>
      </c>
      <c r="D258" s="8">
        <f>IF('RAOB Used for Calcs'!N258=1,$I$3-SUM('lateral displacement'!AB$1:AB258),$I$3/0)</f>
        <v>431169.35076076764</v>
      </c>
      <c r="G258" s="8">
        <f>IF('RAOB Used for Calcs'!N258=1,$K$3-SUM('lateral displacement'!AD$1:AD258),$I$3/0)</f>
        <v>4568667.6058027185</v>
      </c>
    </row>
    <row r="259" spans="2:7" x14ac:dyDescent="0.15">
      <c r="B259" s="15">
        <f>'RAOB Used for Calcs'!C259</f>
        <v>24920</v>
      </c>
      <c r="D259" s="8">
        <f>IF('RAOB Used for Calcs'!N259=1,$I$3-SUM('lateral displacement'!AB$1:AB259),$I$3/0)</f>
        <v>431169.35076076764</v>
      </c>
      <c r="G259" s="8">
        <f>IF('RAOB Used for Calcs'!N259=1,$K$3-SUM('lateral displacement'!AD$1:AD259),$I$3/0)</f>
        <v>4568667.6058027185</v>
      </c>
    </row>
    <row r="260" spans="2:7" x14ac:dyDescent="0.15">
      <c r="B260" s="15">
        <f>'RAOB Used for Calcs'!C260</f>
        <v>25081</v>
      </c>
      <c r="D260" s="8">
        <f>IF('RAOB Used for Calcs'!N260=1,$I$3-SUM('lateral displacement'!AB$1:AB260),$I$3/0)</f>
        <v>431169.35076076764</v>
      </c>
      <c r="G260" s="8">
        <f>IF('RAOB Used for Calcs'!N260=1,$K$3-SUM('lateral displacement'!AD$1:AD260),$I$3/0)</f>
        <v>4568667.6058027185</v>
      </c>
    </row>
    <row r="261" spans="2:7" x14ac:dyDescent="0.15">
      <c r="B261" s="15">
        <f>'RAOB Used for Calcs'!C261</f>
        <v>25242</v>
      </c>
      <c r="D261" s="8">
        <f>IF('RAOB Used for Calcs'!N261=1,$I$3-SUM('lateral displacement'!AB$1:AB261),$I$3/0)</f>
        <v>431169.35076076764</v>
      </c>
      <c r="G261" s="8">
        <f>IF('RAOB Used for Calcs'!N261=1,$K$3-SUM('lateral displacement'!AD$1:AD261),$I$3/0)</f>
        <v>4568667.6058027185</v>
      </c>
    </row>
    <row r="262" spans="2:7" x14ac:dyDescent="0.15">
      <c r="B262" s="15">
        <f>'RAOB Used for Calcs'!C262</f>
        <v>25403</v>
      </c>
      <c r="D262" s="8">
        <f>IF('RAOB Used for Calcs'!N262=1,$I$3-SUM('lateral displacement'!AB$1:AB262),$I$3/0)</f>
        <v>431169.35076076764</v>
      </c>
      <c r="G262" s="8">
        <f>IF('RAOB Used for Calcs'!N262=1,$K$3-SUM('lateral displacement'!AD$1:AD262),$I$3/0)</f>
        <v>4568667.6058027185</v>
      </c>
    </row>
    <row r="263" spans="2:7" x14ac:dyDescent="0.15">
      <c r="B263" s="15">
        <f>'RAOB Used for Calcs'!C263</f>
        <v>25536.333333333332</v>
      </c>
      <c r="D263" s="8">
        <f>IF('RAOB Used for Calcs'!N263=1,$I$3-SUM('lateral displacement'!AB$1:AB263),$I$3/0)</f>
        <v>431169.35076076764</v>
      </c>
      <c r="G263" s="8">
        <f>IF('RAOB Used for Calcs'!N263=1,$K$3-SUM('lateral displacement'!AD$1:AD263),$I$3/0)</f>
        <v>4568667.6058027185</v>
      </c>
    </row>
    <row r="264" spans="2:7" x14ac:dyDescent="0.15">
      <c r="B264" s="15">
        <f>'RAOB Used for Calcs'!C264</f>
        <v>25669.666666666664</v>
      </c>
      <c r="D264" s="8">
        <f>IF('RAOB Used for Calcs'!N264=1,$I$3-SUM('lateral displacement'!AB$1:AB264),$I$3/0)</f>
        <v>431169.35076076764</v>
      </c>
      <c r="G264" s="8">
        <f>IF('RAOB Used for Calcs'!N264=1,$K$3-SUM('lateral displacement'!AD$1:AD264),$I$3/0)</f>
        <v>4568667.6058027185</v>
      </c>
    </row>
    <row r="265" spans="2:7" x14ac:dyDescent="0.15">
      <c r="B265" s="15">
        <f>'RAOB Used for Calcs'!C265</f>
        <v>25803</v>
      </c>
      <c r="D265" s="8">
        <f>IF('RAOB Used for Calcs'!N265=1,$I$3-SUM('lateral displacement'!AB$1:AB265),$I$3/0)</f>
        <v>431169.35076076764</v>
      </c>
      <c r="G265" s="8">
        <f>IF('RAOB Used for Calcs'!N265=1,$K$3-SUM('lateral displacement'!AD$1:AD265),$I$3/0)</f>
        <v>4568667.6058027185</v>
      </c>
    </row>
    <row r="266" spans="2:7" x14ac:dyDescent="0.15">
      <c r="B266" s="15">
        <f>'RAOB Used for Calcs'!C266</f>
        <v>25955.333333333332</v>
      </c>
      <c r="D266" s="8">
        <f>IF('RAOB Used for Calcs'!N266=1,$I$3-SUM('lateral displacement'!AB$1:AB266),$I$3/0)</f>
        <v>431169.35076076764</v>
      </c>
      <c r="G266" s="8">
        <f>IF('RAOB Used for Calcs'!N266=1,$K$3-SUM('lateral displacement'!AD$1:AD266),$I$3/0)</f>
        <v>4568667.6058027185</v>
      </c>
    </row>
    <row r="267" spans="2:7" x14ac:dyDescent="0.15">
      <c r="B267" s="15">
        <f>'RAOB Used for Calcs'!C267</f>
        <v>26107.666666666664</v>
      </c>
      <c r="D267" s="8">
        <f>IF('RAOB Used for Calcs'!N267=1,$I$3-SUM('lateral displacement'!AB$1:AB267),$I$3/0)</f>
        <v>431169.35076076764</v>
      </c>
      <c r="G267" s="8">
        <f>IF('RAOB Used for Calcs'!N267=1,$K$3-SUM('lateral displacement'!AD$1:AD267),$I$3/0)</f>
        <v>4568667.6058027185</v>
      </c>
    </row>
    <row r="268" spans="2:7" x14ac:dyDescent="0.15">
      <c r="B268" s="15">
        <f>'RAOB Used for Calcs'!C268</f>
        <v>26260</v>
      </c>
      <c r="D268" s="8">
        <f>IF('RAOB Used for Calcs'!N268=1,$I$3-SUM('lateral displacement'!AB$1:AB268),$I$3/0)</f>
        <v>431169.35076076764</v>
      </c>
      <c r="G268" s="8">
        <f>IF('RAOB Used for Calcs'!N268=1,$K$3-SUM('lateral displacement'!AD$1:AD268),$I$3/0)</f>
        <v>4568667.6058027185</v>
      </c>
    </row>
    <row r="269" spans="2:7" x14ac:dyDescent="0.15">
      <c r="B269" s="15">
        <f>'RAOB Used for Calcs'!C269</f>
        <v>26393.333333333332</v>
      </c>
      <c r="D269" s="8">
        <f>IF('RAOB Used for Calcs'!N269=1,$I$3-SUM('lateral displacement'!AB$1:AB269),$I$3/0)</f>
        <v>431169.35076076764</v>
      </c>
      <c r="G269" s="8">
        <f>IF('RAOB Used for Calcs'!N269=1,$K$3-SUM('lateral displacement'!AD$1:AD269),$I$3/0)</f>
        <v>4568667.6058027185</v>
      </c>
    </row>
    <row r="270" spans="2:7" x14ac:dyDescent="0.15">
      <c r="B270" s="15">
        <f>'RAOB Used for Calcs'!C270</f>
        <v>26526.666666666664</v>
      </c>
      <c r="D270" s="8">
        <f>IF('RAOB Used for Calcs'!N270=1,$I$3-SUM('lateral displacement'!AB$1:AB270),$I$3/0)</f>
        <v>431169.35076076764</v>
      </c>
      <c r="G270" s="8">
        <f>IF('RAOB Used for Calcs'!N270=1,$K$3-SUM('lateral displacement'!AD$1:AD270),$I$3/0)</f>
        <v>4568667.6058027185</v>
      </c>
    </row>
    <row r="271" spans="2:7" x14ac:dyDescent="0.15">
      <c r="B271" s="15">
        <f>'RAOB Used for Calcs'!C271</f>
        <v>26660</v>
      </c>
      <c r="D271" s="8">
        <f>IF('RAOB Used for Calcs'!N271=1,$I$3-SUM('lateral displacement'!AB$1:AB271),$I$3/0)</f>
        <v>431169.35076076764</v>
      </c>
      <c r="G271" s="8">
        <f>IF('RAOB Used for Calcs'!N271=1,$K$3-SUM('lateral displacement'!AD$1:AD271),$I$3/0)</f>
        <v>4568667.6058027185</v>
      </c>
    </row>
    <row r="272" spans="2:7" x14ac:dyDescent="0.15">
      <c r="B272" s="15">
        <f>'RAOB Used for Calcs'!C272</f>
        <v>26810</v>
      </c>
      <c r="D272" s="8">
        <f>IF('RAOB Used for Calcs'!N272=1,$I$3-SUM('lateral displacement'!AB$1:AB272),$I$3/0)</f>
        <v>431169.35076076764</v>
      </c>
      <c r="G272" s="8">
        <f>IF('RAOB Used for Calcs'!N272=1,$K$3-SUM('lateral displacement'!AD$1:AD272),$I$3/0)</f>
        <v>4568667.6058027185</v>
      </c>
    </row>
    <row r="273" spans="2:7" x14ac:dyDescent="0.15">
      <c r="B273" s="15">
        <f>'RAOB Used for Calcs'!C273</f>
        <v>26960</v>
      </c>
      <c r="D273" s="8">
        <f>IF('RAOB Used for Calcs'!N273=1,$I$3-SUM('lateral displacement'!AB$1:AB273),$I$3/0)</f>
        <v>431169.35076076764</v>
      </c>
      <c r="G273" s="8">
        <f>IF('RAOB Used for Calcs'!N273=1,$K$3-SUM('lateral displacement'!AD$1:AD273),$I$3/0)</f>
        <v>4568667.6058027185</v>
      </c>
    </row>
    <row r="274" spans="2:7" x14ac:dyDescent="0.15">
      <c r="B274" s="15">
        <f>'RAOB Used for Calcs'!C274</f>
        <v>27110</v>
      </c>
      <c r="D274" s="8">
        <f>IF('RAOB Used for Calcs'!N274=1,$I$3-SUM('lateral displacement'!AB$1:AB274),$I$3/0)</f>
        <v>431169.35076076764</v>
      </c>
      <c r="G274" s="8">
        <f>IF('RAOB Used for Calcs'!N274=1,$K$3-SUM('lateral displacement'!AD$1:AD274),$I$3/0)</f>
        <v>4568667.6058027185</v>
      </c>
    </row>
    <row r="275" spans="2:7" x14ac:dyDescent="0.15">
      <c r="B275" s="15">
        <f>'RAOB Used for Calcs'!C275</f>
        <v>27260</v>
      </c>
      <c r="D275" s="8">
        <f>IF('RAOB Used for Calcs'!N275=1,$I$3-SUM('lateral displacement'!AB$1:AB275),$I$3/0)</f>
        <v>431169.35076076764</v>
      </c>
      <c r="G275" s="8">
        <f>IF('RAOB Used for Calcs'!N275=1,$K$3-SUM('lateral displacement'!AD$1:AD275),$I$3/0)</f>
        <v>4568667.6058027185</v>
      </c>
    </row>
    <row r="276" spans="2:7" x14ac:dyDescent="0.15">
      <c r="B276" s="15">
        <f>'RAOB Used for Calcs'!C276</f>
        <v>27410</v>
      </c>
      <c r="D276" s="8">
        <f>IF('RAOB Used for Calcs'!N276=1,$I$3-SUM('lateral displacement'!AB$1:AB276),$I$3/0)</f>
        <v>431169.35076076764</v>
      </c>
      <c r="G276" s="8">
        <f>IF('RAOB Used for Calcs'!N276=1,$K$3-SUM('lateral displacement'!AD$1:AD276),$I$3/0)</f>
        <v>4568667.6058027185</v>
      </c>
    </row>
    <row r="277" spans="2:7" x14ac:dyDescent="0.15">
      <c r="B277" s="15">
        <f>'RAOB Used for Calcs'!C277</f>
        <v>27560</v>
      </c>
      <c r="D277" s="8">
        <f>IF('RAOB Used for Calcs'!N277=1,$I$3-SUM('lateral displacement'!AB$1:AB277),$I$3/0)</f>
        <v>431169.35076076764</v>
      </c>
      <c r="G277" s="8">
        <f>IF('RAOB Used for Calcs'!N277=1,$K$3-SUM('lateral displacement'!AD$1:AD277),$I$3/0)</f>
        <v>4568667.6058027185</v>
      </c>
    </row>
    <row r="278" spans="2:7" x14ac:dyDescent="0.15">
      <c r="B278" s="15">
        <f>'RAOB Used for Calcs'!C278</f>
        <v>27710</v>
      </c>
      <c r="D278" s="8">
        <f>IF('RAOB Used for Calcs'!N278=1,$I$3-SUM('lateral displacement'!AB$1:AB278),$I$3/0)</f>
        <v>431169.35076076764</v>
      </c>
      <c r="G278" s="8">
        <f>IF('RAOB Used for Calcs'!N278=1,$K$3-SUM('lateral displacement'!AD$1:AD278),$I$3/0)</f>
        <v>4568667.6058027185</v>
      </c>
    </row>
    <row r="279" spans="2:7" x14ac:dyDescent="0.15">
      <c r="B279" s="15">
        <f>'RAOB Used for Calcs'!C279</f>
        <v>27860</v>
      </c>
      <c r="D279" s="8">
        <f>IF('RAOB Used for Calcs'!N279=1,$I$3-SUM('lateral displacement'!AB$1:AB279),$I$3/0)</f>
        <v>431169.35076076764</v>
      </c>
      <c r="G279" s="8">
        <f>IF('RAOB Used for Calcs'!N279=1,$K$3-SUM('lateral displacement'!AD$1:AD279),$I$3/0)</f>
        <v>4568667.6058027185</v>
      </c>
    </row>
    <row r="280" spans="2:7" x14ac:dyDescent="0.15">
      <c r="B280" s="15">
        <f>'RAOB Used for Calcs'!C280</f>
        <v>28010</v>
      </c>
      <c r="D280" s="8">
        <f>IF('RAOB Used for Calcs'!N280=1,$I$3-SUM('lateral displacement'!AB$1:AB280),$I$3/0)</f>
        <v>431169.35076076764</v>
      </c>
      <c r="G280" s="8">
        <f>IF('RAOB Used for Calcs'!N280=1,$K$3-SUM('lateral displacement'!AD$1:AD280),$I$3/0)</f>
        <v>4568667.6058027185</v>
      </c>
    </row>
    <row r="281" spans="2:7" x14ac:dyDescent="0.15">
      <c r="B281" s="15">
        <f>'RAOB Used for Calcs'!C281</f>
        <v>28160</v>
      </c>
      <c r="D281" s="8">
        <f>IF('RAOB Used for Calcs'!N281=1,$I$3-SUM('lateral displacement'!AB$1:AB281),$I$3/0)</f>
        <v>431169.35076076764</v>
      </c>
      <c r="G281" s="8">
        <f>IF('RAOB Used for Calcs'!N281=1,$K$3-SUM('lateral displacement'!AD$1:AD281),$I$3/0)</f>
        <v>4568667.6058027185</v>
      </c>
    </row>
    <row r="282" spans="2:7" x14ac:dyDescent="0.15">
      <c r="B282" s="15">
        <f>'RAOB Used for Calcs'!C282</f>
        <v>28310</v>
      </c>
      <c r="D282" s="8">
        <f>IF('RAOB Used for Calcs'!N282=1,$I$3-SUM('lateral displacement'!AB$1:AB282),$I$3/0)</f>
        <v>431169.35076076764</v>
      </c>
      <c r="G282" s="8">
        <f>IF('RAOB Used for Calcs'!N282=1,$K$3-SUM('lateral displacement'!AD$1:AD282),$I$3/0)</f>
        <v>4568667.6058027185</v>
      </c>
    </row>
    <row r="283" spans="2:7" x14ac:dyDescent="0.15">
      <c r="B283" s="15">
        <f>'RAOB Used for Calcs'!C283</f>
        <v>28460</v>
      </c>
      <c r="D283" s="8">
        <f>IF('RAOB Used for Calcs'!N283=1,$I$3-SUM('lateral displacement'!AB$1:AB283),$I$3/0)</f>
        <v>431169.35076076764</v>
      </c>
      <c r="G283" s="8">
        <f>IF('RAOB Used for Calcs'!N283=1,$K$3-SUM('lateral displacement'!AD$1:AD283),$I$3/0)</f>
        <v>4568667.6058027185</v>
      </c>
    </row>
    <row r="284" spans="2:7" x14ac:dyDescent="0.15">
      <c r="B284" s="15">
        <f>'RAOB Used for Calcs'!C284</f>
        <v>28593.333333333332</v>
      </c>
      <c r="D284" s="8">
        <f>IF('RAOB Used for Calcs'!N284=1,$I$3-SUM('lateral displacement'!AB$1:AB284),$I$3/0)</f>
        <v>431169.35076076764</v>
      </c>
      <c r="G284" s="8">
        <f>IF('RAOB Used for Calcs'!N284=1,$K$3-SUM('lateral displacement'!AD$1:AD284),$I$3/0)</f>
        <v>4568667.6058027185</v>
      </c>
    </row>
    <row r="285" spans="2:7" x14ac:dyDescent="0.15">
      <c r="B285" s="15">
        <f>'RAOB Used for Calcs'!C285</f>
        <v>28726.666666666664</v>
      </c>
      <c r="D285" s="8">
        <f>IF('RAOB Used for Calcs'!N285=1,$I$3-SUM('lateral displacement'!AB$1:AB285),$I$3/0)</f>
        <v>431169.35076076764</v>
      </c>
      <c r="G285" s="8">
        <f>IF('RAOB Used for Calcs'!N285=1,$K$3-SUM('lateral displacement'!AD$1:AD285),$I$3/0)</f>
        <v>4568667.6058027185</v>
      </c>
    </row>
    <row r="286" spans="2:7" x14ac:dyDescent="0.15">
      <c r="B286" s="15">
        <f>'RAOB Used for Calcs'!C286</f>
        <v>28860</v>
      </c>
      <c r="D286" s="8">
        <f>IF('RAOB Used for Calcs'!N286=1,$I$3-SUM('lateral displacement'!AB$1:AB286),$I$3/0)</f>
        <v>431169.35076076764</v>
      </c>
      <c r="G286" s="8">
        <f>IF('RAOB Used for Calcs'!N286=1,$K$3-SUM('lateral displacement'!AD$1:AD286),$I$3/0)</f>
        <v>4568667.6058027185</v>
      </c>
    </row>
    <row r="287" spans="2:7" x14ac:dyDescent="0.15">
      <c r="B287" s="15">
        <f>'RAOB Used for Calcs'!C287</f>
        <v>28993.666666666668</v>
      </c>
      <c r="D287" s="8">
        <f>IF('RAOB Used for Calcs'!N287=1,$I$3-SUM('lateral displacement'!AB$1:AB287),$I$3/0)</f>
        <v>431169.35076076764</v>
      </c>
      <c r="G287" s="8">
        <f>IF('RAOB Used for Calcs'!N287=1,$K$3-SUM('lateral displacement'!AD$1:AD287),$I$3/0)</f>
        <v>4568667.6058027185</v>
      </c>
    </row>
    <row r="288" spans="2:7" x14ac:dyDescent="0.15">
      <c r="B288" s="15">
        <f>'RAOB Used for Calcs'!C288</f>
        <v>29127.333333333336</v>
      </c>
      <c r="D288" s="8">
        <f>IF('RAOB Used for Calcs'!N288=1,$I$3-SUM('lateral displacement'!AB$1:AB288),$I$3/0)</f>
        <v>431169.35076076764</v>
      </c>
      <c r="G288" s="8">
        <f>IF('RAOB Used for Calcs'!N288=1,$K$3-SUM('lateral displacement'!AD$1:AD288),$I$3/0)</f>
        <v>4568667.6058027185</v>
      </c>
    </row>
    <row r="289" spans="2:7" x14ac:dyDescent="0.15">
      <c r="B289" s="15">
        <f>'RAOB Used for Calcs'!C289</f>
        <v>29261</v>
      </c>
      <c r="D289" s="8">
        <f>IF('RAOB Used for Calcs'!N289=1,$I$3-SUM('lateral displacement'!AB$1:AB289),$I$3/0)</f>
        <v>431169.35076076764</v>
      </c>
      <c r="G289" s="8">
        <f>IF('RAOB Used for Calcs'!N289=1,$K$3-SUM('lateral displacement'!AD$1:AD289),$I$3/0)</f>
        <v>4568667.6058027185</v>
      </c>
    </row>
    <row r="290" spans="2:7" x14ac:dyDescent="0.15">
      <c r="B290" s="15">
        <f>'RAOB Used for Calcs'!C290</f>
        <v>0</v>
      </c>
      <c r="D290" s="8" t="e">
        <f>IF('RAOB Used for Calcs'!N290=1,$I$3-SUM('lateral displacement'!AB$1:AB290),$I$3/0)</f>
        <v>#DIV/0!</v>
      </c>
      <c r="G290" s="8" t="e">
        <f>IF('RAOB Used for Calcs'!N290=1,$K$3-SUM('lateral displacement'!AD$1:AD290),$I$3/0)</f>
        <v>#DIV/0!</v>
      </c>
    </row>
    <row r="291" spans="2:7" x14ac:dyDescent="0.15">
      <c r="B291" s="15">
        <f>'RAOB Used for Calcs'!C291</f>
        <v>0</v>
      </c>
      <c r="D291" s="8" t="e">
        <f>IF('RAOB Used for Calcs'!N291=1,$I$3-SUM('lateral displacement'!AB$1:AB291),$I$3/0)</f>
        <v>#DIV/0!</v>
      </c>
      <c r="G291" s="8" t="e">
        <f>IF('RAOB Used for Calcs'!N291=1,$K$3-SUM('lateral displacement'!AD$1:AD291),$I$3/0)</f>
        <v>#DIV/0!</v>
      </c>
    </row>
    <row r="292" spans="2:7" x14ac:dyDescent="0.15">
      <c r="B292" s="15">
        <f>'RAOB Used for Calcs'!C292</f>
        <v>0</v>
      </c>
      <c r="D292" s="8" t="e">
        <f>IF('RAOB Used for Calcs'!N292=1,$I$3-SUM('lateral displacement'!AB$1:AB292),$I$3/0)</f>
        <v>#DIV/0!</v>
      </c>
      <c r="G292" s="8" t="e">
        <f>IF('RAOB Used for Calcs'!N292=1,$K$3-SUM('lateral displacement'!AD$1:AD292),$I$3/0)</f>
        <v>#DIV/0!</v>
      </c>
    </row>
    <row r="293" spans="2:7" x14ac:dyDescent="0.15">
      <c r="B293" s="15">
        <f>'RAOB Used for Calcs'!C293</f>
        <v>0</v>
      </c>
      <c r="D293" s="8" t="e">
        <f>IF('RAOB Used for Calcs'!N293=1,$I$3-SUM('lateral displacement'!AB$1:AB293),$I$3/0)</f>
        <v>#DIV/0!</v>
      </c>
      <c r="G293" s="8" t="e">
        <f>IF('RAOB Used for Calcs'!N293=1,$K$3-SUM('lateral displacement'!AD$1:AD293),$I$3/0)</f>
        <v>#DIV/0!</v>
      </c>
    </row>
    <row r="294" spans="2:7" x14ac:dyDescent="0.15">
      <c r="B294" s="15">
        <f>'RAOB Used for Calcs'!C294</f>
        <v>0</v>
      </c>
      <c r="D294" s="8" t="e">
        <f>IF('RAOB Used for Calcs'!N294=1,$I$3-SUM('lateral displacement'!AB$1:AB294),$I$3/0)</f>
        <v>#DIV/0!</v>
      </c>
      <c r="G294" s="8" t="e">
        <f>IF('RAOB Used for Calcs'!N294=1,$K$3-SUM('lateral displacement'!AD$1:AD294),$I$3/0)</f>
        <v>#DIV/0!</v>
      </c>
    </row>
    <row r="295" spans="2:7" x14ac:dyDescent="0.15">
      <c r="B295" s="15">
        <f>'RAOB Used for Calcs'!C295</f>
        <v>0</v>
      </c>
      <c r="D295" s="8" t="e">
        <f>IF('RAOB Used for Calcs'!N295=1,$I$3-SUM('lateral displacement'!AB$1:AB295),$I$3/0)</f>
        <v>#DIV/0!</v>
      </c>
      <c r="G295" s="8" t="e">
        <f>IF('RAOB Used for Calcs'!N295=1,$K$3-SUM('lateral displacement'!AD$1:AD295),$I$3/0)</f>
        <v>#DIV/0!</v>
      </c>
    </row>
    <row r="296" spans="2:7" x14ac:dyDescent="0.15">
      <c r="B296" s="15">
        <f>'RAOB Used for Calcs'!C296</f>
        <v>0</v>
      </c>
      <c r="D296" s="8" t="e">
        <f>IF('RAOB Used for Calcs'!N296=1,$I$3-SUM('lateral displacement'!AB$1:AB296),$I$3/0)</f>
        <v>#DIV/0!</v>
      </c>
      <c r="G296" s="8" t="e">
        <f>IF('RAOB Used for Calcs'!N296=1,$K$3-SUM('lateral displacement'!AD$1:AD296),$I$3/0)</f>
        <v>#DIV/0!</v>
      </c>
    </row>
    <row r="297" spans="2:7" x14ac:dyDescent="0.15">
      <c r="B297" s="15">
        <f>'RAOB Used for Calcs'!C297</f>
        <v>0</v>
      </c>
      <c r="D297" s="8" t="e">
        <f>IF('RAOB Used for Calcs'!N297=1,$I$3-SUM('lateral displacement'!AB$1:AB297),$I$3/0)</f>
        <v>#DIV/0!</v>
      </c>
      <c r="G297" s="8" t="e">
        <f>IF('RAOB Used for Calcs'!N297=1,$K$3-SUM('lateral displacement'!AD$1:AD297),$I$3/0)</f>
        <v>#DIV/0!</v>
      </c>
    </row>
    <row r="298" spans="2:7" x14ac:dyDescent="0.15">
      <c r="B298" s="15">
        <f>'RAOB Used for Calcs'!C298</f>
        <v>0</v>
      </c>
      <c r="D298" s="8" t="e">
        <f>IF('RAOB Used for Calcs'!N298=1,$I$3-SUM('lateral displacement'!AB$1:AB298),$I$3/0)</f>
        <v>#DIV/0!</v>
      </c>
      <c r="G298" s="8" t="e">
        <f>IF('RAOB Used for Calcs'!N298=1,$K$3-SUM('lateral displacement'!AD$1:AD298),$I$3/0)</f>
        <v>#DIV/0!</v>
      </c>
    </row>
    <row r="299" spans="2:7" x14ac:dyDescent="0.15">
      <c r="B299" s="15">
        <f>'RAOB Used for Calcs'!C299</f>
        <v>0</v>
      </c>
      <c r="D299" s="8" t="e">
        <f>IF('RAOB Used for Calcs'!N299=1,$I$3-SUM('lateral displacement'!AB$1:AB299),$I$3/0)</f>
        <v>#DIV/0!</v>
      </c>
      <c r="G299" s="8" t="e">
        <f>IF('RAOB Used for Calcs'!N299=1,$K$3-SUM('lateral displacement'!AD$1:AD299),$I$3/0)</f>
        <v>#DIV/0!</v>
      </c>
    </row>
    <row r="300" spans="2:7" x14ac:dyDescent="0.15">
      <c r="B300" s="15">
        <f>'RAOB Used for Calcs'!C300</f>
        <v>0</v>
      </c>
      <c r="D300" s="8" t="e">
        <f>IF('RAOB Used for Calcs'!N300=1,$I$3-SUM('lateral displacement'!AB$1:AB300),$I$3/0)</f>
        <v>#DIV/0!</v>
      </c>
      <c r="G300" s="8" t="e">
        <f>IF('RAOB Used for Calcs'!N300=1,$K$3-SUM('lateral displacement'!AD$1:AD300),$I$3/0)</f>
        <v>#DIV/0!</v>
      </c>
    </row>
    <row r="301" spans="2:7" x14ac:dyDescent="0.15">
      <c r="B301" s="15">
        <f>'RAOB Used for Calcs'!C301</f>
        <v>0</v>
      </c>
      <c r="D301" s="8" t="e">
        <f>IF('RAOB Used for Calcs'!N301=1,$I$3-SUM('lateral displacement'!AB$1:AB301),$I$3/0)</f>
        <v>#DIV/0!</v>
      </c>
      <c r="G301" s="8" t="e">
        <f>IF('RAOB Used for Calcs'!N301=1,$K$3-SUM('lateral displacement'!AD$1:AD301),$I$3/0)</f>
        <v>#DIV/0!</v>
      </c>
    </row>
    <row r="302" spans="2:7" x14ac:dyDescent="0.15">
      <c r="B302" s="15">
        <f>'RAOB Used for Calcs'!C302</f>
        <v>0</v>
      </c>
      <c r="D302" s="8" t="e">
        <f>IF('RAOB Used for Calcs'!N302=1,$I$3-SUM('lateral displacement'!AB$1:AB302),$I$3/0)</f>
        <v>#DIV/0!</v>
      </c>
      <c r="G302" s="8" t="e">
        <f>IF('RAOB Used for Calcs'!N302=1,$K$3-SUM('lateral displacement'!AD$1:AD302),$I$3/0)</f>
        <v>#DIV/0!</v>
      </c>
    </row>
    <row r="303" spans="2:7" x14ac:dyDescent="0.15">
      <c r="B303" s="15">
        <f>'RAOB Used for Calcs'!C303</f>
        <v>0</v>
      </c>
      <c r="D303" s="8" t="e">
        <f>IF('RAOB Used for Calcs'!N303=1,$I$3-SUM('lateral displacement'!AB$1:AB303),$I$3/0)</f>
        <v>#DIV/0!</v>
      </c>
      <c r="G303" s="8" t="e">
        <f>IF('RAOB Used for Calcs'!N303=1,$K$3-SUM('lateral displacement'!AD$1:AD303),$I$3/0)</f>
        <v>#DIV/0!</v>
      </c>
    </row>
    <row r="304" spans="2:7" x14ac:dyDescent="0.15">
      <c r="B304" s="15">
        <f>'RAOB Used for Calcs'!C304</f>
        <v>0</v>
      </c>
      <c r="D304" s="8" t="e">
        <f>IF('RAOB Used for Calcs'!N304=1,$I$3-SUM('lateral displacement'!AB$1:AB304),$I$3/0)</f>
        <v>#DIV/0!</v>
      </c>
      <c r="G304" s="8" t="e">
        <f>IF('RAOB Used for Calcs'!N304=1,$K$3-SUM('lateral displacement'!AD$1:AD304),$I$3/0)</f>
        <v>#DIV/0!</v>
      </c>
    </row>
    <row r="305" spans="2:7" x14ac:dyDescent="0.15">
      <c r="B305" s="15">
        <f>'RAOB Used for Calcs'!C305</f>
        <v>0</v>
      </c>
      <c r="D305" s="8" t="e">
        <f>IF('RAOB Used for Calcs'!N305=1,$I$3-SUM('lateral displacement'!AB$1:AB305),$I$3/0)</f>
        <v>#DIV/0!</v>
      </c>
      <c r="G305" s="8" t="e">
        <f>IF('RAOB Used for Calcs'!N305=1,$K$3-SUM('lateral displacement'!AD$1:AD305),$I$3/0)</f>
        <v>#DIV/0!</v>
      </c>
    </row>
    <row r="306" spans="2:7" x14ac:dyDescent="0.15">
      <c r="B306" s="15">
        <f>'RAOB Used for Calcs'!C306</f>
        <v>0</v>
      </c>
      <c r="D306" s="8" t="e">
        <f>IF('RAOB Used for Calcs'!N306=1,$I$3-SUM('lateral displacement'!AB$1:AB306),$I$3/0)</f>
        <v>#DIV/0!</v>
      </c>
      <c r="G306" s="8" t="e">
        <f>IF('RAOB Used for Calcs'!N306=1,$K$3-SUM('lateral displacement'!AD$1:AD306),$I$3/0)</f>
        <v>#DIV/0!</v>
      </c>
    </row>
    <row r="307" spans="2:7" x14ac:dyDescent="0.15">
      <c r="B307" s="15">
        <f>'RAOB Used for Calcs'!C307</f>
        <v>0</v>
      </c>
      <c r="D307" s="8" t="e">
        <f>IF('RAOB Used for Calcs'!N307=1,$I$3-SUM('lateral displacement'!AB$1:AB307),$I$3/0)</f>
        <v>#DIV/0!</v>
      </c>
      <c r="G307" s="8" t="e">
        <f>IF('RAOB Used for Calcs'!N307=1,$K$3-SUM('lateral displacement'!AD$1:AD307),$I$3/0)</f>
        <v>#DIV/0!</v>
      </c>
    </row>
    <row r="308" spans="2:7" x14ac:dyDescent="0.15">
      <c r="B308" s="15">
        <f>'RAOB Used for Calcs'!C308</f>
        <v>0</v>
      </c>
      <c r="D308" s="8" t="e">
        <f>IF('RAOB Used for Calcs'!N308=1,$I$3-SUM('lateral displacement'!AB$1:AB308),$I$3/0)</f>
        <v>#DIV/0!</v>
      </c>
      <c r="G308" s="8" t="e">
        <f>IF('RAOB Used for Calcs'!N308=1,$K$3-SUM('lateral displacement'!AD$1:AD308),$I$3/0)</f>
        <v>#DIV/0!</v>
      </c>
    </row>
    <row r="309" spans="2:7" x14ac:dyDescent="0.15">
      <c r="B309" s="15">
        <f>'RAOB Used for Calcs'!C309</f>
        <v>0</v>
      </c>
      <c r="D309" s="8" t="e">
        <f>IF('RAOB Used for Calcs'!N309=1,$I$3-SUM('lateral displacement'!AB$1:AB309),$I$3/0)</f>
        <v>#DIV/0!</v>
      </c>
      <c r="G309" s="8" t="e">
        <f>IF('RAOB Used for Calcs'!N309=1,$K$3-SUM('lateral displacement'!AD$1:AD309),$I$3/0)</f>
        <v>#DIV/0!</v>
      </c>
    </row>
    <row r="310" spans="2:7" x14ac:dyDescent="0.15">
      <c r="B310" s="15">
        <f>'RAOB Used for Calcs'!C310</f>
        <v>0</v>
      </c>
      <c r="D310" s="8" t="e">
        <f>IF('RAOB Used for Calcs'!N310=1,$I$3-SUM('lateral displacement'!AB$1:AB310),$I$3/0)</f>
        <v>#DIV/0!</v>
      </c>
      <c r="G310" s="8" t="e">
        <f>IF('RAOB Used for Calcs'!N310=1,$K$3-SUM('lateral displacement'!AD$1:AD310),$I$3/0)</f>
        <v>#DIV/0!</v>
      </c>
    </row>
    <row r="311" spans="2:7" x14ac:dyDescent="0.15">
      <c r="B311" s="15">
        <f>'RAOB Used for Calcs'!C311</f>
        <v>0</v>
      </c>
      <c r="D311" s="8" t="e">
        <f>IF('RAOB Used for Calcs'!N311=1,$I$3-SUM('lateral displacement'!AB$1:AB311),$I$3/0)</f>
        <v>#DIV/0!</v>
      </c>
      <c r="G311" s="8" t="e">
        <f>IF('RAOB Used for Calcs'!N311=1,$K$3-SUM('lateral displacement'!AD$1:AD311),$I$3/0)</f>
        <v>#DIV/0!</v>
      </c>
    </row>
    <row r="312" spans="2:7" x14ac:dyDescent="0.15">
      <c r="B312" s="15">
        <f>'RAOB Used for Calcs'!C312</f>
        <v>0</v>
      </c>
      <c r="D312" s="8" t="e">
        <f>IF('RAOB Used for Calcs'!N312=1,$I$3-SUM('lateral displacement'!AB$1:AB312),$I$3/0)</f>
        <v>#DIV/0!</v>
      </c>
      <c r="G312" s="8" t="e">
        <f>IF('RAOB Used for Calcs'!N312=1,$K$3-SUM('lateral displacement'!AD$1:AD312),$I$3/0)</f>
        <v>#DIV/0!</v>
      </c>
    </row>
    <row r="313" spans="2:7" x14ac:dyDescent="0.15">
      <c r="B313" s="15">
        <f>'RAOB Used for Calcs'!C313</f>
        <v>0</v>
      </c>
      <c r="D313" s="8" t="e">
        <f>IF('RAOB Used for Calcs'!N313=1,$I$3-SUM('lateral displacement'!AB$1:AB313),$I$3/0)</f>
        <v>#DIV/0!</v>
      </c>
      <c r="G313" s="8" t="e">
        <f>IF('RAOB Used for Calcs'!N313=1,$K$3-SUM('lateral displacement'!AD$1:AD313),$I$3/0)</f>
        <v>#DIV/0!</v>
      </c>
    </row>
    <row r="314" spans="2:7" x14ac:dyDescent="0.15">
      <c r="B314" s="15">
        <f>'RAOB Used for Calcs'!C314</f>
        <v>0</v>
      </c>
      <c r="D314" s="8" t="e">
        <f>IF('RAOB Used for Calcs'!N314=1,$I$3-SUM('lateral displacement'!AB$1:AB314),$I$3/0)</f>
        <v>#DIV/0!</v>
      </c>
      <c r="G314" s="8" t="e">
        <f>IF('RAOB Used for Calcs'!N314=1,$K$3-SUM('lateral displacement'!AD$1:AD314),$I$3/0)</f>
        <v>#DIV/0!</v>
      </c>
    </row>
    <row r="315" spans="2:7" x14ac:dyDescent="0.15">
      <c r="B315" s="15">
        <f>'RAOB Used for Calcs'!C315</f>
        <v>0</v>
      </c>
      <c r="D315" s="8" t="e">
        <f>IF('RAOB Used for Calcs'!N315=1,$I$3-SUM('lateral displacement'!AB$1:AB315),$I$3/0)</f>
        <v>#DIV/0!</v>
      </c>
      <c r="G315" s="8" t="e">
        <f>IF('RAOB Used for Calcs'!N315=1,$K$3-SUM('lateral displacement'!AD$1:AD315),$I$3/0)</f>
        <v>#DIV/0!</v>
      </c>
    </row>
    <row r="316" spans="2:7" x14ac:dyDescent="0.15">
      <c r="B316" s="15">
        <f>'RAOB Used for Calcs'!C316</f>
        <v>0</v>
      </c>
      <c r="D316" s="8" t="e">
        <f>IF('RAOB Used for Calcs'!N316=1,$I$3-SUM('lateral displacement'!AB$1:AB316),$I$3/0)</f>
        <v>#DIV/0!</v>
      </c>
      <c r="G316" s="8" t="e">
        <f>IF('RAOB Used for Calcs'!N316=1,$K$3-SUM('lateral displacement'!AD$1:AD316),$I$3/0)</f>
        <v>#DIV/0!</v>
      </c>
    </row>
    <row r="317" spans="2:7" x14ac:dyDescent="0.15">
      <c r="B317" s="15">
        <f>'RAOB Used for Calcs'!C317</f>
        <v>0</v>
      </c>
      <c r="D317" s="8" t="e">
        <f>IF('RAOB Used for Calcs'!N317=1,$I$3-SUM('lateral displacement'!AB$1:AB317),$I$3/0)</f>
        <v>#DIV/0!</v>
      </c>
      <c r="G317" s="8" t="e">
        <f>IF('RAOB Used for Calcs'!N317=1,$K$3-SUM('lateral displacement'!AD$1:AD317),$I$3/0)</f>
        <v>#DIV/0!</v>
      </c>
    </row>
    <row r="318" spans="2:7" x14ac:dyDescent="0.15">
      <c r="B318" s="15">
        <f>'RAOB Used for Calcs'!C318</f>
        <v>0</v>
      </c>
      <c r="D318" s="8" t="e">
        <f>IF('RAOB Used for Calcs'!N318=1,$I$3-SUM('lateral displacement'!AB$1:AB318),$I$3/0)</f>
        <v>#DIV/0!</v>
      </c>
      <c r="G318" s="8" t="e">
        <f>IF('RAOB Used for Calcs'!N318=1,$K$3-SUM('lateral displacement'!AD$1:AD318),$I$3/0)</f>
        <v>#DIV/0!</v>
      </c>
    </row>
    <row r="319" spans="2:7" x14ac:dyDescent="0.15">
      <c r="B319" s="15">
        <f>'RAOB Used for Calcs'!C319</f>
        <v>0</v>
      </c>
      <c r="D319" s="8" t="e">
        <f>IF('RAOB Used for Calcs'!N319=1,$I$3-SUM('lateral displacement'!AB$1:AB319),$I$3/0)</f>
        <v>#DIV/0!</v>
      </c>
      <c r="G319" s="8" t="e">
        <f>IF('RAOB Used for Calcs'!N319=1,$K$3-SUM('lateral displacement'!AD$1:AD319),$I$3/0)</f>
        <v>#DIV/0!</v>
      </c>
    </row>
    <row r="320" spans="2:7" x14ac:dyDescent="0.15">
      <c r="B320" s="15">
        <f>'RAOB Used for Calcs'!C320</f>
        <v>0</v>
      </c>
      <c r="D320" s="8" t="e">
        <f>IF('RAOB Used for Calcs'!N320=1,$I$3-SUM('lateral displacement'!AB$1:AB320),$I$3/0)</f>
        <v>#DIV/0!</v>
      </c>
      <c r="G320" s="8" t="e">
        <f>IF('RAOB Used for Calcs'!N320=1,$K$3-SUM('lateral displacement'!AD$1:AD320),$I$3/0)</f>
        <v>#DIV/0!</v>
      </c>
    </row>
    <row r="321" spans="2:7" x14ac:dyDescent="0.15">
      <c r="B321" s="15">
        <f>'RAOB Used for Calcs'!C321</f>
        <v>0</v>
      </c>
      <c r="D321" s="8" t="e">
        <f>IF('RAOB Used for Calcs'!N321=1,$I$3-SUM('lateral displacement'!AB$1:AB321),$I$3/0)</f>
        <v>#DIV/0!</v>
      </c>
      <c r="G321" s="8" t="e">
        <f>IF('RAOB Used for Calcs'!N321=1,$K$3-SUM('lateral displacement'!AD$1:AD321),$I$3/0)</f>
        <v>#DIV/0!</v>
      </c>
    </row>
    <row r="322" spans="2:7" x14ac:dyDescent="0.15">
      <c r="B322" s="15">
        <f>'RAOB Used for Calcs'!C322</f>
        <v>0</v>
      </c>
      <c r="D322" s="8" t="e">
        <f>IF('RAOB Used for Calcs'!N322=1,$I$3-SUM('lateral displacement'!AB$1:AB322),$I$3/0)</f>
        <v>#DIV/0!</v>
      </c>
      <c r="G322" s="8" t="e">
        <f>IF('RAOB Used for Calcs'!N322=1,$K$3-SUM('lateral displacement'!AD$1:AD322),$I$3/0)</f>
        <v>#DIV/0!</v>
      </c>
    </row>
    <row r="323" spans="2:7" x14ac:dyDescent="0.15">
      <c r="B323" s="15">
        <f>'RAOB Used for Calcs'!C323</f>
        <v>0</v>
      </c>
      <c r="D323" s="8" t="e">
        <f>IF('RAOB Used for Calcs'!N323=1,$I$3-SUM('lateral displacement'!AB$1:AB323),$I$3/0)</f>
        <v>#DIV/0!</v>
      </c>
      <c r="G323" s="8" t="e">
        <f>IF('RAOB Used for Calcs'!N323=1,$K$3-SUM('lateral displacement'!AD$1:AD323),$I$3/0)</f>
        <v>#DIV/0!</v>
      </c>
    </row>
    <row r="324" spans="2:7" x14ac:dyDescent="0.15">
      <c r="B324" s="15">
        <f>'RAOB Used for Calcs'!C324</f>
        <v>0</v>
      </c>
      <c r="D324" s="8" t="e">
        <f>IF('RAOB Used for Calcs'!N324=1,$I$3-SUM('lateral displacement'!AB$1:AB324),$I$3/0)</f>
        <v>#DIV/0!</v>
      </c>
      <c r="G324" s="8" t="e">
        <f>IF('RAOB Used for Calcs'!N324=1,$K$3-SUM('lateral displacement'!AD$1:AD324),$I$3/0)</f>
        <v>#DIV/0!</v>
      </c>
    </row>
    <row r="325" spans="2:7" x14ac:dyDescent="0.15">
      <c r="B325" s="15">
        <f>'RAOB Used for Calcs'!C325</f>
        <v>0</v>
      </c>
      <c r="D325" s="8" t="e">
        <f>IF('RAOB Used for Calcs'!N325=1,$I$3-SUM('lateral displacement'!AB$1:AB325),$I$3/0)</f>
        <v>#DIV/0!</v>
      </c>
      <c r="G325" s="8" t="e">
        <f>IF('RAOB Used for Calcs'!N325=1,$K$3-SUM('lateral displacement'!AD$1:AD325),$I$3/0)</f>
        <v>#DIV/0!</v>
      </c>
    </row>
    <row r="326" spans="2:7" x14ac:dyDescent="0.15">
      <c r="B326" s="15">
        <f>'RAOB Used for Calcs'!C326</f>
        <v>0</v>
      </c>
      <c r="D326" s="8" t="e">
        <f>IF('RAOB Used for Calcs'!N326=1,$I$3-SUM('lateral displacement'!AB$1:AB326),$I$3/0)</f>
        <v>#DIV/0!</v>
      </c>
      <c r="G326" s="8" t="e">
        <f>IF('RAOB Used for Calcs'!N326=1,$K$3-SUM('lateral displacement'!AD$1:AD326),$I$3/0)</f>
        <v>#DIV/0!</v>
      </c>
    </row>
    <row r="327" spans="2:7" x14ac:dyDescent="0.15">
      <c r="B327" s="15">
        <f>'RAOB Used for Calcs'!C327</f>
        <v>0</v>
      </c>
      <c r="D327" s="8" t="e">
        <f>IF('RAOB Used for Calcs'!N327=1,$I$3-SUM('lateral displacement'!AB$1:AB327),$I$3/0)</f>
        <v>#DIV/0!</v>
      </c>
      <c r="G327" s="8" t="e">
        <f>IF('RAOB Used for Calcs'!N327=1,$K$3-SUM('lateral displacement'!AD$1:AD327),$I$3/0)</f>
        <v>#DIV/0!</v>
      </c>
    </row>
    <row r="328" spans="2:7" x14ac:dyDescent="0.15">
      <c r="B328" s="15">
        <f>'RAOB Used for Calcs'!C328</f>
        <v>0</v>
      </c>
      <c r="D328" s="8" t="e">
        <f>IF('RAOB Used for Calcs'!N328=1,$I$3-SUM('lateral displacement'!AB$1:AB328),$I$3/0)</f>
        <v>#DIV/0!</v>
      </c>
      <c r="G328" s="8" t="e">
        <f>IF('RAOB Used for Calcs'!N328=1,$K$3-SUM('lateral displacement'!AD$1:AD328),$I$3/0)</f>
        <v>#DIV/0!</v>
      </c>
    </row>
    <row r="329" spans="2:7" x14ac:dyDescent="0.15">
      <c r="B329" s="15">
        <f>'RAOB Used for Calcs'!C329</f>
        <v>0</v>
      </c>
      <c r="D329" s="8" t="e">
        <f>IF('RAOB Used for Calcs'!N329=1,$I$3-SUM('lateral displacement'!AB$1:AB329),$I$3/0)</f>
        <v>#DIV/0!</v>
      </c>
      <c r="G329" s="8" t="e">
        <f>IF('RAOB Used for Calcs'!N329=1,$K$3-SUM('lateral displacement'!AD$1:AD329),$I$3/0)</f>
        <v>#DIV/0!</v>
      </c>
    </row>
    <row r="330" spans="2:7" x14ac:dyDescent="0.15">
      <c r="B330" s="15">
        <f>'RAOB Used for Calcs'!C330</f>
        <v>0</v>
      </c>
      <c r="D330" s="8" t="e">
        <f>IF('RAOB Used for Calcs'!N330=1,$I$3-SUM('lateral displacement'!AB$1:AB330),$I$3/0)</f>
        <v>#DIV/0!</v>
      </c>
      <c r="G330" s="8" t="e">
        <f>IF('RAOB Used for Calcs'!N330=1,$K$3-SUM('lateral displacement'!AD$1:AD330),$I$3/0)</f>
        <v>#DIV/0!</v>
      </c>
    </row>
    <row r="331" spans="2:7" x14ac:dyDescent="0.15">
      <c r="B331" s="15">
        <f>'RAOB Used for Calcs'!C331</f>
        <v>0</v>
      </c>
      <c r="D331" s="8" t="e">
        <f>IF('RAOB Used for Calcs'!N331=1,$I$3-SUM('lateral displacement'!AB$1:AB331),$I$3/0)</f>
        <v>#DIV/0!</v>
      </c>
      <c r="G331" s="8" t="e">
        <f>IF('RAOB Used for Calcs'!N331=1,$K$3-SUM('lateral displacement'!AD$1:AD331),$I$3/0)</f>
        <v>#DIV/0!</v>
      </c>
    </row>
    <row r="332" spans="2:7" x14ac:dyDescent="0.15">
      <c r="B332" s="15">
        <f>'RAOB Used for Calcs'!C332</f>
        <v>0</v>
      </c>
      <c r="D332" s="8" t="e">
        <f>IF('RAOB Used for Calcs'!N332=1,$I$3-SUM('lateral displacement'!AB$1:AB332),$I$3/0)</f>
        <v>#DIV/0!</v>
      </c>
      <c r="G332" s="8" t="e">
        <f>IF('RAOB Used for Calcs'!N332=1,$K$3-SUM('lateral displacement'!AD$1:AD332),$I$3/0)</f>
        <v>#DIV/0!</v>
      </c>
    </row>
    <row r="333" spans="2:7" x14ac:dyDescent="0.15">
      <c r="B333" s="15">
        <f>'RAOB Used for Calcs'!C333</f>
        <v>0</v>
      </c>
      <c r="D333" s="8" t="e">
        <f>IF('RAOB Used for Calcs'!N333=1,$I$3-SUM('lateral displacement'!AB$1:AB333),$I$3/0)</f>
        <v>#DIV/0!</v>
      </c>
      <c r="G333" s="8" t="e">
        <f>IF('RAOB Used for Calcs'!N333=1,$K$3-SUM('lateral displacement'!AD$1:AD333),$I$3/0)</f>
        <v>#DIV/0!</v>
      </c>
    </row>
    <row r="334" spans="2:7" x14ac:dyDescent="0.15">
      <c r="B334" s="15">
        <f>'RAOB Used for Calcs'!C334</f>
        <v>0</v>
      </c>
      <c r="D334" s="8" t="e">
        <f>IF('RAOB Used for Calcs'!N334=1,$I$3-SUM('lateral displacement'!AB$1:AB334),$I$3/0)</f>
        <v>#DIV/0!</v>
      </c>
      <c r="G334" s="8" t="e">
        <f>IF('RAOB Used for Calcs'!N334=1,$K$3-SUM('lateral displacement'!AD$1:AD334),$I$3/0)</f>
        <v>#DIV/0!</v>
      </c>
    </row>
    <row r="335" spans="2:7" x14ac:dyDescent="0.15">
      <c r="B335" s="15">
        <f>'RAOB Used for Calcs'!C335</f>
        <v>0</v>
      </c>
      <c r="D335" s="8" t="e">
        <f>IF('RAOB Used for Calcs'!N335=1,$I$3-SUM('lateral displacement'!AB$1:AB335),$I$3/0)</f>
        <v>#DIV/0!</v>
      </c>
      <c r="G335" s="8" t="e">
        <f>IF('RAOB Used for Calcs'!N335=1,$K$3-SUM('lateral displacement'!AD$1:AD335),$I$3/0)</f>
        <v>#DIV/0!</v>
      </c>
    </row>
    <row r="336" spans="2:7" x14ac:dyDescent="0.15">
      <c r="B336" s="15">
        <f>'RAOB Used for Calcs'!C336</f>
        <v>0</v>
      </c>
      <c r="D336" s="8" t="e">
        <f>IF('RAOB Used for Calcs'!N336=1,$I$3-SUM('lateral displacement'!AB$1:AB336),$I$3/0)</f>
        <v>#DIV/0!</v>
      </c>
      <c r="G336" s="8" t="e">
        <f>IF('RAOB Used for Calcs'!N336=1,$K$3-SUM('lateral displacement'!AD$1:AD336),$I$3/0)</f>
        <v>#DIV/0!</v>
      </c>
    </row>
    <row r="337" spans="2:7" x14ac:dyDescent="0.15">
      <c r="B337" s="15">
        <f>'RAOB Used for Calcs'!C337</f>
        <v>0</v>
      </c>
      <c r="D337" s="8" t="e">
        <f>IF('RAOB Used for Calcs'!N337=1,$I$3-SUM('lateral displacement'!AB$1:AB337),$I$3/0)</f>
        <v>#DIV/0!</v>
      </c>
      <c r="G337" s="8" t="e">
        <f>IF('RAOB Used for Calcs'!N337=1,$K$3-SUM('lateral displacement'!AD$1:AD337),$I$3/0)</f>
        <v>#DIV/0!</v>
      </c>
    </row>
    <row r="338" spans="2:7" x14ac:dyDescent="0.15">
      <c r="B338" s="15">
        <f>'RAOB Used for Calcs'!C338</f>
        <v>0</v>
      </c>
      <c r="D338" s="8" t="e">
        <f>IF('RAOB Used for Calcs'!N338=1,$I$3-SUM('lateral displacement'!AB$1:AB338),$I$3/0)</f>
        <v>#DIV/0!</v>
      </c>
      <c r="G338" s="8" t="e">
        <f>IF('RAOB Used for Calcs'!N338=1,$K$3-SUM('lateral displacement'!AD$1:AD338),$I$3/0)</f>
        <v>#DIV/0!</v>
      </c>
    </row>
    <row r="339" spans="2:7" x14ac:dyDescent="0.15">
      <c r="B339" s="15">
        <f>'RAOB Used for Calcs'!C339</f>
        <v>0</v>
      </c>
      <c r="D339" s="8" t="e">
        <f>IF('RAOB Used for Calcs'!N339=1,$I$3-SUM('lateral displacement'!AB$1:AB339),$I$3/0)</f>
        <v>#DIV/0!</v>
      </c>
      <c r="G339" s="8" t="e">
        <f>IF('RAOB Used for Calcs'!N339=1,$K$3-SUM('lateral displacement'!AD$1:AD339),$I$3/0)</f>
        <v>#DIV/0!</v>
      </c>
    </row>
    <row r="340" spans="2:7" x14ac:dyDescent="0.15">
      <c r="B340" s="15">
        <f>'RAOB Used for Calcs'!C340</f>
        <v>0</v>
      </c>
      <c r="D340" s="8" t="e">
        <f>IF('RAOB Used for Calcs'!N340=1,$I$3-SUM('lateral displacement'!AB$1:AB340),$I$3/0)</f>
        <v>#DIV/0!</v>
      </c>
      <c r="G340" s="8" t="e">
        <f>IF('RAOB Used for Calcs'!N340=1,$K$3-SUM('lateral displacement'!AD$1:AD340),$I$3/0)</f>
        <v>#DIV/0!</v>
      </c>
    </row>
    <row r="341" spans="2:7" x14ac:dyDescent="0.15">
      <c r="B341" s="15">
        <f>'RAOB Used for Calcs'!C341</f>
        <v>0</v>
      </c>
      <c r="D341" s="8" t="e">
        <f>IF('RAOB Used for Calcs'!N341=1,$I$3-SUM('lateral displacement'!AB$1:AB341),$I$3/0)</f>
        <v>#DIV/0!</v>
      </c>
      <c r="G341" s="8" t="e">
        <f>IF('RAOB Used for Calcs'!N341=1,$K$3-SUM('lateral displacement'!AD$1:AD341),$I$3/0)</f>
        <v>#DIV/0!</v>
      </c>
    </row>
    <row r="342" spans="2:7" x14ac:dyDescent="0.15">
      <c r="B342" s="15">
        <f>'RAOB Used for Calcs'!C342</f>
        <v>0</v>
      </c>
      <c r="D342" s="8" t="e">
        <f>IF('RAOB Used for Calcs'!N342=1,$I$3-SUM('lateral displacement'!AB$1:AB342),$I$3/0)</f>
        <v>#DIV/0!</v>
      </c>
      <c r="G342" s="8" t="e">
        <f>IF('RAOB Used for Calcs'!N342=1,$K$3-SUM('lateral displacement'!AD$1:AD342),$I$3/0)</f>
        <v>#DIV/0!</v>
      </c>
    </row>
    <row r="343" spans="2:7" x14ac:dyDescent="0.15">
      <c r="B343" s="15">
        <f>'RAOB Used for Calcs'!C343</f>
        <v>0</v>
      </c>
      <c r="D343" s="8" t="e">
        <f>IF('RAOB Used for Calcs'!N343=1,$I$3-SUM('lateral displacement'!AB$1:AB343),$I$3/0)</f>
        <v>#DIV/0!</v>
      </c>
      <c r="G343" s="8" t="e">
        <f>IF('RAOB Used for Calcs'!N343=1,$K$3-SUM('lateral displacement'!AD$1:AD343),$I$3/0)</f>
        <v>#DIV/0!</v>
      </c>
    </row>
    <row r="344" spans="2:7" x14ac:dyDescent="0.15">
      <c r="B344" s="15">
        <f>'RAOB Used for Calcs'!C344</f>
        <v>0</v>
      </c>
      <c r="D344" s="8" t="e">
        <f>IF('RAOB Used for Calcs'!N344=1,$I$3-SUM('lateral displacement'!AB$1:AB344),$I$3/0)</f>
        <v>#DIV/0!</v>
      </c>
      <c r="G344" s="8" t="e">
        <f>IF('RAOB Used for Calcs'!N344=1,$K$3-SUM('lateral displacement'!AD$1:AD344),$I$3/0)</f>
        <v>#DIV/0!</v>
      </c>
    </row>
    <row r="345" spans="2:7" x14ac:dyDescent="0.15">
      <c r="B345" s="15">
        <f>'RAOB Used for Calcs'!C345</f>
        <v>0</v>
      </c>
      <c r="D345" s="8" t="e">
        <f>IF('RAOB Used for Calcs'!N345=1,$I$3-SUM('lateral displacement'!AB$1:AB345),$I$3/0)</f>
        <v>#DIV/0!</v>
      </c>
      <c r="G345" s="8" t="e">
        <f>IF('RAOB Used for Calcs'!N345=1,$K$3-SUM('lateral displacement'!AD$1:AD345),$I$3/0)</f>
        <v>#DIV/0!</v>
      </c>
    </row>
    <row r="346" spans="2:7" x14ac:dyDescent="0.15">
      <c r="B346" s="15">
        <f>'RAOB Used for Calcs'!C346</f>
        <v>0</v>
      </c>
      <c r="D346" s="8" t="e">
        <f>IF('RAOB Used for Calcs'!N346=1,$I$3-SUM('lateral displacement'!AB$1:AB346),$I$3/0)</f>
        <v>#DIV/0!</v>
      </c>
      <c r="G346" s="8" t="e">
        <f>IF('RAOB Used for Calcs'!N346=1,$K$3-SUM('lateral displacement'!AD$1:AD346),$I$3/0)</f>
        <v>#DIV/0!</v>
      </c>
    </row>
    <row r="347" spans="2:7" x14ac:dyDescent="0.15">
      <c r="B347" s="15">
        <f>'RAOB Used for Calcs'!C347</f>
        <v>0</v>
      </c>
      <c r="D347" s="8" t="e">
        <f>IF('RAOB Used for Calcs'!N347=1,$I$3-SUM('lateral displacement'!AB$1:AB347),$I$3/0)</f>
        <v>#DIV/0!</v>
      </c>
      <c r="G347" s="8" t="e">
        <f>IF('RAOB Used for Calcs'!N347=1,$K$3-SUM('lateral displacement'!AD$1:AD347),$I$3/0)</f>
        <v>#DIV/0!</v>
      </c>
    </row>
    <row r="348" spans="2:7" x14ac:dyDescent="0.15">
      <c r="B348" s="15">
        <f>'RAOB Used for Calcs'!C348</f>
        <v>0</v>
      </c>
      <c r="D348" s="8" t="e">
        <f>IF('RAOB Used for Calcs'!N348=1,$I$3-SUM('lateral displacement'!AB$1:AB348),$I$3/0)</f>
        <v>#DIV/0!</v>
      </c>
      <c r="G348" s="8" t="e">
        <f>IF('RAOB Used for Calcs'!N348=1,$K$3-SUM('lateral displacement'!AD$1:AD348),$I$3/0)</f>
        <v>#DIV/0!</v>
      </c>
    </row>
    <row r="349" spans="2:7" x14ac:dyDescent="0.15">
      <c r="B349" s="15">
        <f>'RAOB Used for Calcs'!C349</f>
        <v>0</v>
      </c>
      <c r="D349" s="8" t="e">
        <f>IF('RAOB Used for Calcs'!N349=1,$I$3-SUM('lateral displacement'!AB$1:AB349),$I$3/0)</f>
        <v>#DIV/0!</v>
      </c>
      <c r="G349" s="8" t="e">
        <f>IF('RAOB Used for Calcs'!N349=1,$K$3-SUM('lateral displacement'!AD$1:AD349),$I$3/0)</f>
        <v>#DIV/0!</v>
      </c>
    </row>
    <row r="350" spans="2:7" x14ac:dyDescent="0.15">
      <c r="B350" s="15">
        <f>'RAOB Used for Calcs'!C350</f>
        <v>0</v>
      </c>
      <c r="D350" s="8" t="e">
        <f>IF('RAOB Used for Calcs'!N350=1,$I$3-SUM('lateral displacement'!AB$1:AB350),$I$3/0)</f>
        <v>#DIV/0!</v>
      </c>
      <c r="G350" s="8" t="e">
        <f>IF('RAOB Used for Calcs'!N350=1,$K$3-SUM('lateral displacement'!AD$1:AD350),$I$3/0)</f>
        <v>#DIV/0!</v>
      </c>
    </row>
    <row r="351" spans="2:7" x14ac:dyDescent="0.15">
      <c r="B351" s="15">
        <f>'RAOB Used for Calcs'!C351</f>
        <v>0</v>
      </c>
      <c r="D351" s="8" t="e">
        <f>IF('RAOB Used for Calcs'!N351=1,$I$3-SUM('lateral displacement'!AB$1:AB351),$I$3/0)</f>
        <v>#DIV/0!</v>
      </c>
      <c r="G351" s="8" t="e">
        <f>IF('RAOB Used for Calcs'!N351=1,$K$3-SUM('lateral displacement'!AD$1:AD351),$I$3/0)</f>
        <v>#DIV/0!</v>
      </c>
    </row>
    <row r="352" spans="2:7" x14ac:dyDescent="0.15">
      <c r="B352" s="15">
        <f>'RAOB Used for Calcs'!C352</f>
        <v>0</v>
      </c>
      <c r="D352" s="8" t="e">
        <f>IF('RAOB Used for Calcs'!N352=1,$I$3-SUM('lateral displacement'!AB$1:AB352),$I$3/0)</f>
        <v>#DIV/0!</v>
      </c>
      <c r="G352" s="8" t="e">
        <f>IF('RAOB Used for Calcs'!N352=1,$K$3-SUM('lateral displacement'!AD$1:AD352),$I$3/0)</f>
        <v>#DIV/0!</v>
      </c>
    </row>
    <row r="353" spans="2:7" x14ac:dyDescent="0.15">
      <c r="B353" s="15">
        <f>'RAOB Used for Calcs'!C353</f>
        <v>0</v>
      </c>
      <c r="D353" s="8" t="e">
        <f>IF('RAOB Used for Calcs'!N353=1,$I$3-SUM('lateral displacement'!AB$1:AB353),$I$3/0)</f>
        <v>#DIV/0!</v>
      </c>
      <c r="G353" s="8" t="e">
        <f>IF('RAOB Used for Calcs'!N353=1,$K$3-SUM('lateral displacement'!AD$1:AD353),$I$3/0)</f>
        <v>#DIV/0!</v>
      </c>
    </row>
    <row r="354" spans="2:7" x14ac:dyDescent="0.15">
      <c r="B354" s="15">
        <f>'RAOB Used for Calcs'!C354</f>
        <v>0</v>
      </c>
      <c r="D354" s="8" t="e">
        <f>IF('RAOB Used for Calcs'!N354=1,$I$3-SUM('lateral displacement'!AB$1:AB354),$I$3/0)</f>
        <v>#DIV/0!</v>
      </c>
      <c r="G354" s="8" t="e">
        <f>IF('RAOB Used for Calcs'!N354=1,$K$3-SUM('lateral displacement'!AD$1:AD354),$I$3/0)</f>
        <v>#DIV/0!</v>
      </c>
    </row>
    <row r="355" spans="2:7" x14ac:dyDescent="0.15">
      <c r="B355" s="15">
        <f>'RAOB Used for Calcs'!C355</f>
        <v>0</v>
      </c>
      <c r="D355" s="8" t="e">
        <f>IF('RAOB Used for Calcs'!N355=1,$I$3-SUM('lateral displacement'!AB$1:AB355),$I$3/0)</f>
        <v>#DIV/0!</v>
      </c>
      <c r="G355" s="8" t="e">
        <f>IF('RAOB Used for Calcs'!N355=1,$K$3-SUM('lateral displacement'!AD$1:AD355),$I$3/0)</f>
        <v>#DIV/0!</v>
      </c>
    </row>
    <row r="356" spans="2:7" x14ac:dyDescent="0.15">
      <c r="B356" s="15">
        <f>'RAOB Used for Calcs'!C356</f>
        <v>0</v>
      </c>
      <c r="D356" s="8" t="e">
        <f>IF('RAOB Used for Calcs'!N356=1,$I$3-SUM('lateral displacement'!AB$1:AB356),$I$3/0)</f>
        <v>#DIV/0!</v>
      </c>
      <c r="G356" s="8" t="e">
        <f>IF('RAOB Used for Calcs'!N356=1,$K$3-SUM('lateral displacement'!AD$1:AD356),$I$3/0)</f>
        <v>#DIV/0!</v>
      </c>
    </row>
    <row r="357" spans="2:7" x14ac:dyDescent="0.15">
      <c r="B357" s="15">
        <f>'RAOB Used for Calcs'!C357</f>
        <v>0</v>
      </c>
      <c r="D357" s="8" t="e">
        <f>IF('RAOB Used for Calcs'!N357=1,$I$3-SUM('lateral displacement'!AB$1:AB357),$I$3/0)</f>
        <v>#DIV/0!</v>
      </c>
      <c r="G357" s="8" t="e">
        <f>IF('RAOB Used for Calcs'!N357=1,$K$3-SUM('lateral displacement'!AD$1:AD357),$I$3/0)</f>
        <v>#DIV/0!</v>
      </c>
    </row>
    <row r="358" spans="2:7" x14ac:dyDescent="0.15">
      <c r="B358" s="15">
        <f>'RAOB Used for Calcs'!C358</f>
        <v>0</v>
      </c>
      <c r="D358" s="8" t="e">
        <f>IF('RAOB Used for Calcs'!N358=1,$I$3-SUM('lateral displacement'!AB$1:AB358),$I$3/0)</f>
        <v>#DIV/0!</v>
      </c>
      <c r="G358" s="8" t="e">
        <f>IF('RAOB Used for Calcs'!N358=1,$K$3-SUM('lateral displacement'!AD$1:AD358),$I$3/0)</f>
        <v>#DIV/0!</v>
      </c>
    </row>
    <row r="359" spans="2:7" x14ac:dyDescent="0.15">
      <c r="B359" s="15">
        <f>'RAOB Used for Calcs'!C359</f>
        <v>0</v>
      </c>
      <c r="D359" s="8" t="e">
        <f>IF('RAOB Used for Calcs'!N359=1,$I$3-SUM('lateral displacement'!AB$1:AB359),$I$3/0)</f>
        <v>#DIV/0!</v>
      </c>
      <c r="G359" s="8" t="e">
        <f>IF('RAOB Used for Calcs'!N359=1,$K$3-SUM('lateral displacement'!AD$1:AD359),$I$3/0)</f>
        <v>#DIV/0!</v>
      </c>
    </row>
    <row r="360" spans="2:7" x14ac:dyDescent="0.15">
      <c r="B360" s="15">
        <f>'RAOB Used for Calcs'!C360</f>
        <v>0</v>
      </c>
      <c r="D360" s="8" t="e">
        <f>IF('RAOB Used for Calcs'!N360=1,$I$3-SUM('lateral displacement'!AB$1:AB360),$I$3/0)</f>
        <v>#DIV/0!</v>
      </c>
      <c r="G360" s="8" t="e">
        <f>IF('RAOB Used for Calcs'!N360=1,$K$3-SUM('lateral displacement'!AD$1:AD360),$I$3/0)</f>
        <v>#DIV/0!</v>
      </c>
    </row>
    <row r="361" spans="2:7" x14ac:dyDescent="0.15">
      <c r="B361" s="15">
        <f>'RAOB Used for Calcs'!C361</f>
        <v>0</v>
      </c>
      <c r="D361" s="8" t="e">
        <f>IF('RAOB Used for Calcs'!N361=1,$I$3-SUM('lateral displacement'!AB$1:AB361),$I$3/0)</f>
        <v>#DIV/0!</v>
      </c>
      <c r="G361" s="8" t="e">
        <f>IF('RAOB Used for Calcs'!N361=1,$K$3-SUM('lateral displacement'!AD$1:AD361),$I$3/0)</f>
        <v>#DIV/0!</v>
      </c>
    </row>
    <row r="362" spans="2:7" x14ac:dyDescent="0.15">
      <c r="B362" s="15">
        <f>'RAOB Used for Calcs'!C362</f>
        <v>0</v>
      </c>
      <c r="D362" s="8" t="e">
        <f>IF('RAOB Used for Calcs'!N362=1,$I$3-SUM('lateral displacement'!AB$1:AB362),$I$3/0)</f>
        <v>#DIV/0!</v>
      </c>
      <c r="G362" s="8" t="e">
        <f>IF('RAOB Used for Calcs'!N362=1,$K$3-SUM('lateral displacement'!AD$1:AD362),$I$3/0)</f>
        <v>#DIV/0!</v>
      </c>
    </row>
    <row r="363" spans="2:7" x14ac:dyDescent="0.15">
      <c r="B363" s="15">
        <f>'RAOB Used for Calcs'!C363</f>
        <v>0</v>
      </c>
      <c r="D363" s="8" t="e">
        <f>IF('RAOB Used for Calcs'!N363=1,$I$3-SUM('lateral displacement'!AB$1:AB363),$I$3/0)</f>
        <v>#DIV/0!</v>
      </c>
      <c r="G363" s="8" t="e">
        <f>IF('RAOB Used for Calcs'!N363=1,$K$3-SUM('lateral displacement'!AD$1:AD363),$I$3/0)</f>
        <v>#DIV/0!</v>
      </c>
    </row>
    <row r="364" spans="2:7" x14ac:dyDescent="0.15">
      <c r="B364" s="15">
        <f>'RAOB Used for Calcs'!C364</f>
        <v>0</v>
      </c>
      <c r="D364" s="8" t="e">
        <f>IF('RAOB Used for Calcs'!N364=1,$I$3-SUM('lateral displacement'!AB$1:AB364),$I$3/0)</f>
        <v>#DIV/0!</v>
      </c>
      <c r="G364" s="8" t="e">
        <f>IF('RAOB Used for Calcs'!N364=1,$K$3-SUM('lateral displacement'!AD$1:AD364),$I$3/0)</f>
        <v>#DIV/0!</v>
      </c>
    </row>
    <row r="365" spans="2:7" x14ac:dyDescent="0.15">
      <c r="B365" s="15">
        <f>'RAOB Used for Calcs'!C365</f>
        <v>0</v>
      </c>
      <c r="D365" s="8" t="e">
        <f>IF('RAOB Used for Calcs'!N365=1,$I$3-SUM('lateral displacement'!AB$1:AB365),$I$3/0)</f>
        <v>#DIV/0!</v>
      </c>
      <c r="G365" s="8" t="e">
        <f>IF('RAOB Used for Calcs'!N365=1,$K$3-SUM('lateral displacement'!AD$1:AD365),$I$3/0)</f>
        <v>#DIV/0!</v>
      </c>
    </row>
    <row r="366" spans="2:7" x14ac:dyDescent="0.15">
      <c r="B366" s="15">
        <f>'RAOB Used for Calcs'!C366</f>
        <v>0</v>
      </c>
      <c r="D366" s="8" t="e">
        <f>IF('RAOB Used for Calcs'!N366=1,$I$3-SUM('lateral displacement'!AB$1:AB366),$I$3/0)</f>
        <v>#DIV/0!</v>
      </c>
      <c r="G366" s="8" t="e">
        <f>IF('RAOB Used for Calcs'!N366=1,$K$3-SUM('lateral displacement'!AD$1:AD366),$I$3/0)</f>
        <v>#DIV/0!</v>
      </c>
    </row>
    <row r="367" spans="2:7" x14ac:dyDescent="0.15">
      <c r="B367" s="15">
        <f>'RAOB Used for Calcs'!C367</f>
        <v>0</v>
      </c>
      <c r="D367" s="8" t="e">
        <f>IF('RAOB Used for Calcs'!N367=1,$I$3-SUM('lateral displacement'!AB$1:AB367),$I$3/0)</f>
        <v>#DIV/0!</v>
      </c>
      <c r="G367" s="8" t="e">
        <f>IF('RAOB Used for Calcs'!N367=1,$K$3-SUM('lateral displacement'!AD$1:AD367),$I$3/0)</f>
        <v>#DIV/0!</v>
      </c>
    </row>
    <row r="368" spans="2:7" x14ac:dyDescent="0.15">
      <c r="B368" s="15">
        <f>'RAOB Used for Calcs'!C368</f>
        <v>0</v>
      </c>
      <c r="D368" s="8" t="e">
        <f>IF('RAOB Used for Calcs'!N368=1,$I$3-SUM('lateral displacement'!AB$1:AB368),$I$3/0)</f>
        <v>#DIV/0!</v>
      </c>
      <c r="G368" s="8" t="e">
        <f>IF('RAOB Used for Calcs'!N368=1,$K$3-SUM('lateral displacement'!AD$1:AD368),$I$3/0)</f>
        <v>#DIV/0!</v>
      </c>
    </row>
    <row r="369" spans="2:7" x14ac:dyDescent="0.15">
      <c r="B369" s="15">
        <f>'RAOB Used for Calcs'!C369</f>
        <v>0</v>
      </c>
      <c r="D369" s="8" t="e">
        <f>IF('RAOB Used for Calcs'!N369=1,$I$3-SUM('lateral displacement'!AB$1:AB369),$I$3/0)</f>
        <v>#DIV/0!</v>
      </c>
      <c r="G369" s="8" t="e">
        <f>IF('RAOB Used for Calcs'!N369=1,$K$3-SUM('lateral displacement'!AD$1:AD369),$I$3/0)</f>
        <v>#DIV/0!</v>
      </c>
    </row>
    <row r="370" spans="2:7" x14ac:dyDescent="0.15">
      <c r="B370" s="15">
        <f>'RAOB Used for Calcs'!C370</f>
        <v>0</v>
      </c>
      <c r="D370" s="8" t="e">
        <f>IF('RAOB Used for Calcs'!N370=1,$I$3-SUM('lateral displacement'!AB$1:AB370),$I$3/0)</f>
        <v>#DIV/0!</v>
      </c>
      <c r="G370" s="8" t="e">
        <f>IF('RAOB Used for Calcs'!N370=1,$K$3-SUM('lateral displacement'!AD$1:AD370),$I$3/0)</f>
        <v>#DIV/0!</v>
      </c>
    </row>
    <row r="371" spans="2:7" x14ac:dyDescent="0.15">
      <c r="B371" s="15">
        <f>'RAOB Used for Calcs'!C371</f>
        <v>0</v>
      </c>
      <c r="D371" s="8" t="e">
        <f>IF('RAOB Used for Calcs'!N371=1,$I$3-SUM('lateral displacement'!AB$1:AB371),$I$3/0)</f>
        <v>#DIV/0!</v>
      </c>
      <c r="G371" s="8" t="e">
        <f>IF('RAOB Used for Calcs'!N371=1,$K$3-SUM('lateral displacement'!AD$1:AD371),$I$3/0)</f>
        <v>#DIV/0!</v>
      </c>
    </row>
    <row r="372" spans="2:7" x14ac:dyDescent="0.15">
      <c r="B372" s="15">
        <f>'RAOB Used for Calcs'!C372</f>
        <v>0</v>
      </c>
      <c r="D372" s="8" t="e">
        <f>IF('RAOB Used for Calcs'!N372=1,$I$3-SUM('lateral displacement'!AB$1:AB372),$I$3/0)</f>
        <v>#DIV/0!</v>
      </c>
      <c r="G372" s="8" t="e">
        <f>IF('RAOB Used for Calcs'!N372=1,$K$3-SUM('lateral displacement'!AD$1:AD372),$I$3/0)</f>
        <v>#DIV/0!</v>
      </c>
    </row>
    <row r="373" spans="2:7" x14ac:dyDescent="0.15">
      <c r="B373" s="15">
        <f>'RAOB Used for Calcs'!C373</f>
        <v>0</v>
      </c>
      <c r="D373" s="8" t="e">
        <f>IF('RAOB Used for Calcs'!N373=1,$I$3-SUM('lateral displacement'!AB$1:AB373),$I$3/0)</f>
        <v>#DIV/0!</v>
      </c>
      <c r="G373" s="8" t="e">
        <f>IF('RAOB Used for Calcs'!N373=1,$K$3-SUM('lateral displacement'!AD$1:AD373),$I$3/0)</f>
        <v>#DIV/0!</v>
      </c>
    </row>
    <row r="374" spans="2:7" x14ac:dyDescent="0.15">
      <c r="B374" s="15">
        <f>'RAOB Used for Calcs'!C374</f>
        <v>0</v>
      </c>
      <c r="D374" s="8" t="e">
        <f>IF('RAOB Used for Calcs'!N374=1,$I$3-SUM('lateral displacement'!AB$1:AB374),$I$3/0)</f>
        <v>#DIV/0!</v>
      </c>
      <c r="G374" s="8" t="e">
        <f>IF('RAOB Used for Calcs'!N374=1,$K$3-SUM('lateral displacement'!AD$1:AD374),$I$3/0)</f>
        <v>#DIV/0!</v>
      </c>
    </row>
    <row r="375" spans="2:7" x14ac:dyDescent="0.15">
      <c r="B375" s="15">
        <f>'RAOB Used for Calcs'!C375</f>
        <v>0</v>
      </c>
      <c r="D375" s="8" t="e">
        <f>IF('RAOB Used for Calcs'!N375=1,$I$3-SUM('lateral displacement'!AB$1:AB375),$I$3/0)</f>
        <v>#DIV/0!</v>
      </c>
      <c r="G375" s="8" t="e">
        <f>IF('RAOB Used for Calcs'!N375=1,$K$3-SUM('lateral displacement'!AD$1:AD375),$I$3/0)</f>
        <v>#DIV/0!</v>
      </c>
    </row>
    <row r="376" spans="2:7" x14ac:dyDescent="0.15">
      <c r="B376" s="15">
        <f>'RAOB Used for Calcs'!C376</f>
        <v>0</v>
      </c>
      <c r="D376" s="8" t="e">
        <f>IF('RAOB Used for Calcs'!N376=1,$I$3-SUM('lateral displacement'!AB$1:AB376),$I$3/0)</f>
        <v>#DIV/0!</v>
      </c>
      <c r="G376" s="8" t="e">
        <f>IF('RAOB Used for Calcs'!N376=1,$K$3-SUM('lateral displacement'!AD$1:AD376),$I$3/0)</f>
        <v>#DIV/0!</v>
      </c>
    </row>
    <row r="377" spans="2:7" x14ac:dyDescent="0.15">
      <c r="B377" s="15">
        <f>'RAOB Used for Calcs'!C377</f>
        <v>0</v>
      </c>
      <c r="D377" s="8" t="e">
        <f>IF('RAOB Used for Calcs'!N377=1,$I$3-SUM('lateral displacement'!AB$1:AB377),$I$3/0)</f>
        <v>#DIV/0!</v>
      </c>
      <c r="G377" s="8" t="e">
        <f>IF('RAOB Used for Calcs'!N377=1,$K$3-SUM('lateral displacement'!AD$1:AD377),$I$3/0)</f>
        <v>#DIV/0!</v>
      </c>
    </row>
    <row r="378" spans="2:7" x14ac:dyDescent="0.15">
      <c r="B378" s="15">
        <f>'RAOB Used for Calcs'!C378</f>
        <v>0</v>
      </c>
      <c r="D378" s="8" t="e">
        <f>IF('RAOB Used for Calcs'!N378=1,$I$3-SUM('lateral displacement'!AB$1:AB378),$I$3/0)</f>
        <v>#DIV/0!</v>
      </c>
      <c r="G378" s="8" t="e">
        <f>IF('RAOB Used for Calcs'!N378=1,$K$3-SUM('lateral displacement'!AD$1:AD378),$I$3/0)</f>
        <v>#DIV/0!</v>
      </c>
    </row>
    <row r="379" spans="2:7" x14ac:dyDescent="0.15">
      <c r="B379" s="15">
        <f>'RAOB Used for Calcs'!C379</f>
        <v>0</v>
      </c>
      <c r="D379" s="8" t="e">
        <f>IF('RAOB Used for Calcs'!N379=1,$I$3-SUM('lateral displacement'!AB$1:AB379),$I$3/0)</f>
        <v>#DIV/0!</v>
      </c>
      <c r="G379" s="8" t="e">
        <f>IF('RAOB Used for Calcs'!N379=1,$K$3-SUM('lateral displacement'!AD$1:AD379),$I$3/0)</f>
        <v>#DIV/0!</v>
      </c>
    </row>
    <row r="380" spans="2:7" x14ac:dyDescent="0.15">
      <c r="B380" s="15">
        <f>'RAOB Used for Calcs'!C380</f>
        <v>0</v>
      </c>
      <c r="D380" s="8" t="e">
        <f>IF('RAOB Used for Calcs'!N380=1,$I$3-SUM('lateral displacement'!AB$1:AB380),$I$3/0)</f>
        <v>#DIV/0!</v>
      </c>
      <c r="G380" s="8" t="e">
        <f>IF('RAOB Used for Calcs'!N380=1,$K$3-SUM('lateral displacement'!AD$1:AD380),$I$3/0)</f>
        <v>#DIV/0!</v>
      </c>
    </row>
    <row r="381" spans="2:7" x14ac:dyDescent="0.15">
      <c r="B381" s="15">
        <f>'RAOB Used for Calcs'!C381</f>
        <v>0</v>
      </c>
      <c r="D381" s="8" t="e">
        <f>IF('RAOB Used for Calcs'!N381=1,$I$3-SUM('lateral displacement'!AB$1:AB381),$I$3/0)</f>
        <v>#DIV/0!</v>
      </c>
      <c r="G381" s="8" t="e">
        <f>IF('RAOB Used for Calcs'!N381=1,$K$3-SUM('lateral displacement'!AD$1:AD381),$I$3/0)</f>
        <v>#DIV/0!</v>
      </c>
    </row>
    <row r="382" spans="2:7" x14ac:dyDescent="0.15">
      <c r="B382" s="15">
        <f>'RAOB Used for Calcs'!C382</f>
        <v>0</v>
      </c>
      <c r="D382" s="8" t="e">
        <f>IF('RAOB Used for Calcs'!N382=1,$I$3-SUM('lateral displacement'!AB$1:AB382),$I$3/0)</f>
        <v>#DIV/0!</v>
      </c>
      <c r="G382" s="8" t="e">
        <f>IF('RAOB Used for Calcs'!N382=1,$K$3-SUM('lateral displacement'!AD$1:AD382),$I$3/0)</f>
        <v>#DIV/0!</v>
      </c>
    </row>
    <row r="383" spans="2:7" x14ac:dyDescent="0.15">
      <c r="B383" s="15">
        <f>'RAOB Used for Calcs'!C383</f>
        <v>0</v>
      </c>
      <c r="D383" s="8" t="e">
        <f>IF('RAOB Used for Calcs'!N383=1,$I$3-SUM('lateral displacement'!AB$1:AB383),$I$3/0)</f>
        <v>#DIV/0!</v>
      </c>
      <c r="G383" s="8" t="e">
        <f>IF('RAOB Used for Calcs'!N383=1,$K$3-SUM('lateral displacement'!AD$1:AD383),$I$3/0)</f>
        <v>#DIV/0!</v>
      </c>
    </row>
    <row r="384" spans="2:7" x14ac:dyDescent="0.15">
      <c r="B384" s="15">
        <f>'RAOB Used for Calcs'!C384</f>
        <v>0</v>
      </c>
      <c r="D384" s="8" t="e">
        <f>IF('RAOB Used for Calcs'!N384=1,$I$3-SUM('lateral displacement'!AB$1:AB384),$I$3/0)</f>
        <v>#DIV/0!</v>
      </c>
      <c r="G384" s="8" t="e">
        <f>IF('RAOB Used for Calcs'!N384=1,$K$3-SUM('lateral displacement'!AD$1:AD384),$I$3/0)</f>
        <v>#DIV/0!</v>
      </c>
    </row>
    <row r="385" spans="2:7" x14ac:dyDescent="0.15">
      <c r="B385" s="15">
        <f>'RAOB Used for Calcs'!C385</f>
        <v>0</v>
      </c>
      <c r="D385" s="8" t="e">
        <f>IF('RAOB Used for Calcs'!N385=1,$I$3-SUM('lateral displacement'!AB$1:AB385),$I$3/0)</f>
        <v>#DIV/0!</v>
      </c>
      <c r="G385" s="8" t="e">
        <f>IF('RAOB Used for Calcs'!N385=1,$K$3-SUM('lateral displacement'!AD$1:AD385),$I$3/0)</f>
        <v>#DIV/0!</v>
      </c>
    </row>
    <row r="386" spans="2:7" x14ac:dyDescent="0.15">
      <c r="B386" s="15">
        <f>'RAOB Used for Calcs'!C386</f>
        <v>0</v>
      </c>
      <c r="D386" s="8" t="e">
        <f>IF('RAOB Used for Calcs'!N386=1,$I$3-SUM('lateral displacement'!AB$1:AB386),$I$3/0)</f>
        <v>#DIV/0!</v>
      </c>
      <c r="G386" s="8" t="e">
        <f>IF('RAOB Used for Calcs'!N386=1,$K$3-SUM('lateral displacement'!AD$1:AD386),$I$3/0)</f>
        <v>#DIV/0!</v>
      </c>
    </row>
    <row r="387" spans="2:7" x14ac:dyDescent="0.15">
      <c r="B387" s="15">
        <f>'RAOB Used for Calcs'!C387</f>
        <v>0</v>
      </c>
      <c r="D387" s="8" t="e">
        <f>IF('RAOB Used for Calcs'!N387=1,$I$3-SUM('lateral displacement'!AB$1:AB387),$I$3/0)</f>
        <v>#DIV/0!</v>
      </c>
      <c r="G387" s="8" t="e">
        <f>IF('RAOB Used for Calcs'!N387=1,$K$3-SUM('lateral displacement'!AD$1:AD387),$I$3/0)</f>
        <v>#DIV/0!</v>
      </c>
    </row>
    <row r="388" spans="2:7" x14ac:dyDescent="0.15">
      <c r="B388" s="15">
        <f>'RAOB Used for Calcs'!C388</f>
        <v>0</v>
      </c>
      <c r="D388" s="8" t="e">
        <f>IF('RAOB Used for Calcs'!N388=1,$I$3-SUM('lateral displacement'!AB$1:AB388),$I$3/0)</f>
        <v>#DIV/0!</v>
      </c>
      <c r="G388" s="8" t="e">
        <f>IF('RAOB Used for Calcs'!N388=1,$K$3-SUM('lateral displacement'!AD$1:AD388),$I$3/0)</f>
        <v>#DIV/0!</v>
      </c>
    </row>
    <row r="389" spans="2:7" x14ac:dyDescent="0.15">
      <c r="B389" s="15">
        <f>'RAOB Used for Calcs'!C389</f>
        <v>0</v>
      </c>
      <c r="D389" s="8" t="e">
        <f>IF('RAOB Used for Calcs'!N389=1,$I$3-SUM('lateral displacement'!AB$1:AB389),$I$3/0)</f>
        <v>#DIV/0!</v>
      </c>
      <c r="G389" s="8" t="e">
        <f>IF('RAOB Used for Calcs'!N389=1,$K$3-SUM('lateral displacement'!AD$1:AD389),$I$3/0)</f>
        <v>#DIV/0!</v>
      </c>
    </row>
    <row r="390" spans="2:7" x14ac:dyDescent="0.15">
      <c r="B390" s="15">
        <f>'RAOB Used for Calcs'!C390</f>
        <v>0</v>
      </c>
      <c r="D390" s="8" t="e">
        <f>IF('RAOB Used for Calcs'!N390=1,$I$3-SUM('lateral displacement'!AB$1:AB390),$I$3/0)</f>
        <v>#DIV/0!</v>
      </c>
      <c r="G390" s="8" t="e">
        <f>IF('RAOB Used for Calcs'!N390=1,$K$3-SUM('lateral displacement'!AD$1:AD390),$I$3/0)</f>
        <v>#DIV/0!</v>
      </c>
    </row>
    <row r="391" spans="2:7" x14ac:dyDescent="0.15">
      <c r="B391" s="15">
        <f>'RAOB Used for Calcs'!C391</f>
        <v>0</v>
      </c>
      <c r="D391" s="8" t="e">
        <f>IF('RAOB Used for Calcs'!N391=1,$I$3-SUM('lateral displacement'!AB$1:AB391),$I$3/0)</f>
        <v>#DIV/0!</v>
      </c>
      <c r="G391" s="8" t="e">
        <f>IF('RAOB Used for Calcs'!N391=1,$K$3-SUM('lateral displacement'!AD$1:AD391),$I$3/0)</f>
        <v>#DIV/0!</v>
      </c>
    </row>
    <row r="392" spans="2:7" x14ac:dyDescent="0.15">
      <c r="B392" s="15">
        <f>'RAOB Used for Calcs'!C392</f>
        <v>0</v>
      </c>
      <c r="D392" s="8" t="e">
        <f>IF('RAOB Used for Calcs'!N392=1,$I$3-SUM('lateral displacement'!AB$1:AB392),$I$3/0)</f>
        <v>#DIV/0!</v>
      </c>
      <c r="G392" s="8" t="e">
        <f>IF('RAOB Used for Calcs'!N392=1,$K$3-SUM('lateral displacement'!AD$1:AD392),$I$3/0)</f>
        <v>#DIV/0!</v>
      </c>
    </row>
    <row r="393" spans="2:7" x14ac:dyDescent="0.15">
      <c r="B393" s="15">
        <f>'RAOB Used for Calcs'!C393</f>
        <v>0</v>
      </c>
      <c r="D393" s="8" t="e">
        <f>IF('RAOB Used for Calcs'!N393=1,$I$3-SUM('lateral displacement'!AB$1:AB393),$I$3/0)</f>
        <v>#DIV/0!</v>
      </c>
      <c r="G393" s="8" t="e">
        <f>IF('RAOB Used for Calcs'!N393=1,$K$3-SUM('lateral displacement'!AD$1:AD393),$I$3/0)</f>
        <v>#DIV/0!</v>
      </c>
    </row>
    <row r="394" spans="2:7" x14ac:dyDescent="0.15">
      <c r="B394" s="15">
        <f>'RAOB Used for Calcs'!C394</f>
        <v>0</v>
      </c>
      <c r="D394" s="8" t="e">
        <f>IF('RAOB Used for Calcs'!N394=1,$I$3-SUM('lateral displacement'!AB$1:AB394),$I$3/0)</f>
        <v>#DIV/0!</v>
      </c>
      <c r="G394" s="8" t="e">
        <f>IF('RAOB Used for Calcs'!N394=1,$K$3-SUM('lateral displacement'!AD$1:AD394),$I$3/0)</f>
        <v>#DIV/0!</v>
      </c>
    </row>
    <row r="395" spans="2:7" x14ac:dyDescent="0.15">
      <c r="B395" s="15">
        <f>'RAOB Used for Calcs'!C395</f>
        <v>0</v>
      </c>
      <c r="D395" s="8" t="e">
        <f>IF('RAOB Used for Calcs'!N395=1,$I$3-SUM('lateral displacement'!AB$1:AB395),$I$3/0)</f>
        <v>#DIV/0!</v>
      </c>
      <c r="G395" s="8" t="e">
        <f>IF('RAOB Used for Calcs'!N395=1,$K$3-SUM('lateral displacement'!AD$1:AD395),$I$3/0)</f>
        <v>#DIV/0!</v>
      </c>
    </row>
    <row r="396" spans="2:7" x14ac:dyDescent="0.15">
      <c r="B396" s="15">
        <f>'RAOB Used for Calcs'!C396</f>
        <v>0</v>
      </c>
      <c r="D396" s="8" t="e">
        <f>IF('RAOB Used for Calcs'!N396=1,$I$3-SUM('lateral displacement'!AB$1:AB396),$I$3/0)</f>
        <v>#DIV/0!</v>
      </c>
      <c r="G396" s="8" t="e">
        <f>IF('RAOB Used for Calcs'!N396=1,$K$3-SUM('lateral displacement'!AD$1:AD396),$I$3/0)</f>
        <v>#DIV/0!</v>
      </c>
    </row>
    <row r="397" spans="2:7" x14ac:dyDescent="0.15">
      <c r="B397" s="15">
        <f>'RAOB Used for Calcs'!C397</f>
        <v>0</v>
      </c>
      <c r="D397" s="8" t="e">
        <f>IF('RAOB Used for Calcs'!N397=1,$I$3-SUM('lateral displacement'!AB$1:AB397),$I$3/0)</f>
        <v>#DIV/0!</v>
      </c>
      <c r="G397" s="8" t="e">
        <f>IF('RAOB Used for Calcs'!N397=1,$K$3-SUM('lateral displacement'!AD$1:AD397),$I$3/0)</f>
        <v>#DIV/0!</v>
      </c>
    </row>
    <row r="398" spans="2:7" x14ac:dyDescent="0.15">
      <c r="B398" s="15">
        <f>'RAOB Used for Calcs'!C398</f>
        <v>0</v>
      </c>
      <c r="D398" s="8" t="e">
        <f>IF('RAOB Used for Calcs'!N398=1,$I$3-SUM('lateral displacement'!AB$1:AB398),$I$3/0)</f>
        <v>#DIV/0!</v>
      </c>
      <c r="G398" s="8" t="e">
        <f>IF('RAOB Used for Calcs'!N398=1,$K$3-SUM('lateral displacement'!AD$1:AD398),$I$3/0)</f>
        <v>#DIV/0!</v>
      </c>
    </row>
    <row r="399" spans="2:7" x14ac:dyDescent="0.15">
      <c r="B399" s="15">
        <f>'RAOB Used for Calcs'!C399</f>
        <v>0</v>
      </c>
      <c r="D399" s="8" t="e">
        <f>IF('RAOB Used for Calcs'!N399=1,$I$3-SUM('lateral displacement'!AB$1:AB399),$I$3/0)</f>
        <v>#DIV/0!</v>
      </c>
      <c r="G399" s="8" t="e">
        <f>IF('RAOB Used for Calcs'!N399=1,$K$3-SUM('lateral displacement'!AD$1:AD399),$I$3/0)</f>
        <v>#DIV/0!</v>
      </c>
    </row>
    <row r="400" spans="2:7" x14ac:dyDescent="0.15">
      <c r="B400" s="15">
        <f>'RAOB Used for Calcs'!C400</f>
        <v>0</v>
      </c>
      <c r="D400" s="8" t="e">
        <f>IF('RAOB Used for Calcs'!N400=1,$I$3-SUM('lateral displacement'!AB$1:AB400),$I$3/0)</f>
        <v>#DIV/0!</v>
      </c>
      <c r="G400" s="8" t="e">
        <f>IF('RAOB Used for Calcs'!N400=1,$K$3-SUM('lateral displacement'!AD$1:AD400),$I$3/0)</f>
        <v>#DIV/0!</v>
      </c>
    </row>
    <row r="401" spans="2:7" x14ac:dyDescent="0.15">
      <c r="B401" s="15">
        <f>'RAOB Used for Calcs'!C401</f>
        <v>0</v>
      </c>
      <c r="D401" s="8" t="e">
        <f>IF('RAOB Used for Calcs'!N401=1,$I$3-SUM('lateral displacement'!AB$1:AB401),$I$3/0)</f>
        <v>#DIV/0!</v>
      </c>
      <c r="G401" s="8" t="e">
        <f>IF('RAOB Used for Calcs'!N401=1,$K$3-SUM('lateral displacement'!AD$1:AD401),$I$3/0)</f>
        <v>#DIV/0!</v>
      </c>
    </row>
    <row r="402" spans="2:7" x14ac:dyDescent="0.15">
      <c r="B402" s="15">
        <f>'RAOB Used for Calcs'!C402</f>
        <v>0</v>
      </c>
      <c r="D402" s="8" t="e">
        <f>IF('RAOB Used for Calcs'!N402=1,$I$3-SUM('lateral displacement'!AB$1:AB402),$I$3/0)</f>
        <v>#DIV/0!</v>
      </c>
      <c r="G402" s="8" t="e">
        <f>IF('RAOB Used for Calcs'!N402=1,$K$3-SUM('lateral displacement'!AD$1:AD402),$I$3/0)</f>
        <v>#DIV/0!</v>
      </c>
    </row>
    <row r="403" spans="2:7" x14ac:dyDescent="0.15">
      <c r="B403" s="15">
        <f>'RAOB Used for Calcs'!C403</f>
        <v>0</v>
      </c>
      <c r="D403" s="8" t="e">
        <f>IF('RAOB Used for Calcs'!N403=1,$I$3-SUM('lateral displacement'!AB$1:AB403),$I$3/0)</f>
        <v>#DIV/0!</v>
      </c>
      <c r="G403" s="8" t="e">
        <f>IF('RAOB Used for Calcs'!N403=1,$K$3-SUM('lateral displacement'!AD$1:AD403),$I$3/0)</f>
        <v>#DIV/0!</v>
      </c>
    </row>
    <row r="404" spans="2:7" x14ac:dyDescent="0.15">
      <c r="B404" s="15">
        <f>'RAOB Used for Calcs'!C404</f>
        <v>0</v>
      </c>
      <c r="D404" s="8" t="e">
        <f>IF('RAOB Used for Calcs'!N404=1,$I$3-SUM('lateral displacement'!AB$1:AB404),$I$3/0)</f>
        <v>#DIV/0!</v>
      </c>
      <c r="G404" s="8" t="e">
        <f>IF('RAOB Used for Calcs'!N404=1,$K$3-SUM('lateral displacement'!AD$1:AD404),$I$3/0)</f>
        <v>#DIV/0!</v>
      </c>
    </row>
    <row r="405" spans="2:7" x14ac:dyDescent="0.15">
      <c r="B405" s="15">
        <f>'RAOB Used for Calcs'!C405</f>
        <v>0</v>
      </c>
      <c r="D405" s="8" t="e">
        <f>IF('RAOB Used for Calcs'!N405=1,$I$3-SUM('lateral displacement'!AB$1:AB405),$I$3/0)</f>
        <v>#DIV/0!</v>
      </c>
      <c r="G405" s="8" t="e">
        <f>IF('RAOB Used for Calcs'!N405=1,$K$3-SUM('lateral displacement'!AD$1:AD405),$I$3/0)</f>
        <v>#DIV/0!</v>
      </c>
    </row>
    <row r="406" spans="2:7" x14ac:dyDescent="0.15">
      <c r="B406" s="15">
        <f>'RAOB Used for Calcs'!C406</f>
        <v>0</v>
      </c>
      <c r="D406" s="8" t="e">
        <f>IF('RAOB Used for Calcs'!N406=1,$I$3-SUM('lateral displacement'!AB$1:AB406),$I$3/0)</f>
        <v>#DIV/0!</v>
      </c>
      <c r="G406" s="8" t="e">
        <f>IF('RAOB Used for Calcs'!N406=1,$K$3-SUM('lateral displacement'!AD$1:AD406),$I$3/0)</f>
        <v>#DIV/0!</v>
      </c>
    </row>
    <row r="407" spans="2:7" x14ac:dyDescent="0.15">
      <c r="B407" s="15">
        <f>'RAOB Used for Calcs'!C407</f>
        <v>0</v>
      </c>
      <c r="D407" s="8" t="e">
        <f>IF('RAOB Used for Calcs'!N407=1,$I$3-SUM('lateral displacement'!AB$1:AB407),$I$3/0)</f>
        <v>#DIV/0!</v>
      </c>
      <c r="G407" s="8" t="e">
        <f>IF('RAOB Used for Calcs'!N407=1,$K$3-SUM('lateral displacement'!AD$1:AD407),$I$3/0)</f>
        <v>#DIV/0!</v>
      </c>
    </row>
    <row r="408" spans="2:7" x14ac:dyDescent="0.15">
      <c r="B408" s="15">
        <f>'RAOB Used for Calcs'!C408</f>
        <v>0</v>
      </c>
      <c r="D408" s="8" t="e">
        <f>IF('RAOB Used for Calcs'!N408=1,$I$3-SUM('lateral displacement'!AB$1:AB408),$I$3/0)</f>
        <v>#DIV/0!</v>
      </c>
      <c r="G408" s="8" t="e">
        <f>IF('RAOB Used for Calcs'!N408=1,$K$3-SUM('lateral displacement'!AD$1:AD408),$I$3/0)</f>
        <v>#DIV/0!</v>
      </c>
    </row>
    <row r="409" spans="2:7" x14ac:dyDescent="0.15">
      <c r="B409" s="15">
        <f>'RAOB Used for Calcs'!C409</f>
        <v>0</v>
      </c>
      <c r="D409" s="8" t="e">
        <f>IF('RAOB Used for Calcs'!N409=1,$I$3-SUM('lateral displacement'!AB$1:AB409),$I$3/0)</f>
        <v>#DIV/0!</v>
      </c>
      <c r="G409" s="8" t="e">
        <f>IF('RAOB Used for Calcs'!N409=1,$K$3-SUM('lateral displacement'!AD$1:AD409),$I$3/0)</f>
        <v>#DIV/0!</v>
      </c>
    </row>
    <row r="410" spans="2:7" x14ac:dyDescent="0.15">
      <c r="B410" s="15">
        <f>'RAOB Used for Calcs'!C410</f>
        <v>0</v>
      </c>
      <c r="D410" s="8" t="e">
        <f>IF('RAOB Used for Calcs'!N410=1,$I$3-SUM('lateral displacement'!AB$1:AB410),$I$3/0)</f>
        <v>#DIV/0!</v>
      </c>
      <c r="G410" s="8" t="e">
        <f>IF('RAOB Used for Calcs'!N410=1,$K$3-SUM('lateral displacement'!AD$1:AD410),$I$3/0)</f>
        <v>#DIV/0!</v>
      </c>
    </row>
    <row r="411" spans="2:7" x14ac:dyDescent="0.15">
      <c r="B411" s="15">
        <f>'RAOB Used for Calcs'!C411</f>
        <v>0</v>
      </c>
      <c r="D411" s="8" t="e">
        <f>IF('RAOB Used for Calcs'!N411=1,$I$3-SUM('lateral displacement'!AB$1:AB411),$I$3/0)</f>
        <v>#DIV/0!</v>
      </c>
      <c r="G411" s="8" t="e">
        <f>IF('RAOB Used for Calcs'!N411=1,$K$3-SUM('lateral displacement'!AD$1:AD411),$I$3/0)</f>
        <v>#DIV/0!</v>
      </c>
    </row>
    <row r="412" spans="2:7" x14ac:dyDescent="0.15">
      <c r="B412" s="15">
        <f>'RAOB Used for Calcs'!C412</f>
        <v>0</v>
      </c>
      <c r="D412" s="8" t="e">
        <f>IF('RAOB Used for Calcs'!N412=1,$I$3-SUM('lateral displacement'!AB$1:AB412),$I$3/0)</f>
        <v>#DIV/0!</v>
      </c>
      <c r="G412" s="8" t="e">
        <f>IF('RAOB Used for Calcs'!N412=1,$K$3-SUM('lateral displacement'!AD$1:AD412),$I$3/0)</f>
        <v>#DIV/0!</v>
      </c>
    </row>
    <row r="413" spans="2:7" x14ac:dyDescent="0.15">
      <c r="B413" s="15">
        <f>'RAOB Used for Calcs'!C413</f>
        <v>0</v>
      </c>
      <c r="D413" s="8" t="e">
        <f>IF('RAOB Used for Calcs'!N413=1,$I$3-SUM('lateral displacement'!AB$1:AB413),$I$3/0)</f>
        <v>#DIV/0!</v>
      </c>
      <c r="G413" s="8" t="e">
        <f>IF('RAOB Used for Calcs'!N413=1,$K$3-SUM('lateral displacement'!AD$1:AD413),$I$3/0)</f>
        <v>#DIV/0!</v>
      </c>
    </row>
    <row r="414" spans="2:7" x14ac:dyDescent="0.15">
      <c r="B414" s="15">
        <f>'RAOB Used for Calcs'!C414</f>
        <v>0</v>
      </c>
      <c r="D414" s="8" t="e">
        <f>IF('RAOB Used for Calcs'!N414=1,$I$3-SUM('lateral displacement'!AB$1:AB414),$I$3/0)</f>
        <v>#DIV/0!</v>
      </c>
      <c r="G414" s="8" t="e">
        <f>IF('RAOB Used for Calcs'!N414=1,$K$3-SUM('lateral displacement'!AD$1:AD414),$I$3/0)</f>
        <v>#DIV/0!</v>
      </c>
    </row>
    <row r="415" spans="2:7" x14ac:dyDescent="0.15">
      <c r="B415" s="15">
        <f>'RAOB Used for Calcs'!C415</f>
        <v>0</v>
      </c>
      <c r="D415" s="8" t="e">
        <f>IF('RAOB Used for Calcs'!N415=1,$I$3-SUM('lateral displacement'!AB$1:AB415),$I$3/0)</f>
        <v>#DIV/0!</v>
      </c>
      <c r="G415" s="8" t="e">
        <f>IF('RAOB Used for Calcs'!N415=1,$K$3-SUM('lateral displacement'!AD$1:AD415),$I$3/0)</f>
        <v>#DIV/0!</v>
      </c>
    </row>
    <row r="416" spans="2:7" x14ac:dyDescent="0.15">
      <c r="B416" s="15">
        <f>'RAOB Used for Calcs'!C416</f>
        <v>0</v>
      </c>
      <c r="D416" s="8" t="e">
        <f>IF('RAOB Used for Calcs'!N416=1,$I$3-SUM('lateral displacement'!AB$1:AB416),$I$3/0)</f>
        <v>#DIV/0!</v>
      </c>
      <c r="G416" s="8" t="e">
        <f>IF('RAOB Used for Calcs'!N416=1,$K$3-SUM('lateral displacement'!AD$1:AD416),$I$3/0)</f>
        <v>#DIV/0!</v>
      </c>
    </row>
    <row r="417" spans="2:7" x14ac:dyDescent="0.15">
      <c r="B417" s="15">
        <f>'RAOB Used for Calcs'!C417</f>
        <v>0</v>
      </c>
      <c r="D417" s="8" t="e">
        <f>IF('RAOB Used for Calcs'!N417=1,$I$3-SUM('lateral displacement'!AB$1:AB417),$I$3/0)</f>
        <v>#DIV/0!</v>
      </c>
      <c r="G417" s="8" t="e">
        <f>IF('RAOB Used for Calcs'!N417=1,$K$3-SUM('lateral displacement'!AD$1:AD417),$I$3/0)</f>
        <v>#DIV/0!</v>
      </c>
    </row>
    <row r="418" spans="2:7" x14ac:dyDescent="0.15">
      <c r="B418" s="15">
        <f>'RAOB Used for Calcs'!C418</f>
        <v>0</v>
      </c>
      <c r="D418" s="8" t="e">
        <f>IF('RAOB Used for Calcs'!N418=1,$I$3-SUM('lateral displacement'!AB$1:AB418),$I$3/0)</f>
        <v>#DIV/0!</v>
      </c>
      <c r="G418" s="8" t="e">
        <f>IF('RAOB Used for Calcs'!N418=1,$K$3-SUM('lateral displacement'!AD$1:AD418),$I$3/0)</f>
        <v>#DIV/0!</v>
      </c>
    </row>
    <row r="419" spans="2:7" x14ac:dyDescent="0.15">
      <c r="B419" s="15">
        <f>'RAOB Used for Calcs'!C419</f>
        <v>0</v>
      </c>
      <c r="D419" s="8" t="e">
        <f>IF('RAOB Used for Calcs'!N419=1,$I$3-SUM('lateral displacement'!AB$1:AB419),$I$3/0)</f>
        <v>#DIV/0!</v>
      </c>
      <c r="G419" s="8" t="e">
        <f>IF('RAOB Used for Calcs'!N419=1,$K$3-SUM('lateral displacement'!AD$1:AD419),$I$3/0)</f>
        <v>#DIV/0!</v>
      </c>
    </row>
    <row r="420" spans="2:7" x14ac:dyDescent="0.15">
      <c r="B420" s="15">
        <f>'RAOB Used for Calcs'!C420</f>
        <v>0</v>
      </c>
      <c r="D420" s="8" t="e">
        <f>IF('RAOB Used for Calcs'!N420=1,$I$3-SUM('lateral displacement'!AB$1:AB420),$I$3/0)</f>
        <v>#DIV/0!</v>
      </c>
      <c r="G420" s="8" t="e">
        <f>IF('RAOB Used for Calcs'!N420=1,$K$3-SUM('lateral displacement'!AD$1:AD420),$I$3/0)</f>
        <v>#DIV/0!</v>
      </c>
    </row>
    <row r="421" spans="2:7" x14ac:dyDescent="0.15">
      <c r="B421" s="15">
        <f>'RAOB Used for Calcs'!C421</f>
        <v>0</v>
      </c>
      <c r="D421" s="8" t="e">
        <f>IF('RAOB Used for Calcs'!N421=1,$I$3-SUM('lateral displacement'!AB$1:AB421),$I$3/0)</f>
        <v>#DIV/0!</v>
      </c>
      <c r="G421" s="8" t="e">
        <f>IF('RAOB Used for Calcs'!N421=1,$K$3-SUM('lateral displacement'!AD$1:AD421),$I$3/0)</f>
        <v>#DIV/0!</v>
      </c>
    </row>
    <row r="422" spans="2:7" x14ac:dyDescent="0.15">
      <c r="B422" s="15">
        <f>'RAOB Used for Calcs'!C422</f>
        <v>0</v>
      </c>
      <c r="D422" s="8" t="e">
        <f>IF('RAOB Used for Calcs'!N422=1,$I$3-SUM('lateral displacement'!AB$1:AB422),$I$3/0)</f>
        <v>#DIV/0!</v>
      </c>
      <c r="G422" s="8" t="e">
        <f>IF('RAOB Used for Calcs'!N422=1,$K$3-SUM('lateral displacement'!AD$1:AD422),$I$3/0)</f>
        <v>#DIV/0!</v>
      </c>
    </row>
    <row r="423" spans="2:7" x14ac:dyDescent="0.15">
      <c r="B423" s="15">
        <f>'RAOB Used for Calcs'!C423</f>
        <v>0</v>
      </c>
      <c r="D423" s="8" t="e">
        <f>IF('RAOB Used for Calcs'!N423=1,$I$3-SUM('lateral displacement'!AB$1:AB423),$I$3/0)</f>
        <v>#DIV/0!</v>
      </c>
      <c r="G423" s="8" t="e">
        <f>IF('RAOB Used for Calcs'!N423=1,$K$3-SUM('lateral displacement'!AD$1:AD423),$I$3/0)</f>
        <v>#DIV/0!</v>
      </c>
    </row>
    <row r="424" spans="2:7" x14ac:dyDescent="0.15">
      <c r="B424" s="15">
        <f>'RAOB Used for Calcs'!C424</f>
        <v>0</v>
      </c>
      <c r="D424" s="8" t="e">
        <f>IF('RAOB Used for Calcs'!N424=1,$I$3-SUM('lateral displacement'!AB$1:AB424),$I$3/0)</f>
        <v>#DIV/0!</v>
      </c>
      <c r="G424" s="8" t="e">
        <f>IF('RAOB Used for Calcs'!N424=1,$K$3-SUM('lateral displacement'!AD$1:AD424),$I$3/0)</f>
        <v>#DIV/0!</v>
      </c>
    </row>
    <row r="425" spans="2:7" x14ac:dyDescent="0.15">
      <c r="B425" s="15">
        <f>'RAOB Used for Calcs'!C425</f>
        <v>0</v>
      </c>
      <c r="D425" s="8" t="e">
        <f>IF('RAOB Used for Calcs'!N425=1,$I$3-SUM('lateral displacement'!AB$1:AB425),$I$3/0)</f>
        <v>#DIV/0!</v>
      </c>
      <c r="G425" s="8" t="e">
        <f>IF('RAOB Used for Calcs'!N425=1,$K$3-SUM('lateral displacement'!AD$1:AD425),$I$3/0)</f>
        <v>#DIV/0!</v>
      </c>
    </row>
    <row r="426" spans="2:7" x14ac:dyDescent="0.15">
      <c r="B426" s="15">
        <f>'RAOB Used for Calcs'!C426</f>
        <v>0</v>
      </c>
      <c r="D426" s="8" t="e">
        <f>IF('RAOB Used for Calcs'!N426=1,$I$3-SUM('lateral displacement'!AB$1:AB426),$I$3/0)</f>
        <v>#DIV/0!</v>
      </c>
      <c r="G426" s="8" t="e">
        <f>IF('RAOB Used for Calcs'!N426=1,$K$3-SUM('lateral displacement'!AD$1:AD426),$I$3/0)</f>
        <v>#DIV/0!</v>
      </c>
    </row>
    <row r="427" spans="2:7" x14ac:dyDescent="0.15">
      <c r="B427" s="15">
        <f>'RAOB Used for Calcs'!C427</f>
        <v>0</v>
      </c>
      <c r="D427" s="8" t="e">
        <f>IF('RAOB Used for Calcs'!N427=1,$I$3-SUM('lateral displacement'!AB$1:AB427),$I$3/0)</f>
        <v>#DIV/0!</v>
      </c>
      <c r="G427" s="8" t="e">
        <f>IF('RAOB Used for Calcs'!N427=1,$K$3-SUM('lateral displacement'!AD$1:AD427),$I$3/0)</f>
        <v>#DIV/0!</v>
      </c>
    </row>
    <row r="428" spans="2:7" x14ac:dyDescent="0.15">
      <c r="B428" s="15">
        <f>'RAOB Used for Calcs'!C428</f>
        <v>0</v>
      </c>
      <c r="D428" s="8" t="e">
        <f>IF('RAOB Used for Calcs'!N428=1,$I$3-SUM('lateral displacement'!AB$1:AB428),$I$3/0)</f>
        <v>#DIV/0!</v>
      </c>
      <c r="G428" s="8" t="e">
        <f>IF('RAOB Used for Calcs'!N428=1,$K$3-SUM('lateral displacement'!AD$1:AD428),$I$3/0)</f>
        <v>#DIV/0!</v>
      </c>
    </row>
    <row r="429" spans="2:7" x14ac:dyDescent="0.15">
      <c r="B429" s="15">
        <f>'RAOB Used for Calcs'!C429</f>
        <v>0</v>
      </c>
      <c r="D429" s="8" t="e">
        <f>IF('RAOB Used for Calcs'!N429=1,$I$3-SUM('lateral displacement'!AB$1:AB429),$I$3/0)</f>
        <v>#DIV/0!</v>
      </c>
      <c r="G429" s="8" t="e">
        <f>IF('RAOB Used for Calcs'!N429=1,$K$3-SUM('lateral displacement'!AD$1:AD429),$I$3/0)</f>
        <v>#DIV/0!</v>
      </c>
    </row>
    <row r="430" spans="2:7" x14ac:dyDescent="0.15">
      <c r="B430" s="15">
        <f>'RAOB Used for Calcs'!C430</f>
        <v>0</v>
      </c>
      <c r="D430" s="8" t="e">
        <f>IF('RAOB Used for Calcs'!N430=1,$I$3-SUM('lateral displacement'!AB$1:AB430),$I$3/0)</f>
        <v>#DIV/0!</v>
      </c>
      <c r="G430" s="8" t="e">
        <f>IF('RAOB Used for Calcs'!N430=1,$K$3-SUM('lateral displacement'!AD$1:AD430),$I$3/0)</f>
        <v>#DIV/0!</v>
      </c>
    </row>
    <row r="431" spans="2:7" x14ac:dyDescent="0.15">
      <c r="B431" s="15">
        <f>'RAOB Used for Calcs'!C431</f>
        <v>0</v>
      </c>
      <c r="D431" s="8" t="e">
        <f>IF('RAOB Used for Calcs'!N431=1,$I$3-SUM('lateral displacement'!AB$1:AB431),$I$3/0)</f>
        <v>#DIV/0!</v>
      </c>
      <c r="G431" s="8" t="e">
        <f>IF('RAOB Used for Calcs'!N431=1,$K$3-SUM('lateral displacement'!AD$1:AD431),$I$3/0)</f>
        <v>#DIV/0!</v>
      </c>
    </row>
    <row r="432" spans="2:7" x14ac:dyDescent="0.15">
      <c r="B432" s="15">
        <f>'RAOB Used for Calcs'!C432</f>
        <v>0</v>
      </c>
      <c r="D432" s="8" t="e">
        <f>IF('RAOB Used for Calcs'!N432=1,$I$3-SUM('lateral displacement'!AB$1:AB432),$I$3/0)</f>
        <v>#DIV/0!</v>
      </c>
      <c r="G432" s="8" t="e">
        <f>IF('RAOB Used for Calcs'!N432=1,$K$3-SUM('lateral displacement'!AD$1:AD432),$I$3/0)</f>
        <v>#DIV/0!</v>
      </c>
    </row>
    <row r="433" spans="2:7" x14ac:dyDescent="0.15">
      <c r="B433" s="15">
        <f>'RAOB Used for Calcs'!C433</f>
        <v>0</v>
      </c>
      <c r="D433" s="8" t="e">
        <f>IF('RAOB Used for Calcs'!N433=1,$I$3-SUM('lateral displacement'!AB$1:AB433),$I$3/0)</f>
        <v>#DIV/0!</v>
      </c>
      <c r="G433" s="8" t="e">
        <f>IF('RAOB Used for Calcs'!N433=1,$K$3-SUM('lateral displacement'!AD$1:AD433),$I$3/0)</f>
        <v>#DIV/0!</v>
      </c>
    </row>
    <row r="434" spans="2:7" x14ac:dyDescent="0.15">
      <c r="B434" s="15">
        <f>'RAOB Used for Calcs'!C434</f>
        <v>0</v>
      </c>
      <c r="D434" s="8" t="e">
        <f>IF('RAOB Used for Calcs'!N434=1,$I$3-SUM('lateral displacement'!AB$1:AB434),$I$3/0)</f>
        <v>#DIV/0!</v>
      </c>
      <c r="G434" s="8" t="e">
        <f>IF('RAOB Used for Calcs'!N434=1,$K$3-SUM('lateral displacement'!AD$1:AD434),$I$3/0)</f>
        <v>#DIV/0!</v>
      </c>
    </row>
    <row r="435" spans="2:7" x14ac:dyDescent="0.15">
      <c r="B435" s="15">
        <f>'RAOB Used for Calcs'!C435</f>
        <v>0</v>
      </c>
      <c r="D435" s="8" t="e">
        <f>IF('RAOB Used for Calcs'!N435=1,$I$3-SUM('lateral displacement'!AB$1:AB435),$I$3/0)</f>
        <v>#DIV/0!</v>
      </c>
      <c r="G435" s="8" t="e">
        <f>IF('RAOB Used for Calcs'!N435=1,$K$3-SUM('lateral displacement'!AD$1:AD435),$I$3/0)</f>
        <v>#DIV/0!</v>
      </c>
    </row>
    <row r="436" spans="2:7" x14ac:dyDescent="0.15">
      <c r="B436" s="15">
        <f>'RAOB Used for Calcs'!C436</f>
        <v>0</v>
      </c>
      <c r="D436" s="8" t="e">
        <f>IF('RAOB Used for Calcs'!N436=1,$I$3-SUM('lateral displacement'!AB$1:AB436),$I$3/0)</f>
        <v>#DIV/0!</v>
      </c>
      <c r="G436" s="8" t="e">
        <f>IF('RAOB Used for Calcs'!N436=1,$K$3-SUM('lateral displacement'!AD$1:AD436),$I$3/0)</f>
        <v>#DIV/0!</v>
      </c>
    </row>
    <row r="437" spans="2:7" x14ac:dyDescent="0.15">
      <c r="B437" s="15">
        <f>'RAOB Used for Calcs'!C437</f>
        <v>0</v>
      </c>
      <c r="D437" s="8" t="e">
        <f>IF('RAOB Used for Calcs'!N437=1,$I$3-SUM('lateral displacement'!AB$1:AB437),$I$3/0)</f>
        <v>#DIV/0!</v>
      </c>
      <c r="G437" s="8" t="e">
        <f>IF('RAOB Used for Calcs'!N437=1,$K$3-SUM('lateral displacement'!AD$1:AD437),$I$3/0)</f>
        <v>#DIV/0!</v>
      </c>
    </row>
    <row r="438" spans="2:7" x14ac:dyDescent="0.15">
      <c r="B438" s="15">
        <f>'RAOB Used for Calcs'!C438</f>
        <v>0</v>
      </c>
      <c r="D438" s="8" t="e">
        <f>IF('RAOB Used for Calcs'!N438=1,$I$3-SUM('lateral displacement'!AB$1:AB438),$I$3/0)</f>
        <v>#DIV/0!</v>
      </c>
      <c r="G438" s="8" t="e">
        <f>IF('RAOB Used for Calcs'!N438=1,$K$3-SUM('lateral displacement'!AD$1:AD438),$I$3/0)</f>
        <v>#DIV/0!</v>
      </c>
    </row>
    <row r="439" spans="2:7" x14ac:dyDescent="0.15">
      <c r="B439" s="15">
        <f>'RAOB Used for Calcs'!C439</f>
        <v>0</v>
      </c>
      <c r="D439" s="8" t="e">
        <f>IF('RAOB Used for Calcs'!N439=1,$I$3-SUM('lateral displacement'!AB$1:AB439),$I$3/0)</f>
        <v>#DIV/0!</v>
      </c>
      <c r="G439" s="8" t="e">
        <f>IF('RAOB Used for Calcs'!N439=1,$K$3-SUM('lateral displacement'!AD$1:AD439),$I$3/0)</f>
        <v>#DIV/0!</v>
      </c>
    </row>
    <row r="440" spans="2:7" x14ac:dyDescent="0.15">
      <c r="B440" s="15">
        <f>'RAOB Used for Calcs'!C440</f>
        <v>0</v>
      </c>
      <c r="D440" s="8" t="e">
        <f>IF('RAOB Used for Calcs'!N440=1,$I$3-SUM('lateral displacement'!AB$1:AB440),$I$3/0)</f>
        <v>#DIV/0!</v>
      </c>
      <c r="G440" s="8" t="e">
        <f>IF('RAOB Used for Calcs'!N440=1,$K$3-SUM('lateral displacement'!AD$1:AD440),$I$3/0)</f>
        <v>#DIV/0!</v>
      </c>
    </row>
    <row r="441" spans="2:7" x14ac:dyDescent="0.15">
      <c r="B441" s="15">
        <f>'RAOB Used for Calcs'!C441</f>
        <v>0</v>
      </c>
      <c r="D441" s="8" t="e">
        <f>IF('RAOB Used for Calcs'!N441=1,$I$3-SUM('lateral displacement'!AB$1:AB441),$I$3/0)</f>
        <v>#DIV/0!</v>
      </c>
      <c r="G441" s="8" t="e">
        <f>IF('RAOB Used for Calcs'!N441=1,$K$3-SUM('lateral displacement'!AD$1:AD441),$I$3/0)</f>
        <v>#DIV/0!</v>
      </c>
    </row>
    <row r="442" spans="2:7" x14ac:dyDescent="0.15">
      <c r="B442" s="15">
        <f>'RAOB Used for Calcs'!C442</f>
        <v>0</v>
      </c>
      <c r="D442" s="8" t="e">
        <f>IF('RAOB Used for Calcs'!N442=1,$I$3-SUM('lateral displacement'!AB$1:AB442),$I$3/0)</f>
        <v>#DIV/0!</v>
      </c>
      <c r="G442" s="8" t="e">
        <f>IF('RAOB Used for Calcs'!N442=1,$K$3-SUM('lateral displacement'!AD$1:AD442),$I$3/0)</f>
        <v>#DIV/0!</v>
      </c>
    </row>
    <row r="443" spans="2:7" x14ac:dyDescent="0.15">
      <c r="B443" s="15">
        <f>'RAOB Used for Calcs'!C443</f>
        <v>0</v>
      </c>
      <c r="D443" s="8" t="e">
        <f>IF('RAOB Used for Calcs'!N443=1,$I$3-SUM('lateral displacement'!AB$1:AB443),$I$3/0)</f>
        <v>#DIV/0!</v>
      </c>
      <c r="G443" s="8" t="e">
        <f>IF('RAOB Used for Calcs'!N443=1,$K$3-SUM('lateral displacement'!AD$1:AD443),$I$3/0)</f>
        <v>#DIV/0!</v>
      </c>
    </row>
    <row r="444" spans="2:7" x14ac:dyDescent="0.15">
      <c r="B444" s="15">
        <f>'RAOB Used for Calcs'!C444</f>
        <v>0</v>
      </c>
      <c r="D444" s="8" t="e">
        <f>IF('RAOB Used for Calcs'!N444=1,$I$3-SUM('lateral displacement'!AB$1:AB444),$I$3/0)</f>
        <v>#DIV/0!</v>
      </c>
      <c r="G444" s="8" t="e">
        <f>IF('RAOB Used for Calcs'!N444=1,$K$3-SUM('lateral displacement'!AD$1:AD444),$I$3/0)</f>
        <v>#DIV/0!</v>
      </c>
    </row>
    <row r="445" spans="2:7" x14ac:dyDescent="0.15">
      <c r="B445" s="15">
        <f>'RAOB Used for Calcs'!C445</f>
        <v>0</v>
      </c>
      <c r="D445" s="8" t="e">
        <f>IF('RAOB Used for Calcs'!N445=1,$I$3-SUM('lateral displacement'!AB$1:AB445),$I$3/0)</f>
        <v>#DIV/0!</v>
      </c>
      <c r="G445" s="8" t="e">
        <f>IF('RAOB Used for Calcs'!N445=1,$K$3-SUM('lateral displacement'!AD$1:AD445),$I$3/0)</f>
        <v>#DIV/0!</v>
      </c>
    </row>
    <row r="446" spans="2:7" x14ac:dyDescent="0.15">
      <c r="B446" s="15">
        <f>'RAOB Used for Calcs'!C446</f>
        <v>0</v>
      </c>
      <c r="D446" s="8" t="e">
        <f>IF('RAOB Used for Calcs'!N446=1,$I$3-SUM('lateral displacement'!AB$1:AB446),$I$3/0)</f>
        <v>#DIV/0!</v>
      </c>
      <c r="G446" s="8" t="e">
        <f>IF('RAOB Used for Calcs'!N446=1,$K$3-SUM('lateral displacement'!AD$1:AD446),$I$3/0)</f>
        <v>#DIV/0!</v>
      </c>
    </row>
    <row r="447" spans="2:7" x14ac:dyDescent="0.15">
      <c r="B447" s="15">
        <f>'RAOB Used for Calcs'!C447</f>
        <v>0</v>
      </c>
      <c r="D447" s="8" t="e">
        <f>IF('RAOB Used for Calcs'!N447=1,$I$3-SUM('lateral displacement'!AB$1:AB447),$I$3/0)</f>
        <v>#DIV/0!</v>
      </c>
      <c r="G447" s="8" t="e">
        <f>IF('RAOB Used for Calcs'!N447=1,$K$3-SUM('lateral displacement'!AD$1:AD447),$I$3/0)</f>
        <v>#DIV/0!</v>
      </c>
    </row>
    <row r="448" spans="2:7" x14ac:dyDescent="0.15">
      <c r="B448" s="15">
        <f>'RAOB Used for Calcs'!C448</f>
        <v>0</v>
      </c>
      <c r="D448" s="8" t="e">
        <f>IF('RAOB Used for Calcs'!N448=1,$I$3-SUM('lateral displacement'!AB$1:AB448),$I$3/0)</f>
        <v>#DIV/0!</v>
      </c>
      <c r="G448" s="8" t="e">
        <f>IF('RAOB Used for Calcs'!N448=1,$K$3-SUM('lateral displacement'!AD$1:AD448),$I$3/0)</f>
        <v>#DIV/0!</v>
      </c>
    </row>
    <row r="449" spans="2:7" x14ac:dyDescent="0.15">
      <c r="B449" s="15">
        <f>'RAOB Used for Calcs'!C449</f>
        <v>0</v>
      </c>
      <c r="D449" s="8" t="e">
        <f>IF('RAOB Used for Calcs'!N449=1,$I$3-SUM('lateral displacement'!AB$1:AB449),$I$3/0)</f>
        <v>#DIV/0!</v>
      </c>
      <c r="G449" s="8" t="e">
        <f>IF('RAOB Used for Calcs'!N449=1,$K$3-SUM('lateral displacement'!AD$1:AD449),$I$3/0)</f>
        <v>#DIV/0!</v>
      </c>
    </row>
    <row r="450" spans="2:7" x14ac:dyDescent="0.15">
      <c r="B450" s="15">
        <f>'RAOB Used for Calcs'!C450</f>
        <v>0</v>
      </c>
      <c r="D450" s="8" t="e">
        <f>IF('RAOB Used for Calcs'!N450=1,$I$3-SUM('lateral displacement'!AB$1:AB450),$I$3/0)</f>
        <v>#DIV/0!</v>
      </c>
      <c r="G450" s="8" t="e">
        <f>IF('RAOB Used for Calcs'!N450=1,$K$3-SUM('lateral displacement'!AD$1:AD450),$I$3/0)</f>
        <v>#DIV/0!</v>
      </c>
    </row>
    <row r="451" spans="2:7" x14ac:dyDescent="0.15">
      <c r="B451" s="15">
        <f>'RAOB Used for Calcs'!C451</f>
        <v>0</v>
      </c>
      <c r="D451" s="8" t="e">
        <f>IF('RAOB Used for Calcs'!N451=1,$I$3-SUM('lateral displacement'!AB$1:AB451),$I$3/0)</f>
        <v>#DIV/0!</v>
      </c>
      <c r="G451" s="8" t="e">
        <f>IF('RAOB Used for Calcs'!N451=1,$K$3-SUM('lateral displacement'!AD$1:AD451),$I$3/0)</f>
        <v>#DIV/0!</v>
      </c>
    </row>
    <row r="452" spans="2:7" x14ac:dyDescent="0.15">
      <c r="B452" s="15">
        <f>'RAOB Used for Calcs'!C452</f>
        <v>0</v>
      </c>
      <c r="D452" s="8" t="e">
        <f>IF('RAOB Used for Calcs'!N452=1,$I$3-SUM('lateral displacement'!AB$1:AB452),$I$3/0)</f>
        <v>#DIV/0!</v>
      </c>
      <c r="G452" s="8" t="e">
        <f>IF('RAOB Used for Calcs'!N452=1,$K$3-SUM('lateral displacement'!AD$1:AD452),$I$3/0)</f>
        <v>#DIV/0!</v>
      </c>
    </row>
    <row r="453" spans="2:7" x14ac:dyDescent="0.15">
      <c r="B453" s="15">
        <f>'RAOB Used for Calcs'!C453</f>
        <v>0</v>
      </c>
      <c r="D453" s="8" t="e">
        <f>IF('RAOB Used for Calcs'!N453=1,$I$3-SUM('lateral displacement'!AB$1:AB453),$I$3/0)</f>
        <v>#DIV/0!</v>
      </c>
      <c r="G453" s="8" t="e">
        <f>IF('RAOB Used for Calcs'!N453=1,$K$3-SUM('lateral displacement'!AD$1:AD453),$I$3/0)</f>
        <v>#DIV/0!</v>
      </c>
    </row>
    <row r="454" spans="2:7" x14ac:dyDescent="0.15">
      <c r="B454" s="15">
        <f>'RAOB Used for Calcs'!C454</f>
        <v>0</v>
      </c>
      <c r="D454" s="8" t="e">
        <f>IF('RAOB Used for Calcs'!N454=1,$I$3-SUM('lateral displacement'!AB$1:AB454),$I$3/0)</f>
        <v>#DIV/0!</v>
      </c>
      <c r="G454" s="8" t="e">
        <f>IF('RAOB Used for Calcs'!N454=1,$K$3-SUM('lateral displacement'!AD$1:AD454),$I$3/0)</f>
        <v>#DIV/0!</v>
      </c>
    </row>
    <row r="455" spans="2:7" x14ac:dyDescent="0.15">
      <c r="B455" s="15">
        <f>'RAOB Used for Calcs'!C455</f>
        <v>0</v>
      </c>
      <c r="D455" s="8" t="e">
        <f>IF('RAOB Used for Calcs'!N455=1,$I$3-SUM('lateral displacement'!AB$1:AB455),$I$3/0)</f>
        <v>#DIV/0!</v>
      </c>
      <c r="G455" s="8" t="e">
        <f>IF('RAOB Used for Calcs'!N455=1,$K$3-SUM('lateral displacement'!AD$1:AD455),$I$3/0)</f>
        <v>#DIV/0!</v>
      </c>
    </row>
    <row r="456" spans="2:7" x14ac:dyDescent="0.15">
      <c r="B456" s="15">
        <f>'RAOB Used for Calcs'!C456</f>
        <v>0</v>
      </c>
      <c r="D456" s="8" t="e">
        <f>IF('RAOB Used for Calcs'!N456=1,$I$3-SUM('lateral displacement'!AB$1:AB456),$I$3/0)</f>
        <v>#DIV/0!</v>
      </c>
      <c r="G456" s="8" t="e">
        <f>IF('RAOB Used for Calcs'!N456=1,$K$3-SUM('lateral displacement'!AD$1:AD456),$I$3/0)</f>
        <v>#DIV/0!</v>
      </c>
    </row>
    <row r="457" spans="2:7" x14ac:dyDescent="0.15">
      <c r="B457" s="15">
        <f>'RAOB Used for Calcs'!C457</f>
        <v>0</v>
      </c>
      <c r="D457" s="8" t="e">
        <f>IF('RAOB Used for Calcs'!N457=1,$I$3-SUM('lateral displacement'!AB$1:AB457),$I$3/0)</f>
        <v>#DIV/0!</v>
      </c>
      <c r="G457" s="8" t="e">
        <f>IF('RAOB Used for Calcs'!N457=1,$K$3-SUM('lateral displacement'!AD$1:AD457),$I$3/0)</f>
        <v>#DIV/0!</v>
      </c>
    </row>
    <row r="458" spans="2:7" x14ac:dyDescent="0.15">
      <c r="B458" s="15">
        <f>'RAOB Used for Calcs'!C458</f>
        <v>0</v>
      </c>
      <c r="D458" s="8" t="e">
        <f>IF('RAOB Used for Calcs'!N458=1,$I$3-SUM('lateral displacement'!AB$1:AB458),$I$3/0)</f>
        <v>#DIV/0!</v>
      </c>
      <c r="G458" s="8" t="e">
        <f>IF('RAOB Used for Calcs'!N458=1,$K$3-SUM('lateral displacement'!AD$1:AD458),$I$3/0)</f>
        <v>#DIV/0!</v>
      </c>
    </row>
    <row r="459" spans="2:7" x14ac:dyDescent="0.15">
      <c r="B459" s="15">
        <f>'RAOB Used for Calcs'!C459</f>
        <v>0</v>
      </c>
      <c r="D459" s="8" t="e">
        <f>IF('RAOB Used for Calcs'!N459=1,$I$3-SUM('lateral displacement'!AB$1:AB459),$I$3/0)</f>
        <v>#DIV/0!</v>
      </c>
      <c r="G459" s="8" t="e">
        <f>IF('RAOB Used for Calcs'!N459=1,$K$3-SUM('lateral displacement'!AD$1:AD459),$I$3/0)</f>
        <v>#DIV/0!</v>
      </c>
    </row>
    <row r="460" spans="2:7" x14ac:dyDescent="0.15">
      <c r="B460" s="15">
        <f>'RAOB Used for Calcs'!C460</f>
        <v>0</v>
      </c>
      <c r="D460" s="8" t="e">
        <f>IF('RAOB Used for Calcs'!N460=1,$I$3-SUM('lateral displacement'!AB$1:AB460),$I$3/0)</f>
        <v>#DIV/0!</v>
      </c>
      <c r="G460" s="8" t="e">
        <f>IF('RAOB Used for Calcs'!N460=1,$K$3-SUM('lateral displacement'!AD$1:AD460),$I$3/0)</f>
        <v>#DIV/0!</v>
      </c>
    </row>
    <row r="461" spans="2:7" x14ac:dyDescent="0.15">
      <c r="B461" s="15">
        <f>'RAOB Used for Calcs'!C461</f>
        <v>0</v>
      </c>
      <c r="D461" s="8" t="e">
        <f>IF('RAOB Used for Calcs'!N461=1,$I$3-SUM('lateral displacement'!AB$1:AB461),$I$3/0)</f>
        <v>#DIV/0!</v>
      </c>
      <c r="G461" s="8" t="e">
        <f>IF('RAOB Used for Calcs'!N461=1,$K$3-SUM('lateral displacement'!AD$1:AD461),$I$3/0)</f>
        <v>#DIV/0!</v>
      </c>
    </row>
    <row r="462" spans="2:7" x14ac:dyDescent="0.15">
      <c r="B462" s="15">
        <f>'RAOB Used for Calcs'!C462</f>
        <v>0</v>
      </c>
      <c r="D462" s="8" t="e">
        <f>IF('RAOB Used for Calcs'!N462=1,$I$3-SUM('lateral displacement'!AB$1:AB462),$I$3/0)</f>
        <v>#DIV/0!</v>
      </c>
      <c r="G462" s="8" t="e">
        <f>IF('RAOB Used for Calcs'!N462=1,$K$3-SUM('lateral displacement'!AD$1:AD462),$I$3/0)</f>
        <v>#DIV/0!</v>
      </c>
    </row>
    <row r="463" spans="2:7" x14ac:dyDescent="0.15">
      <c r="B463" s="15">
        <f>'RAOB Used for Calcs'!C463</f>
        <v>0</v>
      </c>
      <c r="D463" s="8" t="e">
        <f>IF('RAOB Used for Calcs'!N463=1,$I$3-SUM('lateral displacement'!AB$1:AB463),$I$3/0)</f>
        <v>#DIV/0!</v>
      </c>
      <c r="G463" s="8" t="e">
        <f>IF('RAOB Used for Calcs'!N463=1,$K$3-SUM('lateral displacement'!AD$1:AD463),$I$3/0)</f>
        <v>#DIV/0!</v>
      </c>
    </row>
    <row r="464" spans="2:7" x14ac:dyDescent="0.15">
      <c r="B464" s="15">
        <f>'RAOB Used for Calcs'!C464</f>
        <v>0</v>
      </c>
      <c r="D464" s="8" t="e">
        <f>IF('RAOB Used for Calcs'!N464=1,$I$3-SUM('lateral displacement'!AB$1:AB464),$I$3/0)</f>
        <v>#DIV/0!</v>
      </c>
      <c r="G464" s="8" t="e">
        <f>IF('RAOB Used for Calcs'!N464=1,$K$3-SUM('lateral displacement'!AD$1:AD464),$I$3/0)</f>
        <v>#DIV/0!</v>
      </c>
    </row>
    <row r="465" spans="2:7" x14ac:dyDescent="0.15">
      <c r="B465" s="15">
        <f>'RAOB Used for Calcs'!C465</f>
        <v>0</v>
      </c>
      <c r="D465" s="8" t="e">
        <f>IF('RAOB Used for Calcs'!N465=1,$I$3-SUM('lateral displacement'!AB$1:AB465),$I$3/0)</f>
        <v>#DIV/0!</v>
      </c>
      <c r="G465" s="8" t="e">
        <f>IF('RAOB Used for Calcs'!N465=1,$K$3-SUM('lateral displacement'!AD$1:AD465),$I$3/0)</f>
        <v>#DIV/0!</v>
      </c>
    </row>
    <row r="466" spans="2:7" x14ac:dyDescent="0.15">
      <c r="B466" s="15">
        <f>'RAOB Used for Calcs'!C466</f>
        <v>0</v>
      </c>
      <c r="D466" s="8" t="e">
        <f>IF('RAOB Used for Calcs'!N466=1,$I$3-SUM('lateral displacement'!AB$1:AB466),$I$3/0)</f>
        <v>#DIV/0!</v>
      </c>
      <c r="G466" s="8" t="e">
        <f>IF('RAOB Used for Calcs'!N466=1,$K$3-SUM('lateral displacement'!AD$1:AD466),$I$3/0)</f>
        <v>#DIV/0!</v>
      </c>
    </row>
    <row r="467" spans="2:7" x14ac:dyDescent="0.15">
      <c r="B467" s="15">
        <f>'RAOB Used for Calcs'!C467</f>
        <v>0</v>
      </c>
      <c r="D467" s="8" t="e">
        <f>IF('RAOB Used for Calcs'!N467=1,$I$3-SUM('lateral displacement'!AB$1:AB467),$I$3/0)</f>
        <v>#DIV/0!</v>
      </c>
      <c r="G467" s="8" t="e">
        <f>IF('RAOB Used for Calcs'!N467=1,$K$3-SUM('lateral displacement'!AD$1:AD467),$I$3/0)</f>
        <v>#DIV/0!</v>
      </c>
    </row>
    <row r="468" spans="2:7" x14ac:dyDescent="0.15">
      <c r="B468" s="15">
        <f>'RAOB Used for Calcs'!C468</f>
        <v>0</v>
      </c>
      <c r="D468" s="8" t="e">
        <f>IF('RAOB Used for Calcs'!N468=1,$I$3-SUM('lateral displacement'!AB$1:AB468),$I$3/0)</f>
        <v>#DIV/0!</v>
      </c>
      <c r="G468" s="8" t="e">
        <f>IF('RAOB Used for Calcs'!N468=1,$K$3-SUM('lateral displacement'!AD$1:AD468),$I$3/0)</f>
        <v>#DIV/0!</v>
      </c>
    </row>
    <row r="469" spans="2:7" x14ac:dyDescent="0.15">
      <c r="B469" s="15">
        <f>'RAOB Used for Calcs'!C469</f>
        <v>0</v>
      </c>
      <c r="D469" s="8" t="e">
        <f>IF('RAOB Used for Calcs'!N469=1,$I$3-SUM('lateral displacement'!AB$1:AB469),$I$3/0)</f>
        <v>#DIV/0!</v>
      </c>
      <c r="G469" s="8" t="e">
        <f>IF('RAOB Used for Calcs'!N469=1,$K$3-SUM('lateral displacement'!AD$1:AD469),$I$3/0)</f>
        <v>#DIV/0!</v>
      </c>
    </row>
    <row r="470" spans="2:7" x14ac:dyDescent="0.15">
      <c r="B470" s="15">
        <f>'RAOB Used for Calcs'!C470</f>
        <v>0</v>
      </c>
      <c r="D470" s="8" t="e">
        <f>IF('RAOB Used for Calcs'!N470=1,$I$3-SUM('lateral displacement'!AB$1:AB470),$I$3/0)</f>
        <v>#DIV/0!</v>
      </c>
      <c r="G470" s="8" t="e">
        <f>IF('RAOB Used for Calcs'!N470=1,$K$3-SUM('lateral displacement'!AD$1:AD470),$I$3/0)</f>
        <v>#DIV/0!</v>
      </c>
    </row>
    <row r="471" spans="2:7" x14ac:dyDescent="0.15">
      <c r="B471" s="15">
        <f>'RAOB Used for Calcs'!C471</f>
        <v>0</v>
      </c>
      <c r="D471" s="8" t="e">
        <f>IF('RAOB Used for Calcs'!N471=1,$I$3-SUM('lateral displacement'!AB$1:AB471),$I$3/0)</f>
        <v>#DIV/0!</v>
      </c>
      <c r="G471" s="8" t="e">
        <f>IF('RAOB Used for Calcs'!N471=1,$K$3-SUM('lateral displacement'!AD$1:AD471),$I$3/0)</f>
        <v>#DIV/0!</v>
      </c>
    </row>
    <row r="472" spans="2:7" x14ac:dyDescent="0.15">
      <c r="B472" s="15">
        <f>'RAOB Used for Calcs'!C472</f>
        <v>0</v>
      </c>
      <c r="D472" s="8" t="e">
        <f>IF('RAOB Used for Calcs'!N472=1,$I$3-SUM('lateral displacement'!AB$1:AB472),$I$3/0)</f>
        <v>#DIV/0!</v>
      </c>
      <c r="G472" s="8" t="e">
        <f>IF('RAOB Used for Calcs'!N472=1,$K$3-SUM('lateral displacement'!AD$1:AD472),$I$3/0)</f>
        <v>#DIV/0!</v>
      </c>
    </row>
    <row r="473" spans="2:7" x14ac:dyDescent="0.15">
      <c r="B473" s="15">
        <f>'RAOB Used for Calcs'!C473</f>
        <v>0</v>
      </c>
      <c r="D473" s="8" t="e">
        <f>IF('RAOB Used for Calcs'!N473=1,$I$3-SUM('lateral displacement'!AB$1:AB473),$I$3/0)</f>
        <v>#DIV/0!</v>
      </c>
      <c r="G473" s="8" t="e">
        <f>IF('RAOB Used for Calcs'!N473=1,$K$3-SUM('lateral displacement'!AD$1:AD473),$I$3/0)</f>
        <v>#DIV/0!</v>
      </c>
    </row>
    <row r="474" spans="2:7" x14ac:dyDescent="0.15">
      <c r="B474" s="15">
        <f>'RAOB Used for Calcs'!C474</f>
        <v>0</v>
      </c>
      <c r="D474" s="8" t="e">
        <f>IF('RAOB Used for Calcs'!N474=1,$I$3-SUM('lateral displacement'!AB$1:AB474),$I$3/0)</f>
        <v>#DIV/0!</v>
      </c>
      <c r="G474" s="8" t="e">
        <f>IF('RAOB Used for Calcs'!N474=1,$K$3-SUM('lateral displacement'!AD$1:AD474),$I$3/0)</f>
        <v>#DIV/0!</v>
      </c>
    </row>
    <row r="475" spans="2:7" x14ac:dyDescent="0.15">
      <c r="B475" s="15">
        <f>'RAOB Used for Calcs'!C475</f>
        <v>0</v>
      </c>
      <c r="D475" s="8" t="e">
        <f>IF('RAOB Used for Calcs'!N475=1,$I$3-SUM('lateral displacement'!AB$1:AB475),$I$3/0)</f>
        <v>#DIV/0!</v>
      </c>
      <c r="G475" s="8" t="e">
        <f>IF('RAOB Used for Calcs'!N475=1,$K$3-SUM('lateral displacement'!AD$1:AD475),$I$3/0)</f>
        <v>#DIV/0!</v>
      </c>
    </row>
    <row r="476" spans="2:7" x14ac:dyDescent="0.15">
      <c r="B476" s="15">
        <f>'RAOB Used for Calcs'!C476</f>
        <v>0</v>
      </c>
      <c r="D476" s="8" t="e">
        <f>IF('RAOB Used for Calcs'!N476=1,$I$3-SUM('lateral displacement'!AB$1:AB476),$I$3/0)</f>
        <v>#DIV/0!</v>
      </c>
      <c r="G476" s="8" t="e">
        <f>IF('RAOB Used for Calcs'!N476=1,$K$3-SUM('lateral displacement'!AD$1:AD476),$I$3/0)</f>
        <v>#DIV/0!</v>
      </c>
    </row>
    <row r="477" spans="2:7" x14ac:dyDescent="0.15">
      <c r="B477" s="15">
        <f>'RAOB Used for Calcs'!C477</f>
        <v>0</v>
      </c>
      <c r="D477" s="8" t="e">
        <f>IF('RAOB Used for Calcs'!N477=1,$I$3-SUM('lateral displacement'!AB$1:AB477),$I$3/0)</f>
        <v>#DIV/0!</v>
      </c>
      <c r="G477" s="8" t="e">
        <f>IF('RAOB Used for Calcs'!N477=1,$K$3-SUM('lateral displacement'!AD$1:AD477),$I$3/0)</f>
        <v>#DIV/0!</v>
      </c>
    </row>
    <row r="478" spans="2:7" x14ac:dyDescent="0.15">
      <c r="B478" s="15">
        <f>'RAOB Used for Calcs'!C478</f>
        <v>0</v>
      </c>
      <c r="D478" s="8" t="e">
        <f>IF('RAOB Used for Calcs'!N478=1,$I$3-SUM('lateral displacement'!AB$1:AB478),$I$3/0)</f>
        <v>#DIV/0!</v>
      </c>
      <c r="G478" s="8" t="e">
        <f>IF('RAOB Used for Calcs'!N478=1,$K$3-SUM('lateral displacement'!AD$1:AD478),$I$3/0)</f>
        <v>#DIV/0!</v>
      </c>
    </row>
    <row r="479" spans="2:7" x14ac:dyDescent="0.15">
      <c r="B479" s="15">
        <f>'RAOB Used for Calcs'!C479</f>
        <v>0</v>
      </c>
      <c r="D479" s="8" t="e">
        <f>IF('RAOB Used for Calcs'!N479=1,$I$3-SUM('lateral displacement'!AB$1:AB479),$I$3/0)</f>
        <v>#DIV/0!</v>
      </c>
      <c r="G479" s="8" t="e">
        <f>IF('RAOB Used for Calcs'!N479=1,$K$3-SUM('lateral displacement'!AD$1:AD479),$I$3/0)</f>
        <v>#DIV/0!</v>
      </c>
    </row>
    <row r="480" spans="2:7" x14ac:dyDescent="0.15">
      <c r="B480" s="15">
        <f>'RAOB Used for Calcs'!C480</f>
        <v>0</v>
      </c>
      <c r="D480" s="8" t="e">
        <f>IF('RAOB Used for Calcs'!N480=1,$I$3-SUM('lateral displacement'!AB$1:AB480),$I$3/0)</f>
        <v>#DIV/0!</v>
      </c>
      <c r="G480" s="8" t="e">
        <f>IF('RAOB Used for Calcs'!N480=1,$K$3-SUM('lateral displacement'!AD$1:AD480),$I$3/0)</f>
        <v>#DIV/0!</v>
      </c>
    </row>
    <row r="481" spans="2:7" x14ac:dyDescent="0.15">
      <c r="B481" s="15">
        <f>'RAOB Used for Calcs'!C481</f>
        <v>0</v>
      </c>
      <c r="D481" s="8" t="e">
        <f>IF('RAOB Used for Calcs'!N481=1,$I$3-SUM('lateral displacement'!AB$1:AB481),$I$3/0)</f>
        <v>#DIV/0!</v>
      </c>
      <c r="G481" s="8" t="e">
        <f>IF('RAOB Used for Calcs'!N481=1,$K$3-SUM('lateral displacement'!AD$1:AD481),$I$3/0)</f>
        <v>#DIV/0!</v>
      </c>
    </row>
    <row r="482" spans="2:7" x14ac:dyDescent="0.15">
      <c r="B482" s="15">
        <f>'RAOB Used for Calcs'!C482</f>
        <v>0</v>
      </c>
      <c r="D482" s="8" t="e">
        <f>IF('RAOB Used for Calcs'!N482=1,$I$3-SUM('lateral displacement'!AB$1:AB482),$I$3/0)</f>
        <v>#DIV/0!</v>
      </c>
      <c r="G482" s="8" t="e">
        <f>IF('RAOB Used for Calcs'!N482=1,$K$3-SUM('lateral displacement'!AD$1:AD482),$I$3/0)</f>
        <v>#DIV/0!</v>
      </c>
    </row>
    <row r="483" spans="2:7" x14ac:dyDescent="0.15">
      <c r="B483" s="15">
        <f>'RAOB Used for Calcs'!C483</f>
        <v>0</v>
      </c>
      <c r="D483" s="8" t="e">
        <f>IF('RAOB Used for Calcs'!N483=1,$I$3-SUM('lateral displacement'!AB$1:AB483),$I$3/0)</f>
        <v>#DIV/0!</v>
      </c>
      <c r="G483" s="8" t="e">
        <f>IF('RAOB Used for Calcs'!N483=1,$K$3-SUM('lateral displacement'!AD$1:AD483),$I$3/0)</f>
        <v>#DIV/0!</v>
      </c>
    </row>
    <row r="484" spans="2:7" x14ac:dyDescent="0.15">
      <c r="B484" s="15">
        <f>'RAOB Used for Calcs'!C484</f>
        <v>0</v>
      </c>
      <c r="D484" s="8" t="e">
        <f>IF('RAOB Used for Calcs'!N484=1,$I$3-SUM('lateral displacement'!AB$1:AB484),$I$3/0)</f>
        <v>#DIV/0!</v>
      </c>
      <c r="G484" s="8" t="e">
        <f>IF('RAOB Used for Calcs'!N484=1,$K$3-SUM('lateral displacement'!AD$1:AD484),$I$3/0)</f>
        <v>#DIV/0!</v>
      </c>
    </row>
    <row r="485" spans="2:7" x14ac:dyDescent="0.15">
      <c r="B485" s="15">
        <f>'RAOB Used for Calcs'!C485</f>
        <v>0</v>
      </c>
      <c r="D485" s="8" t="e">
        <f>IF('RAOB Used for Calcs'!N485=1,$I$3-SUM('lateral displacement'!AB$1:AB485),$I$3/0)</f>
        <v>#DIV/0!</v>
      </c>
      <c r="G485" s="8" t="e">
        <f>IF('RAOB Used for Calcs'!N485=1,$K$3-SUM('lateral displacement'!AD$1:AD485),$I$3/0)</f>
        <v>#DIV/0!</v>
      </c>
    </row>
    <row r="486" spans="2:7" x14ac:dyDescent="0.15">
      <c r="B486" s="15">
        <f>'RAOB Used for Calcs'!C486</f>
        <v>0</v>
      </c>
      <c r="D486" s="8" t="e">
        <f>IF('RAOB Used for Calcs'!N486=1,$I$3-SUM('lateral displacement'!AB$1:AB486),$I$3/0)</f>
        <v>#DIV/0!</v>
      </c>
      <c r="G486" s="8" t="e">
        <f>IF('RAOB Used for Calcs'!N486=1,$K$3-SUM('lateral displacement'!AD$1:AD486),$I$3/0)</f>
        <v>#DIV/0!</v>
      </c>
    </row>
    <row r="487" spans="2:7" x14ac:dyDescent="0.15">
      <c r="B487" s="15">
        <f>'RAOB Used for Calcs'!C487</f>
        <v>0</v>
      </c>
      <c r="D487" s="8" t="e">
        <f>IF('RAOB Used for Calcs'!N487=1,$I$3-SUM('lateral displacement'!AB$1:AB487),$I$3/0)</f>
        <v>#DIV/0!</v>
      </c>
      <c r="G487" s="8" t="e">
        <f>IF('RAOB Used for Calcs'!N487=1,$K$3-SUM('lateral displacement'!AD$1:AD487),$I$3/0)</f>
        <v>#DIV/0!</v>
      </c>
    </row>
    <row r="488" spans="2:7" x14ac:dyDescent="0.15">
      <c r="B488" s="15">
        <f>'RAOB Used for Calcs'!C488</f>
        <v>0</v>
      </c>
      <c r="D488" s="8" t="e">
        <f>IF('RAOB Used for Calcs'!N488=1,$I$3-SUM('lateral displacement'!AB$1:AB488),$I$3/0)</f>
        <v>#DIV/0!</v>
      </c>
      <c r="G488" s="8" t="e">
        <f>IF('RAOB Used for Calcs'!N488=1,$K$3-SUM('lateral displacement'!AD$1:AD488),$I$3/0)</f>
        <v>#DIV/0!</v>
      </c>
    </row>
    <row r="489" spans="2:7" x14ac:dyDescent="0.15">
      <c r="B489" s="15">
        <f>'RAOB Used for Calcs'!C489</f>
        <v>0</v>
      </c>
      <c r="D489" s="8" t="e">
        <f>IF('RAOB Used for Calcs'!N489=1,$I$3-SUM('lateral displacement'!AB$1:AB489),$I$3/0)</f>
        <v>#DIV/0!</v>
      </c>
      <c r="G489" s="8" t="e">
        <f>IF('RAOB Used for Calcs'!N489=1,$K$3-SUM('lateral displacement'!AD$1:AD489),$I$3/0)</f>
        <v>#DIV/0!</v>
      </c>
    </row>
    <row r="490" spans="2:7" x14ac:dyDescent="0.15">
      <c r="B490" s="15">
        <f>'RAOB Used for Calcs'!C490</f>
        <v>0</v>
      </c>
      <c r="D490" s="8" t="e">
        <f>IF('RAOB Used for Calcs'!N490=1,$I$3-SUM('lateral displacement'!AB$1:AB490),$I$3/0)</f>
        <v>#DIV/0!</v>
      </c>
      <c r="G490" s="8" t="e">
        <f>IF('RAOB Used for Calcs'!N490=1,$K$3-SUM('lateral displacement'!AD$1:AD490),$I$3/0)</f>
        <v>#DIV/0!</v>
      </c>
    </row>
    <row r="491" spans="2:7" x14ac:dyDescent="0.15">
      <c r="B491" s="15">
        <f>'RAOB Used for Calcs'!C491</f>
        <v>0</v>
      </c>
      <c r="D491" s="8" t="e">
        <f>IF('RAOB Used for Calcs'!N491=1,$I$3-SUM('lateral displacement'!AB$1:AB491),$I$3/0)</f>
        <v>#DIV/0!</v>
      </c>
      <c r="G491" s="8" t="e">
        <f>IF('RAOB Used for Calcs'!N491=1,$K$3-SUM('lateral displacement'!AD$1:AD491),$I$3/0)</f>
        <v>#DIV/0!</v>
      </c>
    </row>
    <row r="492" spans="2:7" x14ac:dyDescent="0.15">
      <c r="B492" s="15">
        <f>'RAOB Used for Calcs'!C492</f>
        <v>0</v>
      </c>
      <c r="D492" s="8" t="e">
        <f>IF('RAOB Used for Calcs'!N492=1,$I$3-SUM('lateral displacement'!AB$1:AB492),$I$3/0)</f>
        <v>#DIV/0!</v>
      </c>
      <c r="G492" s="8" t="e">
        <f>IF('RAOB Used for Calcs'!N492=1,$K$3-SUM('lateral displacement'!AD$1:AD492),$I$3/0)</f>
        <v>#DIV/0!</v>
      </c>
    </row>
    <row r="493" spans="2:7" x14ac:dyDescent="0.15">
      <c r="B493" s="15">
        <f>'RAOB Used for Calcs'!C493</f>
        <v>0</v>
      </c>
      <c r="D493" s="8" t="e">
        <f>IF('RAOB Used for Calcs'!N493=1,$I$3-SUM('lateral displacement'!AB$1:AB493),$I$3/0)</f>
        <v>#DIV/0!</v>
      </c>
      <c r="G493" s="8" t="e">
        <f>IF('RAOB Used for Calcs'!N493=1,$K$3-SUM('lateral displacement'!AD$1:AD493),$I$3/0)</f>
        <v>#DIV/0!</v>
      </c>
    </row>
    <row r="494" spans="2:7" x14ac:dyDescent="0.15">
      <c r="B494" s="15">
        <f>'RAOB Used for Calcs'!C494</f>
        <v>0</v>
      </c>
      <c r="D494" s="8" t="e">
        <f>IF('RAOB Used for Calcs'!N494=1,$I$3-SUM('lateral displacement'!AB$1:AB494),$I$3/0)</f>
        <v>#DIV/0!</v>
      </c>
      <c r="G494" s="8" t="e">
        <f>IF('RAOB Used for Calcs'!N494=1,$K$3-SUM('lateral displacement'!AD$1:AD494),$I$3/0)</f>
        <v>#DIV/0!</v>
      </c>
    </row>
    <row r="495" spans="2:7" x14ac:dyDescent="0.15">
      <c r="B495" s="15">
        <f>'RAOB Used for Calcs'!C495</f>
        <v>0</v>
      </c>
      <c r="D495" s="8" t="e">
        <f>IF('RAOB Used for Calcs'!N495=1,$I$3-SUM('lateral displacement'!AB$1:AB495),$I$3/0)</f>
        <v>#DIV/0!</v>
      </c>
      <c r="G495" s="8" t="e">
        <f>IF('RAOB Used for Calcs'!N495=1,$K$3-SUM('lateral displacement'!AD$1:AD495),$I$3/0)</f>
        <v>#DIV/0!</v>
      </c>
    </row>
    <row r="496" spans="2:7" x14ac:dyDescent="0.15">
      <c r="B496" s="15">
        <f>'RAOB Used for Calcs'!C496</f>
        <v>0</v>
      </c>
      <c r="D496" s="8" t="e">
        <f>IF('RAOB Used for Calcs'!N496=1,$I$3-SUM('lateral displacement'!AB$1:AB496),$I$3/0)</f>
        <v>#DIV/0!</v>
      </c>
      <c r="G496" s="8" t="e">
        <f>IF('RAOB Used for Calcs'!N496=1,$K$3-SUM('lateral displacement'!AD$1:AD496),$I$3/0)</f>
        <v>#DIV/0!</v>
      </c>
    </row>
    <row r="497" spans="2:7" x14ac:dyDescent="0.15">
      <c r="B497" s="15">
        <f>'RAOB Used for Calcs'!C497</f>
        <v>0</v>
      </c>
      <c r="D497" s="8" t="e">
        <f>IF('RAOB Used for Calcs'!N497=1,$I$3-SUM('lateral displacement'!AB$1:AB497),$I$3/0)</f>
        <v>#DIV/0!</v>
      </c>
      <c r="G497" s="8" t="e">
        <f>IF('RAOB Used for Calcs'!N497=1,$K$3-SUM('lateral displacement'!AD$1:AD497),$I$3/0)</f>
        <v>#DIV/0!</v>
      </c>
    </row>
    <row r="498" spans="2:7" x14ac:dyDescent="0.15">
      <c r="B498" s="15">
        <f>'RAOB Used for Calcs'!C498</f>
        <v>0</v>
      </c>
      <c r="D498" s="8" t="e">
        <f>IF('RAOB Used for Calcs'!N498=1,$I$3-SUM('lateral displacement'!AB$1:AB498),$I$3/0)</f>
        <v>#DIV/0!</v>
      </c>
      <c r="G498" s="8" t="e">
        <f>IF('RAOB Used for Calcs'!N498=1,$K$3-SUM('lateral displacement'!AD$1:AD498),$I$3/0)</f>
        <v>#DIV/0!</v>
      </c>
    </row>
    <row r="499" spans="2:7" x14ac:dyDescent="0.15">
      <c r="B499" s="15">
        <f>'RAOB Used for Calcs'!C499</f>
        <v>0</v>
      </c>
      <c r="D499" s="8" t="e">
        <f>IF('RAOB Used for Calcs'!N499=1,$I$3-SUM('lateral displacement'!AB$1:AB499),$I$3/0)</f>
        <v>#DIV/0!</v>
      </c>
      <c r="G499" s="8" t="e">
        <f>IF('RAOB Used for Calcs'!N499=1,$K$3-SUM('lateral displacement'!AD$1:AD499),$I$3/0)</f>
        <v>#DIV/0!</v>
      </c>
    </row>
    <row r="500" spans="2:7" x14ac:dyDescent="0.15">
      <c r="B500" s="15">
        <f>'RAOB Used for Calcs'!C500</f>
        <v>0</v>
      </c>
      <c r="D500" s="8" t="e">
        <f>IF('RAOB Used for Calcs'!N500=1,$I$3-SUM('lateral displacement'!AB$1:AB500),$I$3/0)</f>
        <v>#DIV/0!</v>
      </c>
      <c r="G500" s="8" t="e">
        <f>IF('RAOB Used for Calcs'!N500=1,$K$3-SUM('lateral displacement'!AD$1:AD500),$I$3/0)</f>
        <v>#DIV/0!</v>
      </c>
    </row>
    <row r="501" spans="2:7" x14ac:dyDescent="0.15">
      <c r="B501" s="15">
        <f>'RAOB Used for Calcs'!C501</f>
        <v>0</v>
      </c>
      <c r="D501" s="8" t="e">
        <f>IF('RAOB Used for Calcs'!N501=1,$I$3-SUM('lateral displacement'!AB$1:AB501),$I$3/0)</f>
        <v>#DIV/0!</v>
      </c>
      <c r="G501" s="8" t="e">
        <f>IF('RAOB Used for Calcs'!N501=1,$K$3-SUM('lateral displacement'!AD$1:AD501),$I$3/0)</f>
        <v>#DIV/0!</v>
      </c>
    </row>
    <row r="502" spans="2:7" x14ac:dyDescent="0.15">
      <c r="B502" s="15">
        <f>'RAOB Used for Calcs'!C502</f>
        <v>0</v>
      </c>
      <c r="D502" s="8" t="e">
        <f>IF('RAOB Used for Calcs'!N502=1,$I$3-SUM('lateral displacement'!AB$1:AB502),$I$3/0)</f>
        <v>#DIV/0!</v>
      </c>
      <c r="G502" s="8" t="e">
        <f>IF('RAOB Used for Calcs'!N502=1,$K$3-SUM('lateral displacement'!AD$1:AD502),$I$3/0)</f>
        <v>#DIV/0!</v>
      </c>
    </row>
    <row r="503" spans="2:7" x14ac:dyDescent="0.15">
      <c r="B503" s="15">
        <f>'RAOB Used for Calcs'!C503</f>
        <v>0</v>
      </c>
      <c r="D503" s="8" t="e">
        <f>IF('RAOB Used for Calcs'!N503=1,$I$3-SUM('lateral displacement'!AB$1:AB503),$I$3/0)</f>
        <v>#DIV/0!</v>
      </c>
      <c r="G503" s="8" t="e">
        <f>IF('RAOB Used for Calcs'!N503=1,$K$3-SUM('lateral displacement'!AD$1:AD503),$I$3/0)</f>
        <v>#DIV/0!</v>
      </c>
    </row>
    <row r="504" spans="2:7" x14ac:dyDescent="0.15">
      <c r="B504" s="15">
        <f>'RAOB Used for Calcs'!C504</f>
        <v>0</v>
      </c>
      <c r="D504" s="8" t="e">
        <f>IF('RAOB Used for Calcs'!N504=1,$I$3-SUM('lateral displacement'!AB$1:AB504),$I$3/0)</f>
        <v>#DIV/0!</v>
      </c>
      <c r="G504" s="8" t="e">
        <f>IF('RAOB Used for Calcs'!N504=1,$K$3-SUM('lateral displacement'!AD$1:AD504),$I$3/0)</f>
        <v>#DIV/0!</v>
      </c>
    </row>
    <row r="505" spans="2:7" x14ac:dyDescent="0.15">
      <c r="B505" s="15">
        <f>'RAOB Used for Calcs'!C505</f>
        <v>0</v>
      </c>
      <c r="D505" s="8" t="e">
        <f>IF('RAOB Used for Calcs'!N505=1,$I$3-SUM('lateral displacement'!AB$1:AB505),$I$3/0)</f>
        <v>#DIV/0!</v>
      </c>
      <c r="G505" s="8" t="e">
        <f>IF('RAOB Used for Calcs'!N505=1,$K$3-SUM('lateral displacement'!AD$1:AD505),$I$3/0)</f>
        <v>#DIV/0!</v>
      </c>
    </row>
    <row r="506" spans="2:7" x14ac:dyDescent="0.15">
      <c r="B506" s="15">
        <f>'RAOB Used for Calcs'!C506</f>
        <v>0</v>
      </c>
      <c r="D506" s="8" t="e">
        <f>IF('RAOB Used for Calcs'!N506=1,$I$3-SUM('lateral displacement'!AB$1:AB506),$I$3/0)</f>
        <v>#DIV/0!</v>
      </c>
      <c r="G506" s="8" t="e">
        <f>IF('RAOB Used for Calcs'!N506=1,$K$3-SUM('lateral displacement'!AD$1:AD506),$I$3/0)</f>
        <v>#DIV/0!</v>
      </c>
    </row>
    <row r="507" spans="2:7" x14ac:dyDescent="0.15">
      <c r="B507" s="15">
        <f>'RAOB Used for Calcs'!C507</f>
        <v>0</v>
      </c>
      <c r="D507" s="8" t="e">
        <f>IF('RAOB Used for Calcs'!N507=1,$I$3-SUM('lateral displacement'!AB$1:AB507),$I$3/0)</f>
        <v>#DIV/0!</v>
      </c>
      <c r="G507" s="8" t="e">
        <f>IF('RAOB Used for Calcs'!N507=1,$K$3-SUM('lateral displacement'!AD$1:AD507),$I$3/0)</f>
        <v>#DIV/0!</v>
      </c>
    </row>
    <row r="508" spans="2:7" x14ac:dyDescent="0.15">
      <c r="B508" s="15">
        <f>'RAOB Used for Calcs'!C508</f>
        <v>0</v>
      </c>
      <c r="D508" s="8" t="e">
        <f>IF('RAOB Used for Calcs'!N508=1,$I$3-SUM('lateral displacement'!AB$1:AB508),$I$3/0)</f>
        <v>#DIV/0!</v>
      </c>
      <c r="G508" s="8" t="e">
        <f>IF('RAOB Used for Calcs'!N508=1,$K$3-SUM('lateral displacement'!AD$1:AD508),$I$3/0)</f>
        <v>#DIV/0!</v>
      </c>
    </row>
    <row r="509" spans="2:7" x14ac:dyDescent="0.15">
      <c r="B509" s="15">
        <f>'RAOB Used for Calcs'!C509</f>
        <v>0</v>
      </c>
      <c r="D509" s="8" t="e">
        <f>IF('RAOB Used for Calcs'!N509=1,$I$3-SUM('lateral displacement'!AB$1:AB509),$I$3/0)</f>
        <v>#DIV/0!</v>
      </c>
      <c r="G509" s="8" t="e">
        <f>IF('RAOB Used for Calcs'!N509=1,$K$3-SUM('lateral displacement'!AD$1:AD509),$I$3/0)</f>
        <v>#DIV/0!</v>
      </c>
    </row>
    <row r="510" spans="2:7" x14ac:dyDescent="0.15">
      <c r="B510" s="15">
        <f>'RAOB Used for Calcs'!C510</f>
        <v>0</v>
      </c>
      <c r="D510" s="8" t="e">
        <f>IF('RAOB Used for Calcs'!N510=1,$I$3-SUM('lateral displacement'!AB$1:AB510),$I$3/0)</f>
        <v>#DIV/0!</v>
      </c>
      <c r="G510" s="8" t="e">
        <f>IF('RAOB Used for Calcs'!N510=1,$K$3-SUM('lateral displacement'!AD$1:AD510),$I$3/0)</f>
        <v>#DIV/0!</v>
      </c>
    </row>
    <row r="511" spans="2:7" x14ac:dyDescent="0.15">
      <c r="B511" s="15">
        <f>'RAOB Used for Calcs'!C511</f>
        <v>0</v>
      </c>
      <c r="D511" s="8" t="e">
        <f>IF('RAOB Used for Calcs'!N511=1,$I$3-SUM('lateral displacement'!AB$1:AB511),$I$3/0)</f>
        <v>#DIV/0!</v>
      </c>
      <c r="G511" s="8" t="e">
        <f>IF('RAOB Used for Calcs'!N511=1,$K$3-SUM('lateral displacement'!AD$1:AD511),$I$3/0)</f>
        <v>#DIV/0!</v>
      </c>
    </row>
    <row r="512" spans="2:7" x14ac:dyDescent="0.15">
      <c r="B512" s="15">
        <f>'RAOB Used for Calcs'!C512</f>
        <v>0</v>
      </c>
      <c r="D512" s="8" t="e">
        <f>IF('RAOB Used for Calcs'!N512=1,$I$3-SUM('lateral displacement'!AB$1:AB512),$I$3/0)</f>
        <v>#DIV/0!</v>
      </c>
      <c r="G512" s="8" t="e">
        <f>IF('RAOB Used for Calcs'!N512=1,$K$3-SUM('lateral displacement'!AD$1:AD512),$I$3/0)</f>
        <v>#DIV/0!</v>
      </c>
    </row>
    <row r="513" spans="2:7" x14ac:dyDescent="0.15">
      <c r="B513" s="15">
        <f>'RAOB Used for Calcs'!C513</f>
        <v>0</v>
      </c>
      <c r="D513" s="8" t="e">
        <f>IF('RAOB Used for Calcs'!N513=1,$I$3-SUM('lateral displacement'!AB$1:AB513),$I$3/0)</f>
        <v>#DIV/0!</v>
      </c>
      <c r="G513" s="8" t="e">
        <f>IF('RAOB Used for Calcs'!N513=1,$K$3-SUM('lateral displacement'!AD$1:AD513),$I$3/0)</f>
        <v>#DIV/0!</v>
      </c>
    </row>
    <row r="514" spans="2:7" x14ac:dyDescent="0.15">
      <c r="B514" s="15">
        <f>'RAOB Used for Calcs'!C514</f>
        <v>0</v>
      </c>
      <c r="D514" s="8" t="e">
        <f>IF('RAOB Used for Calcs'!N514=1,$I$3-SUM('lateral displacement'!AB$1:AB514),$I$3/0)</f>
        <v>#DIV/0!</v>
      </c>
      <c r="G514" s="8" t="e">
        <f>IF('RAOB Used for Calcs'!N514=1,$K$3-SUM('lateral displacement'!AD$1:AD514),$I$3/0)</f>
        <v>#DIV/0!</v>
      </c>
    </row>
    <row r="515" spans="2:7" x14ac:dyDescent="0.15">
      <c r="B515" s="15">
        <f>'RAOB Used for Calcs'!C515</f>
        <v>0</v>
      </c>
      <c r="D515" s="8" t="e">
        <f>IF('RAOB Used for Calcs'!N515=1,$I$3-SUM('lateral displacement'!AB$1:AB515),$I$3/0)</f>
        <v>#DIV/0!</v>
      </c>
      <c r="G515" s="8" t="e">
        <f>IF('RAOB Used for Calcs'!N515=1,$K$3-SUM('lateral displacement'!AD$1:AD515),$I$3/0)</f>
        <v>#DIV/0!</v>
      </c>
    </row>
    <row r="516" spans="2:7" x14ac:dyDescent="0.15">
      <c r="B516" s="15">
        <f>'RAOB Used for Calcs'!C516</f>
        <v>0</v>
      </c>
      <c r="D516" s="8" t="e">
        <f>IF('RAOB Used for Calcs'!N516=1,$I$3-SUM('lateral displacement'!AB$1:AB516),$I$3/0)</f>
        <v>#DIV/0!</v>
      </c>
      <c r="G516" s="8" t="e">
        <f>IF('RAOB Used for Calcs'!N516=1,$K$3-SUM('lateral displacement'!AD$1:AD516),$I$3/0)</f>
        <v>#DIV/0!</v>
      </c>
    </row>
    <row r="517" spans="2:7" x14ac:dyDescent="0.15">
      <c r="B517" s="15">
        <f>'RAOB Used for Calcs'!C517</f>
        <v>0</v>
      </c>
      <c r="D517" s="8" t="e">
        <f>IF('RAOB Used for Calcs'!N517=1,$I$3-SUM('lateral displacement'!AB$1:AB517),$I$3/0)</f>
        <v>#DIV/0!</v>
      </c>
      <c r="G517" s="8" t="e">
        <f>IF('RAOB Used for Calcs'!N517=1,$K$3-SUM('lateral displacement'!AD$1:AD517),$I$3/0)</f>
        <v>#DIV/0!</v>
      </c>
    </row>
    <row r="518" spans="2:7" x14ac:dyDescent="0.15">
      <c r="B518" s="15">
        <f>'RAOB Used for Calcs'!C518</f>
        <v>0</v>
      </c>
      <c r="D518" s="8" t="e">
        <f>IF('RAOB Used for Calcs'!N518=1,$I$3-SUM('lateral displacement'!AB$1:AB518),$I$3/0)</f>
        <v>#DIV/0!</v>
      </c>
      <c r="G518" s="8" t="e">
        <f>IF('RAOB Used for Calcs'!N518=1,$K$3-SUM('lateral displacement'!AD$1:AD518),$I$3/0)</f>
        <v>#DIV/0!</v>
      </c>
    </row>
    <row r="519" spans="2:7" x14ac:dyDescent="0.15">
      <c r="B519" s="15">
        <f>'RAOB Used for Calcs'!C519</f>
        <v>0</v>
      </c>
      <c r="D519" s="8" t="e">
        <f>IF('RAOB Used for Calcs'!N519=1,$I$3-SUM('lateral displacement'!AB$1:AB519),$I$3/0)</f>
        <v>#DIV/0!</v>
      </c>
      <c r="G519" s="8" t="e">
        <f>IF('RAOB Used for Calcs'!N519=1,$K$3-SUM('lateral displacement'!AD$1:AD519),$I$3/0)</f>
        <v>#DIV/0!</v>
      </c>
    </row>
    <row r="520" spans="2:7" x14ac:dyDescent="0.15">
      <c r="B520" s="15">
        <f>'RAOB Used for Calcs'!C520</f>
        <v>0</v>
      </c>
      <c r="D520" s="8" t="e">
        <f>IF('RAOB Used for Calcs'!N520=1,$I$3-SUM('lateral displacement'!AB$1:AB520),$I$3/0)</f>
        <v>#DIV/0!</v>
      </c>
      <c r="G520" s="8" t="e">
        <f>IF('RAOB Used for Calcs'!N520=1,$K$3-SUM('lateral displacement'!AD$1:AD520),$I$3/0)</f>
        <v>#DIV/0!</v>
      </c>
    </row>
    <row r="521" spans="2:7" x14ac:dyDescent="0.15">
      <c r="B521" s="15">
        <f>'RAOB Used for Calcs'!C521</f>
        <v>0</v>
      </c>
      <c r="D521" s="8" t="e">
        <f>IF('RAOB Used for Calcs'!N521=1,$I$3-SUM('lateral displacement'!AB$1:AB521),$I$3/0)</f>
        <v>#DIV/0!</v>
      </c>
      <c r="G521" s="8" t="e">
        <f>IF('RAOB Used for Calcs'!N521=1,$K$3-SUM('lateral displacement'!AD$1:AD521),$I$3/0)</f>
        <v>#DIV/0!</v>
      </c>
    </row>
    <row r="522" spans="2:7" x14ac:dyDescent="0.15">
      <c r="B522" s="15">
        <f>'RAOB Used for Calcs'!C522</f>
        <v>0</v>
      </c>
      <c r="D522" s="8" t="e">
        <f>IF('RAOB Used for Calcs'!N522=1,$I$3-SUM('lateral displacement'!AB$1:AB522),$I$3/0)</f>
        <v>#DIV/0!</v>
      </c>
      <c r="G522" s="8" t="e">
        <f>IF('RAOB Used for Calcs'!N522=1,$K$3-SUM('lateral displacement'!AD$1:AD522),$I$3/0)</f>
        <v>#DIV/0!</v>
      </c>
    </row>
    <row r="523" spans="2:7" x14ac:dyDescent="0.15">
      <c r="B523" s="15">
        <f>'RAOB Used for Calcs'!C523</f>
        <v>0</v>
      </c>
      <c r="D523" s="8" t="e">
        <f>IF('RAOB Used for Calcs'!N523=1,$I$3-SUM('lateral displacement'!AB$1:AB523),$I$3/0)</f>
        <v>#DIV/0!</v>
      </c>
      <c r="G523" s="8" t="e">
        <f>IF('RAOB Used for Calcs'!N523=1,$K$3-SUM('lateral displacement'!AD$1:AD523),$I$3/0)</f>
        <v>#DIV/0!</v>
      </c>
    </row>
    <row r="524" spans="2:7" x14ac:dyDescent="0.15">
      <c r="B524" s="15">
        <f>'RAOB Used for Calcs'!C524</f>
        <v>0</v>
      </c>
      <c r="D524" s="8" t="e">
        <f>IF('RAOB Used for Calcs'!N524=1,$I$3-SUM('lateral displacement'!AB$1:AB524),$I$3/0)</f>
        <v>#DIV/0!</v>
      </c>
      <c r="G524" s="8" t="e">
        <f>IF('RAOB Used for Calcs'!N524=1,$K$3-SUM('lateral displacement'!AD$1:AD524),$I$3/0)</f>
        <v>#DIV/0!</v>
      </c>
    </row>
    <row r="525" spans="2:7" x14ac:dyDescent="0.15">
      <c r="B525" s="15">
        <f>'RAOB Used for Calcs'!C525</f>
        <v>0</v>
      </c>
      <c r="D525" s="8" t="e">
        <f>IF('RAOB Used for Calcs'!N525=1,$I$3-SUM('lateral displacement'!AB$1:AB525),$I$3/0)</f>
        <v>#DIV/0!</v>
      </c>
      <c r="G525" s="8" t="e">
        <f>IF('RAOB Used for Calcs'!N525=1,$K$3-SUM('lateral displacement'!AD$1:AD525),$I$3/0)</f>
        <v>#DIV/0!</v>
      </c>
    </row>
    <row r="526" spans="2:7" x14ac:dyDescent="0.15">
      <c r="B526" s="15">
        <f>'RAOB Used for Calcs'!C526</f>
        <v>0</v>
      </c>
      <c r="D526" s="8" t="e">
        <f>IF('RAOB Used for Calcs'!N526=1,$I$3-SUM('lateral displacement'!AB$1:AB526),$I$3/0)</f>
        <v>#DIV/0!</v>
      </c>
      <c r="G526" s="8" t="e">
        <f>IF('RAOB Used for Calcs'!N526=1,$K$3-SUM('lateral displacement'!AD$1:AD526),$I$3/0)</f>
        <v>#DIV/0!</v>
      </c>
    </row>
    <row r="527" spans="2:7" x14ac:dyDescent="0.15">
      <c r="B527" s="15">
        <f>'RAOB Used for Calcs'!C527</f>
        <v>0</v>
      </c>
      <c r="D527" s="8" t="e">
        <f>IF('RAOB Used for Calcs'!N527=1,$I$3-SUM('lateral displacement'!AB$1:AB527),$I$3/0)</f>
        <v>#DIV/0!</v>
      </c>
      <c r="G527" s="8" t="e">
        <f>IF('RAOB Used for Calcs'!N527=1,$K$3-SUM('lateral displacement'!AD$1:AD527),$I$3/0)</f>
        <v>#DIV/0!</v>
      </c>
    </row>
    <row r="528" spans="2:7" x14ac:dyDescent="0.15">
      <c r="B528" s="15">
        <f>'RAOB Used for Calcs'!C528</f>
        <v>0</v>
      </c>
      <c r="D528" s="8" t="e">
        <f>IF('RAOB Used for Calcs'!N528=1,$I$3-SUM('lateral displacement'!AB$1:AB528),$I$3/0)</f>
        <v>#DIV/0!</v>
      </c>
      <c r="G528" s="8" t="e">
        <f>IF('RAOB Used for Calcs'!N528=1,$K$3-SUM('lateral displacement'!AD$1:AD528),$I$3/0)</f>
        <v>#DIV/0!</v>
      </c>
    </row>
    <row r="529" spans="2:7" x14ac:dyDescent="0.15">
      <c r="B529" s="15">
        <f>'RAOB Used for Calcs'!C529</f>
        <v>0</v>
      </c>
      <c r="D529" s="8" t="e">
        <f>IF('RAOB Used for Calcs'!N529=1,$I$3-SUM('lateral displacement'!AB$1:AB529),$I$3/0)</f>
        <v>#DIV/0!</v>
      </c>
      <c r="G529" s="8" t="e">
        <f>IF('RAOB Used for Calcs'!N529=1,$K$3-SUM('lateral displacement'!AD$1:AD529),$I$3/0)</f>
        <v>#DIV/0!</v>
      </c>
    </row>
    <row r="530" spans="2:7" x14ac:dyDescent="0.15">
      <c r="B530" s="15">
        <f>'RAOB Used for Calcs'!C530</f>
        <v>0</v>
      </c>
      <c r="D530" s="8" t="e">
        <f>IF('RAOB Used for Calcs'!N530=1,$I$3-SUM('lateral displacement'!AB$1:AB530),$I$3/0)</f>
        <v>#DIV/0!</v>
      </c>
      <c r="G530" s="8" t="e">
        <f>IF('RAOB Used for Calcs'!N530=1,$K$3-SUM('lateral displacement'!AD$1:AD530),$I$3/0)</f>
        <v>#DIV/0!</v>
      </c>
    </row>
    <row r="531" spans="2:7" x14ac:dyDescent="0.15">
      <c r="B531" s="15">
        <f>'RAOB Used for Calcs'!C531</f>
        <v>0</v>
      </c>
      <c r="D531" s="8" t="e">
        <f>IF('RAOB Used for Calcs'!N531=1,$I$3-SUM('lateral displacement'!AB$1:AB531),$I$3/0)</f>
        <v>#DIV/0!</v>
      </c>
      <c r="G531" s="8" t="e">
        <f>IF('RAOB Used for Calcs'!N531=1,$K$3-SUM('lateral displacement'!AD$1:AD531),$I$3/0)</f>
        <v>#DIV/0!</v>
      </c>
    </row>
    <row r="532" spans="2:7" x14ac:dyDescent="0.15">
      <c r="B532" s="15">
        <f>'RAOB Used for Calcs'!C532</f>
        <v>0</v>
      </c>
      <c r="D532" s="8" t="e">
        <f>IF('RAOB Used for Calcs'!N532=1,$I$3-SUM('lateral displacement'!AB$1:AB532),$I$3/0)</f>
        <v>#DIV/0!</v>
      </c>
      <c r="G532" s="8" t="e">
        <f>IF('RAOB Used for Calcs'!N532=1,$K$3-SUM('lateral displacement'!AD$1:AD532),$I$3/0)</f>
        <v>#DIV/0!</v>
      </c>
    </row>
    <row r="533" spans="2:7" x14ac:dyDescent="0.15">
      <c r="B533" s="15">
        <f>'RAOB Used for Calcs'!C533</f>
        <v>0</v>
      </c>
      <c r="D533" s="8" t="e">
        <f>IF('RAOB Used for Calcs'!N533=1,$I$3-SUM('lateral displacement'!AB$1:AB533),$I$3/0)</f>
        <v>#DIV/0!</v>
      </c>
      <c r="G533" s="8" t="e">
        <f>IF('RAOB Used for Calcs'!N533=1,$K$3-SUM('lateral displacement'!AD$1:AD533),$I$3/0)</f>
        <v>#DIV/0!</v>
      </c>
    </row>
    <row r="534" spans="2:7" x14ac:dyDescent="0.15">
      <c r="B534" s="15">
        <f>'RAOB Used for Calcs'!C534</f>
        <v>0</v>
      </c>
      <c r="D534" s="8" t="e">
        <f>IF('RAOB Used for Calcs'!N534=1,$I$3-SUM('lateral displacement'!AB$1:AB534),$I$3/0)</f>
        <v>#DIV/0!</v>
      </c>
      <c r="G534" s="8" t="e">
        <f>IF('RAOB Used for Calcs'!N534=1,$K$3-SUM('lateral displacement'!AD$1:AD534),$I$3/0)</f>
        <v>#DIV/0!</v>
      </c>
    </row>
    <row r="535" spans="2:7" x14ac:dyDescent="0.15">
      <c r="B535" s="15">
        <f>'RAOB Used for Calcs'!C535</f>
        <v>0</v>
      </c>
      <c r="D535" s="8" t="e">
        <f>IF('RAOB Used for Calcs'!N535=1,$I$3-SUM('lateral displacement'!AB$1:AB535),$I$3/0)</f>
        <v>#DIV/0!</v>
      </c>
      <c r="G535" s="8" t="e">
        <f>IF('RAOB Used for Calcs'!N535=1,$K$3-SUM('lateral displacement'!AD$1:AD535),$I$3/0)</f>
        <v>#DIV/0!</v>
      </c>
    </row>
    <row r="536" spans="2:7" x14ac:dyDescent="0.15">
      <c r="B536" s="15">
        <f>'RAOB Used for Calcs'!C536</f>
        <v>0</v>
      </c>
      <c r="D536" s="8" t="e">
        <f>IF('RAOB Used for Calcs'!N536=1,$I$3-SUM('lateral displacement'!AB$1:AB536),$I$3/0)</f>
        <v>#DIV/0!</v>
      </c>
      <c r="G536" s="8" t="e">
        <f>IF('RAOB Used for Calcs'!N536=1,$K$3-SUM('lateral displacement'!AD$1:AD536),$I$3/0)</f>
        <v>#DIV/0!</v>
      </c>
    </row>
    <row r="537" spans="2:7" x14ac:dyDescent="0.15">
      <c r="B537" s="15">
        <f>'RAOB Used for Calcs'!C537</f>
        <v>0</v>
      </c>
      <c r="D537" s="8" t="e">
        <f>IF('RAOB Used for Calcs'!N537=1,$I$3-SUM('lateral displacement'!AB$1:AB537),$I$3/0)</f>
        <v>#DIV/0!</v>
      </c>
      <c r="G537" s="8" t="e">
        <f>IF('RAOB Used for Calcs'!N537=1,$K$3-SUM('lateral displacement'!AD$1:AD537),$I$3/0)</f>
        <v>#DIV/0!</v>
      </c>
    </row>
    <row r="538" spans="2:7" x14ac:dyDescent="0.15">
      <c r="B538" s="15">
        <f>'RAOB Used for Calcs'!C538</f>
        <v>0</v>
      </c>
      <c r="D538" s="8" t="e">
        <f>IF('RAOB Used for Calcs'!N538=1,$I$3-SUM('lateral displacement'!AB$1:AB538),$I$3/0)</f>
        <v>#DIV/0!</v>
      </c>
      <c r="G538" s="8" t="e">
        <f>IF('RAOB Used for Calcs'!N538=1,$K$3-SUM('lateral displacement'!AD$1:AD538),$I$3/0)</f>
        <v>#DIV/0!</v>
      </c>
    </row>
    <row r="539" spans="2:7" x14ac:dyDescent="0.15">
      <c r="B539" s="15">
        <f>'RAOB Used for Calcs'!C539</f>
        <v>0</v>
      </c>
      <c r="D539" s="8" t="e">
        <f>IF('RAOB Used for Calcs'!N539=1,$I$3-SUM('lateral displacement'!AB$1:AB539),$I$3/0)</f>
        <v>#DIV/0!</v>
      </c>
      <c r="G539" s="8" t="e">
        <f>IF('RAOB Used for Calcs'!N539=1,$K$3-SUM('lateral displacement'!AD$1:AD539),$I$3/0)</f>
        <v>#DIV/0!</v>
      </c>
    </row>
    <row r="540" spans="2:7" x14ac:dyDescent="0.15">
      <c r="B540" s="15">
        <f>'RAOB Used for Calcs'!C540</f>
        <v>0</v>
      </c>
      <c r="D540" s="8" t="e">
        <f>IF('RAOB Used for Calcs'!N540=1,$I$3-SUM('lateral displacement'!AB$1:AB540),$I$3/0)</f>
        <v>#DIV/0!</v>
      </c>
      <c r="G540" s="8" t="e">
        <f>IF('RAOB Used for Calcs'!N540=1,$K$3-SUM('lateral displacement'!AD$1:AD540),$I$3/0)</f>
        <v>#DIV/0!</v>
      </c>
    </row>
    <row r="541" spans="2:7" x14ac:dyDescent="0.15">
      <c r="B541" s="15">
        <f>'RAOB Used for Calcs'!C541</f>
        <v>0</v>
      </c>
      <c r="D541" s="8" t="e">
        <f>IF('RAOB Used for Calcs'!N541=1,$I$3-SUM('lateral displacement'!AB$1:AB541),$I$3/0)</f>
        <v>#DIV/0!</v>
      </c>
      <c r="G541" s="8" t="e">
        <f>IF('RAOB Used for Calcs'!N541=1,$K$3-SUM('lateral displacement'!AD$1:AD541),$I$3/0)</f>
        <v>#DIV/0!</v>
      </c>
    </row>
    <row r="542" spans="2:7" x14ac:dyDescent="0.15">
      <c r="B542" s="15">
        <f>'RAOB Used for Calcs'!C542</f>
        <v>0</v>
      </c>
      <c r="D542" s="8" t="e">
        <f>IF('RAOB Used for Calcs'!N542=1,$I$3-SUM('lateral displacement'!AB$1:AB542),$I$3/0)</f>
        <v>#DIV/0!</v>
      </c>
      <c r="G542" s="8" t="e">
        <f>IF('RAOB Used for Calcs'!N542=1,$K$3-SUM('lateral displacement'!AD$1:AD542),$I$3/0)</f>
        <v>#DIV/0!</v>
      </c>
    </row>
    <row r="543" spans="2:7" x14ac:dyDescent="0.15">
      <c r="B543" s="15">
        <f>'RAOB Used for Calcs'!C543</f>
        <v>0</v>
      </c>
      <c r="D543" s="8" t="e">
        <f>IF('RAOB Used for Calcs'!N543=1,$I$3-SUM('lateral displacement'!AB$1:AB543),$I$3/0)</f>
        <v>#DIV/0!</v>
      </c>
      <c r="G543" s="8" t="e">
        <f>IF('RAOB Used for Calcs'!N543=1,$K$3-SUM('lateral displacement'!AD$1:AD543),$I$3/0)</f>
        <v>#DIV/0!</v>
      </c>
    </row>
    <row r="544" spans="2:7" x14ac:dyDescent="0.15">
      <c r="B544" s="15">
        <f>'RAOB Used for Calcs'!C544</f>
        <v>0</v>
      </c>
      <c r="D544" s="8" t="e">
        <f>IF('RAOB Used for Calcs'!N544=1,$I$3-SUM('lateral displacement'!AB$1:AB544),$I$3/0)</f>
        <v>#DIV/0!</v>
      </c>
      <c r="G544" s="8" t="e">
        <f>IF('RAOB Used for Calcs'!N544=1,$K$3-SUM('lateral displacement'!AD$1:AD544),$I$3/0)</f>
        <v>#DIV/0!</v>
      </c>
    </row>
    <row r="545" spans="2:7" x14ac:dyDescent="0.15">
      <c r="B545" s="15">
        <f>'RAOB Used for Calcs'!C545</f>
        <v>0</v>
      </c>
      <c r="D545" s="8" t="e">
        <f>IF('RAOB Used for Calcs'!N545=1,$I$3-SUM('lateral displacement'!AB$1:AB545),$I$3/0)</f>
        <v>#DIV/0!</v>
      </c>
      <c r="G545" s="8" t="e">
        <f>IF('RAOB Used for Calcs'!N545=1,$K$3-SUM('lateral displacement'!AD$1:AD545),$I$3/0)</f>
        <v>#DIV/0!</v>
      </c>
    </row>
    <row r="546" spans="2:7" x14ac:dyDescent="0.15">
      <c r="B546" s="15">
        <f>'RAOB Used for Calcs'!C546</f>
        <v>0</v>
      </c>
      <c r="D546" s="8" t="e">
        <f>IF('RAOB Used for Calcs'!N546=1,$I$3-SUM('lateral displacement'!AB$1:AB546),$I$3/0)</f>
        <v>#DIV/0!</v>
      </c>
      <c r="G546" s="8" t="e">
        <f>IF('RAOB Used for Calcs'!N546=1,$K$3-SUM('lateral displacement'!AD$1:AD546),$I$3/0)</f>
        <v>#DIV/0!</v>
      </c>
    </row>
    <row r="547" spans="2:7" x14ac:dyDescent="0.15">
      <c r="B547" s="15">
        <f>'RAOB Used for Calcs'!C547</f>
        <v>0</v>
      </c>
      <c r="D547" s="8" t="e">
        <f>IF('RAOB Used for Calcs'!N547=1,$I$3-SUM('lateral displacement'!AB$1:AB547),$I$3/0)</f>
        <v>#DIV/0!</v>
      </c>
      <c r="G547" s="8" t="e">
        <f>IF('RAOB Used for Calcs'!N547=1,$K$3-SUM('lateral displacement'!AD$1:AD547),$I$3/0)</f>
        <v>#DIV/0!</v>
      </c>
    </row>
    <row r="548" spans="2:7" x14ac:dyDescent="0.15">
      <c r="B548" s="15">
        <f>'RAOB Used for Calcs'!C548</f>
        <v>0</v>
      </c>
      <c r="D548" s="8" t="e">
        <f>IF('RAOB Used for Calcs'!N548=1,$I$3-SUM('lateral displacement'!AB$1:AB548),$I$3/0)</f>
        <v>#DIV/0!</v>
      </c>
      <c r="G548" s="8" t="e">
        <f>IF('RAOB Used for Calcs'!N548=1,$K$3-SUM('lateral displacement'!AD$1:AD548),$I$3/0)</f>
        <v>#DIV/0!</v>
      </c>
    </row>
    <row r="549" spans="2:7" x14ac:dyDescent="0.15">
      <c r="B549" s="15">
        <f>'RAOB Used for Calcs'!C549</f>
        <v>0</v>
      </c>
      <c r="D549" s="8" t="e">
        <f>IF('RAOB Used for Calcs'!N549=1,$I$3-SUM('lateral displacement'!AB$1:AB549),$I$3/0)</f>
        <v>#DIV/0!</v>
      </c>
      <c r="G549" s="8" t="e">
        <f>IF('RAOB Used for Calcs'!N549=1,$K$3-SUM('lateral displacement'!AD$1:AD549),$I$3/0)</f>
        <v>#DIV/0!</v>
      </c>
    </row>
    <row r="550" spans="2:7" x14ac:dyDescent="0.15">
      <c r="B550" s="15">
        <f>'RAOB Used for Calcs'!C550</f>
        <v>0</v>
      </c>
      <c r="D550" s="8" t="e">
        <f>IF('RAOB Used for Calcs'!N550=1,$I$3-SUM('lateral displacement'!AB$1:AB550),$I$3/0)</f>
        <v>#DIV/0!</v>
      </c>
      <c r="G550" s="8" t="e">
        <f>IF('RAOB Used for Calcs'!N550=1,$K$3-SUM('lateral displacement'!AD$1:AD550),$I$3/0)</f>
        <v>#DIV/0!</v>
      </c>
    </row>
    <row r="551" spans="2:7" x14ac:dyDescent="0.15">
      <c r="B551" s="15">
        <f>'RAOB Used for Calcs'!C551</f>
        <v>0</v>
      </c>
      <c r="D551" s="8" t="e">
        <f>IF('RAOB Used for Calcs'!N551=1,$I$3-SUM('lateral displacement'!AB$1:AB551),$I$3/0)</f>
        <v>#DIV/0!</v>
      </c>
      <c r="G551" s="8" t="e">
        <f>IF('RAOB Used for Calcs'!N551=1,$K$3-SUM('lateral displacement'!AD$1:AD551),$I$3/0)</f>
        <v>#DIV/0!</v>
      </c>
    </row>
    <row r="552" spans="2:7" x14ac:dyDescent="0.15">
      <c r="B552" s="15">
        <f>'RAOB Used for Calcs'!C552</f>
        <v>0</v>
      </c>
      <c r="D552" s="8" t="e">
        <f>IF('RAOB Used for Calcs'!N552=1,$I$3-SUM('lateral displacement'!AB$1:AB552),$I$3/0)</f>
        <v>#DIV/0!</v>
      </c>
      <c r="G552" s="8" t="e">
        <f>IF('RAOB Used for Calcs'!N552=1,$K$3-SUM('lateral displacement'!AD$1:AD552),$I$3/0)</f>
        <v>#DIV/0!</v>
      </c>
    </row>
    <row r="553" spans="2:7" x14ac:dyDescent="0.15">
      <c r="B553" s="15">
        <f>'RAOB Used for Calcs'!C553</f>
        <v>0</v>
      </c>
      <c r="D553" s="8" t="e">
        <f>IF('RAOB Used for Calcs'!N553=1,$I$3-SUM('lateral displacement'!AB$1:AB553),$I$3/0)</f>
        <v>#DIV/0!</v>
      </c>
      <c r="G553" s="8" t="e">
        <f>IF('RAOB Used for Calcs'!N553=1,$K$3-SUM('lateral displacement'!AD$1:AD553),$I$3/0)</f>
        <v>#DIV/0!</v>
      </c>
    </row>
    <row r="554" spans="2:7" x14ac:dyDescent="0.15">
      <c r="B554" s="15">
        <f>'RAOB Used for Calcs'!C554</f>
        <v>0</v>
      </c>
      <c r="D554" s="8" t="e">
        <f>IF('RAOB Used for Calcs'!N554=1,$I$3-SUM('lateral displacement'!AB$1:AB554),$I$3/0)</f>
        <v>#DIV/0!</v>
      </c>
      <c r="G554" s="8" t="e">
        <f>IF('RAOB Used for Calcs'!N554=1,$K$3-SUM('lateral displacement'!AD$1:AD554),$I$3/0)</f>
        <v>#DIV/0!</v>
      </c>
    </row>
    <row r="555" spans="2:7" x14ac:dyDescent="0.15">
      <c r="B555" s="15">
        <f>'RAOB Used for Calcs'!C555</f>
        <v>0</v>
      </c>
      <c r="D555" s="8" t="e">
        <f>IF('RAOB Used for Calcs'!N555=1,$I$3-SUM('lateral displacement'!AB$1:AB555),$I$3/0)</f>
        <v>#DIV/0!</v>
      </c>
      <c r="G555" s="8" t="e">
        <f>IF('RAOB Used for Calcs'!N555=1,$K$3-SUM('lateral displacement'!AD$1:AD555),$I$3/0)</f>
        <v>#DIV/0!</v>
      </c>
    </row>
    <row r="556" spans="2:7" x14ac:dyDescent="0.15">
      <c r="B556" s="15">
        <f>'RAOB Used for Calcs'!C556</f>
        <v>0</v>
      </c>
      <c r="D556" s="8" t="e">
        <f>IF('RAOB Used for Calcs'!N556=1,$I$3-SUM('lateral displacement'!AB$1:AB556),$I$3/0)</f>
        <v>#DIV/0!</v>
      </c>
      <c r="G556" s="8" t="e">
        <f>IF('RAOB Used for Calcs'!N556=1,$K$3-SUM('lateral displacement'!AD$1:AD556),$I$3/0)</f>
        <v>#DIV/0!</v>
      </c>
    </row>
    <row r="557" spans="2:7" x14ac:dyDescent="0.15">
      <c r="B557" s="15">
        <f>'RAOB Used for Calcs'!C557</f>
        <v>0</v>
      </c>
      <c r="D557" s="8" t="e">
        <f>IF('RAOB Used for Calcs'!N557=1,$I$3-SUM('lateral displacement'!AB$1:AB557),$I$3/0)</f>
        <v>#DIV/0!</v>
      </c>
      <c r="G557" s="8" t="e">
        <f>IF('RAOB Used for Calcs'!N557=1,$K$3-SUM('lateral displacement'!AD$1:AD557),$I$3/0)</f>
        <v>#DIV/0!</v>
      </c>
    </row>
    <row r="558" spans="2:7" x14ac:dyDescent="0.15">
      <c r="B558" s="15">
        <f>'RAOB Used for Calcs'!C558</f>
        <v>0</v>
      </c>
      <c r="D558" s="8" t="e">
        <f>IF('RAOB Used for Calcs'!N558=1,$I$3-SUM('lateral displacement'!AB$1:AB558),$I$3/0)</f>
        <v>#DIV/0!</v>
      </c>
      <c r="G558" s="8" t="e">
        <f>IF('RAOB Used for Calcs'!N558=1,$K$3-SUM('lateral displacement'!AD$1:AD558),$I$3/0)</f>
        <v>#DIV/0!</v>
      </c>
    </row>
    <row r="559" spans="2:7" x14ac:dyDescent="0.15">
      <c r="B559" s="15">
        <f>'RAOB Used for Calcs'!C559</f>
        <v>0</v>
      </c>
      <c r="D559" s="8" t="e">
        <f>IF('RAOB Used for Calcs'!N559=1,$I$3-SUM('lateral displacement'!AB$1:AB559),$I$3/0)</f>
        <v>#DIV/0!</v>
      </c>
      <c r="G559" s="8" t="e">
        <f>IF('RAOB Used for Calcs'!N559=1,$K$3-SUM('lateral displacement'!AD$1:AD559),$I$3/0)</f>
        <v>#DIV/0!</v>
      </c>
    </row>
    <row r="560" spans="2:7" x14ac:dyDescent="0.15">
      <c r="B560" s="15">
        <f>'RAOB Used for Calcs'!C560</f>
        <v>0</v>
      </c>
      <c r="D560" s="8" t="e">
        <f>IF('RAOB Used for Calcs'!N560=1,$I$3-SUM('lateral displacement'!AB$1:AB560),$I$3/0)</f>
        <v>#DIV/0!</v>
      </c>
      <c r="G560" s="8" t="e">
        <f>IF('RAOB Used for Calcs'!N560=1,$K$3-SUM('lateral displacement'!AD$1:AD560),$I$3/0)</f>
        <v>#DIV/0!</v>
      </c>
    </row>
    <row r="561" spans="2:7" x14ac:dyDescent="0.15">
      <c r="B561" s="15">
        <f>'RAOB Used for Calcs'!C561</f>
        <v>0</v>
      </c>
      <c r="D561" s="8" t="e">
        <f>IF('RAOB Used for Calcs'!N561=1,$I$3-SUM('lateral displacement'!AB$1:AB561),$I$3/0)</f>
        <v>#DIV/0!</v>
      </c>
      <c r="G561" s="8" t="e">
        <f>IF('RAOB Used for Calcs'!N561=1,$K$3-SUM('lateral displacement'!AD$1:AD561),$I$3/0)</f>
        <v>#DIV/0!</v>
      </c>
    </row>
    <row r="562" spans="2:7" x14ac:dyDescent="0.15">
      <c r="B562" s="15">
        <f>'RAOB Used for Calcs'!C562</f>
        <v>0</v>
      </c>
      <c r="D562" s="8" t="e">
        <f>IF('RAOB Used for Calcs'!N562=1,$I$3-SUM('lateral displacement'!AB$1:AB562),$I$3/0)</f>
        <v>#DIV/0!</v>
      </c>
      <c r="G562" s="8" t="e">
        <f>IF('RAOB Used for Calcs'!N562=1,$K$3-SUM('lateral displacement'!AD$1:AD562),$I$3/0)</f>
        <v>#DIV/0!</v>
      </c>
    </row>
    <row r="563" spans="2:7" x14ac:dyDescent="0.15">
      <c r="B563" s="15">
        <f>'RAOB Used for Calcs'!C563</f>
        <v>0</v>
      </c>
      <c r="D563" s="8" t="e">
        <f>IF('RAOB Used for Calcs'!N563=1,$I$3-SUM('lateral displacement'!AB$1:AB563),$I$3/0)</f>
        <v>#DIV/0!</v>
      </c>
      <c r="G563" s="8" t="e">
        <f>IF('RAOB Used for Calcs'!N563=1,$K$3-SUM('lateral displacement'!AD$1:AD563),$I$3/0)</f>
        <v>#DIV/0!</v>
      </c>
    </row>
    <row r="564" spans="2:7" x14ac:dyDescent="0.15">
      <c r="B564" s="15">
        <f>'RAOB Used for Calcs'!C564</f>
        <v>0</v>
      </c>
      <c r="D564" s="8" t="e">
        <f>IF('RAOB Used for Calcs'!N564=1,$I$3-SUM('lateral displacement'!AB$1:AB564),$I$3/0)</f>
        <v>#DIV/0!</v>
      </c>
      <c r="G564" s="8" t="e">
        <f>IF('RAOB Used for Calcs'!N564=1,$K$3-SUM('lateral displacement'!AD$1:AD564),$I$3/0)</f>
        <v>#DIV/0!</v>
      </c>
    </row>
    <row r="565" spans="2:7" x14ac:dyDescent="0.15">
      <c r="B565" s="15">
        <f>'RAOB Used for Calcs'!C565</f>
        <v>0</v>
      </c>
      <c r="D565" s="8" t="e">
        <f>IF('RAOB Used for Calcs'!N565=1,$I$3-SUM('lateral displacement'!AB$1:AB565),$I$3/0)</f>
        <v>#DIV/0!</v>
      </c>
      <c r="G565" s="8" t="e">
        <f>IF('RAOB Used for Calcs'!N565=1,$K$3-SUM('lateral displacement'!AD$1:AD565),$I$3/0)</f>
        <v>#DIV/0!</v>
      </c>
    </row>
    <row r="566" spans="2:7" x14ac:dyDescent="0.15">
      <c r="B566" s="15">
        <f>'RAOB Used for Calcs'!C566</f>
        <v>0</v>
      </c>
      <c r="D566" s="8" t="e">
        <f>IF('RAOB Used for Calcs'!N566=1,$I$3-SUM('lateral displacement'!AB$1:AB566),$I$3/0)</f>
        <v>#DIV/0!</v>
      </c>
      <c r="G566" s="8" t="e">
        <f>IF('RAOB Used for Calcs'!N566=1,$K$3-SUM('lateral displacement'!AD$1:AD566),$I$3/0)</f>
        <v>#DIV/0!</v>
      </c>
    </row>
    <row r="567" spans="2:7" x14ac:dyDescent="0.15">
      <c r="B567" s="15">
        <f>'RAOB Used for Calcs'!C567</f>
        <v>0</v>
      </c>
      <c r="D567" s="8" t="e">
        <f>IF('RAOB Used for Calcs'!N567=1,$I$3-SUM('lateral displacement'!AB$1:AB567),$I$3/0)</f>
        <v>#DIV/0!</v>
      </c>
      <c r="G567" s="8" t="e">
        <f>IF('RAOB Used for Calcs'!N567=1,$K$3-SUM('lateral displacement'!AD$1:AD567),$I$3/0)</f>
        <v>#DIV/0!</v>
      </c>
    </row>
    <row r="568" spans="2:7" x14ac:dyDescent="0.15">
      <c r="B568" s="15">
        <f>'RAOB Used for Calcs'!C568</f>
        <v>0</v>
      </c>
      <c r="D568" s="8" t="e">
        <f>IF('RAOB Used for Calcs'!N568=1,$I$3-SUM('lateral displacement'!AB$1:AB568),$I$3/0)</f>
        <v>#DIV/0!</v>
      </c>
      <c r="G568" s="8" t="e">
        <f>IF('RAOB Used for Calcs'!N568=1,$K$3-SUM('lateral displacement'!AD$1:AD568),$I$3/0)</f>
        <v>#DIV/0!</v>
      </c>
    </row>
    <row r="569" spans="2:7" x14ac:dyDescent="0.15">
      <c r="B569" s="15">
        <f>'RAOB Used for Calcs'!C569</f>
        <v>0</v>
      </c>
      <c r="D569" s="8" t="e">
        <f>IF('RAOB Used for Calcs'!N569=1,$I$3-SUM('lateral displacement'!AB$1:AB569),$I$3/0)</f>
        <v>#DIV/0!</v>
      </c>
      <c r="G569" s="8" t="e">
        <f>IF('RAOB Used for Calcs'!N569=1,$K$3-SUM('lateral displacement'!AD$1:AD569),$I$3/0)</f>
        <v>#DIV/0!</v>
      </c>
    </row>
    <row r="570" spans="2:7" x14ac:dyDescent="0.15">
      <c r="B570" s="15">
        <f>'RAOB Used for Calcs'!C570</f>
        <v>0</v>
      </c>
      <c r="D570" s="8" t="e">
        <f>IF('RAOB Used for Calcs'!N570=1,$I$3-SUM('lateral displacement'!AB$1:AB570),$I$3/0)</f>
        <v>#DIV/0!</v>
      </c>
      <c r="G570" s="8" t="e">
        <f>IF('RAOB Used for Calcs'!N570=1,$K$3-SUM('lateral displacement'!AD$1:AD570),$I$3/0)</f>
        <v>#DIV/0!</v>
      </c>
    </row>
    <row r="571" spans="2:7" x14ac:dyDescent="0.15">
      <c r="B571" s="15">
        <f>'RAOB Used for Calcs'!C571</f>
        <v>0</v>
      </c>
      <c r="D571" s="8" t="e">
        <f>IF('RAOB Used for Calcs'!N571=1,$I$3-SUM('lateral displacement'!AB$1:AB571),$I$3/0)</f>
        <v>#DIV/0!</v>
      </c>
      <c r="G571" s="8" t="e">
        <f>IF('RAOB Used for Calcs'!N571=1,$K$3-SUM('lateral displacement'!AD$1:AD571),$I$3/0)</f>
        <v>#DIV/0!</v>
      </c>
    </row>
    <row r="572" spans="2:7" x14ac:dyDescent="0.15">
      <c r="B572" s="15">
        <f>'RAOB Used for Calcs'!C572</f>
        <v>0</v>
      </c>
      <c r="D572" s="8" t="e">
        <f>IF('RAOB Used for Calcs'!N572=1,$I$3-SUM('lateral displacement'!AB$1:AB572),$I$3/0)</f>
        <v>#DIV/0!</v>
      </c>
      <c r="G572" s="8" t="e">
        <f>IF('RAOB Used for Calcs'!N572=1,$K$3-SUM('lateral displacement'!AD$1:AD572),$I$3/0)</f>
        <v>#DIV/0!</v>
      </c>
    </row>
    <row r="573" spans="2:7" x14ac:dyDescent="0.15">
      <c r="B573" s="15">
        <f>'RAOB Used for Calcs'!C573</f>
        <v>0</v>
      </c>
      <c r="D573" s="8" t="e">
        <f>IF('RAOB Used for Calcs'!N573=1,$I$3-SUM('lateral displacement'!AB$1:AB573),$I$3/0)</f>
        <v>#DIV/0!</v>
      </c>
      <c r="G573" s="8" t="e">
        <f>IF('RAOB Used for Calcs'!N573=1,$K$3-SUM('lateral displacement'!AD$1:AD573),$I$3/0)</f>
        <v>#DIV/0!</v>
      </c>
    </row>
    <row r="574" spans="2:7" x14ac:dyDescent="0.15">
      <c r="B574" s="15">
        <f>'RAOB Used for Calcs'!C574</f>
        <v>0</v>
      </c>
      <c r="D574" s="8" t="e">
        <f>IF('RAOB Used for Calcs'!N574=1,$I$3-SUM('lateral displacement'!AB$1:AB574),$I$3/0)</f>
        <v>#DIV/0!</v>
      </c>
      <c r="G574" s="8" t="e">
        <f>IF('RAOB Used for Calcs'!N574=1,$K$3-SUM('lateral displacement'!AD$1:AD574),$I$3/0)</f>
        <v>#DIV/0!</v>
      </c>
    </row>
    <row r="575" spans="2:7" x14ac:dyDescent="0.15">
      <c r="B575" s="15">
        <f>'RAOB Used for Calcs'!C575</f>
        <v>0</v>
      </c>
      <c r="D575" s="8" t="e">
        <f>IF('RAOB Used for Calcs'!N575=1,$I$3-SUM('lateral displacement'!AB$1:AB575),$I$3/0)</f>
        <v>#DIV/0!</v>
      </c>
      <c r="G575" s="8" t="e">
        <f>IF('RAOB Used for Calcs'!N575=1,$K$3-SUM('lateral displacement'!AD$1:AD575),$I$3/0)</f>
        <v>#DIV/0!</v>
      </c>
    </row>
    <row r="576" spans="2:7" x14ac:dyDescent="0.15">
      <c r="B576" s="15">
        <f>'RAOB Used for Calcs'!C576</f>
        <v>0</v>
      </c>
      <c r="D576" s="8" t="e">
        <f>IF('RAOB Used for Calcs'!N576=1,$I$3-SUM('lateral displacement'!AB$1:AB576),$I$3/0)</f>
        <v>#DIV/0!</v>
      </c>
      <c r="G576" s="8" t="e">
        <f>IF('RAOB Used for Calcs'!N576=1,$K$3-SUM('lateral displacement'!AD$1:AD576),$I$3/0)</f>
        <v>#DIV/0!</v>
      </c>
    </row>
    <row r="577" spans="2:7" x14ac:dyDescent="0.15">
      <c r="B577" s="15">
        <f>'RAOB Used for Calcs'!C577</f>
        <v>0</v>
      </c>
      <c r="D577" s="8" t="e">
        <f>IF('RAOB Used for Calcs'!N577=1,$I$3-SUM('lateral displacement'!AB$1:AB577),$I$3/0)</f>
        <v>#DIV/0!</v>
      </c>
      <c r="G577" s="8" t="e">
        <f>IF('RAOB Used for Calcs'!N577=1,$K$3-SUM('lateral displacement'!AD$1:AD577),$I$3/0)</f>
        <v>#DIV/0!</v>
      </c>
    </row>
    <row r="578" spans="2:7" x14ac:dyDescent="0.15">
      <c r="B578" s="15">
        <f>'RAOB Used for Calcs'!C578</f>
        <v>0</v>
      </c>
      <c r="D578" s="8" t="e">
        <f>IF('RAOB Used for Calcs'!N578=1,$I$3-SUM('lateral displacement'!AB$1:AB578),$I$3/0)</f>
        <v>#DIV/0!</v>
      </c>
      <c r="G578" s="8" t="e">
        <f>IF('RAOB Used for Calcs'!N578=1,$K$3-SUM('lateral displacement'!AD$1:AD578),$I$3/0)</f>
        <v>#DIV/0!</v>
      </c>
    </row>
    <row r="579" spans="2:7" x14ac:dyDescent="0.15">
      <c r="B579" s="15">
        <f>'RAOB Used for Calcs'!C579</f>
        <v>0</v>
      </c>
      <c r="D579" s="8" t="e">
        <f>IF('RAOB Used for Calcs'!N579=1,$I$3-SUM('lateral displacement'!AB$1:AB579),$I$3/0)</f>
        <v>#DIV/0!</v>
      </c>
      <c r="G579" s="8" t="e">
        <f>IF('RAOB Used for Calcs'!N579=1,$K$3-SUM('lateral displacement'!AD$1:AD579),$I$3/0)</f>
        <v>#DIV/0!</v>
      </c>
    </row>
    <row r="580" spans="2:7" x14ac:dyDescent="0.15">
      <c r="B580" s="15">
        <f>'RAOB Used for Calcs'!C580</f>
        <v>0</v>
      </c>
      <c r="D580" s="8" t="e">
        <f>IF('RAOB Used for Calcs'!N580=1,$I$3-SUM('lateral displacement'!AB$1:AB580),$I$3/0)</f>
        <v>#DIV/0!</v>
      </c>
      <c r="G580" s="8" t="e">
        <f>IF('RAOB Used for Calcs'!N580=1,$K$3-SUM('lateral displacement'!AD$1:AD580),$I$3/0)</f>
        <v>#DIV/0!</v>
      </c>
    </row>
    <row r="581" spans="2:7" x14ac:dyDescent="0.15">
      <c r="B581" s="15">
        <f>'RAOB Used for Calcs'!C581</f>
        <v>0</v>
      </c>
      <c r="D581" s="8" t="e">
        <f>IF('RAOB Used for Calcs'!N581=1,$I$3-SUM('lateral displacement'!AB$1:AB581),$I$3/0)</f>
        <v>#DIV/0!</v>
      </c>
      <c r="G581" s="8" t="e">
        <f>IF('RAOB Used for Calcs'!N581=1,$K$3-SUM('lateral displacement'!AD$1:AD581),$I$3/0)</f>
        <v>#DIV/0!</v>
      </c>
    </row>
    <row r="582" spans="2:7" x14ac:dyDescent="0.15">
      <c r="B582" s="15">
        <f>'RAOB Used for Calcs'!C582</f>
        <v>0</v>
      </c>
      <c r="D582" s="8" t="e">
        <f>IF('RAOB Used for Calcs'!N582=1,$I$3-SUM('lateral displacement'!AB$1:AB582),$I$3/0)</f>
        <v>#DIV/0!</v>
      </c>
      <c r="G582" s="8" t="e">
        <f>IF('RAOB Used for Calcs'!N582=1,$K$3-SUM('lateral displacement'!AD$1:AD582),$I$3/0)</f>
        <v>#DIV/0!</v>
      </c>
    </row>
    <row r="583" spans="2:7" x14ac:dyDescent="0.15">
      <c r="B583" s="15">
        <f>'RAOB Used for Calcs'!C583</f>
        <v>0</v>
      </c>
      <c r="D583" s="8" t="e">
        <f>IF('RAOB Used for Calcs'!N583=1,$I$3-SUM('lateral displacement'!AB$1:AB583),$I$3/0)</f>
        <v>#DIV/0!</v>
      </c>
      <c r="G583" s="8" t="e">
        <f>IF('RAOB Used for Calcs'!N583=1,$K$3-SUM('lateral displacement'!AD$1:AD583),$I$3/0)</f>
        <v>#DIV/0!</v>
      </c>
    </row>
    <row r="584" spans="2:7" x14ac:dyDescent="0.15">
      <c r="B584" s="15">
        <f>'RAOB Used for Calcs'!C584</f>
        <v>0</v>
      </c>
      <c r="D584" s="8" t="e">
        <f>IF('RAOB Used for Calcs'!N584=1,$I$3-SUM('lateral displacement'!AB$1:AB584),$I$3/0)</f>
        <v>#DIV/0!</v>
      </c>
      <c r="G584" s="8" t="e">
        <f>IF('RAOB Used for Calcs'!N584=1,$K$3-SUM('lateral displacement'!AD$1:AD584),$I$3/0)</f>
        <v>#DIV/0!</v>
      </c>
    </row>
    <row r="585" spans="2:7" x14ac:dyDescent="0.15">
      <c r="B585" s="15">
        <f>'RAOB Used for Calcs'!C585</f>
        <v>0</v>
      </c>
      <c r="D585" s="8" t="e">
        <f>IF('RAOB Used for Calcs'!N585=1,$I$3-SUM('lateral displacement'!AB$1:AB585),$I$3/0)</f>
        <v>#DIV/0!</v>
      </c>
      <c r="G585" s="8" t="e">
        <f>IF('RAOB Used for Calcs'!N585=1,$K$3-SUM('lateral displacement'!AD$1:AD585),$I$3/0)</f>
        <v>#DIV/0!</v>
      </c>
    </row>
    <row r="586" spans="2:7" x14ac:dyDescent="0.15">
      <c r="B586" s="15">
        <f>'RAOB Used for Calcs'!C586</f>
        <v>0</v>
      </c>
      <c r="D586" s="8" t="e">
        <f>IF('RAOB Used for Calcs'!N586=1,$I$3-SUM('lateral displacement'!AB$1:AB586),$I$3/0)</f>
        <v>#DIV/0!</v>
      </c>
      <c r="G586" s="8" t="e">
        <f>IF('RAOB Used for Calcs'!N586=1,$K$3-SUM('lateral displacement'!AD$1:AD586),$I$3/0)</f>
        <v>#DIV/0!</v>
      </c>
    </row>
    <row r="587" spans="2:7" x14ac:dyDescent="0.15">
      <c r="B587" s="15">
        <f>'RAOB Used for Calcs'!C587</f>
        <v>0</v>
      </c>
      <c r="D587" s="8" t="e">
        <f>IF('RAOB Used for Calcs'!N587=1,$I$3-SUM('lateral displacement'!AB$1:AB587),$I$3/0)</f>
        <v>#DIV/0!</v>
      </c>
      <c r="G587" s="8" t="e">
        <f>IF('RAOB Used for Calcs'!N587=1,$K$3-SUM('lateral displacement'!AD$1:AD587),$I$3/0)</f>
        <v>#DIV/0!</v>
      </c>
    </row>
    <row r="588" spans="2:7" x14ac:dyDescent="0.15">
      <c r="B588" s="15">
        <f>'RAOB Used for Calcs'!C588</f>
        <v>0</v>
      </c>
      <c r="D588" s="8" t="e">
        <f>IF('RAOB Used for Calcs'!N588=1,$I$3-SUM('lateral displacement'!AB$1:AB588),$I$3/0)</f>
        <v>#DIV/0!</v>
      </c>
      <c r="G588" s="8" t="e">
        <f>IF('RAOB Used for Calcs'!N588=1,$K$3-SUM('lateral displacement'!AD$1:AD588),$I$3/0)</f>
        <v>#DIV/0!</v>
      </c>
    </row>
    <row r="589" spans="2:7" x14ac:dyDescent="0.15">
      <c r="B589" s="15">
        <f>'RAOB Used for Calcs'!C589</f>
        <v>0</v>
      </c>
      <c r="D589" s="8" t="e">
        <f>IF('RAOB Used for Calcs'!N589=1,$I$3-SUM('lateral displacement'!AB$1:AB589),$I$3/0)</f>
        <v>#DIV/0!</v>
      </c>
      <c r="G589" s="8" t="e">
        <f>IF('RAOB Used for Calcs'!N589=1,$K$3-SUM('lateral displacement'!AD$1:AD589),$I$3/0)</f>
        <v>#DIV/0!</v>
      </c>
    </row>
    <row r="590" spans="2:7" x14ac:dyDescent="0.15">
      <c r="B590" s="15">
        <f>'RAOB Used for Calcs'!C590</f>
        <v>0</v>
      </c>
      <c r="D590" s="8" t="e">
        <f>IF('RAOB Used for Calcs'!N590=1,$I$3-SUM('lateral displacement'!AB$1:AB590),$I$3/0)</f>
        <v>#DIV/0!</v>
      </c>
      <c r="G590" s="8" t="e">
        <f>IF('RAOB Used for Calcs'!N590=1,$K$3-SUM('lateral displacement'!AD$1:AD590),$I$3/0)</f>
        <v>#DIV/0!</v>
      </c>
    </row>
    <row r="591" spans="2:7" x14ac:dyDescent="0.15">
      <c r="B591" s="15">
        <f>'RAOB Used for Calcs'!C591</f>
        <v>0</v>
      </c>
      <c r="D591" s="8" t="e">
        <f>IF('RAOB Used for Calcs'!N591=1,$I$3-SUM('lateral displacement'!AB$1:AB591),$I$3/0)</f>
        <v>#DIV/0!</v>
      </c>
      <c r="G591" s="8" t="e">
        <f>IF('RAOB Used for Calcs'!N591=1,$K$3-SUM('lateral displacement'!AD$1:AD591),$I$3/0)</f>
        <v>#DIV/0!</v>
      </c>
    </row>
    <row r="592" spans="2:7" x14ac:dyDescent="0.15">
      <c r="B592" s="15">
        <f>'RAOB Used for Calcs'!C592</f>
        <v>0</v>
      </c>
      <c r="D592" s="8" t="e">
        <f>IF('RAOB Used for Calcs'!N592=1,$I$3-SUM('lateral displacement'!AB$1:AB592),$I$3/0)</f>
        <v>#DIV/0!</v>
      </c>
      <c r="G592" s="8" t="e">
        <f>IF('RAOB Used for Calcs'!N592=1,$K$3-SUM('lateral displacement'!AD$1:AD592),$I$3/0)</f>
        <v>#DIV/0!</v>
      </c>
    </row>
    <row r="593" spans="2:7" x14ac:dyDescent="0.15">
      <c r="B593" s="15">
        <f>'RAOB Used for Calcs'!C593</f>
        <v>0</v>
      </c>
      <c r="D593" s="8" t="e">
        <f>IF('RAOB Used for Calcs'!N593=1,$I$3-SUM('lateral displacement'!AB$1:AB593),$I$3/0)</f>
        <v>#DIV/0!</v>
      </c>
      <c r="G593" s="8" t="e">
        <f>IF('RAOB Used for Calcs'!N593=1,$K$3-SUM('lateral displacement'!AD$1:AD593),$I$3/0)</f>
        <v>#DIV/0!</v>
      </c>
    </row>
    <row r="594" spans="2:7" x14ac:dyDescent="0.15">
      <c r="B594" s="15">
        <f>'RAOB Used for Calcs'!C594</f>
        <v>0</v>
      </c>
      <c r="D594" s="8" t="e">
        <f>IF('RAOB Used for Calcs'!N594=1,$I$3-SUM('lateral displacement'!AB$1:AB594),$I$3/0)</f>
        <v>#DIV/0!</v>
      </c>
      <c r="G594" s="8" t="e">
        <f>IF('RAOB Used for Calcs'!N594=1,$K$3-SUM('lateral displacement'!AD$1:AD594),$I$3/0)</f>
        <v>#DIV/0!</v>
      </c>
    </row>
    <row r="595" spans="2:7" x14ac:dyDescent="0.15">
      <c r="B595" s="15">
        <f>'RAOB Used for Calcs'!C595</f>
        <v>0</v>
      </c>
      <c r="D595" s="8" t="e">
        <f>IF('RAOB Used for Calcs'!N595=1,$I$3-SUM('lateral displacement'!AB$1:AB595),$I$3/0)</f>
        <v>#DIV/0!</v>
      </c>
      <c r="G595" s="8" t="e">
        <f>IF('RAOB Used for Calcs'!N595=1,$K$3-SUM('lateral displacement'!AD$1:AD595),$I$3/0)</f>
        <v>#DIV/0!</v>
      </c>
    </row>
    <row r="596" spans="2:7" x14ac:dyDescent="0.15">
      <c r="B596" s="15">
        <f>'RAOB Used for Calcs'!C596</f>
        <v>0</v>
      </c>
      <c r="D596" s="8" t="e">
        <f>IF('RAOB Used for Calcs'!N596=1,$I$3-SUM('lateral displacement'!AB$1:AB596),$I$3/0)</f>
        <v>#DIV/0!</v>
      </c>
      <c r="G596" s="8" t="e">
        <f>IF('RAOB Used for Calcs'!N596=1,$K$3-SUM('lateral displacement'!AD$1:AD596),$I$3/0)</f>
        <v>#DIV/0!</v>
      </c>
    </row>
    <row r="597" spans="2:7" x14ac:dyDescent="0.15">
      <c r="B597" s="15">
        <f>'RAOB Used for Calcs'!C597</f>
        <v>0</v>
      </c>
      <c r="D597" s="8" t="e">
        <f>IF('RAOB Used for Calcs'!N597=1,$I$3-SUM('lateral displacement'!AB$1:AB597),$I$3/0)</f>
        <v>#DIV/0!</v>
      </c>
      <c r="G597" s="8" t="e">
        <f>IF('RAOB Used for Calcs'!N597=1,$K$3-SUM('lateral displacement'!AD$1:AD597),$I$3/0)</f>
        <v>#DIV/0!</v>
      </c>
    </row>
    <row r="598" spans="2:7" x14ac:dyDescent="0.15">
      <c r="B598" s="15">
        <f>'RAOB Used for Calcs'!C598</f>
        <v>0</v>
      </c>
      <c r="D598" s="8" t="e">
        <f>IF('RAOB Used for Calcs'!N598=1,$I$3-SUM('lateral displacement'!AB$1:AB598),$I$3/0)</f>
        <v>#DIV/0!</v>
      </c>
      <c r="G598" s="8" t="e">
        <f>IF('RAOB Used for Calcs'!N598=1,$K$3-SUM('lateral displacement'!AD$1:AD598),$I$3/0)</f>
        <v>#DIV/0!</v>
      </c>
    </row>
    <row r="599" spans="2:7" x14ac:dyDescent="0.15">
      <c r="B599" s="15">
        <f>'RAOB Used for Calcs'!C599</f>
        <v>0</v>
      </c>
      <c r="D599" s="8" t="e">
        <f>IF('RAOB Used for Calcs'!N599=1,$I$3-SUM('lateral displacement'!AB$1:AB599),$I$3/0)</f>
        <v>#DIV/0!</v>
      </c>
      <c r="G599" s="8" t="e">
        <f>IF('RAOB Used for Calcs'!N599=1,$K$3-SUM('lateral displacement'!AD$1:AD599),$I$3/0)</f>
        <v>#DIV/0!</v>
      </c>
    </row>
    <row r="600" spans="2:7" x14ac:dyDescent="0.15">
      <c r="B600" s="15">
        <f>'RAOB Used for Calcs'!C600</f>
        <v>0</v>
      </c>
      <c r="D600" s="8" t="e">
        <f>IF('RAOB Used for Calcs'!N600=1,$I$3-SUM('lateral displacement'!AB$1:AB600),$I$3/0)</f>
        <v>#DIV/0!</v>
      </c>
      <c r="G600" s="8" t="e">
        <f>IF('RAOB Used for Calcs'!N600=1,$K$3-SUM('lateral displacement'!AD$1:AD600),$I$3/0)</f>
        <v>#DIV/0!</v>
      </c>
    </row>
  </sheetData>
  <sheetProtection selectLockedCells="1" selectUnlockedCells="1"/>
  <pageMargins left="0.78749999999999998" right="0.78749999999999998" top="1.0249999999999999" bottom="1.0249999999999999" header="0.78749999999999998" footer="0.78749999999999998"/>
  <pageSetup firstPageNumber="0" orientation="portrait" horizontalDpi="300" verticalDpi="300"/>
  <headerFooter>
    <oddHeader>&amp;C&amp;"Arial,Regular"&amp;A</oddHeader>
    <oddFooter>&amp;C&amp;"Arial,Regular"Page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particle parameters</vt:lpstr>
      <vt:lpstr>Timing Altitude</vt:lpstr>
      <vt:lpstr>Sound Travel</vt:lpstr>
      <vt:lpstr>RAOB input</vt:lpstr>
      <vt:lpstr>RAOB interpolated</vt:lpstr>
      <vt:lpstr>RAOB Used for Calcs</vt:lpstr>
      <vt:lpstr>Vz</vt:lpstr>
      <vt:lpstr>wind velocity</vt:lpstr>
      <vt:lpstr>wind graphs</vt:lpstr>
      <vt:lpstr>P,T</vt:lpstr>
      <vt:lpstr>vertical grid</vt:lpstr>
      <vt:lpstr>lateral displacement</vt:lpstr>
      <vt:lpstr>displacement graphs</vt:lpstr>
      <vt:lpstr>Force graph</vt:lpstr>
      <vt:lpstr>Vmet graph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Laird, Colleen E. (JSC-XI111)[UNIVERSITIES SPACE RESEARCH ASSOCIATION]</dc:creator>
  <cp:lastModifiedBy>Microsoft Office User</cp:lastModifiedBy>
  <dcterms:created xsi:type="dcterms:W3CDTF">2014-05-15T18:16:19Z</dcterms:created>
  <dcterms:modified xsi:type="dcterms:W3CDTF">2018-10-01T16:12:42Z</dcterms:modified>
</cp:coreProperties>
</file>