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80" windowHeight="12345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D10" i="2" s="1"/>
  <c r="G10" i="2" s="1"/>
  <c r="C11" i="2"/>
  <c r="C12" i="2"/>
  <c r="C13" i="2"/>
  <c r="C14" i="2"/>
  <c r="E39" i="2"/>
  <c r="E28" i="2"/>
  <c r="E20" i="2"/>
  <c r="E21" i="2"/>
  <c r="E22" i="2"/>
  <c r="E29" i="2"/>
  <c r="E25" i="2"/>
  <c r="E26" i="2"/>
  <c r="E27" i="2"/>
  <c r="E32" i="2"/>
  <c r="E35" i="2"/>
  <c r="E36" i="2"/>
  <c r="E37" i="2"/>
  <c r="E38" i="2"/>
  <c r="E19" i="2"/>
  <c r="A18" i="2"/>
  <c r="A19" i="2"/>
  <c r="A20" i="2"/>
  <c r="A22" i="2"/>
  <c r="A23" i="2"/>
  <c r="A24" i="2"/>
  <c r="A25" i="2"/>
  <c r="A26" i="2"/>
  <c r="A27" i="2"/>
  <c r="A28" i="2"/>
  <c r="A29" i="2"/>
  <c r="A30" i="2"/>
  <c r="A31" i="2"/>
  <c r="A32" i="2"/>
  <c r="A33" i="2"/>
  <c r="A21" i="2"/>
  <c r="D6" i="2"/>
  <c r="E6" i="2" s="1"/>
  <c r="F6" i="2" s="1"/>
  <c r="D7" i="2"/>
  <c r="G7" i="2" s="1"/>
  <c r="D11" i="2"/>
  <c r="G11" i="2" s="1"/>
  <c r="D14" i="2"/>
  <c r="E14" i="2" s="1"/>
  <c r="F14" i="2" s="1"/>
  <c r="D4" i="2"/>
  <c r="D5" i="2"/>
  <c r="D8" i="2"/>
  <c r="D9" i="2"/>
  <c r="D12" i="2"/>
  <c r="D13" i="2"/>
  <c r="D3" i="2"/>
  <c r="B7" i="1"/>
  <c r="E14" i="1" s="1"/>
  <c r="B4" i="1"/>
  <c r="B2" i="1"/>
  <c r="H6" i="2" l="1"/>
  <c r="E10" i="2"/>
  <c r="F10" i="2" s="1"/>
  <c r="H10" i="2" s="1"/>
  <c r="G6" i="2"/>
  <c r="G14" i="2"/>
  <c r="H14" i="2" s="1"/>
  <c r="G5" i="2"/>
  <c r="E5" i="2"/>
  <c r="F5" i="2" s="1"/>
  <c r="H5" i="2" s="1"/>
  <c r="G12" i="2"/>
  <c r="E12" i="2"/>
  <c r="F12" i="2" s="1"/>
  <c r="H12" i="2" s="1"/>
  <c r="G9" i="2"/>
  <c r="E9" i="2"/>
  <c r="F9" i="2" s="1"/>
  <c r="H9" i="2" s="1"/>
  <c r="G8" i="2"/>
  <c r="E8" i="2"/>
  <c r="F8" i="2" s="1"/>
  <c r="H8" i="2" s="1"/>
  <c r="G4" i="2"/>
  <c r="E4" i="2"/>
  <c r="F4" i="2" s="1"/>
  <c r="H4" i="2" s="1"/>
  <c r="E3" i="2"/>
  <c r="F3" i="2" s="1"/>
  <c r="G3" i="2"/>
  <c r="G13" i="2"/>
  <c r="E13" i="2"/>
  <c r="F13" i="2" s="1"/>
  <c r="H13" i="2" s="1"/>
  <c r="E11" i="2"/>
  <c r="F11" i="2" s="1"/>
  <c r="H11" i="2" s="1"/>
  <c r="E7" i="2"/>
  <c r="F7" i="2" s="1"/>
  <c r="H7" i="2" s="1"/>
  <c r="B5" i="1"/>
  <c r="H3" i="2" l="1"/>
</calcChain>
</file>

<file path=xl/sharedStrings.xml><?xml version="1.0" encoding="utf-8"?>
<sst xmlns="http://schemas.openxmlformats.org/spreadsheetml/2006/main" count="122" uniqueCount="108">
  <si>
    <t>Primary clock VCO frequency</t>
  </si>
  <si>
    <t>Modulus for M counter</t>
  </si>
  <si>
    <t>Modulus for N counter</t>
  </si>
  <si>
    <t>Initial VCO phase cycles for M counter</t>
  </si>
  <si>
    <t>VCO phase tap for M counter</t>
  </si>
  <si>
    <t>VCO post scale K counter</t>
  </si>
  <si>
    <t>c0 settings</t>
  </si>
  <si>
    <t>Post-scale counter</t>
  </si>
  <si>
    <t>Initial VCO phase cycles</t>
  </si>
  <si>
    <t>VCO phase tap</t>
  </si>
  <si>
    <t>High period count</t>
  </si>
  <si>
    <t>Low period count</t>
  </si>
  <si>
    <t>Mode</t>
  </si>
  <si>
    <t>Odd</t>
  </si>
  <si>
    <t>inclk0 frequency</t>
  </si>
  <si>
    <t>MHz</t>
  </si>
  <si>
    <t>ns</t>
  </si>
  <si>
    <t>Target clock</t>
  </si>
  <si>
    <t>Factor</t>
  </si>
  <si>
    <t>clk0</t>
  </si>
  <si>
    <t>loopfilter r</t>
  </si>
  <si>
    <t>N counter high</t>
  </si>
  <si>
    <t>N counter low</t>
  </si>
  <si>
    <t>ck1 bypass</t>
  </si>
  <si>
    <t>ck2 bypass</t>
  </si>
  <si>
    <t>ck3 bypass</t>
  </si>
  <si>
    <t>ck0 low</t>
  </si>
  <si>
    <t>M odd division</t>
  </si>
  <si>
    <t>M low</t>
  </si>
  <si>
    <t>M high</t>
  </si>
  <si>
    <t>PLL-Werte original BaS</t>
  </si>
  <si>
    <t>08</t>
  </si>
  <si>
    <t>48</t>
  </si>
  <si>
    <t>00</t>
  </si>
  <si>
    <t>40</t>
  </si>
  <si>
    <t>114</t>
  </si>
  <si>
    <t>118</t>
  </si>
  <si>
    <t>11c</t>
  </si>
  <si>
    <t>10</t>
  </si>
  <si>
    <t>50</t>
  </si>
  <si>
    <t>144</t>
  </si>
  <si>
    <t>44</t>
  </si>
  <si>
    <t>04</t>
  </si>
  <si>
    <t>Wert</t>
  </si>
  <si>
    <t>counter_type</t>
  </si>
  <si>
    <t>counter_param</t>
  </si>
  <si>
    <t>0011</t>
  </si>
  <si>
    <t>0100</t>
  </si>
  <si>
    <t>0101</t>
  </si>
  <si>
    <t>0110</t>
  </si>
  <si>
    <t>0111</t>
  </si>
  <si>
    <t>1000</t>
  </si>
  <si>
    <t>1001</t>
  </si>
  <si>
    <t>1011</t>
  </si>
  <si>
    <t>1100</t>
  </si>
  <si>
    <t>1101</t>
  </si>
  <si>
    <t>1110</t>
  </si>
  <si>
    <t>1111</t>
  </si>
  <si>
    <t>VCO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</si>
  <si>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</si>
  <si>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</si>
  <si>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</si>
  <si>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</si>
  <si>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</si>
  <si>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</si>
  <si>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</si>
  <si>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</si>
  <si>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</si>
  <si>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</si>
  <si>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1010</t>
  </si>
  <si>
    <t>Illegal</t>
  </si>
  <si>
    <t>0010</t>
  </si>
  <si>
    <t>ck0 high</t>
  </si>
  <si>
    <t>000</t>
  </si>
  <si>
    <t>0000</t>
  </si>
  <si>
    <t>0001</t>
  </si>
  <si>
    <t>N</t>
  </si>
  <si>
    <t>M</t>
  </si>
  <si>
    <t>CP/LF</t>
  </si>
  <si>
    <t>001</t>
  </si>
  <si>
    <t>100</t>
  </si>
  <si>
    <t>101</t>
  </si>
  <si>
    <t>010</t>
  </si>
  <si>
    <t>111</t>
  </si>
  <si>
    <t>charge pump current</t>
  </si>
  <si>
    <t>High Count</t>
  </si>
  <si>
    <t>Low Count</t>
  </si>
  <si>
    <t>Bypass</t>
  </si>
  <si>
    <t>Mode (odd/even division)</t>
  </si>
  <si>
    <t>Charge Pump unused</t>
  </si>
  <si>
    <t>Charge pump current</t>
  </si>
  <si>
    <t>Loop filter unused</t>
  </si>
  <si>
    <t>Loop filter resistor</t>
  </si>
  <si>
    <t>Loop filter capacitance</t>
  </si>
  <si>
    <t>VCP post scale</t>
  </si>
  <si>
    <t>High count</t>
  </si>
  <si>
    <t>Low count</t>
  </si>
  <si>
    <t>Nominal count</t>
  </si>
  <si>
    <t>Adresse (hex)</t>
  </si>
  <si>
    <t>Adresse (dez)</t>
  </si>
  <si>
    <t>Adresse (bin)</t>
  </si>
  <si>
    <t>counter type</t>
  </si>
  <si>
    <t>counter param</t>
  </si>
  <si>
    <t>counter_type LUT</t>
  </si>
  <si>
    <t>Regular Counters LUT</t>
  </si>
  <si>
    <t>CP/LF LUT</t>
  </si>
  <si>
    <t>VCO LUT</t>
  </si>
  <si>
    <t>M/N counters 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</si>
</sst>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8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quotePrefix="1"/>
    <xf numFmtId="49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4" sqref="E14"/>
    </sheetView>
  </sheetViews>
  <sheetFormatPr baseColWidth="10" defaultRowHeight="14.25" x14ac:dyDescent="0.2"/>
  <cols>
    <col min="1" max="1" width="32.25" bestFit="1" customWidth="1"/>
  </cols>
  <sheetData>
    <row r="1" spans="1:5" x14ac:dyDescent="0.2">
      <c r="A1" t="s">
        <v>14</v>
      </c>
      <c r="B1">
        <v>48</v>
      </c>
      <c r="C1" t="s">
        <v>15</v>
      </c>
    </row>
    <row r="2" spans="1:5" x14ac:dyDescent="0.2">
      <c r="B2">
        <f>1/B1*1000</f>
        <v>20.833333333333332</v>
      </c>
      <c r="C2" t="s">
        <v>16</v>
      </c>
    </row>
    <row r="3" spans="1:5" x14ac:dyDescent="0.2">
      <c r="A3" t="s">
        <v>17</v>
      </c>
      <c r="B3">
        <v>96</v>
      </c>
      <c r="C3" t="s">
        <v>15</v>
      </c>
    </row>
    <row r="4" spans="1:5" x14ac:dyDescent="0.2">
      <c r="B4" s="3">
        <f>1/B3*1000</f>
        <v>10.416666666666666</v>
      </c>
      <c r="C4" t="s">
        <v>16</v>
      </c>
    </row>
    <row r="5" spans="1:5" x14ac:dyDescent="0.2">
      <c r="B5" s="3">
        <f>B2/B4</f>
        <v>2</v>
      </c>
      <c r="C5" t="s">
        <v>18</v>
      </c>
    </row>
    <row r="7" spans="1:5" x14ac:dyDescent="0.2">
      <c r="A7" t="s">
        <v>0</v>
      </c>
      <c r="B7" s="3">
        <f>(B1*B8)/(B9*B12)</f>
        <v>576</v>
      </c>
      <c r="C7" t="s">
        <v>15</v>
      </c>
    </row>
    <row r="8" spans="1:5" x14ac:dyDescent="0.2">
      <c r="A8" t="s">
        <v>1</v>
      </c>
      <c r="B8">
        <v>12</v>
      </c>
    </row>
    <row r="9" spans="1:5" x14ac:dyDescent="0.2">
      <c r="A9" t="s">
        <v>2</v>
      </c>
      <c r="B9">
        <v>1</v>
      </c>
    </row>
    <row r="10" spans="1:5" x14ac:dyDescent="0.2">
      <c r="A10" t="s">
        <v>3</v>
      </c>
      <c r="B10">
        <v>1</v>
      </c>
    </row>
    <row r="11" spans="1:5" x14ac:dyDescent="0.2">
      <c r="A11" t="s">
        <v>4</v>
      </c>
      <c r="B11">
        <v>0</v>
      </c>
    </row>
    <row r="12" spans="1:5" x14ac:dyDescent="0.2">
      <c r="A12" t="s">
        <v>5</v>
      </c>
      <c r="B12">
        <v>1</v>
      </c>
    </row>
    <row r="13" spans="1:5" ht="15" x14ac:dyDescent="0.25">
      <c r="A13" s="1" t="s">
        <v>6</v>
      </c>
    </row>
    <row r="14" spans="1:5" x14ac:dyDescent="0.2">
      <c r="A14" t="s">
        <v>7</v>
      </c>
      <c r="B14">
        <v>6</v>
      </c>
      <c r="D14" t="s">
        <v>19</v>
      </c>
      <c r="E14">
        <f>B7/B14</f>
        <v>96</v>
      </c>
    </row>
    <row r="15" spans="1:5" x14ac:dyDescent="0.2">
      <c r="A15" t="s">
        <v>8</v>
      </c>
      <c r="B15">
        <v>1</v>
      </c>
    </row>
    <row r="16" spans="1:5" x14ac:dyDescent="0.2">
      <c r="A16" t="s">
        <v>9</v>
      </c>
      <c r="B16">
        <v>0</v>
      </c>
    </row>
    <row r="17" spans="1:2" x14ac:dyDescent="0.2">
      <c r="A17" t="s">
        <v>10</v>
      </c>
      <c r="B17">
        <v>4</v>
      </c>
    </row>
    <row r="18" spans="1:2" x14ac:dyDescent="0.2">
      <c r="A18" t="s">
        <v>11</v>
      </c>
      <c r="B18">
        <v>3</v>
      </c>
    </row>
    <row r="19" spans="1:2" x14ac:dyDescent="0.2">
      <c r="A19" t="s">
        <v>12</v>
      </c>
      <c r="B19" s="2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28" sqref="I28"/>
    </sheetView>
  </sheetViews>
  <sheetFormatPr baseColWidth="10" defaultRowHeight="14.25" x14ac:dyDescent="0.2"/>
  <cols>
    <col min="1" max="1" width="20.875" customWidth="1"/>
    <col min="2" max="2" width="13.125" style="8" customWidth="1"/>
    <col min="3" max="3" width="13.125" style="4" customWidth="1"/>
    <col min="4" max="4" width="13.125" style="6" customWidth="1"/>
    <col min="5" max="5" width="12.5" style="6" bestFit="1" customWidth="1"/>
    <col min="6" max="6" width="12.5" style="6" customWidth="1"/>
    <col min="7" max="7" width="21.625" style="6" customWidth="1"/>
    <col min="8" max="8" width="21.125" style="6" bestFit="1" customWidth="1"/>
  </cols>
  <sheetData>
    <row r="1" spans="1:9" s="1" customFormat="1" ht="15" x14ac:dyDescent="0.25">
      <c r="A1" s="1" t="s">
        <v>30</v>
      </c>
      <c r="B1" s="10"/>
      <c r="C1" s="11"/>
      <c r="D1" s="12"/>
      <c r="E1" s="12"/>
      <c r="F1" s="12"/>
      <c r="G1" s="12"/>
      <c r="H1" s="12"/>
    </row>
    <row r="2" spans="1:9" s="1" customFormat="1" ht="15" x14ac:dyDescent="0.25">
      <c r="B2" s="10" t="s">
        <v>98</v>
      </c>
      <c r="C2" s="11" t="s">
        <v>99</v>
      </c>
      <c r="D2" s="12" t="s">
        <v>100</v>
      </c>
      <c r="E2" s="12" t="s">
        <v>44</v>
      </c>
      <c r="F2" s="12" t="s">
        <v>101</v>
      </c>
      <c r="G2" s="12" t="s">
        <v>45</v>
      </c>
      <c r="H2" s="12" t="s">
        <v>102</v>
      </c>
      <c r="I2" s="1" t="s">
        <v>43</v>
      </c>
    </row>
    <row r="3" spans="1:9" x14ac:dyDescent="0.2">
      <c r="A3" t="s">
        <v>20</v>
      </c>
      <c r="B3" s="9" t="s">
        <v>32</v>
      </c>
      <c r="C3" s="5">
        <f>HEX2DEC(B3)</f>
        <v>72</v>
      </c>
      <c r="D3" s="7" t="str">
        <f>DEC2BIN(C3,10)</f>
        <v>0001001000</v>
      </c>
      <c r="E3" s="7" t="str">
        <f>MID(D3,5,4)</f>
        <v>0010</v>
      </c>
      <c r="F3" s="7" t="str">
        <f>VLOOKUP(BIN2DEC(E3),$A$18:$C$33,3,FALSE)</f>
        <v>CP/LF</v>
      </c>
      <c r="G3" s="7" t="str">
        <f>MID(D3,2,3)</f>
        <v>001</v>
      </c>
      <c r="H3" s="7" t="str">
        <f>IF(F3="CP/LF",VLOOKUP(BIN2DEC(G3),$E$25:$G$29,3),IF(OR(F3="N",F3="M"),VLOOKUP(BIN2DEC(G3),$E$35:$G$39,3),IF(COUNT(FIND({0,1,2,3,4,5,6,7,8,9},F3))&gt;0,VLOOKUP(BIN2DEC(G3),$E$19:$G$22,3),"NONUM")))</f>
        <v>Loop filter resistor</v>
      </c>
      <c r="I3">
        <v>27</v>
      </c>
    </row>
    <row r="4" spans="1:9" x14ac:dyDescent="0.2">
      <c r="A4" t="s">
        <v>84</v>
      </c>
      <c r="B4" s="9" t="s">
        <v>31</v>
      </c>
      <c r="C4" s="5">
        <f t="shared" ref="C4:C14" si="0">HEX2DEC(B4)</f>
        <v>8</v>
      </c>
      <c r="D4" s="7" t="str">
        <f>DEC2BIN(C4,10)</f>
        <v>0000001000</v>
      </c>
      <c r="E4" s="7" t="str">
        <f>MID(D4,5,4)</f>
        <v>0010</v>
      </c>
      <c r="F4" s="7" t="str">
        <f>VLOOKUP(BIN2DEC(E4),$A$18:$C$33,3,FALSE)</f>
        <v>CP/LF</v>
      </c>
      <c r="G4" s="7" t="str">
        <f>MID(D4,2,3)</f>
        <v>000</v>
      </c>
      <c r="H4" s="7" t="str">
        <f>IF(F4="CP/LF",VLOOKUP(BIN2DEC(G4),$E$25:$G$29,3),IF(OR(F4="N",F4="M"),VLOOKUP(BIN2DEC(G4),$E$35:$G$39,3),IF(COUNT(FIND({0,1,2,3,4,5,6,7,8,9},F4))&gt;0,VLOOKUP(BIN2DEC(G4),$E$19:$G$22,3),"NONUM")))</f>
        <v>Charge pump current</v>
      </c>
      <c r="I4">
        <v>1</v>
      </c>
    </row>
    <row r="5" spans="1:9" x14ac:dyDescent="0.2">
      <c r="A5" t="s">
        <v>21</v>
      </c>
      <c r="B5" s="9" t="s">
        <v>33</v>
      </c>
      <c r="C5" s="5">
        <f t="shared" si="0"/>
        <v>0</v>
      </c>
      <c r="D5" s="7" t="str">
        <f>DEC2BIN(C5,10)</f>
        <v>0000000000</v>
      </c>
      <c r="E5" s="7" t="str">
        <f>MID(D5,5,4)</f>
        <v>0000</v>
      </c>
      <c r="F5" s="7" t="str">
        <f>VLOOKUP(BIN2DEC(E5),$A$18:$C$33,3,FALSE)</f>
        <v>N</v>
      </c>
      <c r="G5" s="7" t="str">
        <f>MID(D5,2,3)</f>
        <v>000</v>
      </c>
      <c r="H5" s="7" t="str">
        <f>IF(F5="CP/LF",VLOOKUP(BIN2DEC(G5),$E$25:$G$29,3),IF(OR(F5="N",F5="M"),VLOOKUP(BIN2DEC(G5),$E$35:$G$39,3),IF(COUNT(FIND({0,1,2,3,4,5,6,7,8,9},F5))&gt;0,VLOOKUP(BIN2DEC(G5),$E$19:$G$22,3),"NONUM")))</f>
        <v>High count</v>
      </c>
      <c r="I5">
        <v>12</v>
      </c>
    </row>
    <row r="6" spans="1:9" x14ac:dyDescent="0.2">
      <c r="A6" t="s">
        <v>22</v>
      </c>
      <c r="B6" s="9" t="s">
        <v>34</v>
      </c>
      <c r="C6" s="5">
        <f t="shared" si="0"/>
        <v>64</v>
      </c>
      <c r="D6" s="7" t="str">
        <f>DEC2BIN(C6,10)</f>
        <v>0001000000</v>
      </c>
      <c r="E6" s="7" t="str">
        <f>MID(D6,5,4)</f>
        <v>0000</v>
      </c>
      <c r="F6" s="7" t="str">
        <f>VLOOKUP(BIN2DEC(E6),$A$18:$C$33,3,FALSE)</f>
        <v>N</v>
      </c>
      <c r="G6" s="7" t="str">
        <f>MID(D6,2,3)</f>
        <v>001</v>
      </c>
      <c r="H6" s="7" t="str">
        <f>IF(F6="CP/LF",VLOOKUP(BIN2DEC(G6),$E$25:$G$29,3),IF(OR(F6="N",F6="M"),VLOOKUP(BIN2DEC(G6),$E$35:$G$39,3),IF(COUNT(FIND({0,1,2,3,4,5,6,7,8,9},F6))&gt;0,VLOOKUP(BIN2DEC(G6),$E$19:$G$22,3),"NONUM")))</f>
        <v>Low count</v>
      </c>
      <c r="I6">
        <v>12</v>
      </c>
    </row>
    <row r="7" spans="1:9" x14ac:dyDescent="0.2">
      <c r="A7" t="s">
        <v>23</v>
      </c>
      <c r="B7" s="9" t="s">
        <v>35</v>
      </c>
      <c r="C7" s="5">
        <f t="shared" si="0"/>
        <v>276</v>
      </c>
      <c r="D7" s="7" t="str">
        <f>DEC2BIN(C7,10)</f>
        <v>0100010100</v>
      </c>
      <c r="E7" s="7" t="str">
        <f>MID(D7,5,4)</f>
        <v>0101</v>
      </c>
      <c r="F7" s="7" t="str">
        <f>VLOOKUP(BIN2DEC(E7),$A$18:$C$33,3,FALSE)</f>
        <v>C1</v>
      </c>
      <c r="G7" s="7" t="str">
        <f>MID(D7,2,3)</f>
        <v>100</v>
      </c>
      <c r="H7" s="7" t="str">
        <f>IF(F7="CP/LF",VLOOKUP(BIN2DEC(G7),$E$25:$G$29,3),IF(OR(F7="N",F7="M"),VLOOKUP(BIN2DEC(G7),$E$35:$G$39,3),IF(COUNT(FIND({0,1,2,3,4,5,6,7,8,9},F7))&gt;0,VLOOKUP(BIN2DEC(G7),$E$19:$G$22,3),"NONUM")))</f>
        <v>Bypass</v>
      </c>
      <c r="I7">
        <v>1</v>
      </c>
    </row>
    <row r="8" spans="1:9" x14ac:dyDescent="0.2">
      <c r="A8" t="s">
        <v>24</v>
      </c>
      <c r="B8" s="9" t="s">
        <v>36</v>
      </c>
      <c r="C8" s="5">
        <f t="shared" si="0"/>
        <v>280</v>
      </c>
      <c r="D8" s="7" t="str">
        <f>DEC2BIN(C8,10)</f>
        <v>0100011000</v>
      </c>
      <c r="E8" s="7" t="str">
        <f>MID(D8,5,4)</f>
        <v>0110</v>
      </c>
      <c r="F8" s="7" t="str">
        <f>VLOOKUP(BIN2DEC(E8),$A$18:$C$33,3,FALSE)</f>
        <v>C2</v>
      </c>
      <c r="G8" s="7" t="str">
        <f>MID(D8,2,3)</f>
        <v>100</v>
      </c>
      <c r="H8" s="7" t="str">
        <f>IF(F8="CP/LF",VLOOKUP(BIN2DEC(G8),$E$25:$G$29,3),IF(OR(F8="N",F8="M"),VLOOKUP(BIN2DEC(G8),$E$35:$G$39,3),IF(COUNT(FIND({0,1,2,3,4,5,6,7,8,9},F8))&gt;0,VLOOKUP(BIN2DEC(G8),$E$19:$G$22,3),"NONUM")))</f>
        <v>Bypass</v>
      </c>
      <c r="I8">
        <v>1</v>
      </c>
    </row>
    <row r="9" spans="1:9" x14ac:dyDescent="0.2">
      <c r="A9" t="s">
        <v>25</v>
      </c>
      <c r="B9" s="9" t="s">
        <v>37</v>
      </c>
      <c r="C9" s="5">
        <f t="shared" si="0"/>
        <v>284</v>
      </c>
      <c r="D9" s="7" t="str">
        <f>DEC2BIN(C9,10)</f>
        <v>0100011100</v>
      </c>
      <c r="E9" s="7" t="str">
        <f>MID(D9,5,4)</f>
        <v>0111</v>
      </c>
      <c r="F9" s="7" t="str">
        <f>VLOOKUP(BIN2DEC(E9),$A$18:$C$33,3,FALSE)</f>
        <v>C3</v>
      </c>
      <c r="G9" s="7" t="str">
        <f>MID(D9,2,3)</f>
        <v>100</v>
      </c>
      <c r="H9" s="7" t="str">
        <f>IF(F9="CP/LF",VLOOKUP(BIN2DEC(G9),$E$25:$G$29,3),IF(OR(F9="N",F9="M"),VLOOKUP(BIN2DEC(G9),$E$35:$G$39,3),IF(COUNT(FIND({0,1,2,3,4,5,6,7,8,9},F9))&gt;0,VLOOKUP(BIN2DEC(G9),$E$19:$G$22,3),"NONUM")))</f>
        <v>Bypass</v>
      </c>
      <c r="I9">
        <v>1</v>
      </c>
    </row>
    <row r="10" spans="1:9" x14ac:dyDescent="0.2">
      <c r="A10" t="s">
        <v>72</v>
      </c>
      <c r="B10" s="9" t="s">
        <v>38</v>
      </c>
      <c r="C10" s="5">
        <f t="shared" si="0"/>
        <v>16</v>
      </c>
      <c r="D10" s="7" t="str">
        <f>DEC2BIN(C10,10)</f>
        <v>0000010000</v>
      </c>
      <c r="E10" s="7" t="str">
        <f>MID(D10,5,4)</f>
        <v>0100</v>
      </c>
      <c r="F10" s="7" t="str">
        <f>VLOOKUP(BIN2DEC(E10),$A$18:$C$33,3,FALSE)</f>
        <v>C0</v>
      </c>
      <c r="G10" s="7" t="str">
        <f>MID(D10,2,3)</f>
        <v>000</v>
      </c>
      <c r="H10" s="7" t="str">
        <f>IF(F10="CP/LF",VLOOKUP(BIN2DEC(G10),$E$25:$G$29,3),IF(OR(F10="N",F10="M"),VLOOKUP(BIN2DEC(G10),$E$35:$G$39,3),IF(COUNT(FIND({0,1,2,3,4,5,6,7,8,9},F10))&gt;0,VLOOKUP(BIN2DEC(G10),$E$19:$G$22,3),"NONUM")))</f>
        <v>High Count</v>
      </c>
      <c r="I10">
        <v>1</v>
      </c>
    </row>
    <row r="11" spans="1:9" x14ac:dyDescent="0.2">
      <c r="A11" t="s">
        <v>26</v>
      </c>
      <c r="B11" s="9" t="s">
        <v>39</v>
      </c>
      <c r="C11" s="5">
        <f t="shared" si="0"/>
        <v>80</v>
      </c>
      <c r="D11" s="7" t="str">
        <f>DEC2BIN(C11,10)</f>
        <v>0001010000</v>
      </c>
      <c r="E11" s="7" t="str">
        <f>MID(D11,5,4)</f>
        <v>0100</v>
      </c>
      <c r="F11" s="7" t="str">
        <f>VLOOKUP(BIN2DEC(E11),$A$18:$C$33,3,FALSE)</f>
        <v>C0</v>
      </c>
      <c r="G11" s="7" t="str">
        <f>MID(D11,2,3)</f>
        <v>001</v>
      </c>
      <c r="H11" s="7" t="str">
        <f>IF(F11="CP/LF",VLOOKUP(BIN2DEC(G11),$E$25:$G$29,3),IF(OR(F11="N",F11="M"),VLOOKUP(BIN2DEC(G11),$E$35:$G$39,3),IF(COUNT(FIND({0,1,2,3,4,5,6,7,8,9},F11))&gt;0,VLOOKUP(BIN2DEC(G11),$E$19:$G$22,3),"NONUM")))</f>
        <v>Low Count</v>
      </c>
      <c r="I11">
        <v>1</v>
      </c>
    </row>
    <row r="12" spans="1:9" x14ac:dyDescent="0.2">
      <c r="A12" t="s">
        <v>27</v>
      </c>
      <c r="B12" s="9" t="s">
        <v>40</v>
      </c>
      <c r="C12" s="5">
        <f t="shared" si="0"/>
        <v>324</v>
      </c>
      <c r="D12" s="7" t="str">
        <f>DEC2BIN(C12,10)</f>
        <v>0101000100</v>
      </c>
      <c r="E12" s="7" t="str">
        <f>MID(D12,5,4)</f>
        <v>0001</v>
      </c>
      <c r="F12" s="7" t="str">
        <f>VLOOKUP(BIN2DEC(E12),$A$18:$C$33,3,FALSE)</f>
        <v>M</v>
      </c>
      <c r="G12" s="7" t="str">
        <f>MID(D12,2,3)</f>
        <v>101</v>
      </c>
      <c r="H12" s="7" t="str">
        <f>IF(F12="CP/LF",VLOOKUP(BIN2DEC(G12),$E$25:$G$29,3),IF(OR(F12="N",F12="M"),VLOOKUP(BIN2DEC(G12),$E$35:$G$39,3),IF(COUNT(FIND({0,1,2,3,4,5,6,7,8,9},F12))&gt;0,VLOOKUP(BIN2DEC(G12),$E$19:$G$22,3),"NONUM")))</f>
        <v>Mode (odd/even division)</v>
      </c>
      <c r="I12">
        <v>1</v>
      </c>
    </row>
    <row r="13" spans="1:9" x14ac:dyDescent="0.2">
      <c r="A13" t="s">
        <v>28</v>
      </c>
      <c r="B13" s="9" t="s">
        <v>41</v>
      </c>
      <c r="C13" s="5">
        <f t="shared" si="0"/>
        <v>68</v>
      </c>
      <c r="D13" s="7" t="str">
        <f>DEC2BIN(C13,10)</f>
        <v>0001000100</v>
      </c>
      <c r="E13" s="7" t="str">
        <f>MID(D13,5,4)</f>
        <v>0001</v>
      </c>
      <c r="F13" s="7" t="str">
        <f>VLOOKUP(BIN2DEC(E13),$A$18:$C$33,3,FALSE)</f>
        <v>M</v>
      </c>
      <c r="G13" s="7" t="str">
        <f>MID(D13,2,3)</f>
        <v>001</v>
      </c>
      <c r="H13" s="7" t="str">
        <f>IF(F13="CP/LF",VLOOKUP(BIN2DEC(G13),$E$25:$G$29,3),IF(OR(F13="N",F13="M"),VLOOKUP(BIN2DEC(G13),$E$35:$G$39,3),IF(COUNT(FIND({0,1,2,3,4,5,6,7,8,9},F13))&gt;0,VLOOKUP(BIN2DEC(G13),$E$19:$G$22,3),"NONUM")))</f>
        <v>Low count</v>
      </c>
      <c r="I13">
        <v>1</v>
      </c>
    </row>
    <row r="14" spans="1:9" x14ac:dyDescent="0.2">
      <c r="A14" t="s">
        <v>29</v>
      </c>
      <c r="B14" s="9" t="s">
        <v>42</v>
      </c>
      <c r="C14" s="5">
        <f t="shared" si="0"/>
        <v>4</v>
      </c>
      <c r="D14" s="7" t="str">
        <f>DEC2BIN(C14,10)</f>
        <v>0000000100</v>
      </c>
      <c r="E14" s="7" t="str">
        <f>MID(D14,5,4)</f>
        <v>0001</v>
      </c>
      <c r="F14" s="7" t="str">
        <f>VLOOKUP(BIN2DEC(E14),$A$18:$C$33,3,FALSE)</f>
        <v>M</v>
      </c>
      <c r="G14" s="7" t="str">
        <f>MID(D14,2,3)</f>
        <v>000</v>
      </c>
      <c r="H14" s="7" t="str">
        <f>IF(F14="CP/LF",VLOOKUP(BIN2DEC(G14),$E$25:$G$29,3),IF(OR(F14="N",F14="M"),VLOOKUP(BIN2DEC(G14),$E$35:$G$39,3),IF(COUNT(FIND({0,1,2,3,4,5,6,7,8,9},F14))&gt;0,VLOOKUP(BIN2DEC(G14),$E$19:$G$22,3),"NONUM")))</f>
        <v>High count</v>
      </c>
      <c r="I14">
        <v>100</v>
      </c>
    </row>
    <row r="17" spans="1:7" ht="15" x14ac:dyDescent="0.25">
      <c r="B17" s="14" t="s">
        <v>103</v>
      </c>
    </row>
    <row r="18" spans="1:7" ht="15" x14ac:dyDescent="0.25">
      <c r="A18">
        <f t="shared" ref="A18:A20" si="1">BIN2DEC(B18)</f>
        <v>0</v>
      </c>
      <c r="B18" s="13" t="s">
        <v>74</v>
      </c>
      <c r="C18" s="8" t="s">
        <v>76</v>
      </c>
      <c r="E18" s="15" t="s">
        <v>104</v>
      </c>
    </row>
    <row r="19" spans="1:7" x14ac:dyDescent="0.2">
      <c r="A19">
        <f t="shared" si="1"/>
        <v>1</v>
      </c>
      <c r="B19" s="13" t="s">
        <v>75</v>
      </c>
      <c r="C19" s="8" t="s">
        <v>77</v>
      </c>
      <c r="E19" s="6">
        <f>BIN2DEC(F19)</f>
        <v>0</v>
      </c>
      <c r="F19" s="7" t="s">
        <v>73</v>
      </c>
      <c r="G19" s="6" t="s">
        <v>85</v>
      </c>
    </row>
    <row r="20" spans="1:7" x14ac:dyDescent="0.2">
      <c r="A20">
        <f t="shared" si="1"/>
        <v>2</v>
      </c>
      <c r="B20" s="13" t="s">
        <v>71</v>
      </c>
      <c r="C20" s="8" t="s">
        <v>78</v>
      </c>
      <c r="E20" s="6">
        <f t="shared" ref="E20:E22" si="2">BIN2DEC(F20)</f>
        <v>1</v>
      </c>
      <c r="F20" s="7" t="s">
        <v>79</v>
      </c>
      <c r="G20" s="6" t="s">
        <v>86</v>
      </c>
    </row>
    <row r="21" spans="1:7" x14ac:dyDescent="0.2">
      <c r="A21">
        <f>BIN2DEC(B21)</f>
        <v>3</v>
      </c>
      <c r="B21" s="13" t="s">
        <v>46</v>
      </c>
      <c r="C21" s="8" t="s">
        <v>58</v>
      </c>
      <c r="E21" s="6">
        <f t="shared" si="2"/>
        <v>4</v>
      </c>
      <c r="F21" s="7" t="s">
        <v>80</v>
      </c>
      <c r="G21" s="6" t="s">
        <v>87</v>
      </c>
    </row>
    <row r="22" spans="1:7" x14ac:dyDescent="0.2">
      <c r="A22">
        <f t="shared" ref="A22:A33" si="3">BIN2DEC(B22)</f>
        <v>4</v>
      </c>
      <c r="B22" s="13" t="s">
        <v>47</v>
      </c>
      <c r="C22" s="8" t="s">
        <v>59</v>
      </c>
      <c r="E22" s="6">
        <f t="shared" si="2"/>
        <v>5</v>
      </c>
      <c r="F22" s="7" t="s">
        <v>81</v>
      </c>
      <c r="G22" s="6" t="s">
        <v>88</v>
      </c>
    </row>
    <row r="23" spans="1:7" x14ac:dyDescent="0.2">
      <c r="A23">
        <f t="shared" si="3"/>
        <v>5</v>
      </c>
      <c r="B23" s="13" t="s">
        <v>48</v>
      </c>
      <c r="C23" s="8" t="s">
        <v>60</v>
      </c>
    </row>
    <row r="24" spans="1:7" ht="15" x14ac:dyDescent="0.25">
      <c r="A24">
        <f t="shared" si="3"/>
        <v>6</v>
      </c>
      <c r="B24" s="13" t="s">
        <v>49</v>
      </c>
      <c r="C24" s="8" t="s">
        <v>61</v>
      </c>
      <c r="E24" s="15" t="s">
        <v>105</v>
      </c>
    </row>
    <row r="25" spans="1:7" x14ac:dyDescent="0.2">
      <c r="A25">
        <f t="shared" si="3"/>
        <v>7</v>
      </c>
      <c r="B25" s="13" t="s">
        <v>50</v>
      </c>
      <c r="C25" s="8" t="s">
        <v>62</v>
      </c>
      <c r="E25" s="6">
        <f>BIN2DEC(F25)</f>
        <v>0</v>
      </c>
      <c r="F25" s="7" t="s">
        <v>73</v>
      </c>
      <c r="G25" s="6" t="s">
        <v>90</v>
      </c>
    </row>
    <row r="26" spans="1:7" x14ac:dyDescent="0.2">
      <c r="A26">
        <f t="shared" si="3"/>
        <v>8</v>
      </c>
      <c r="B26" s="13" t="s">
        <v>51</v>
      </c>
      <c r="C26" s="8" t="s">
        <v>63</v>
      </c>
      <c r="E26" s="6">
        <f>BIN2DEC(F26)</f>
        <v>1</v>
      </c>
      <c r="F26" s="7" t="s">
        <v>79</v>
      </c>
      <c r="G26" s="6" t="s">
        <v>92</v>
      </c>
    </row>
    <row r="27" spans="1:7" x14ac:dyDescent="0.2">
      <c r="A27">
        <f t="shared" si="3"/>
        <v>9</v>
      </c>
      <c r="B27" s="13" t="s">
        <v>52</v>
      </c>
      <c r="C27" s="8" t="s">
        <v>64</v>
      </c>
      <c r="E27" s="6">
        <f>BIN2DEC(F27)</f>
        <v>2</v>
      </c>
      <c r="F27" s="7" t="s">
        <v>82</v>
      </c>
      <c r="G27" s="6" t="s">
        <v>93</v>
      </c>
    </row>
    <row r="28" spans="1:7" x14ac:dyDescent="0.2">
      <c r="A28">
        <f t="shared" si="3"/>
        <v>10</v>
      </c>
      <c r="B28" s="13" t="s">
        <v>69</v>
      </c>
      <c r="C28" s="8" t="s">
        <v>65</v>
      </c>
      <c r="E28" s="6">
        <f>BIN2DEC(F28)</f>
        <v>4</v>
      </c>
      <c r="F28" s="7" t="s">
        <v>80</v>
      </c>
      <c r="G28" s="6" t="s">
        <v>91</v>
      </c>
    </row>
    <row r="29" spans="1:7" x14ac:dyDescent="0.2">
      <c r="A29">
        <f t="shared" si="3"/>
        <v>11</v>
      </c>
      <c r="B29" s="13" t="s">
        <v>53</v>
      </c>
      <c r="C29" s="8" t="s">
        <v>66</v>
      </c>
      <c r="E29" s="6">
        <f>BIN2DEC(F29)</f>
        <v>5</v>
      </c>
      <c r="F29" s="7" t="s">
        <v>81</v>
      </c>
      <c r="G29" s="6" t="s">
        <v>89</v>
      </c>
    </row>
    <row r="30" spans="1:7" x14ac:dyDescent="0.2">
      <c r="A30">
        <f t="shared" si="3"/>
        <v>12</v>
      </c>
      <c r="B30" s="13" t="s">
        <v>54</v>
      </c>
      <c r="C30" s="8" t="s">
        <v>67</v>
      </c>
    </row>
    <row r="31" spans="1:7" ht="15" x14ac:dyDescent="0.25">
      <c r="A31">
        <f t="shared" si="3"/>
        <v>13</v>
      </c>
      <c r="B31" s="13" t="s">
        <v>55</v>
      </c>
      <c r="C31" s="8" t="s">
        <v>68</v>
      </c>
      <c r="E31" s="15" t="s">
        <v>106</v>
      </c>
    </row>
    <row r="32" spans="1:7" x14ac:dyDescent="0.2">
      <c r="A32">
        <f t="shared" si="3"/>
        <v>14</v>
      </c>
      <c r="B32" s="13" t="s">
        <v>56</v>
      </c>
      <c r="C32" s="8" t="s">
        <v>70</v>
      </c>
      <c r="E32" s="6">
        <f>BIN2DEC(F32)</f>
        <v>0</v>
      </c>
      <c r="F32" s="7" t="s">
        <v>73</v>
      </c>
      <c r="G32" s="6" t="s">
        <v>94</v>
      </c>
    </row>
    <row r="33" spans="1:7" x14ac:dyDescent="0.2">
      <c r="A33">
        <f t="shared" si="3"/>
        <v>15</v>
      </c>
      <c r="B33" s="13" t="s">
        <v>57</v>
      </c>
      <c r="C33" s="8" t="s">
        <v>70</v>
      </c>
    </row>
    <row r="34" spans="1:7" ht="15" x14ac:dyDescent="0.25">
      <c r="E34" s="15" t="s">
        <v>107</v>
      </c>
    </row>
    <row r="35" spans="1:7" x14ac:dyDescent="0.2">
      <c r="E35" s="6">
        <f>BIN2DEC(F35)</f>
        <v>0</v>
      </c>
      <c r="F35" s="7" t="s">
        <v>73</v>
      </c>
      <c r="G35" s="6" t="s">
        <v>95</v>
      </c>
    </row>
    <row r="36" spans="1:7" x14ac:dyDescent="0.2">
      <c r="E36" s="6">
        <f>BIN2DEC(F36)</f>
        <v>1</v>
      </c>
      <c r="F36" s="7" t="s">
        <v>79</v>
      </c>
      <c r="G36" s="6" t="s">
        <v>96</v>
      </c>
    </row>
    <row r="37" spans="1:7" x14ac:dyDescent="0.2">
      <c r="E37" s="6">
        <f>BIN2DEC(F37)</f>
        <v>4</v>
      </c>
      <c r="F37" s="7" t="s">
        <v>80</v>
      </c>
      <c r="G37" s="6" t="s">
        <v>87</v>
      </c>
    </row>
    <row r="38" spans="1:7" x14ac:dyDescent="0.2">
      <c r="E38" s="6">
        <f>BIN2DEC(F38)</f>
        <v>5</v>
      </c>
      <c r="F38" s="7">
        <v>101</v>
      </c>
      <c r="G38" s="6" t="s">
        <v>88</v>
      </c>
    </row>
    <row r="39" spans="1:7" x14ac:dyDescent="0.2">
      <c r="E39" s="6">
        <f>BIN2DEC(F39)</f>
        <v>7</v>
      </c>
      <c r="F39" s="7" t="s">
        <v>83</v>
      </c>
      <c r="G39" s="6" t="s">
        <v>97</v>
      </c>
    </row>
  </sheetData>
  <sortState ref="E35:G39">
    <sortCondition ref="E35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MAHLE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Fröschle - FROESM1</dc:creator>
  <cp:lastModifiedBy>Markus Fröschle - FROESM1</cp:lastModifiedBy>
  <dcterms:created xsi:type="dcterms:W3CDTF">2019-06-24T06:44:21Z</dcterms:created>
  <dcterms:modified xsi:type="dcterms:W3CDTF">2019-06-24T15:51:54Z</dcterms:modified>
</cp:coreProperties>
</file>