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ados-AMARANTHACEAE-ARECACEAE"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<sst xmlns="http://schemas.openxmlformats.org/spreadsheetml/2006/main" count="375" uniqueCount="184">
  <si>
    <t xml:space="preserve">Nombre cientifico de entrada</t>
  </si>
  <si>
    <t xml:space="preserve">Familia (GBIF)</t>
  </si>
  <si>
    <t xml:space="preserve">Genero (GBIF)</t>
  </si>
  <si>
    <t xml:space="preserve">Especie (GBIF)</t>
  </si>
  <si>
    <t xml:space="preserve">EOO (km2)</t>
  </si>
  <si>
    <t xml:space="preserve">AOO (km2)</t>
  </si>
  <si>
    <t xml:space="preserve">Altitud minima (m)</t>
  </si>
  <si>
    <t xml:space="preserve">Altitud maxima (m)</t>
  </si>
  <si>
    <t xml:space="preserve">Países</t>
  </si>
  <si>
    <t xml:space="preserve">Areas protegidas</t>
  </si>
  <si>
    <t xml:space="preserve">Mapa de registros de presencia</t>
  </si>
  <si>
    <t xml:space="preserve">Mapa agrupado</t>
  </si>
  <si>
    <t xml:space="preserve">Pleuropetalum pleiogynum</t>
  </si>
  <si>
    <t xml:space="preserve">Amaranthaceae</t>
  </si>
  <si>
    <t xml:space="preserve">Pleuropetalum</t>
  </si>
  <si>
    <t xml:space="preserve">BO, CO, CR, MX, NI, PA, PE, SV, VE</t>
  </si>
  <si>
    <t xml:space="preserve">Altos de Campana, CanglÃ³n, Carara, Cerro Datanli El Diablo, Cerro Kilambe, Cerro Nara, Cerro Tisey Estanzuela, Cerros de Amotape, Cerros de Turrubares, Chagres, Corcovado, Cordillera Volcanica Central, Darien, Darien National Park, DariÃ©n, Golfito, Golfo Dulce, Grecia, Hitoy Cerere, Internacional La Amistad, La Cangreja, Los Katios, Los KatÃ­os National Park, Los Santos, Madidi, Miraflor/Moropotente, Rio Banano, Rio Pacuare, Rios Barroso y San Juan, San Rafael de Guasare, SerranÃ­a Filo del Tallo, Sierra Amerrisque, Talamanca Range-La Amistad Reserves / La Amistad National Park, Tayrona, Tepesomoto/Pataste</t>
  </si>
  <si>
    <t xml:space="preserve">Amphipterygium molle</t>
  </si>
  <si>
    <t xml:space="preserve">Anacardiaceae</t>
  </si>
  <si>
    <t xml:space="preserve">Amphipterygium</t>
  </si>
  <si>
    <t xml:space="preserve">CR, MX</t>
  </si>
  <si>
    <t xml:space="preserve">Area de ConservaciÃ³n Guanacaste, Cuenca Alimentadora del Distrito Nacional de Riego 043 Estado de Nayarit, Guanacaste, Santa Rosa</t>
  </si>
  <si>
    <t xml:space="preserve">Tapirira lepidota</t>
  </si>
  <si>
    <t xml:space="preserve">Tapirira</t>
  </si>
  <si>
    <t xml:space="preserve">CR</t>
  </si>
  <si>
    <t xml:space="preserve">Corcovado, Estero Puntarenas y Manglares Asociados, Golfito, Golfo Dulce, Osa, Pejeperro, Piedras Blancas</t>
  </si>
  <si>
    <t xml:space="preserve">Anaxagorea phaeocarpa</t>
  </si>
  <si>
    <t xml:space="preserve">Annonaceae</t>
  </si>
  <si>
    <t xml:space="preserve">Anaxagorea</t>
  </si>
  <si>
    <t xml:space="preserve">BR, CO, CR, EC, GF, NI, PA, PE</t>
  </si>
  <si>
    <t xml:space="preserve">Airo Pai, Allpahuayo  Mishana, Amacayacu, Amazon Estuary and its Mangroves, Area de ConservaciÃ³n Guanacaste, Barbilla, Barra del Colorado, Braulio Carrillo, Complejo de humedales Lagos de Tarapoto, Corcovado, Cordillera Volcanica Central, Cuyabeno, Darien National Park, DariÃ©n, EstaÃ§Ã£o EcolÃ³gica Do GrÃ£o ParÃ¡, Floresta Estadual De Faro, Floresta Estadual Do AmapÃ¡, Floresta Estadual Do Trombetas, Floresta Nacional De CaxiuanÃ£, Floresta Nacional De TapajÃ³s, Golfo de Tribuga Cabo Corrientes, Guanacaste, Hitoy Cerere, Humedal Caribe Noreste, Indio Maiz, Internacional La Amistad, KararaÃ´, La Selva, La Sierpe, Maquenque, Marais De Kaw, MaraÃ£ Urubaxi, Montagne de Kaw, NarganÃ¡, Pacaas Novas, Parque Ecologico Urbano de Cobija, Parque Nacional Da Serra Do Divisor, Parque Nacional De PacaÃ¡s Novos, Parque Nacional Mapinguari, Parque Nacional Montanhas Do Tumucumaque, Parque do Xingu, Reserva BiolÃ³gica Do Rio Trombetas, Reserva De Desenvolvimento SustentÃ¡vel Do Rio Iratapuru, Reserva Extrativista MapuÃ¡, Reserva de la BiÃ³sfera de Yasuni, Rio Negro, Rio Pacuare, Sureste de Nicaragua, SÃ£o Gabriel/SÃ£o Salvador, Talamanca Range-La Amistad Reserves / La Amistad National Park, Tortuguero, Trombetas/Mapuera, Uru-Eu-Wau-Wau, Waimiri-Atroari, Yaigoje Apaporis, Yanomami, YasunÃ­, Ãrea De ProteÃ§Ã£o Ambiental Do ArquipÃ©lago Do MarajÃ³, Ã‰vare I</t>
  </si>
  <si>
    <t xml:space="preserve">Annona danforthii</t>
  </si>
  <si>
    <t xml:space="preserve">Annona</t>
  </si>
  <si>
    <t xml:space="preserve">CO, CR</t>
  </si>
  <si>
    <t xml:space="preserve">Amacayacu, Area de ConservaciÃ³n Guanacaste, Cerro Nara, Complejo de humedales Lagos de Tarapoto, Golfo Dulce, Guanacaste, Las Orquideas, Los Santos, Rio Banano</t>
  </si>
  <si>
    <t xml:space="preserve">Cymbopetalum torulosum</t>
  </si>
  <si>
    <t xml:space="preserve">Cymbopetalum</t>
  </si>
  <si>
    <t xml:space="preserve">CR, HN, NI, PA</t>
  </si>
  <si>
    <t xml:space="preserve">Braulio Carrillo, Carara, Cerro Silva, Corcovado, Golfo Dulce, La Cangreja, La Selva, Los Santos, Piedras Blancas, Punta Gorda, Sureste de Nicaragua</t>
  </si>
  <si>
    <t xml:space="preserve">Mosannona costaricensis</t>
  </si>
  <si>
    <t xml:space="preserve">Mosannona</t>
  </si>
  <si>
    <t xml:space="preserve">Corcovado, Gandoca Manzanillo, Gandoca-Manzanillo, Golfo Dulce</t>
  </si>
  <si>
    <t xml:space="preserve">Unonopsis panamensis</t>
  </si>
  <si>
    <t xml:space="preserve">Unonopsis</t>
  </si>
  <si>
    <t xml:space="preserve">CR, PA</t>
  </si>
  <si>
    <t xml:space="preserve">Altos de Campana, Cerro Gaital, Cerro Nara, Cerros de Turrubares, Chagres, DariÃ©n, Fernando Castro Cervantes, General de DivisiÃ³n Omar Torrijos Herrera, Golfo Dulce, Osa, Soberania</t>
  </si>
  <si>
    <t xml:space="preserve">Xylopia macrantha</t>
  </si>
  <si>
    <t xml:space="preserve">Xylopia</t>
  </si>
  <si>
    <t xml:space="preserve">CO, CR, PA, PE</t>
  </si>
  <si>
    <t xml:space="preserve">Barro Colorado, Corcovado, Darien, Golfo Dulce, La Sierpe, Manuel Antonio, ManÃº National Park, Osa, Soberania, del Manu</t>
  </si>
  <si>
    <t xml:space="preserve">Lacmellea zamorae</t>
  </si>
  <si>
    <t xml:space="preserve">Apocynaceae</t>
  </si>
  <si>
    <t xml:space="preserve">Lacmellea</t>
  </si>
  <si>
    <t xml:space="preserve">Cerro Nara, Chirripo, Los Santos, Talamanca Range-La Amistad Reserves / La Amistad National Park</t>
  </si>
  <si>
    <t xml:space="preserve">Macoubea mesoamericana</t>
  </si>
  <si>
    <t xml:space="preserve">Macoubea</t>
  </si>
  <si>
    <t xml:space="preserve">Internacional La Amistad, Talamanca Range-La Amistad Reserves / La Amistad National Park</t>
  </si>
  <si>
    <t xml:space="preserve">Tabernaemontana hannae</t>
  </si>
  <si>
    <t xml:space="preserve">Tabernaemontana</t>
  </si>
  <si>
    <t xml:space="preserve">CaÃ±Ã³n del Sumidero, Monte Alto, Parque Nacional CaÃ±Ã³n del Sumidero</t>
  </si>
  <si>
    <t xml:space="preserve">Tabernaemontana pauli</t>
  </si>
  <si>
    <t xml:space="preserve">Corcovado, Estero Puntarenas y Manglares Asociados, Golfito, Golfo Dulce, La Cangreja, Piedras Blancas, Punta Rio Claro</t>
  </si>
  <si>
    <t xml:space="preserve">Ilex pallida</t>
  </si>
  <si>
    <t xml:space="preserve">Aquifoliaceae</t>
  </si>
  <si>
    <t xml:space="preserve">Ilex</t>
  </si>
  <si>
    <t xml:space="preserve">CR, HN, NI, PA, SV</t>
  </si>
  <si>
    <t xml:space="preserve">Area de ConservaciÃ³n Guanacaste, Arenal Monteverde, Braulio Carrillo, Cacique Lempira, SenÌƒor de las MontanÌƒas, Cerro Cumaica Cerro Alegre, Cerro de Escazu, Chirripo, Cordillera Volcanica Central, Curi cancha, Guanacaste, Internacional La Amistad, La Amistad, Las Tablas, Los Quetzales, Los Santos, MontaÃ±a de Celaque, Reserva de la BiÃ³sfera de La Amistad, Rincon de la Vieja, Rio Macho, Talamanca Range-La Amistad Reserves / La Amistad National Park, Tapanti-Macizo de la Muerte, Volcan BarÃº, Volcan Irazu, Volcan Poas, VolcÃ¡n Mombacho</t>
  </si>
  <si>
    <t xml:space="preserve">Ilex costaricensis</t>
  </si>
  <si>
    <t xml:space="preserve">CR, MX, NI, PA</t>
  </si>
  <si>
    <t xml:space="preserve">Alberto Manuel Brenes, Area de ConservaciÃ³n Guanacaste, Arenal Monteverde, Braulio Carrillo, Cerro El Arenal, Cerro Kilambe, Cerro de Escazu, Fortuna, Grecia, Guanacaste, Internacional La Amistad, La Selva, Las Tablas, Los Quetzales, Los Santos, Los Tuxtlas, Manglares y humedales de la Laguna de Sontecomapan, Talamanca Range-La Amistad Reserves / La Amistad National Park</t>
  </si>
  <si>
    <t xml:space="preserve">Ilex haberi</t>
  </si>
  <si>
    <t xml:space="preserve">CR, NI, VE</t>
  </si>
  <si>
    <t xml:space="preserve">Area de ConservaciÃ³n Guanacaste, El Caura, Guanacaste, Volcan Tenorio, VolcÃ¡n Maderas</t>
  </si>
  <si>
    <t xml:space="preserve">Ilex hemiepiphytica</t>
  </si>
  <si>
    <t xml:space="preserve">Alberto Manuel Brenes, Area de ConservaciÃ³n Guanacaste, Arenal Monteverde, Braulio Carrillo, Cordillera Volcanica Central, Guanacaste, Internacional La Amistad, Maquenque, Miravalles, Rio Banano, Talamanca Range-La Amistad Reserves / La Amistad National Park</t>
  </si>
  <si>
    <t xml:space="preserve">Ilex vulcanicola</t>
  </si>
  <si>
    <t xml:space="preserve">Arenal Monteverde, Braulio Carrillo, Cerro Gaital, Chirripo, Internacional La Amistad, Santa Fe, Talamanca Range-La Amistad Reserves / La Amistad National Park, Tapanti-Macizo de la Muerte</t>
  </si>
  <si>
    <t xml:space="preserve">Dendropanax alberti-smithii</t>
  </si>
  <si>
    <t xml:space="preserve">Araliaceae</t>
  </si>
  <si>
    <t xml:space="preserve">Dendropanax</t>
  </si>
  <si>
    <t xml:space="preserve">Chagres, Darien National Park, DariÃ©n, Donoso, Encanto de los manglares del Bajo Baudo, General de DivisiÃ³n Omar Torrijos Herrera, Yanachaga - ChemillÃ©n</t>
  </si>
  <si>
    <t xml:space="preserve">Dendropanax latilobus</t>
  </si>
  <si>
    <t xml:space="preserve">Area de ConservaciÃ³n Guanacaste, Arenal Monteverde, Braulio Carrillo, Curi cancha, Guanacaste, La Amistad, Las Tablas, Reserva de la BiÃ³sfera de La Amistad, Talamanca Range-La Amistad Reserves / La Amistad National Park, Volcan BarÃº</t>
  </si>
  <si>
    <t xml:space="preserve">Dendropanax praestans</t>
  </si>
  <si>
    <t xml:space="preserve">Cerro Gaital, Los Santos, Reserva de la BiÃ³sfera de La Amistad, Santa Fe</t>
  </si>
  <si>
    <t xml:space="preserve">Dendropanax ravenii</t>
  </si>
  <si>
    <t xml:space="preserve">Corcovado, Estero Puntarenas y Manglares Asociados, Golfo Dulce, Piedras Blancas</t>
  </si>
  <si>
    <t xml:space="preserve">Dendropanax sessiliflorus</t>
  </si>
  <si>
    <t xml:space="preserve">Alberto Manuel Brenes, Carara, Chirripo, Corcovado, Darien National Park, DariÃ©n, Fortuna, Golfito, Golfo Dulce, Internacional La Amistad, Las Tablas, Los Quetzales, Piedras Blancas, Santa Fe, Talamanca Range-La Amistad Reserves / La Amistad National Park, Terraba-Sierpe</t>
  </si>
  <si>
    <t xml:space="preserve">Oreopanax anomalus</t>
  </si>
  <si>
    <t xml:space="preserve">Oreopanax</t>
  </si>
  <si>
    <t xml:space="preserve">Area de ConservaciÃ³n Guanacaste, Arenal, Arenal Monteverde, Guanacaste, Internacional La Amistad, Miravalles, Rincon de la Vieja, Talamanca Range-La Amistad Reserves / La Amistad National Park, Tenorio</t>
  </si>
  <si>
    <t xml:space="preserve">Oreopanax compactus</t>
  </si>
  <si>
    <t xml:space="preserve">Oreopanax donnell-smithii</t>
  </si>
  <si>
    <t xml:space="preserve">Alberto Manuel Brenes, Area de ConservaciÃ³n Guanacaste, Arenal Monteverde, Cerro Nara, Los Quetzales, Los Santos, Talamanca Range-La Amistad Reserves / La Amistad National Park, Tapanti-Macizo de la Muerte</t>
  </si>
  <si>
    <t xml:space="preserve">Oreopanax nubigenus</t>
  </si>
  <si>
    <t xml:space="preserve">Arenal Monteverde, Braulio Carrillo, Caraigres, Cordillera Volcanica Central, Juan Castro Blanco, Miravalles, Volcan Poas</t>
  </si>
  <si>
    <t xml:space="preserve">Oreopanax paramicola</t>
  </si>
  <si>
    <t xml:space="preserve">Cerro Las Vueltas, Chirripo, Internacional La Amistad, La Amistad, Los Quetzales, Los Santos, Reserva de la BiÃ³sfera de La Amistad, Rio Macho, Talamanca Range-La Amistad Reserves / La Amistad National Park, Tapanti-Macizo de la Muerte, Volcan BarÃº</t>
  </si>
  <si>
    <t xml:space="preserve">Oreopanax pycnocarpus</t>
  </si>
  <si>
    <t xml:space="preserve">Area de ConservaciÃ³n Guanacaste, Braulio Carrillo, Cerro Las Vueltas, Cerro de Escazu, Chirripo, Internacional La Amistad, La Amistad, Las Tablas, Los Santos, Reserva de la BiÃ³sfera de La Amistad, Rio Banano, Rio Macho, Talamanca Range-La Amistad Reserves / La Amistad National Park, Tapanti-Macizo de la Muerte, Volcan BarÃº</t>
  </si>
  <si>
    <t xml:space="preserve">Oreopanax standleyi</t>
  </si>
  <si>
    <t xml:space="preserve">CR, SV</t>
  </si>
  <si>
    <t xml:space="preserve">Arenal Monteverde, Braulio Carrillo, Cordillera Volcanica Central, Internacional La Amistad, Los Santos, Piedras Blancas, Rio Banano, Talamanca Range-La Amistad Reserves / La Amistad National Park, Tapanti-Macizo de la Muerte, Volcan Turrialba</t>
  </si>
  <si>
    <t xml:space="preserve">Oreopanax striatus</t>
  </si>
  <si>
    <t xml:space="preserve">Braulio Carrillo, Internacional La Amistad, Las Tablas, Los Quetzales, Talamanca Range-La Amistad Reserves / La Amistad National Park</t>
  </si>
  <si>
    <t xml:space="preserve">Schefflera albocapitata</t>
  </si>
  <si>
    <t xml:space="preserve">Schefflera</t>
  </si>
  <si>
    <t xml:space="preserve">Schefflera brenesii</t>
  </si>
  <si>
    <t xml:space="preserve">Alberto Manuel Brenes, Area de ConservaciÃ³n Guanacaste, Arenal, Arenal Monteverde, Cerro Nara, Chirripo, Cordillera Volcanica Central, Guanacaste, La Amistad, Los Santos, Piedras Blancas, Reserva de la BiÃ³sfera de La Amistad, Rincon de la Vieja, Talamanca Range-La Amistad Reserves / La Amistad National Park, Volcan Tenorio, Zona de Emergencia Volcan Arenal</t>
  </si>
  <si>
    <t xml:space="preserve">Schefflera cartagoensis</t>
  </si>
  <si>
    <t xml:space="preserve">Schefflera epiphytica</t>
  </si>
  <si>
    <t xml:space="preserve">CO, CR, EC, PA</t>
  </si>
  <si>
    <t xml:space="preserve">Altos de Campana, Cerro Gaital, Fortuna, General de DivisiÃ³n Omar Torrijos Herrera, Palo Seco, Santa Fe, Ãrea de Manejo Especial Municipal de Chame (Manglares)</t>
  </si>
  <si>
    <t xml:space="preserve">Schefflera instita</t>
  </si>
  <si>
    <t xml:space="preserve">Area de ConservaciÃ³n Guanacaste, Braulio Carrillo, Internacional La Amistad, Rincon de la Vieja, Talamanca Range-La Amistad Reserves / La Amistad National Park</t>
  </si>
  <si>
    <t xml:space="preserve">Schefflera minutiflora</t>
  </si>
  <si>
    <t xml:space="preserve">CO, EC, PE</t>
  </si>
  <si>
    <t xml:space="preserve">Alto de San Miguel, Antisana, Camelias, Canones de los rios Melcocho y Santo Domingo, Cayambe Coca, CofÃ¡n Bermejo, Divisoria Valle de Aburra Rio Cauca, El Quimi, El Sira, Embalse el Penol y Cuenca Alta del Rio Guatape, La Planada, Las Orquideas, Podocarpus, Podocarpus-El Condor, Rio Anchicaya, Serrania de Chiribiquete, Sumaco, Sumaco Napo-Galeras</t>
  </si>
  <si>
    <t xml:space="preserve">Schefflera nicaraguensis</t>
  </si>
  <si>
    <t xml:space="preserve">CR, NI</t>
  </si>
  <si>
    <t xml:space="preserve">Area de ConservaciÃ³n Guanacaste, Arenal, Barbilla, Barra del Colorado, Cahuita, Guanacaste, Humedal Caribe Noreste, Indio Maiz, Los Santos, RÃ­o San Juan, Sureste de Nicaragua, Talamanca Range-La Amistad Reserves / La Amistad National Park, Tortuguero, Volcan Tenorio</t>
  </si>
  <si>
    <t xml:space="preserve">Schefflera pubens</t>
  </si>
  <si>
    <t xml:space="preserve">Braulio Carrillo, Cordillera Volcanica Central, General de DivisiÃ³n Omar Torrijos Herrera</t>
  </si>
  <si>
    <t xml:space="preserve">Schefflera seibertii</t>
  </si>
  <si>
    <t xml:space="preserve">Area de ConservaciÃ³n Guanacaste, Barbilla, Braulio Carrillo, Cordillera Volcanica Central, Fortaleza la Inmaculada  ConcepciÃ³n de MarÃ­a., Guanacaste, Internacional La Amistad, Rio Banano, Sureste de Nicaragua, Talamanca Range-La Amistad Reserves / La Amistad National Park, Terraba-Sierpe</t>
  </si>
  <si>
    <t xml:space="preserve">Aiphanes hirsuta</t>
  </si>
  <si>
    <t xml:space="preserve">Arecaceae</t>
  </si>
  <si>
    <t xml:space="preserve">Aiphanes</t>
  </si>
  <si>
    <t xml:space="preserve">Altos de Campana, Camelias, Canones de los rios Melcocho y Santo Domingo, Carauta, Cerro Gaital, Chagres, Cotacachi Cayapas, Darien, Darien National Park, DariÃ©n, De Urrao, Embalse el Penol y Cuenca Alta del Rio Guatape, Fortuna, General de DivisiÃ³n Omar Torrijos Herrera, La Tebaida, Las Orquideas, Paramillo, Punchina, Rio Anchicaya, Santa Fe</t>
  </si>
  <si>
    <t xml:space="preserve">Astrocaryum alatum</t>
  </si>
  <si>
    <t xml:space="preserve">Astrocaryum</t>
  </si>
  <si>
    <t xml:space="preserve">Area de ConservaciÃ³n Guanacaste, Arenal Monteverde, Barra del Colorado, Braulio Carrillo, Carara, Cerro Bana Cruz, Chagres, Donoso, Estero Puntarenas y Manglares Asociados, Gandoca Manzanillo, Gandoca-Manzanillo, Golfo Dulce, Guanacaste, Humedal Caribe Noreste, Indio Maiz, Santa Fe, Soberania, Sureste de Nicaragua, Zona de Amortiguamiento (Bosawas)</t>
  </si>
  <si>
    <t xml:space="preserve">Astrocaryum confertum</t>
  </si>
  <si>
    <t xml:space="preserve">Barra del Colorado, Donoso, Humedal Caribe Noreste, La Selva, NarganÃ¡, Tortuguero</t>
  </si>
  <si>
    <t xml:space="preserve">Astrocaryum standleyanum</t>
  </si>
  <si>
    <t xml:space="preserve">Barra del Colorado, Barro Colorado, Darien, Darien National Park, DariÃ©n, De Los Humedales Entre Los RÃ­os Leon Y SuriquÃ­, En el Territorio Colectivo del Consejo Comunitario de la Comunidad Negra de la Plata, Gandoca Manzanillo, Gandoca-Manzanillo, Golfo Dulce, Humedales entre los Rios Leon y Suriqui, La Sierpe, Los Katios, Los KatÃ­os National Park, Machalilla, Manglares Churute, Manuel Antonio, NarganÃ¡, Soberania, Zona Marina Parque Nacional Machalilla</t>
  </si>
  <si>
    <t xml:space="preserve">Bactris caudata</t>
  </si>
  <si>
    <t xml:space="preserve">Bactris</t>
  </si>
  <si>
    <t xml:space="preserve">CR, NI, PA</t>
  </si>
  <si>
    <t xml:space="preserve">Arenal Monteverde, Cerro Silva, Chagres, Indio Maiz, Sureste de Nicaragua</t>
  </si>
  <si>
    <t xml:space="preserve">Bactris glandulosa</t>
  </si>
  <si>
    <t xml:space="preserve">CO, CR, PA</t>
  </si>
  <si>
    <t xml:space="preserve">Altos de Campana, Carara, Carauta, Cerro Gaital, Cerro Nara, Corcovado, Darien, El Montuoso, El Rodeo, Finca Baru del Pacifico, Gandoca Manzanillo, Gandoca-Manzanillo, Golfito, Golfo Dulce, La Cangreja, NarganÃ¡, Piedras Blancas, Rancho La Merced</t>
  </si>
  <si>
    <t xml:space="preserve">Bactris herrerana</t>
  </si>
  <si>
    <t xml:space="preserve">Corcovado, Golfo Dulce, La Cangreja, Piedras Blancas</t>
  </si>
  <si>
    <t xml:space="preserve">Bactris longiseta</t>
  </si>
  <si>
    <t xml:space="preserve">Braulio Carrillo</t>
  </si>
  <si>
    <t xml:space="preserve">Bactris militaris</t>
  </si>
  <si>
    <t xml:space="preserve">CR, PA, US</t>
  </si>
  <si>
    <t xml:space="preserve">Barra del Colorado, Braulio Carrillo, Donoso, Gandoca Manzanillo, Gandoca-Manzanillo</t>
  </si>
  <si>
    <t xml:space="preserve">Bactris polystachya</t>
  </si>
  <si>
    <t xml:space="preserve">Barra del Colorado, Braulio Carrillo, Cordillera Volcanica Central, Maquenque</t>
  </si>
  <si>
    <t xml:space="preserve">Chamaedorea deckeriana</t>
  </si>
  <si>
    <t xml:space="preserve">Chamaedorea</t>
  </si>
  <si>
    <t xml:space="preserve">CO, CR, NI, PA</t>
  </si>
  <si>
    <t xml:space="preserve">Alberto Manuel Brenes, Arenal, Arenal Monteverde, Barra del Colorado, Braulio Carrillo, Carauta, Chagres, Cordillera Volcanica Central, Fortuna, Gandoca Manzanillo, Gandoca-Manzanillo, Golfo Dulce, Humedal Caribe Noreste, Indio Maiz, Internacional La Amistad, La Cangreja, La Selva, Maquenque, NarganÃ¡, Palo Seco, Piedras Blancas, Punta Gorda, Rio Banano, Rio Pacuare, RÃ­o San Juan, Sureste de Nicaragua, Talamanca Range-La Amistad Reserves / La Amistad National Park, Tenorio, Tortuguero</t>
  </si>
  <si>
    <t xml:space="preserve">Colpothrinax aphanopetala</t>
  </si>
  <si>
    <t xml:space="preserve">Colpothrinax</t>
  </si>
  <si>
    <t xml:space="preserve">Chagres, Fortuna, Indio Maiz, Internacional La Amistad, Sureste de Nicaragua, Talamanca Range-La Amistad Reserves / La Amistad National Park</t>
  </si>
  <si>
    <t xml:space="preserve">Cryosophila cookii</t>
  </si>
  <si>
    <t xml:space="preserve">Cryosophila</t>
  </si>
  <si>
    <t xml:space="preserve">Cryosophila grayumii</t>
  </si>
  <si>
    <t xml:space="preserve">Carara</t>
  </si>
  <si>
    <t xml:space="preserve">Cryosophila guagara</t>
  </si>
  <si>
    <t xml:space="preserve">Carara, Corcovado, Estero Puntarenas y Manglares Asociados, Golfo Dulce, Piedras Blancas</t>
  </si>
  <si>
    <t xml:space="preserve">Geonoma ferruginea</t>
  </si>
  <si>
    <t xml:space="preserve">Geonoma</t>
  </si>
  <si>
    <t xml:space="preserve">CO, CR, GT, NI, PA</t>
  </si>
  <si>
    <t xml:space="preserve">Alberto Manuel Brenes, Area de ConservaciÃ³n Guanacaste, Arenal, Arenal Monteverde, Barbilla, Braulio Carrillo, Cerro Cumaica Cerro Alegre, Cerro Kilambe, Cerro Mombachito La Vieja, Cerro Musun, Cerro San Gil, Cerro Saslaya, Cordillera Volcanica Central, Curi cancha, Golfo Dulce, Guanacaste, Hitoy Cerere, Internacional La Amistad, Macizo de PeÃ±as Blancas, Palo Seco, Rincon de la Vieja, Rio Banano, San San Pond Sak, Sierra Amerrisque, Sierra Quirragua, Talamanca Range-La Amistad Reserves / La Amistad National Park, Volcan Tenorio</t>
  </si>
  <si>
    <t xml:space="preserve">Geonoma congesta</t>
  </si>
  <si>
    <t xml:space="preserve">CO, CR, EC, HN, NI, PA, US</t>
  </si>
  <si>
    <t xml:space="preserve">Area de ConservaciÃ³n Guanacaste, Barra del Colorado, Bosawas, Braulio Carrillo, CaÃ±o Negro, Cerro Bana Cruz, Cerro Cola Blanca, Cerro Musun, Cerro Saslaya, Cerro Silva, Chagres, Corcovado, Cotacachi Cayapas, Donoso, En el Territorio Colectivo del Consejo Comunitario de la Comunidad Negra de la Plata, Fortuna, Gandoca Manzanillo, General de DivisiÃ³n Omar Torrijos Herrera, Golfo Dulce, Guanacaste, Humedal Caribe Noreste, Indio Maiz, La Cangreja, La Selva, La Sierpe, Maquenque, Piedras Blancas, Punta Gorda, Rincon de la Vieja, RÃ­o PlÃ¡tano, RÃ­o San Juan, Santa Fe, Sierra Amerrisque, Sureste de Nicaragua, Tortuguero, Utria, Zona de Amortiguamiento (Bosawas)</t>
  </si>
  <si>
    <t xml:space="preserve">Geonoma longivaginata</t>
  </si>
  <si>
    <t xml:space="preserve">Archie Carr, Area de ConservaciÃ³n Guanacaste, Barra del Colorado, Cerro Saslaya, Fortuna, Golfito, Golfo Dulce, Guanacaste, Hitoy Cerere, Humedal Caribe Noreste, La Selva, La Tirimbina, Los Santos, NarganÃ¡, Piedras Blancas, Rio Banano, Rio Pacuare, Talamanca Range-La Amistad Reserves / La Amistad National Park, Tortuguero</t>
  </si>
  <si>
    <t xml:space="preserve">Geonoma orbignyana</t>
  </si>
  <si>
    <t xml:space="preserve">BO, CO, CR, EC, NI, PA, PE, VE</t>
  </si>
  <si>
    <t xml:space="preserve">Alto Fragua Indi Wasi, Alto Mayo, Alto de San Miguel, Alto del Insor, AmborÃ³, Antisana, Apolobamba, Area de ConservaciÃ³n Guanacaste, Arenal Monteverde, Bahuaja - Sonene, Barbas Bremen, Bosque de Palmeras de la Comunidad Campesina Taulia Molinopampa, Braulio Carrillo, Cacica Noria, Camelias, Campoalegre, Canones de los rios Melcocho y Santo Domingo, Carauta, Carrasco, Cavernas del RepechÃ³n, Cerro El Arenal, Cerro Pintao - Serrania del Perija, Complejo de Humedales Cuyabeno Lagartococha YasunÃ­, CopallÃ­n, Cordillera Volcanica Central, Cordillera de los Picachos, Corredor Biologico Guacharos PuracE, Cuchilla Jardin Tamesis, Cuchillas Negra y Guanaque, Cueva de los Guacharos, Curi cancha, Cuyabeno, De Urrao, Divisoria Valle de Aburra Rio Cauca, El Cerro Dapa Carisucio, El Chayote, El Sira, Embalse el Penol y Cuenca Alta del Rio Guatape, Farallones del Citara, Guanacaste, Guanenta Alto Rio Fonce, Guaramacal, Ichigkat Muja - Cordillera del CÃ³ndor, Internacional La Amistad, La Amistad, Las Aves El Dorado, Las Orquideas, Las Tablas, Los Nevados, Los Quetzales, Los Santos, Madidi, ManÃº National Park, Pacaya - Samiria, Pacaya Samiria, Paramillo, Paramos de Guantiva y la Rusia, Parque Nacional PilÃ³n-Lajas, PilÃ³n Lajas, Podocarpus, Podocarpus-El Condor, Reserva de la BiÃ³sfera de La Amistad, Rio Anchicaya, Rio Macho, Rio Nare, Rubio, RÃ­os Guanare, BoconÃ³, Tucupido, La Yuca y Masparro, Sangay, Sangay National Park, Selva de Florencia, Sierra de Aroa, Siete Iglesias, Sisavita, Sureste del Lago de Maracaibo Sto. Domingo-MotatÃ¡n, Talamanca Range-La Amistad Reserves / La Amistad National Park, Tapanti-Macizo de la Muerte, Tatama, Ucumari, Volcan BarÃº, Yanachaga - ChemillÃ©n, de San MatÃ­as - San Carlos, del Manu</t>
  </si>
  <si>
    <t xml:space="preserve">Pholidostachys pulchra</t>
  </si>
  <si>
    <t xml:space="preserve">Pholidostachys</t>
  </si>
  <si>
    <t xml:space="preserve">Barra del Colorado, Braulio Carrillo, Corcovado, Humedal Caribe Noreste, NarganÃ¡, Tortuguero</t>
  </si>
  <si>
    <t xml:space="preserve">Reinhardtia koschnyana</t>
  </si>
  <si>
    <t xml:space="preserve">Reinhardtia</t>
  </si>
  <si>
    <t xml:space="preserve">Bosawas, Darien National Park, DariÃ©n, NarganÃ¡, Rio Leon, Sureste de Nicaragua, Zona de Amortiguamiento (Bosawas)</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</si>
</sst>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4.63"/>
    <col collapsed="false" customWidth="true" hidden="false" outlineLevel="0" max="2" min="2" style="0" width="13.38"/>
    <col collapsed="false" customWidth="true" hidden="false" outlineLevel="0" max="3" min="3" style="0" width="15.88"/>
    <col collapsed="false" customWidth="true" hidden="false" outlineLevel="0" max="4" min="4" style="0" width="23.38"/>
    <col collapsed="false" customWidth="true" hidden="false" outlineLevel="0" max="5" min="5" style="0" width="10.88"/>
    <col collapsed="false" customWidth="true" hidden="false" outlineLevel="0" max="6" min="6" style="0" width="10.73"/>
    <col collapsed="false" customWidth="true" hidden="false" outlineLevel="0" max="7" min="7" style="0" width="16.3"/>
    <col collapsed="false" customWidth="true" hidden="false" outlineLevel="0" max="8" min="8" style="0" width="16.86"/>
    <col collapsed="false" customWidth="true" hidden="false" outlineLevel="0" max="9" min="9" style="0" width="32.42"/>
    <col collapsed="false" customWidth="true" hidden="false" outlineLevel="0" max="10" min="10" style="0" width="276.6"/>
    <col collapsed="false" customWidth="true" hidden="false" outlineLevel="0" max="11" min="11" style="0" width="26.85"/>
    <col collapsed="false" customWidth="true" hidden="false" outlineLevel="0" max="12" min="12" style="0" width="14.08"/>
    <col collapsed="false" customWidth="false" hidden="false" outlineLevel="0" max="1025" min="13"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row>
    <row r="2" customFormat="false" ht="12.8" hidden="false" customHeight="false" outlineLevel="0" collapsed="false">
      <c r="A2" s="0" t="s">
        <v>12</v>
      </c>
      <c r="B2" s="0" t="s">
        <v>13</v>
      </c>
      <c r="C2" s="0" t="s">
        <v>14</v>
      </c>
      <c r="D2" s="0" t="s">
        <v>12</v>
      </c>
      <c r="E2" s="0" t="n">
        <v>4145957.54</v>
      </c>
      <c r="F2" s="0" t="n">
        <v>528</v>
      </c>
      <c r="I2" s="0" t="s">
        <v>15</v>
      </c>
      <c r="J2" s="0" t="s">
        <v>16</v>
      </c>
      <c r="K2" s="0" t="str">
        <f aca="false">HYPERLINK("https://evaluacion-arboles-mesoamerica.github.io/mapas-graficos-estadisticas/AMARANTHACEAE-ARECACEAE/AMARANTHACEAE_Pleuropetalum_pleiogynum-mapa_registros_presencia.html", "Enlace al mapa")</f>
        <v>Enlace al mapa</v>
      </c>
      <c r="L2" s="0" t="str">
        <f aca="false">HYPERLINK("https://evaluacion-arboles-mesoamerica.github.io/mapas-graficos-estadisticas/AMARANTHACEAE-ARECACEAE/AMARANTHACEAE_Pleuropetalum_pleiogynum-mapa_agrupado.html", "Enlace al mapa")</f>
        <v>Enlace al mapa</v>
      </c>
    </row>
    <row r="3" customFormat="false" ht="12.8" hidden="false" customHeight="false" outlineLevel="0" collapsed="false">
      <c r="A3" s="0" t="s">
        <v>17</v>
      </c>
      <c r="B3" s="0" t="s">
        <v>18</v>
      </c>
      <c r="C3" s="0" t="s">
        <v>19</v>
      </c>
      <c r="D3" s="0" t="s">
        <v>17</v>
      </c>
      <c r="E3" s="0" t="n">
        <v>187395.96</v>
      </c>
      <c r="F3" s="0" t="n">
        <v>56</v>
      </c>
      <c r="G3" s="0" t="n">
        <v>0</v>
      </c>
      <c r="H3" s="0" t="n">
        <v>2110</v>
      </c>
      <c r="I3" s="0" t="s">
        <v>20</v>
      </c>
      <c r="J3" s="0" t="s">
        <v>21</v>
      </c>
      <c r="K3" s="0" t="str">
        <f aca="false">HYPERLINK("https://evaluacion-arboles-mesoamerica.github.io/mapas-graficos-estadisticas/AMARANTHACEAE-ARECACEAE/ANACARDIACEAE_Amphipterygium_molle-mapa_registros_presencia.html", "Enlace al mapa")</f>
        <v>Enlace al mapa</v>
      </c>
      <c r="L3" s="0" t="str">
        <f aca="false">HYPERLINK("https://evaluacion-arboles-mesoamerica.github.io/mapas-graficos-estadisticas/AMARANTHACEAE-ARECACEAE/ANACARDIACEAE_Amphipterygium_molle-mapa_agrupado.html", "Enlace al mapa")</f>
        <v>Enlace al mapa</v>
      </c>
    </row>
    <row r="4" customFormat="false" ht="12.8" hidden="false" customHeight="false" outlineLevel="0" collapsed="false">
      <c r="A4" s="0" t="s">
        <v>22</v>
      </c>
      <c r="B4" s="0" t="s">
        <v>18</v>
      </c>
      <c r="C4" s="0" t="s">
        <v>23</v>
      </c>
      <c r="D4" s="0" t="s">
        <v>22</v>
      </c>
      <c r="E4" s="0" t="n">
        <v>5602.9</v>
      </c>
      <c r="F4" s="0" t="n">
        <v>56</v>
      </c>
      <c r="G4" s="0" t="n">
        <v>49</v>
      </c>
      <c r="H4" s="0" t="n">
        <v>330</v>
      </c>
      <c r="I4" s="0" t="s">
        <v>24</v>
      </c>
      <c r="J4" s="0" t="s">
        <v>25</v>
      </c>
      <c r="K4" s="0" t="str">
        <f aca="false">HYPERLINK("https://evaluacion-arboles-mesoamerica.github.io/mapas-graficos-estadisticas/AMARANTHACEAE-ARECACEAE/ANACARDIACEAE_Tapirira_lepidota-mapa_registros_presencia.html", "Enlace al mapa")</f>
        <v>Enlace al mapa</v>
      </c>
      <c r="L4" s="0" t="str">
        <f aca="false">HYPERLINK("https://evaluacion-arboles-mesoamerica.github.io/mapas-graficos-estadisticas/AMARANTHACEAE-ARECACEAE/ANACARDIACEAE_Tapirira_lepidota-mapa_agrupado.html", "Enlace al mapa")</f>
        <v>Enlace al mapa</v>
      </c>
    </row>
    <row r="5" customFormat="false" ht="12.8" hidden="false" customHeight="false" outlineLevel="0" collapsed="false">
      <c r="A5" s="0" t="s">
        <v>26</v>
      </c>
      <c r="B5" s="0" t="s">
        <v>27</v>
      </c>
      <c r="C5" s="0" t="s">
        <v>28</v>
      </c>
      <c r="D5" s="0" t="s">
        <v>26</v>
      </c>
      <c r="E5" s="0" t="n">
        <v>8721212.41</v>
      </c>
      <c r="F5" s="0" t="n">
        <v>756</v>
      </c>
      <c r="I5" s="0" t="s">
        <v>29</v>
      </c>
      <c r="J5" s="0" t="s">
        <v>30</v>
      </c>
      <c r="K5" s="0" t="str">
        <f aca="false">HYPERLINK("https://evaluacion-arboles-mesoamerica.github.io/mapas-graficos-estadisticas/AMARANTHACEAE-ARECACEAE/ANNONACEAE_Anaxagorea_phaeocarpa-mapa_registros_presencia.html", "Enlace al mapa")</f>
        <v>Enlace al mapa</v>
      </c>
      <c r="L5" s="0" t="str">
        <f aca="false">HYPERLINK("https://evaluacion-arboles-mesoamerica.github.io/mapas-graficos-estadisticas/AMARANTHACEAE-ARECACEAE/ANNONACEAE_Anaxagorea_phaeocarpa-mapa_agrupado.html", "Enlace al mapa")</f>
        <v>Enlace al mapa</v>
      </c>
    </row>
    <row r="6" customFormat="false" ht="12.8" hidden="false" customHeight="false" outlineLevel="0" collapsed="false">
      <c r="A6" s="0" t="s">
        <v>31</v>
      </c>
      <c r="B6" s="0" t="s">
        <v>27</v>
      </c>
      <c r="C6" s="0" t="s">
        <v>32</v>
      </c>
      <c r="D6" s="0" t="s">
        <v>31</v>
      </c>
      <c r="E6" s="0" t="n">
        <v>853488.1</v>
      </c>
      <c r="F6" s="0" t="n">
        <v>108</v>
      </c>
      <c r="I6" s="0" t="s">
        <v>33</v>
      </c>
      <c r="J6" s="0" t="s">
        <v>34</v>
      </c>
      <c r="K6" s="0" t="str">
        <f aca="false">HYPERLINK("https://evaluacion-arboles-mesoamerica.github.io/mapas-graficos-estadisticas/AMARANTHACEAE-ARECACEAE/ANNONACEAE_Annona_danforthii-mapa_registros_presencia.html", "Enlace al mapa")</f>
        <v>Enlace al mapa</v>
      </c>
      <c r="L6" s="0" t="str">
        <f aca="false">HYPERLINK("https://evaluacion-arboles-mesoamerica.github.io/mapas-graficos-estadisticas/AMARANTHACEAE-ARECACEAE/ANNONACEAE_Annona_danforthii-mapa_agrupado.html", "Enlace al mapa")</f>
        <v>Enlace al mapa</v>
      </c>
    </row>
    <row r="7" customFormat="false" ht="12.8" hidden="false" customHeight="false" outlineLevel="0" collapsed="false">
      <c r="A7" s="0" t="s">
        <v>35</v>
      </c>
      <c r="B7" s="0" t="s">
        <v>27</v>
      </c>
      <c r="C7" s="0" t="s">
        <v>36</v>
      </c>
      <c r="D7" s="0" t="s">
        <v>35</v>
      </c>
      <c r="E7" s="0" t="n">
        <v>217882.45</v>
      </c>
      <c r="F7" s="0" t="n">
        <v>212</v>
      </c>
      <c r="I7" s="0" t="s">
        <v>37</v>
      </c>
      <c r="J7" s="0" t="s">
        <v>38</v>
      </c>
      <c r="K7" s="0" t="str">
        <f aca="false">HYPERLINK("https://evaluacion-arboles-mesoamerica.github.io/mapas-graficos-estadisticas/AMARANTHACEAE-ARECACEAE/ANNONACEAE_Cymbopetalum_torulosum-mapa_registros_presencia.html", "Enlace al mapa")</f>
        <v>Enlace al mapa</v>
      </c>
      <c r="L7" s="0" t="str">
        <f aca="false">HYPERLINK("https://evaluacion-arboles-mesoamerica.github.io/mapas-graficos-estadisticas/AMARANTHACEAE-ARECACEAE/ANNONACEAE_Cymbopetalum_torulosum-mapa_agrupado.html", "Enlace al mapa")</f>
        <v>Enlace al mapa</v>
      </c>
    </row>
    <row r="8" customFormat="false" ht="12.8" hidden="false" customHeight="false" outlineLevel="0" collapsed="false">
      <c r="A8" s="0" t="s">
        <v>39</v>
      </c>
      <c r="B8" s="0" t="s">
        <v>27</v>
      </c>
      <c r="C8" s="0" t="s">
        <v>40</v>
      </c>
      <c r="D8" s="0" t="s">
        <v>39</v>
      </c>
      <c r="E8" s="0" t="n">
        <v>19511.7</v>
      </c>
      <c r="F8" s="0" t="n">
        <v>56</v>
      </c>
      <c r="I8" s="0" t="s">
        <v>24</v>
      </c>
      <c r="J8" s="0" t="s">
        <v>41</v>
      </c>
      <c r="K8" s="0" t="str">
        <f aca="false">HYPERLINK("https://evaluacion-arboles-mesoamerica.github.io/mapas-graficos-estadisticas/AMARANTHACEAE-ARECACEAE/ANNONACEAE_Mosannona_costaricensis-mapa_registros_presencia.html", "Enlace al mapa")</f>
        <v>Enlace al mapa</v>
      </c>
      <c r="L8" s="0" t="str">
        <f aca="false">HYPERLINK("https://evaluacion-arboles-mesoamerica.github.io/mapas-graficos-estadisticas/AMARANTHACEAE-ARECACEAE/ANNONACEAE_Mosannona_costaricensis-mapa_agrupado.html", "Enlace al mapa")</f>
        <v>Enlace al mapa</v>
      </c>
    </row>
    <row r="9" customFormat="false" ht="12.8" hidden="false" customHeight="false" outlineLevel="0" collapsed="false">
      <c r="A9" s="0" t="s">
        <v>42</v>
      </c>
      <c r="B9" s="0" t="s">
        <v>27</v>
      </c>
      <c r="C9" s="0" t="s">
        <v>43</v>
      </c>
      <c r="D9" s="0" t="s">
        <v>42</v>
      </c>
      <c r="E9" s="0" t="n">
        <v>106681.05</v>
      </c>
      <c r="F9" s="0" t="n">
        <v>204</v>
      </c>
      <c r="I9" s="0" t="s">
        <v>44</v>
      </c>
      <c r="J9" s="0" t="s">
        <v>45</v>
      </c>
      <c r="K9" s="0" t="str">
        <f aca="false">HYPERLINK("https://evaluacion-arboles-mesoamerica.github.io/mapas-graficos-estadisticas/AMARANTHACEAE-ARECACEAE/ANNONACEAE_Unonopsis_panamensis-mapa_registros_presencia.html", "Enlace al mapa")</f>
        <v>Enlace al mapa</v>
      </c>
      <c r="L9" s="0" t="str">
        <f aca="false">HYPERLINK("https://evaluacion-arboles-mesoamerica.github.io/mapas-graficos-estadisticas/AMARANTHACEAE-ARECACEAE/ANNONACEAE_Unonopsis_panamensis-mapa_agrupado.html", "Enlace al mapa")</f>
        <v>Enlace al mapa</v>
      </c>
    </row>
    <row r="10" customFormat="false" ht="12.8" hidden="false" customHeight="false" outlineLevel="0" collapsed="false">
      <c r="A10" s="0" t="s">
        <v>46</v>
      </c>
      <c r="B10" s="0" t="s">
        <v>27</v>
      </c>
      <c r="C10" s="0" t="s">
        <v>47</v>
      </c>
      <c r="D10" s="0" t="s">
        <v>46</v>
      </c>
      <c r="E10" s="0" t="n">
        <v>1336786.69</v>
      </c>
      <c r="F10" s="0" t="n">
        <v>208</v>
      </c>
      <c r="I10" s="0" t="s">
        <v>48</v>
      </c>
      <c r="J10" s="0" t="s">
        <v>49</v>
      </c>
      <c r="K10" s="0" t="str">
        <f aca="false">HYPERLINK("https://evaluacion-arboles-mesoamerica.github.io/mapas-graficos-estadisticas/AMARANTHACEAE-ARECACEAE/ANNONACEAE_Xylopia_macrantha-mapa_registros_presencia.html", "Enlace al mapa")</f>
        <v>Enlace al mapa</v>
      </c>
      <c r="L10" s="0" t="str">
        <f aca="false">HYPERLINK("https://evaluacion-arboles-mesoamerica.github.io/mapas-graficos-estadisticas/AMARANTHACEAE-ARECACEAE/ANNONACEAE_Xylopia_macrantha-mapa_agrupado.html", "Enlace al mapa")</f>
        <v>Enlace al mapa</v>
      </c>
    </row>
    <row r="11" customFormat="false" ht="12.8" hidden="false" customHeight="false" outlineLevel="0" collapsed="false">
      <c r="A11" s="0" t="s">
        <v>50</v>
      </c>
      <c r="B11" s="0" t="s">
        <v>51</v>
      </c>
      <c r="C11" s="0" t="s">
        <v>52</v>
      </c>
      <c r="D11" s="0" t="s">
        <v>50</v>
      </c>
      <c r="E11" s="0" t="n">
        <v>1995.74</v>
      </c>
      <c r="F11" s="0" t="n">
        <v>152</v>
      </c>
      <c r="I11" s="0" t="s">
        <v>24</v>
      </c>
      <c r="J11" s="0" t="s">
        <v>53</v>
      </c>
      <c r="K11" s="0" t="str">
        <f aca="false">HYPERLINK("https://evaluacion-arboles-mesoamerica.github.io/mapas-graficos-estadisticas/AMARANTHACEAE-ARECACEAE/APOCYNACEAE_Lacmellea_zamorae-mapa_registros_presencia.html", "Enlace al mapa")</f>
        <v>Enlace al mapa</v>
      </c>
      <c r="L11" s="0" t="str">
        <f aca="false">HYPERLINK("https://evaluacion-arboles-mesoamerica.github.io/mapas-graficos-estadisticas/AMARANTHACEAE-ARECACEAE/APOCYNACEAE_Lacmellea_zamorae-mapa_agrupado.html", "Enlace al mapa")</f>
        <v>Enlace al mapa</v>
      </c>
    </row>
    <row r="12" customFormat="false" ht="12.8" hidden="false" customHeight="false" outlineLevel="0" collapsed="false">
      <c r="A12" s="0" t="s">
        <v>54</v>
      </c>
      <c r="B12" s="0" t="s">
        <v>51</v>
      </c>
      <c r="C12" s="0" t="s">
        <v>55</v>
      </c>
      <c r="D12" s="0" t="s">
        <v>54</v>
      </c>
      <c r="E12" s="0" t="n">
        <v>8475</v>
      </c>
      <c r="F12" s="0" t="n">
        <v>44</v>
      </c>
      <c r="G12" s="0" t="n">
        <v>20</v>
      </c>
      <c r="H12" s="0" t="n">
        <v>700</v>
      </c>
      <c r="I12" s="0" t="s">
        <v>44</v>
      </c>
      <c r="J12" s="0" t="s">
        <v>56</v>
      </c>
      <c r="K12" s="0" t="str">
        <f aca="false">HYPERLINK("https://evaluacion-arboles-mesoamerica.github.io/mapas-graficos-estadisticas/AMARANTHACEAE-ARECACEAE/APOCYNACEAE_Macoubea_mesoamericana-mapa_registros_presencia.html", "Enlace al mapa")</f>
        <v>Enlace al mapa</v>
      </c>
      <c r="L12" s="0" t="str">
        <f aca="false">HYPERLINK("https://evaluacion-arboles-mesoamerica.github.io/mapas-graficos-estadisticas/AMARANTHACEAE-ARECACEAE/APOCYNACEAE_Macoubea_mesoamericana-mapa_agrupado.html", "Enlace al mapa")</f>
        <v>Enlace al mapa</v>
      </c>
    </row>
    <row r="13" customFormat="false" ht="12.8" hidden="false" customHeight="false" outlineLevel="0" collapsed="false">
      <c r="A13" s="0" t="s">
        <v>57</v>
      </c>
      <c r="B13" s="0" t="s">
        <v>51</v>
      </c>
      <c r="C13" s="0" t="s">
        <v>58</v>
      </c>
      <c r="D13" s="0" t="s">
        <v>57</v>
      </c>
      <c r="E13" s="0" t="n">
        <v>12367.75</v>
      </c>
      <c r="F13" s="0" t="n">
        <v>28</v>
      </c>
      <c r="I13" s="0" t="s">
        <v>20</v>
      </c>
      <c r="J13" s="0" t="s">
        <v>59</v>
      </c>
      <c r="K13" s="0" t="str">
        <f aca="false">HYPERLINK("https://evaluacion-arboles-mesoamerica.github.io/mapas-graficos-estadisticas/AMARANTHACEAE-ARECACEAE/APOCYNACEAE_Tabernaemontana_hannae-mapa_registros_presencia.html", "Enlace al mapa")</f>
        <v>Enlace al mapa</v>
      </c>
      <c r="L13" s="0" t="str">
        <f aca="false">HYPERLINK("https://evaluacion-arboles-mesoamerica.github.io/mapas-graficos-estadisticas/AMARANTHACEAE-ARECACEAE/APOCYNACEAE_Tabernaemontana_hannae-mapa_agrupado.html", "Enlace al mapa")</f>
        <v>Enlace al mapa</v>
      </c>
    </row>
    <row r="14" customFormat="false" ht="12.8" hidden="false" customHeight="false" outlineLevel="0" collapsed="false">
      <c r="A14" s="0" t="s">
        <v>60</v>
      </c>
      <c r="B14" s="0" t="s">
        <v>51</v>
      </c>
      <c r="C14" s="0" t="s">
        <v>58</v>
      </c>
      <c r="D14" s="0" t="s">
        <v>60</v>
      </c>
      <c r="E14" s="0" t="n">
        <v>13584.33</v>
      </c>
      <c r="F14" s="0" t="n">
        <v>184</v>
      </c>
      <c r="I14" s="0" t="s">
        <v>24</v>
      </c>
      <c r="J14" s="0" t="s">
        <v>61</v>
      </c>
      <c r="K14" s="0" t="str">
        <f aca="false">HYPERLINK("https://evaluacion-arboles-mesoamerica.github.io/mapas-graficos-estadisticas/AMARANTHACEAE-ARECACEAE/APOCYNACEAE_Tabernaemontana_pauli-mapa_registros_presencia.html", "Enlace al mapa")</f>
        <v>Enlace al mapa</v>
      </c>
      <c r="L14" s="0" t="str">
        <f aca="false">HYPERLINK("https://evaluacion-arboles-mesoamerica.github.io/mapas-graficos-estadisticas/AMARANTHACEAE-ARECACEAE/APOCYNACEAE_Tabernaemontana_pauli-mapa_agrupado.html", "Enlace al mapa")</f>
        <v>Enlace al mapa</v>
      </c>
    </row>
    <row r="15" customFormat="false" ht="12.8" hidden="false" customHeight="false" outlineLevel="0" collapsed="false">
      <c r="A15" s="0" t="s">
        <v>62</v>
      </c>
      <c r="B15" s="0" t="s">
        <v>63</v>
      </c>
      <c r="C15" s="0" t="s">
        <v>64</v>
      </c>
      <c r="D15" s="0" t="s">
        <v>62</v>
      </c>
      <c r="E15" s="0" t="n">
        <v>82337.03</v>
      </c>
      <c r="F15" s="0" t="n">
        <v>348</v>
      </c>
      <c r="G15" s="0" t="n">
        <v>700</v>
      </c>
      <c r="H15" s="0" t="n">
        <v>3350</v>
      </c>
      <c r="I15" s="0" t="s">
        <v>65</v>
      </c>
      <c r="J15" s="0" t="s">
        <v>66</v>
      </c>
      <c r="K15" s="0" t="str">
        <f aca="false">HYPERLINK("https://evaluacion-arboles-mesoamerica.github.io/mapas-graficos-estadisticas/AMARANTHACEAE-ARECACEAE/AQUIFOLIACEAE_Ilex_pallida-mapa_registros_presencia.html", "Enlace al mapa")</f>
        <v>Enlace al mapa</v>
      </c>
      <c r="L15" s="0" t="str">
        <f aca="false">HYPERLINK("https://evaluacion-arboles-mesoamerica.github.io/mapas-graficos-estadisticas/AMARANTHACEAE-ARECACEAE/AQUIFOLIACEAE_Ilex_pallida-mapa_agrupado.html", "Enlace al mapa")</f>
        <v>Enlace al mapa</v>
      </c>
    </row>
    <row r="16" customFormat="false" ht="12.8" hidden="false" customHeight="false" outlineLevel="0" collapsed="false">
      <c r="A16" s="0" t="s">
        <v>67</v>
      </c>
      <c r="B16" s="0" t="s">
        <v>63</v>
      </c>
      <c r="C16" s="0" t="s">
        <v>64</v>
      </c>
      <c r="D16" s="0" t="s">
        <v>67</v>
      </c>
      <c r="E16" s="0" t="n">
        <v>322845.78</v>
      </c>
      <c r="F16" s="0" t="n">
        <v>228</v>
      </c>
      <c r="I16" s="0" t="s">
        <v>68</v>
      </c>
      <c r="J16" s="0" t="s">
        <v>69</v>
      </c>
      <c r="K16" s="0" t="str">
        <f aca="false">HYPERLINK("https://evaluacion-arboles-mesoamerica.github.io/mapas-graficos-estadisticas/AMARANTHACEAE-ARECACEAE/AQUIFOLIACEAE_Ilex_costaricensis-mapa_registros_presencia.html", "Enlace al mapa")</f>
        <v>Enlace al mapa</v>
      </c>
      <c r="L16" s="0" t="str">
        <f aca="false">HYPERLINK("https://evaluacion-arboles-mesoamerica.github.io/mapas-graficos-estadisticas/AMARANTHACEAE-ARECACEAE/AQUIFOLIACEAE_Ilex_costaricensis-mapa_agrupado.html", "Enlace al mapa")</f>
        <v>Enlace al mapa</v>
      </c>
    </row>
    <row r="17" customFormat="false" ht="12.8" hidden="false" customHeight="false" outlineLevel="0" collapsed="false">
      <c r="A17" s="0" t="s">
        <v>70</v>
      </c>
      <c r="B17" s="0" t="s">
        <v>63</v>
      </c>
      <c r="C17" s="0" t="s">
        <v>64</v>
      </c>
      <c r="D17" s="0" t="s">
        <v>70</v>
      </c>
      <c r="E17" s="0" t="n">
        <v>155041.11</v>
      </c>
      <c r="F17" s="0" t="n">
        <v>64</v>
      </c>
      <c r="G17" s="0" t="n">
        <v>566</v>
      </c>
      <c r="H17" s="0" t="n">
        <v>2150</v>
      </c>
      <c r="I17" s="0" t="s">
        <v>71</v>
      </c>
      <c r="J17" s="0" t="s">
        <v>72</v>
      </c>
      <c r="K17" s="0" t="str">
        <f aca="false">HYPERLINK("https://evaluacion-arboles-mesoamerica.github.io/mapas-graficos-estadisticas/AMARANTHACEAE-ARECACEAE/AQUIFOLIACEAE_Ilex_haberi-mapa_registros_presencia.html", "Enlace al mapa")</f>
        <v>Enlace al mapa</v>
      </c>
      <c r="L17" s="0" t="str">
        <f aca="false">HYPERLINK("https://evaluacion-arboles-mesoamerica.github.io/mapas-graficos-estadisticas/AMARANTHACEAE-ARECACEAE/AQUIFOLIACEAE_Ilex_haberi-mapa_agrupado.html", "Enlace al mapa")</f>
        <v>Enlace al mapa</v>
      </c>
    </row>
    <row r="18" customFormat="false" ht="12.8" hidden="false" customHeight="false" outlineLevel="0" collapsed="false">
      <c r="A18" s="0" t="s">
        <v>73</v>
      </c>
      <c r="B18" s="0" t="s">
        <v>63</v>
      </c>
      <c r="C18" s="0" t="s">
        <v>64</v>
      </c>
      <c r="D18" s="0" t="s">
        <v>73</v>
      </c>
      <c r="E18" s="0" t="n">
        <v>13977.93</v>
      </c>
      <c r="F18" s="0" t="n">
        <v>88</v>
      </c>
      <c r="G18" s="0" t="n">
        <v>50</v>
      </c>
      <c r="H18" s="0" t="n">
        <v>2625</v>
      </c>
      <c r="I18" s="0" t="s">
        <v>24</v>
      </c>
      <c r="J18" s="0" t="s">
        <v>74</v>
      </c>
      <c r="K18" s="0" t="str">
        <f aca="false">HYPERLINK("https://evaluacion-arboles-mesoamerica.github.io/mapas-graficos-estadisticas/AMARANTHACEAE-ARECACEAE/AQUIFOLIACEAE_Ilex_hemiepiphytica-mapa_registros_presencia.html", "Enlace al mapa")</f>
        <v>Enlace al mapa</v>
      </c>
      <c r="L18" s="0" t="str">
        <f aca="false">HYPERLINK("https://evaluacion-arboles-mesoamerica.github.io/mapas-graficos-estadisticas/AMARANTHACEAE-ARECACEAE/AQUIFOLIACEAE_Ilex_hemiepiphytica-mapa_agrupado.html", "Enlace al mapa")</f>
        <v>Enlace al mapa</v>
      </c>
    </row>
    <row r="19" customFormat="false" ht="12.8" hidden="false" customHeight="false" outlineLevel="0" collapsed="false">
      <c r="A19" s="0" t="s">
        <v>75</v>
      </c>
      <c r="B19" s="0" t="s">
        <v>63</v>
      </c>
      <c r="C19" s="0" t="s">
        <v>64</v>
      </c>
      <c r="D19" s="0" t="s">
        <v>75</v>
      </c>
      <c r="E19" s="0" t="n">
        <v>41925.7</v>
      </c>
      <c r="F19" s="0" t="n">
        <v>104</v>
      </c>
      <c r="G19" s="0" t="n">
        <v>1000</v>
      </c>
      <c r="H19" s="0" t="n">
        <v>3056</v>
      </c>
      <c r="I19" s="0" t="s">
        <v>44</v>
      </c>
      <c r="J19" s="0" t="s">
        <v>76</v>
      </c>
      <c r="K19" s="0" t="str">
        <f aca="false">HYPERLINK("https://evaluacion-arboles-mesoamerica.github.io/mapas-graficos-estadisticas/AMARANTHACEAE-ARECACEAE/AQUIFOLIACEAE_Ilex_vulcanicola-mapa_registros_presencia.html", "Enlace al mapa")</f>
        <v>Enlace al mapa</v>
      </c>
      <c r="L19" s="0" t="str">
        <f aca="false">HYPERLINK("https://evaluacion-arboles-mesoamerica.github.io/mapas-graficos-estadisticas/AMARANTHACEAE-ARECACEAE/AQUIFOLIACEAE_Ilex_vulcanicola-mapa_agrupado.html", "Enlace al mapa")</f>
        <v>Enlace al mapa</v>
      </c>
    </row>
    <row r="20" customFormat="false" ht="12.8" hidden="false" customHeight="false" outlineLevel="0" collapsed="false">
      <c r="A20" s="0" t="s">
        <v>77</v>
      </c>
      <c r="B20" s="0" t="s">
        <v>78</v>
      </c>
      <c r="C20" s="0" t="s">
        <v>79</v>
      </c>
      <c r="D20" s="0" t="s">
        <v>77</v>
      </c>
      <c r="E20" s="0" t="n">
        <v>775121.08</v>
      </c>
      <c r="F20" s="0" t="n">
        <v>80</v>
      </c>
      <c r="G20" s="0" t="n">
        <v>0</v>
      </c>
      <c r="H20" s="0" t="n">
        <v>2225.04</v>
      </c>
      <c r="I20" s="0" t="s">
        <v>48</v>
      </c>
      <c r="J20" s="0" t="s">
        <v>80</v>
      </c>
      <c r="K20" s="0" t="str">
        <f aca="false">HYPERLINK("https://evaluacion-arboles-mesoamerica.github.io/mapas-graficos-estadisticas/AMARANTHACEAE-ARECACEAE/ARALIACEAE_Dendropanax_alberti-smithii-mapa_registros_presencia.html", "Enlace al mapa")</f>
        <v>Enlace al mapa</v>
      </c>
      <c r="L20" s="0" t="str">
        <f aca="false">HYPERLINK("https://evaluacion-arboles-mesoamerica.github.io/mapas-graficos-estadisticas/AMARANTHACEAE-ARECACEAE/ARALIACEAE_Dendropanax_alberti-smithii-mapa_agrupado.html", "Enlace al mapa")</f>
        <v>Enlace al mapa</v>
      </c>
    </row>
    <row r="21" customFormat="false" ht="12.8" hidden="false" customHeight="false" outlineLevel="0" collapsed="false">
      <c r="A21" s="0" t="s">
        <v>81</v>
      </c>
      <c r="B21" s="0" t="s">
        <v>78</v>
      </c>
      <c r="C21" s="0" t="s">
        <v>79</v>
      </c>
      <c r="D21" s="0" t="s">
        <v>81</v>
      </c>
      <c r="E21" s="0" t="n">
        <v>34768.39</v>
      </c>
      <c r="F21" s="0" t="n">
        <v>84</v>
      </c>
      <c r="G21" s="0" t="n">
        <v>700</v>
      </c>
      <c r="H21" s="0" t="n">
        <v>2465</v>
      </c>
      <c r="I21" s="0" t="s">
        <v>44</v>
      </c>
      <c r="J21" s="0" t="s">
        <v>82</v>
      </c>
      <c r="K21" s="0" t="str">
        <f aca="false">HYPERLINK("https://evaluacion-arboles-mesoamerica.github.io/mapas-graficos-estadisticas/AMARANTHACEAE-ARECACEAE/ARALIACEAE_Dendropanax_latilobus-mapa_registros_presencia.html", "Enlace al mapa")</f>
        <v>Enlace al mapa</v>
      </c>
      <c r="L21" s="0" t="str">
        <f aca="false">HYPERLINK("https://evaluacion-arboles-mesoamerica.github.io/mapas-graficos-estadisticas/AMARANTHACEAE-ARECACEAE/ARALIACEAE_Dendropanax_latilobus-mapa_agrupado.html", "Enlace al mapa")</f>
        <v>Enlace al mapa</v>
      </c>
    </row>
    <row r="22" customFormat="false" ht="12.8" hidden="false" customHeight="false" outlineLevel="0" collapsed="false">
      <c r="A22" s="0" t="s">
        <v>83</v>
      </c>
      <c r="B22" s="0" t="s">
        <v>78</v>
      </c>
      <c r="C22" s="0" t="s">
        <v>79</v>
      </c>
      <c r="D22" s="0" t="s">
        <v>83</v>
      </c>
      <c r="E22" s="0" t="n">
        <v>32630.78</v>
      </c>
      <c r="F22" s="0" t="n">
        <v>52</v>
      </c>
      <c r="G22" s="0" t="n">
        <v>850</v>
      </c>
      <c r="H22" s="0" t="n">
        <v>2700</v>
      </c>
      <c r="I22" s="0" t="s">
        <v>44</v>
      </c>
      <c r="J22" s="0" t="s">
        <v>84</v>
      </c>
      <c r="K22" s="0" t="str">
        <f aca="false">HYPERLINK("https://evaluacion-arboles-mesoamerica.github.io/mapas-graficos-estadisticas/AMARANTHACEAE-ARECACEAE/ARALIACEAE_Dendropanax_praestans-mapa_registros_presencia.html", "Enlace al mapa")</f>
        <v>Enlace al mapa</v>
      </c>
      <c r="L22" s="0" t="str">
        <f aca="false">HYPERLINK("https://evaluacion-arboles-mesoamerica.github.io/mapas-graficos-estadisticas/AMARANTHACEAE-ARECACEAE/ARALIACEAE_Dendropanax_praestans-mapa_agrupado.html", "Enlace al mapa")</f>
        <v>Enlace al mapa</v>
      </c>
    </row>
    <row r="23" customFormat="false" ht="12.8" hidden="false" customHeight="false" outlineLevel="0" collapsed="false">
      <c r="A23" s="0" t="s">
        <v>85</v>
      </c>
      <c r="B23" s="0" t="s">
        <v>78</v>
      </c>
      <c r="C23" s="0" t="s">
        <v>79</v>
      </c>
      <c r="D23" s="0" t="s">
        <v>85</v>
      </c>
      <c r="E23" s="0" t="n">
        <v>12034.24</v>
      </c>
      <c r="F23" s="0" t="n">
        <v>108</v>
      </c>
      <c r="G23" s="0" t="n">
        <v>20</v>
      </c>
      <c r="H23" s="0" t="n">
        <v>725</v>
      </c>
      <c r="I23" s="0" t="s">
        <v>24</v>
      </c>
      <c r="J23" s="0" t="s">
        <v>86</v>
      </c>
      <c r="K23" s="0" t="str">
        <f aca="false">HYPERLINK("https://evaluacion-arboles-mesoamerica.github.io/mapas-graficos-estadisticas/AMARANTHACEAE-ARECACEAE/ARALIACEAE_Dendropanax_ravenii-mapa_registros_presencia.html", "Enlace al mapa")</f>
        <v>Enlace al mapa</v>
      </c>
      <c r="L23" s="0" t="str">
        <f aca="false">HYPERLINK("https://evaluacion-arboles-mesoamerica.github.io/mapas-graficos-estadisticas/AMARANTHACEAE-ARECACEAE/ARALIACEAE_Dendropanax_ravenii-mapa_agrupado.html", "Enlace al mapa")</f>
        <v>Enlace al mapa</v>
      </c>
    </row>
    <row r="24" customFormat="false" ht="12.8" hidden="false" customHeight="false" outlineLevel="0" collapsed="false">
      <c r="A24" s="0" t="s">
        <v>87</v>
      </c>
      <c r="B24" s="0" t="s">
        <v>78</v>
      </c>
      <c r="C24" s="0" t="s">
        <v>79</v>
      </c>
      <c r="D24" s="0" t="s">
        <v>87</v>
      </c>
      <c r="E24" s="0" t="n">
        <v>69792.82</v>
      </c>
      <c r="F24" s="0" t="n">
        <v>280</v>
      </c>
      <c r="G24" s="0" t="n">
        <v>0</v>
      </c>
      <c r="H24" s="0" t="n">
        <v>2810</v>
      </c>
      <c r="I24" s="0" t="s">
        <v>44</v>
      </c>
      <c r="J24" s="0" t="s">
        <v>88</v>
      </c>
      <c r="K24" s="0" t="str">
        <f aca="false">HYPERLINK("https://evaluacion-arboles-mesoamerica.github.io/mapas-graficos-estadisticas/AMARANTHACEAE-ARECACEAE/ARALIACEAE_Dendropanax_sessiliflorus-mapa_registros_presencia.html", "Enlace al mapa")</f>
        <v>Enlace al mapa</v>
      </c>
      <c r="L24" s="0" t="str">
        <f aca="false">HYPERLINK("https://evaluacion-arboles-mesoamerica.github.io/mapas-graficos-estadisticas/AMARANTHACEAE-ARECACEAE/ARALIACEAE_Dendropanax_sessiliflorus-mapa_agrupado.html", "Enlace al mapa")</f>
        <v>Enlace al mapa</v>
      </c>
    </row>
    <row r="25" customFormat="false" ht="12.8" hidden="false" customHeight="false" outlineLevel="0" collapsed="false">
      <c r="A25" s="0" t="s">
        <v>89</v>
      </c>
      <c r="B25" s="0" t="s">
        <v>78</v>
      </c>
      <c r="C25" s="0" t="s">
        <v>90</v>
      </c>
      <c r="D25" s="0" t="s">
        <v>89</v>
      </c>
      <c r="E25" s="0" t="n">
        <v>16081.86</v>
      </c>
      <c r="F25" s="0" t="n">
        <v>128</v>
      </c>
      <c r="I25" s="0" t="s">
        <v>24</v>
      </c>
      <c r="J25" s="0" t="s">
        <v>91</v>
      </c>
      <c r="K25" s="0" t="str">
        <f aca="false">HYPERLINK("https://evaluacion-arboles-mesoamerica.github.io/mapas-graficos-estadisticas/AMARANTHACEAE-ARECACEAE/ARALIACEAE_Oreopanax_anomalus-mapa_registros_presencia.html", "Enlace al mapa")</f>
        <v>Enlace al mapa</v>
      </c>
      <c r="L25" s="0" t="str">
        <f aca="false">HYPERLINK("https://evaluacion-arboles-mesoamerica.github.io/mapas-graficos-estadisticas/AMARANTHACEAE-ARECACEAE/ARALIACEAE_Oreopanax_anomalus-mapa_agrupado.html", "Enlace al mapa")</f>
        <v>Enlace al mapa</v>
      </c>
    </row>
    <row r="26" customFormat="false" ht="12.8" hidden="false" customHeight="false" outlineLevel="0" collapsed="false">
      <c r="A26" s="0" t="s">
        <v>92</v>
      </c>
      <c r="B26" s="0" t="s">
        <v>78</v>
      </c>
      <c r="C26" s="0" t="s">
        <v>90</v>
      </c>
      <c r="D26" s="0" t="s">
        <v>92</v>
      </c>
      <c r="E26" s="0" t="n">
        <v>2354.4</v>
      </c>
      <c r="F26" s="0" t="n">
        <v>20</v>
      </c>
      <c r="G26" s="0" t="n">
        <v>800</v>
      </c>
      <c r="H26" s="0" t="n">
        <v>2000</v>
      </c>
      <c r="I26" s="0" t="s">
        <v>44</v>
      </c>
      <c r="K26" s="0" t="str">
        <f aca="false">HYPERLINK("https://evaluacion-arboles-mesoamerica.github.io/mapas-graficos-estadisticas/AMARANTHACEAE-ARECACEAE/ARALIACEAE_Oreopanax_compactus-mapa_registros_presencia.html", "Enlace al mapa")</f>
        <v>Enlace al mapa</v>
      </c>
      <c r="L26" s="0" t="str">
        <f aca="false">HYPERLINK("https://evaluacion-arboles-mesoamerica.github.io/mapas-graficos-estadisticas/AMARANTHACEAE-ARECACEAE/ARALIACEAE_Oreopanax_compactus-mapa_agrupado.html", "Enlace al mapa")</f>
        <v>Enlace al mapa</v>
      </c>
    </row>
    <row r="27" customFormat="false" ht="12.8" hidden="false" customHeight="false" outlineLevel="0" collapsed="false">
      <c r="A27" s="0" t="s">
        <v>93</v>
      </c>
      <c r="B27" s="0" t="s">
        <v>78</v>
      </c>
      <c r="C27" s="0" t="s">
        <v>90</v>
      </c>
      <c r="D27" s="0" t="s">
        <v>93</v>
      </c>
      <c r="E27" s="0" t="n">
        <v>16549.77</v>
      </c>
      <c r="F27" s="0" t="n">
        <v>132</v>
      </c>
      <c r="G27" s="0" t="n">
        <v>450</v>
      </c>
      <c r="H27" s="0" t="n">
        <v>3350</v>
      </c>
      <c r="I27" s="0" t="s">
        <v>24</v>
      </c>
      <c r="J27" s="0" t="s">
        <v>94</v>
      </c>
      <c r="K27" s="0" t="str">
        <f aca="false">HYPERLINK("https://evaluacion-arboles-mesoamerica.github.io/mapas-graficos-estadisticas/AMARANTHACEAE-ARECACEAE/ARALIACEAE_Oreopanax_donnell-smithii-mapa_registros_presencia.html", "Enlace al mapa")</f>
        <v>Enlace al mapa</v>
      </c>
      <c r="L27" s="0" t="str">
        <f aca="false">HYPERLINK("https://evaluacion-arboles-mesoamerica.github.io/mapas-graficos-estadisticas/AMARANTHACEAE-ARECACEAE/ARALIACEAE_Oreopanax_donnell-smithii-mapa_agrupado.html", "Enlace al mapa")</f>
        <v>Enlace al mapa</v>
      </c>
    </row>
    <row r="28" customFormat="false" ht="12.8" hidden="false" customHeight="false" outlineLevel="0" collapsed="false">
      <c r="A28" s="0" t="s">
        <v>95</v>
      </c>
      <c r="B28" s="0" t="s">
        <v>78</v>
      </c>
      <c r="C28" s="0" t="s">
        <v>90</v>
      </c>
      <c r="D28" s="0" t="s">
        <v>95</v>
      </c>
      <c r="E28" s="0" t="n">
        <v>9135.03</v>
      </c>
      <c r="F28" s="0" t="n">
        <v>104</v>
      </c>
      <c r="G28" s="0" t="n">
        <v>0</v>
      </c>
      <c r="H28" s="0" t="n">
        <v>2775</v>
      </c>
      <c r="I28" s="0" t="s">
        <v>44</v>
      </c>
      <c r="J28" s="0" t="s">
        <v>96</v>
      </c>
      <c r="K28" s="0" t="str">
        <f aca="false">HYPERLINK("https://evaluacion-arboles-mesoamerica.github.io/mapas-graficos-estadisticas/AMARANTHACEAE-ARECACEAE/ARALIACEAE_Oreopanax_nubigenus-mapa_registros_presencia.html", "Enlace al mapa")</f>
        <v>Enlace al mapa</v>
      </c>
      <c r="L28" s="0" t="str">
        <f aca="false">HYPERLINK("https://evaluacion-arboles-mesoamerica.github.io/mapas-graficos-estadisticas/AMARANTHACEAE-ARECACEAE/ARALIACEAE_Oreopanax_nubigenus-mapa_agrupado.html", "Enlace al mapa")</f>
        <v>Enlace al mapa</v>
      </c>
    </row>
    <row r="29" customFormat="false" ht="12.8" hidden="false" customHeight="false" outlineLevel="0" collapsed="false">
      <c r="A29" s="0" t="s">
        <v>97</v>
      </c>
      <c r="B29" s="0" t="s">
        <v>78</v>
      </c>
      <c r="C29" s="0" t="s">
        <v>90</v>
      </c>
      <c r="D29" s="0" t="s">
        <v>97</v>
      </c>
      <c r="E29" s="0" t="n">
        <v>3950.61</v>
      </c>
      <c r="F29" s="0" t="n">
        <v>80</v>
      </c>
      <c r="G29" s="0" t="n">
        <v>500</v>
      </c>
      <c r="H29" s="0" t="n">
        <v>3400</v>
      </c>
      <c r="I29" s="0" t="s">
        <v>44</v>
      </c>
      <c r="J29" s="0" t="s">
        <v>98</v>
      </c>
      <c r="K29" s="0" t="str">
        <f aca="false">HYPERLINK("https://evaluacion-arboles-mesoamerica.github.io/mapas-graficos-estadisticas/AMARANTHACEAE-ARECACEAE/ARALIACEAE_Oreopanax_paramicola-mapa_registros_presencia.html", "Enlace al mapa")</f>
        <v>Enlace al mapa</v>
      </c>
      <c r="L29" s="0" t="str">
        <f aca="false">HYPERLINK("https://evaluacion-arboles-mesoamerica.github.io/mapas-graficos-estadisticas/AMARANTHACEAE-ARECACEAE/ARALIACEAE_Oreopanax_paramicola-mapa_agrupado.html", "Enlace al mapa")</f>
        <v>Enlace al mapa</v>
      </c>
    </row>
    <row r="30" customFormat="false" ht="12.8" hidden="false" customHeight="false" outlineLevel="0" collapsed="false">
      <c r="A30" s="0" t="s">
        <v>99</v>
      </c>
      <c r="B30" s="0" t="s">
        <v>78</v>
      </c>
      <c r="C30" s="0" t="s">
        <v>90</v>
      </c>
      <c r="D30" s="0" t="s">
        <v>99</v>
      </c>
      <c r="E30" s="0" t="n">
        <v>36368.47</v>
      </c>
      <c r="F30" s="0" t="n">
        <v>176</v>
      </c>
      <c r="G30" s="0" t="n">
        <v>550</v>
      </c>
      <c r="H30" s="0" t="n">
        <v>3200</v>
      </c>
      <c r="I30" s="0" t="s">
        <v>44</v>
      </c>
      <c r="J30" s="0" t="s">
        <v>100</v>
      </c>
      <c r="K30" s="0" t="str">
        <f aca="false">HYPERLINK("https://evaluacion-arboles-mesoamerica.github.io/mapas-graficos-estadisticas/AMARANTHACEAE-ARECACEAE/ARALIACEAE_Oreopanax_pycnocarpus-mapa_registros_presencia.html", "Enlace al mapa")</f>
        <v>Enlace al mapa</v>
      </c>
      <c r="L30" s="0" t="str">
        <f aca="false">HYPERLINK("https://evaluacion-arboles-mesoamerica.github.io/mapas-graficos-estadisticas/AMARANTHACEAE-ARECACEAE/ARALIACEAE_Oreopanax_pycnocarpus-mapa_agrupado.html", "Enlace al mapa")</f>
        <v>Enlace al mapa</v>
      </c>
    </row>
    <row r="31" customFormat="false" ht="12.8" hidden="false" customHeight="false" outlineLevel="0" collapsed="false">
      <c r="A31" s="0" t="s">
        <v>101</v>
      </c>
      <c r="B31" s="0" t="s">
        <v>78</v>
      </c>
      <c r="C31" s="0" t="s">
        <v>90</v>
      </c>
      <c r="D31" s="0" t="s">
        <v>101</v>
      </c>
      <c r="E31" s="0" t="n">
        <v>44434.72</v>
      </c>
      <c r="F31" s="0" t="n">
        <v>128</v>
      </c>
      <c r="G31" s="0" t="n">
        <v>60</v>
      </c>
      <c r="H31" s="0" t="n">
        <v>2700</v>
      </c>
      <c r="I31" s="0" t="s">
        <v>102</v>
      </c>
      <c r="J31" s="0" t="s">
        <v>103</v>
      </c>
      <c r="K31" s="0" t="str">
        <f aca="false">HYPERLINK("https://evaluacion-arboles-mesoamerica.github.io/mapas-graficos-estadisticas/AMARANTHACEAE-ARECACEAE/ARALIACEAE_Oreopanax_standleyi-mapa_registros_presencia.html", "Enlace al mapa")</f>
        <v>Enlace al mapa</v>
      </c>
      <c r="L31" s="0" t="str">
        <f aca="false">HYPERLINK("https://evaluacion-arboles-mesoamerica.github.io/mapas-graficos-estadisticas/AMARANTHACEAE-ARECACEAE/ARALIACEAE_Oreopanax_standleyi-mapa_agrupado.html", "Enlace al mapa")</f>
        <v>Enlace al mapa</v>
      </c>
    </row>
    <row r="32" customFormat="false" ht="12.8" hidden="false" customHeight="false" outlineLevel="0" collapsed="false">
      <c r="A32" s="0" t="s">
        <v>104</v>
      </c>
      <c r="B32" s="0" t="s">
        <v>78</v>
      </c>
      <c r="C32" s="0" t="s">
        <v>90</v>
      </c>
      <c r="D32" s="0" t="s">
        <v>104</v>
      </c>
      <c r="E32" s="0" t="n">
        <v>12116.71</v>
      </c>
      <c r="F32" s="0" t="n">
        <v>104</v>
      </c>
      <c r="G32" s="0" t="n">
        <v>650</v>
      </c>
      <c r="H32" s="0" t="n">
        <v>2975</v>
      </c>
      <c r="I32" s="0" t="s">
        <v>44</v>
      </c>
      <c r="J32" s="0" t="s">
        <v>105</v>
      </c>
      <c r="K32" s="0" t="str">
        <f aca="false">HYPERLINK("https://evaluacion-arboles-mesoamerica.github.io/mapas-graficos-estadisticas/AMARANTHACEAE-ARECACEAE/ARALIACEAE_Oreopanax_striatus-mapa_registros_presencia.html", "Enlace al mapa")</f>
        <v>Enlace al mapa</v>
      </c>
      <c r="L32" s="0" t="str">
        <f aca="false">HYPERLINK("https://evaluacion-arboles-mesoamerica.github.io/mapas-graficos-estadisticas/AMARANTHACEAE-ARECACEAE/ARALIACEAE_Oreopanax_striatus-mapa_agrupado.html", "Enlace al mapa")</f>
        <v>Enlace al mapa</v>
      </c>
    </row>
    <row r="33" customFormat="false" ht="12.8" hidden="false" customHeight="false" outlineLevel="0" collapsed="false">
      <c r="A33" s="0" t="s">
        <v>106</v>
      </c>
      <c r="B33" s="0" t="s">
        <v>78</v>
      </c>
      <c r="C33" s="0" t="s">
        <v>107</v>
      </c>
      <c r="D33" s="0" t="s">
        <v>106</v>
      </c>
      <c r="E33" s="0" t="n">
        <v>123.7</v>
      </c>
      <c r="F33" s="0" t="n">
        <v>12</v>
      </c>
      <c r="I33" s="0" t="s">
        <v>44</v>
      </c>
      <c r="K33" s="0" t="str">
        <f aca="false">HYPERLINK("https://evaluacion-arboles-mesoamerica.github.io/mapas-graficos-estadisticas/AMARANTHACEAE-ARECACEAE/ARALIACEAE_Schefflera_albocapitata-mapa_registros_presencia.html", "Enlace al mapa")</f>
        <v>Enlace al mapa</v>
      </c>
      <c r="L33" s="0" t="str">
        <f aca="false">HYPERLINK("https://evaluacion-arboles-mesoamerica.github.io/mapas-graficos-estadisticas/AMARANTHACEAE-ARECACEAE/ARALIACEAE_Schefflera_albocapitata-mapa_agrupado.html", "Enlace al mapa")</f>
        <v>Enlace al mapa</v>
      </c>
    </row>
    <row r="34" customFormat="false" ht="12.8" hidden="false" customHeight="false" outlineLevel="0" collapsed="false">
      <c r="A34" s="0" t="s">
        <v>108</v>
      </c>
      <c r="B34" s="0" t="s">
        <v>78</v>
      </c>
      <c r="C34" s="0" t="s">
        <v>107</v>
      </c>
      <c r="D34" s="0" t="s">
        <v>108</v>
      </c>
      <c r="E34" s="0" t="n">
        <v>20870.5</v>
      </c>
      <c r="F34" s="0" t="n">
        <v>220</v>
      </c>
      <c r="G34" s="0" t="n">
        <v>60</v>
      </c>
      <c r="H34" s="0" t="n">
        <v>2400</v>
      </c>
      <c r="I34" s="0" t="s">
        <v>44</v>
      </c>
      <c r="J34" s="0" t="s">
        <v>109</v>
      </c>
      <c r="K34" s="0" t="str">
        <f aca="false">HYPERLINK("https://evaluacion-arboles-mesoamerica.github.io/mapas-graficos-estadisticas/AMARANTHACEAE-ARECACEAE/ARALIACEAE_Schefflera_brenesii-mapa_registros_presencia.html", "Enlace al mapa")</f>
        <v>Enlace al mapa</v>
      </c>
      <c r="L34" s="0" t="str">
        <f aca="false">HYPERLINK("https://evaluacion-arboles-mesoamerica.github.io/mapas-graficos-estadisticas/AMARANTHACEAE-ARECACEAE/ARALIACEAE_Schefflera_brenesii-mapa_agrupado.html", "Enlace al mapa")</f>
        <v>Enlace al mapa</v>
      </c>
    </row>
    <row r="35" customFormat="false" ht="12.8" hidden="false" customHeight="false" outlineLevel="0" collapsed="false">
      <c r="A35" s="0" t="s">
        <v>110</v>
      </c>
      <c r="B35" s="0" t="s">
        <v>78</v>
      </c>
      <c r="C35" s="0" t="s">
        <v>107</v>
      </c>
      <c r="D35" s="0" t="s">
        <v>110</v>
      </c>
      <c r="E35" s="0" t="n">
        <v>1342.47</v>
      </c>
      <c r="F35" s="0" t="n">
        <v>16</v>
      </c>
      <c r="G35" s="0" t="n">
        <v>1400</v>
      </c>
      <c r="H35" s="0" t="n">
        <v>1550</v>
      </c>
      <c r="I35" s="0" t="s">
        <v>44</v>
      </c>
      <c r="J35" s="0" t="s">
        <v>56</v>
      </c>
      <c r="K35" s="0" t="str">
        <f aca="false">HYPERLINK("https://evaluacion-arboles-mesoamerica.github.io/mapas-graficos-estadisticas/AMARANTHACEAE-ARECACEAE/ARALIACEAE_Schefflera_cartagoensis-mapa_registros_presencia.html", "Enlace al mapa")</f>
        <v>Enlace al mapa</v>
      </c>
      <c r="L35" s="0" t="str">
        <f aca="false">HYPERLINK("https://evaluacion-arboles-mesoamerica.github.io/mapas-graficos-estadisticas/AMARANTHACEAE-ARECACEAE/ARALIACEAE_Schefflera_cartagoensis-mapa_agrupado.html", "Enlace al mapa")</f>
        <v>Enlace al mapa</v>
      </c>
    </row>
    <row r="36" customFormat="false" ht="12.8" hidden="false" customHeight="false" outlineLevel="0" collapsed="false">
      <c r="A36" s="0" t="s">
        <v>111</v>
      </c>
      <c r="B36" s="0" t="s">
        <v>78</v>
      </c>
      <c r="C36" s="0" t="s">
        <v>107</v>
      </c>
      <c r="D36" s="0" t="s">
        <v>111</v>
      </c>
      <c r="E36" s="0" t="n">
        <v>226125.03</v>
      </c>
      <c r="F36" s="0" t="n">
        <v>176</v>
      </c>
      <c r="G36" s="0" t="n">
        <v>243.84</v>
      </c>
      <c r="H36" s="0" t="n">
        <v>1341.12</v>
      </c>
      <c r="I36" s="0" t="s">
        <v>112</v>
      </c>
      <c r="J36" s="0" t="s">
        <v>113</v>
      </c>
      <c r="K36" s="0" t="str">
        <f aca="false">HYPERLINK("https://evaluacion-arboles-mesoamerica.github.io/mapas-graficos-estadisticas/AMARANTHACEAE-ARECACEAE/ARALIACEAE_Schefflera_epiphytica-mapa_registros_presencia.html", "Enlace al mapa")</f>
        <v>Enlace al mapa</v>
      </c>
      <c r="L36" s="0" t="str">
        <f aca="false">HYPERLINK("https://evaluacion-arboles-mesoamerica.github.io/mapas-graficos-estadisticas/AMARANTHACEAE-ARECACEAE/ARALIACEAE_Schefflera_epiphytica-mapa_agrupado.html", "Enlace al mapa")</f>
        <v>Enlace al mapa</v>
      </c>
    </row>
    <row r="37" customFormat="false" ht="12.8" hidden="false" customHeight="false" outlineLevel="0" collapsed="false">
      <c r="A37" s="0" t="s">
        <v>114</v>
      </c>
      <c r="B37" s="0" t="s">
        <v>78</v>
      </c>
      <c r="C37" s="0" t="s">
        <v>107</v>
      </c>
      <c r="D37" s="0" t="s">
        <v>114</v>
      </c>
      <c r="E37" s="0" t="n">
        <v>5205.79</v>
      </c>
      <c r="F37" s="0" t="n">
        <v>40</v>
      </c>
      <c r="G37" s="0" t="n">
        <v>1200</v>
      </c>
      <c r="H37" s="0" t="n">
        <v>1950</v>
      </c>
      <c r="I37" s="0" t="s">
        <v>24</v>
      </c>
      <c r="J37" s="0" t="s">
        <v>115</v>
      </c>
      <c r="K37" s="0" t="str">
        <f aca="false">HYPERLINK("https://evaluacion-arboles-mesoamerica.github.io/mapas-graficos-estadisticas/AMARANTHACEAE-ARECACEAE/ARALIACEAE_Schefflera_instita-mapa_registros_presencia.html", "Enlace al mapa")</f>
        <v>Enlace al mapa</v>
      </c>
      <c r="L37" s="0" t="str">
        <f aca="false">HYPERLINK("https://evaluacion-arboles-mesoamerica.github.io/mapas-graficos-estadisticas/AMARANTHACEAE-ARECACEAE/ARALIACEAE_Schefflera_instita-mapa_agrupado.html", "Enlace al mapa")</f>
        <v>Enlace al mapa</v>
      </c>
    </row>
    <row r="38" customFormat="false" ht="12.8" hidden="false" customHeight="false" outlineLevel="0" collapsed="false">
      <c r="A38" s="0" t="s">
        <v>116</v>
      </c>
      <c r="B38" s="0" t="s">
        <v>78</v>
      </c>
      <c r="C38" s="0" t="s">
        <v>107</v>
      </c>
      <c r="D38" s="0" t="s">
        <v>116</v>
      </c>
      <c r="E38" s="0" t="n">
        <v>851443.41</v>
      </c>
      <c r="F38" s="0" t="n">
        <v>264</v>
      </c>
      <c r="G38" s="0" t="n">
        <v>600</v>
      </c>
      <c r="H38" s="0" t="n">
        <v>2630</v>
      </c>
      <c r="I38" s="0" t="s">
        <v>117</v>
      </c>
      <c r="J38" s="0" t="s">
        <v>118</v>
      </c>
      <c r="K38" s="0" t="str">
        <f aca="false">HYPERLINK("https://evaluacion-arboles-mesoamerica.github.io/mapas-graficos-estadisticas/AMARANTHACEAE-ARECACEAE/ARALIACEAE_Schefflera_minutiflora-mapa_registros_presencia.html", "Enlace al mapa")</f>
        <v>Enlace al mapa</v>
      </c>
      <c r="L38" s="0" t="str">
        <f aca="false">HYPERLINK("https://evaluacion-arboles-mesoamerica.github.io/mapas-graficos-estadisticas/AMARANTHACEAE-ARECACEAE/ARALIACEAE_Schefflera_minutiflora-mapa_agrupado.html", "Enlace al mapa")</f>
        <v>Enlace al mapa</v>
      </c>
    </row>
    <row r="39" customFormat="false" ht="12.8" hidden="false" customHeight="false" outlineLevel="0" collapsed="false">
      <c r="A39" s="0" t="s">
        <v>119</v>
      </c>
      <c r="B39" s="0" t="s">
        <v>78</v>
      </c>
      <c r="C39" s="0" t="s">
        <v>107</v>
      </c>
      <c r="D39" s="0" t="s">
        <v>119</v>
      </c>
      <c r="E39" s="0" t="n">
        <v>27918.51</v>
      </c>
      <c r="F39" s="0" t="n">
        <v>88</v>
      </c>
      <c r="G39" s="0" t="n">
        <v>2</v>
      </c>
      <c r="H39" s="0" t="n">
        <v>1700</v>
      </c>
      <c r="I39" s="0" t="s">
        <v>120</v>
      </c>
      <c r="J39" s="0" t="s">
        <v>121</v>
      </c>
      <c r="K39" s="0" t="str">
        <f aca="false">HYPERLINK("https://evaluacion-arboles-mesoamerica.github.io/mapas-graficos-estadisticas/AMARANTHACEAE-ARECACEAE/ARALIACEAE_Schefflera_nicaraguensis-mapa_registros_presencia.html", "Enlace al mapa")</f>
        <v>Enlace al mapa</v>
      </c>
      <c r="L39" s="0" t="str">
        <f aca="false">HYPERLINK("https://evaluacion-arboles-mesoamerica.github.io/mapas-graficos-estadisticas/AMARANTHACEAE-ARECACEAE/ARALIACEAE_Schefflera_nicaraguensis-mapa_agrupado.html", "Enlace al mapa")</f>
        <v>Enlace al mapa</v>
      </c>
    </row>
    <row r="40" customFormat="false" ht="12.8" hidden="false" customHeight="false" outlineLevel="0" collapsed="false">
      <c r="A40" s="0" t="s">
        <v>122</v>
      </c>
      <c r="B40" s="0" t="s">
        <v>78</v>
      </c>
      <c r="C40" s="0" t="s">
        <v>107</v>
      </c>
      <c r="D40" s="0" t="s">
        <v>122</v>
      </c>
      <c r="E40" s="0" t="n">
        <v>5659.09</v>
      </c>
      <c r="F40" s="0" t="n">
        <v>24</v>
      </c>
      <c r="G40" s="0" t="n">
        <v>114.3</v>
      </c>
      <c r="H40" s="0" t="n">
        <v>1000</v>
      </c>
      <c r="I40" s="0" t="s">
        <v>44</v>
      </c>
      <c r="J40" s="0" t="s">
        <v>123</v>
      </c>
      <c r="K40" s="0" t="str">
        <f aca="false">HYPERLINK("https://evaluacion-arboles-mesoamerica.github.io/mapas-graficos-estadisticas/AMARANTHACEAE-ARECACEAE/ARALIACEAE_Schefflera_pubens-mapa_registros_presencia.html", "Enlace al mapa")</f>
        <v>Enlace al mapa</v>
      </c>
      <c r="L40" s="0" t="str">
        <f aca="false">HYPERLINK("https://evaluacion-arboles-mesoamerica.github.io/mapas-graficos-estadisticas/AMARANTHACEAE-ARECACEAE/ARALIACEAE_Schefflera_pubens-mapa_agrupado.html", "Enlace al mapa")</f>
        <v>Enlace al mapa</v>
      </c>
    </row>
    <row r="41" customFormat="false" ht="12.8" hidden="false" customHeight="false" outlineLevel="0" collapsed="false">
      <c r="A41" s="0" t="s">
        <v>124</v>
      </c>
      <c r="B41" s="0" t="s">
        <v>78</v>
      </c>
      <c r="C41" s="0" t="s">
        <v>107</v>
      </c>
      <c r="D41" s="0" t="s">
        <v>124</v>
      </c>
      <c r="E41" s="0" t="n">
        <v>32109.06</v>
      </c>
      <c r="F41" s="0" t="n">
        <v>56</v>
      </c>
      <c r="G41" s="0" t="n">
        <v>50</v>
      </c>
      <c r="H41" s="0" t="n">
        <v>1690</v>
      </c>
      <c r="I41" s="0" t="s">
        <v>44</v>
      </c>
      <c r="J41" s="0" t="s">
        <v>125</v>
      </c>
      <c r="K41" s="0" t="str">
        <f aca="false">HYPERLINK("https://evaluacion-arboles-mesoamerica.github.io/mapas-graficos-estadisticas/AMARANTHACEAE-ARECACEAE/ARALIACEAE_Schefflera_seibertii-mapa_registros_presencia.html", "Enlace al mapa")</f>
        <v>Enlace al mapa</v>
      </c>
      <c r="L41" s="0" t="str">
        <f aca="false">HYPERLINK("https://evaluacion-arboles-mesoamerica.github.io/mapas-graficos-estadisticas/AMARANTHACEAE-ARECACEAE/ARALIACEAE_Schefflera_seibertii-mapa_agrupado.html", "Enlace al mapa")</f>
        <v>Enlace al mapa</v>
      </c>
    </row>
    <row r="42" customFormat="false" ht="12.8" hidden="false" customHeight="false" outlineLevel="0" collapsed="false">
      <c r="A42" s="0" t="s">
        <v>126</v>
      </c>
      <c r="B42" s="0" t="s">
        <v>127</v>
      </c>
      <c r="C42" s="0" t="s">
        <v>128</v>
      </c>
      <c r="D42" s="0" t="s">
        <v>126</v>
      </c>
      <c r="E42" s="0" t="n">
        <v>558283.91</v>
      </c>
      <c r="F42" s="0" t="n">
        <v>372</v>
      </c>
      <c r="G42" s="0" t="n">
        <v>125</v>
      </c>
      <c r="H42" s="0" t="n">
        <v>2300</v>
      </c>
      <c r="I42" s="0" t="s">
        <v>112</v>
      </c>
      <c r="J42" s="0" t="s">
        <v>129</v>
      </c>
      <c r="K42" s="0" t="str">
        <f aca="false">HYPERLINK("https://evaluacion-arboles-mesoamerica.github.io/mapas-graficos-estadisticas/AMARANTHACEAE-ARECACEAE/ARECACEAE_Aiphanes_hirsuta-mapa_registros_presencia.html", "Enlace al mapa")</f>
        <v>Enlace al mapa</v>
      </c>
      <c r="L42" s="0" t="str">
        <f aca="false">HYPERLINK("https://evaluacion-arboles-mesoamerica.github.io/mapas-graficos-estadisticas/AMARANTHACEAE-ARECACEAE/ARECACEAE_Aiphanes_hirsuta-mapa_agrupado.html", "Enlace al mapa")</f>
        <v>Enlace al mapa</v>
      </c>
    </row>
    <row r="43" customFormat="false" ht="12.8" hidden="false" customHeight="false" outlineLevel="0" collapsed="false">
      <c r="A43" s="0" t="s">
        <v>130</v>
      </c>
      <c r="B43" s="0" t="s">
        <v>127</v>
      </c>
      <c r="C43" s="0" t="s">
        <v>131</v>
      </c>
      <c r="D43" s="0" t="s">
        <v>130</v>
      </c>
      <c r="E43" s="0" t="n">
        <v>246601.63</v>
      </c>
      <c r="F43" s="0" t="n">
        <v>260</v>
      </c>
      <c r="I43" s="0" t="s">
        <v>37</v>
      </c>
      <c r="J43" s="0" t="s">
        <v>132</v>
      </c>
      <c r="K43" s="0" t="str">
        <f aca="false">HYPERLINK("https://evaluacion-arboles-mesoamerica.github.io/mapas-graficos-estadisticas/AMARANTHACEAE-ARECACEAE/ARECACEAE_Astrocaryum_alatum-mapa_registros_presencia.html", "Enlace al mapa")</f>
        <v>Enlace al mapa</v>
      </c>
      <c r="L43" s="0" t="str">
        <f aca="false">HYPERLINK("https://evaluacion-arboles-mesoamerica.github.io/mapas-graficos-estadisticas/AMARANTHACEAE-ARECACEAE/ARECACEAE_Astrocaryum_alatum-mapa_agrupado.html", "Enlace al mapa")</f>
        <v>Enlace al mapa</v>
      </c>
    </row>
    <row r="44" customFormat="false" ht="12.8" hidden="false" customHeight="false" outlineLevel="0" collapsed="false">
      <c r="A44" s="0" t="s">
        <v>133</v>
      </c>
      <c r="B44" s="0" t="s">
        <v>127</v>
      </c>
      <c r="C44" s="0" t="s">
        <v>131</v>
      </c>
      <c r="D44" s="0" t="s">
        <v>133</v>
      </c>
      <c r="E44" s="0" t="n">
        <v>44098.46</v>
      </c>
      <c r="F44" s="0" t="n">
        <v>40</v>
      </c>
      <c r="G44" s="0" t="n">
        <v>50</v>
      </c>
      <c r="H44" s="0" t="n">
        <v>350</v>
      </c>
      <c r="I44" s="0" t="s">
        <v>44</v>
      </c>
      <c r="J44" s="0" t="s">
        <v>134</v>
      </c>
      <c r="K44" s="0" t="str">
        <f aca="false">HYPERLINK("https://evaluacion-arboles-mesoamerica.github.io/mapas-graficos-estadisticas/AMARANTHACEAE-ARECACEAE/ARECACEAE_Astrocaryum_confertum-mapa_registros_presencia.html", "Enlace al mapa")</f>
        <v>Enlace al mapa</v>
      </c>
      <c r="L44" s="0" t="str">
        <f aca="false">HYPERLINK("https://evaluacion-arboles-mesoamerica.github.io/mapas-graficos-estadisticas/AMARANTHACEAE-ARECACEAE/ARECACEAE_Astrocaryum_confertum-mapa_agrupado.html", "Enlace al mapa")</f>
        <v>Enlace al mapa</v>
      </c>
    </row>
    <row r="45" customFormat="false" ht="12.8" hidden="false" customHeight="false" outlineLevel="0" collapsed="false">
      <c r="A45" s="0" t="s">
        <v>135</v>
      </c>
      <c r="B45" s="0" t="s">
        <v>127</v>
      </c>
      <c r="C45" s="0" t="s">
        <v>131</v>
      </c>
      <c r="D45" s="0" t="s">
        <v>135</v>
      </c>
      <c r="E45" s="0" t="n">
        <v>1177688.75</v>
      </c>
      <c r="F45" s="0" t="n">
        <v>312</v>
      </c>
      <c r="I45" s="0" t="s">
        <v>112</v>
      </c>
      <c r="J45" s="0" t="s">
        <v>136</v>
      </c>
      <c r="K45" s="0" t="str">
        <f aca="false">HYPERLINK("https://evaluacion-arboles-mesoamerica.github.io/mapas-graficos-estadisticas/AMARANTHACEAE-ARECACEAE/ARECACEAE_Astrocaryum_standleyanum-mapa_registros_presencia.html", "Enlace al mapa")</f>
        <v>Enlace al mapa</v>
      </c>
      <c r="L45" s="0" t="str">
        <f aca="false">HYPERLINK("https://evaluacion-arboles-mesoamerica.github.io/mapas-graficos-estadisticas/AMARANTHACEAE-ARECACEAE/ARECACEAE_Astrocaryum_standleyanum-mapa_agrupado.html", "Enlace al mapa")</f>
        <v>Enlace al mapa</v>
      </c>
    </row>
    <row r="46" customFormat="false" ht="12.8" hidden="false" customHeight="false" outlineLevel="0" collapsed="false">
      <c r="A46" s="0" t="s">
        <v>137</v>
      </c>
      <c r="B46" s="0" t="s">
        <v>127</v>
      </c>
      <c r="C46" s="0" t="s">
        <v>138</v>
      </c>
      <c r="D46" s="0" t="s">
        <v>137</v>
      </c>
      <c r="E46" s="0" t="n">
        <v>111721.05</v>
      </c>
      <c r="F46" s="0" t="n">
        <v>80</v>
      </c>
      <c r="G46" s="0" t="n">
        <v>5</v>
      </c>
      <c r="H46" s="0" t="n">
        <v>1250</v>
      </c>
      <c r="I46" s="0" t="s">
        <v>139</v>
      </c>
      <c r="J46" s="0" t="s">
        <v>140</v>
      </c>
      <c r="K46" s="0" t="str">
        <f aca="false">HYPERLINK("https://evaluacion-arboles-mesoamerica.github.io/mapas-graficos-estadisticas/AMARANTHACEAE-ARECACEAE/ARECACEAE_Bactris_caudata-mapa_registros_presencia.html", "Enlace al mapa")</f>
        <v>Enlace al mapa</v>
      </c>
      <c r="L46" s="0" t="str">
        <f aca="false">HYPERLINK("https://evaluacion-arboles-mesoamerica.github.io/mapas-graficos-estadisticas/AMARANTHACEAE-ARECACEAE/ARECACEAE_Bactris_caudata-mapa_agrupado.html", "Enlace al mapa")</f>
        <v>Enlace al mapa</v>
      </c>
    </row>
    <row r="47" customFormat="false" ht="12.8" hidden="false" customHeight="false" outlineLevel="0" collapsed="false">
      <c r="A47" s="0" t="s">
        <v>141</v>
      </c>
      <c r="B47" s="0" t="s">
        <v>127</v>
      </c>
      <c r="C47" s="0" t="s">
        <v>138</v>
      </c>
      <c r="D47" s="0" t="s">
        <v>141</v>
      </c>
      <c r="E47" s="0" t="n">
        <v>257958.62</v>
      </c>
      <c r="F47" s="0" t="n">
        <v>320</v>
      </c>
      <c r="G47" s="0" t="n">
        <v>0</v>
      </c>
      <c r="H47" s="0" t="n">
        <v>1200</v>
      </c>
      <c r="I47" s="0" t="s">
        <v>142</v>
      </c>
      <c r="J47" s="0" t="s">
        <v>143</v>
      </c>
      <c r="K47" s="0" t="str">
        <f aca="false">HYPERLINK("https://evaluacion-arboles-mesoamerica.github.io/mapas-graficos-estadisticas/AMARANTHACEAE-ARECACEAE/ARECACEAE_Bactris_glandulosa-mapa_registros_presencia.html", "Enlace al mapa")</f>
        <v>Enlace al mapa</v>
      </c>
      <c r="L47" s="0" t="str">
        <f aca="false">HYPERLINK("https://evaluacion-arboles-mesoamerica.github.io/mapas-graficos-estadisticas/AMARANTHACEAE-ARECACEAE/ARECACEAE_Bactris_glandulosa-mapa_agrupado.html", "Enlace al mapa")</f>
        <v>Enlace al mapa</v>
      </c>
    </row>
    <row r="48" customFormat="false" ht="12.8" hidden="false" customHeight="false" outlineLevel="0" collapsed="false">
      <c r="A48" s="0" t="s">
        <v>144</v>
      </c>
      <c r="B48" s="0" t="s">
        <v>127</v>
      </c>
      <c r="C48" s="0" t="s">
        <v>138</v>
      </c>
      <c r="D48" s="0" t="s">
        <v>144</v>
      </c>
      <c r="E48" s="0" t="n">
        <v>4133.82</v>
      </c>
      <c r="F48" s="0" t="n">
        <v>44</v>
      </c>
      <c r="G48" s="0" t="n">
        <v>50</v>
      </c>
      <c r="H48" s="0" t="n">
        <v>700</v>
      </c>
      <c r="I48" s="0" t="s">
        <v>24</v>
      </c>
      <c r="J48" s="0" t="s">
        <v>145</v>
      </c>
      <c r="K48" s="0" t="str">
        <f aca="false">HYPERLINK("https://evaluacion-arboles-mesoamerica.github.io/mapas-graficos-estadisticas/AMARANTHACEAE-ARECACEAE/ARECACEAE_Bactris_herrerana-mapa_registros_presencia.html", "Enlace al mapa")</f>
        <v>Enlace al mapa</v>
      </c>
      <c r="L48" s="0" t="str">
        <f aca="false">HYPERLINK("https://evaluacion-arboles-mesoamerica.github.io/mapas-graficos-estadisticas/AMARANTHACEAE-ARECACEAE/ARECACEAE_Bactris_herrerana-mapa_agrupado.html", "Enlace al mapa")</f>
        <v>Enlace al mapa</v>
      </c>
    </row>
    <row r="49" customFormat="false" ht="12.8" hidden="false" customHeight="false" outlineLevel="0" collapsed="false">
      <c r="A49" s="0" t="s">
        <v>146</v>
      </c>
      <c r="B49" s="0" t="s">
        <v>127</v>
      </c>
      <c r="C49" s="0" t="s">
        <v>138</v>
      </c>
      <c r="D49" s="0" t="s">
        <v>146</v>
      </c>
      <c r="E49" s="0" t="n">
        <v>1936.26</v>
      </c>
      <c r="F49" s="0" t="n">
        <v>24</v>
      </c>
      <c r="G49" s="0" t="n">
        <v>50</v>
      </c>
      <c r="H49" s="0" t="n">
        <v>1000</v>
      </c>
      <c r="I49" s="0" t="s">
        <v>24</v>
      </c>
      <c r="J49" s="0" t="s">
        <v>147</v>
      </c>
      <c r="K49" s="0" t="str">
        <f aca="false">HYPERLINK("https://evaluacion-arboles-mesoamerica.github.io/mapas-graficos-estadisticas/AMARANTHACEAE-ARECACEAE/ARECACEAE_Bactris_longiseta-mapa_registros_presencia.html", "Enlace al mapa")</f>
        <v>Enlace al mapa</v>
      </c>
      <c r="L49" s="0" t="str">
        <f aca="false">HYPERLINK("https://evaluacion-arboles-mesoamerica.github.io/mapas-graficos-estadisticas/AMARANTHACEAE-ARECACEAE/ARECACEAE_Bactris_longiseta-mapa_agrupado.html", "Enlace al mapa")</f>
        <v>Enlace al mapa</v>
      </c>
    </row>
    <row r="50" customFormat="false" ht="12.8" hidden="false" customHeight="false" outlineLevel="0" collapsed="false">
      <c r="A50" s="0" t="s">
        <v>148</v>
      </c>
      <c r="B50" s="0" t="s">
        <v>127</v>
      </c>
      <c r="C50" s="0" t="s">
        <v>138</v>
      </c>
      <c r="D50" s="0" t="s">
        <v>148</v>
      </c>
      <c r="E50" s="0" t="n">
        <v>847412.51</v>
      </c>
      <c r="F50" s="0" t="n">
        <v>64</v>
      </c>
      <c r="G50" s="0" t="n">
        <v>0</v>
      </c>
      <c r="H50" s="0" t="n">
        <v>350</v>
      </c>
      <c r="I50" s="0" t="s">
        <v>149</v>
      </c>
      <c r="J50" s="0" t="s">
        <v>150</v>
      </c>
      <c r="K50" s="0" t="str">
        <f aca="false">HYPERLINK("https://evaluacion-arboles-mesoamerica.github.io/mapas-graficos-estadisticas/AMARANTHACEAE-ARECACEAE/ARECACEAE_Bactris_militaris-mapa_registros_presencia.html", "Enlace al mapa")</f>
        <v>Enlace al mapa</v>
      </c>
      <c r="L50" s="0" t="str">
        <f aca="false">HYPERLINK("https://evaluacion-arboles-mesoamerica.github.io/mapas-graficos-estadisticas/AMARANTHACEAE-ARECACEAE/ARECACEAE_Bactris_militaris-mapa_agrupado.html", "Enlace al mapa")</f>
        <v>Enlace al mapa</v>
      </c>
    </row>
    <row r="51" customFormat="false" ht="12.8" hidden="false" customHeight="false" outlineLevel="0" collapsed="false">
      <c r="A51" s="0" t="s">
        <v>151</v>
      </c>
      <c r="B51" s="0" t="s">
        <v>127</v>
      </c>
      <c r="C51" s="0" t="s">
        <v>138</v>
      </c>
      <c r="D51" s="0" t="s">
        <v>151</v>
      </c>
      <c r="E51" s="0" t="n">
        <v>6126</v>
      </c>
      <c r="F51" s="0" t="n">
        <v>40</v>
      </c>
      <c r="G51" s="0" t="n">
        <v>10</v>
      </c>
      <c r="H51" s="0" t="n">
        <v>700</v>
      </c>
      <c r="I51" s="0" t="s">
        <v>24</v>
      </c>
      <c r="J51" s="0" t="s">
        <v>152</v>
      </c>
      <c r="K51" s="0" t="str">
        <f aca="false">HYPERLINK("https://evaluacion-arboles-mesoamerica.github.io/mapas-graficos-estadisticas/AMARANTHACEAE-ARECACEAE/ARECACEAE_Bactris_polystachya-mapa_registros_presencia.html", "Enlace al mapa")</f>
        <v>Enlace al mapa</v>
      </c>
      <c r="L51" s="0" t="str">
        <f aca="false">HYPERLINK("https://evaluacion-arboles-mesoamerica.github.io/mapas-graficos-estadisticas/AMARANTHACEAE-ARECACEAE/ARECACEAE_Bactris_polystachya-mapa_agrupado.html", "Enlace al mapa")</f>
        <v>Enlace al mapa</v>
      </c>
    </row>
    <row r="52" customFormat="false" ht="12.8" hidden="false" customHeight="false" outlineLevel="0" collapsed="false">
      <c r="A52" s="0" t="s">
        <v>153</v>
      </c>
      <c r="B52" s="0" t="s">
        <v>127</v>
      </c>
      <c r="C52" s="0" t="s">
        <v>154</v>
      </c>
      <c r="D52" s="0" t="s">
        <v>153</v>
      </c>
      <c r="E52" s="0" t="n">
        <v>250791.6</v>
      </c>
      <c r="F52" s="0" t="n">
        <v>436</v>
      </c>
      <c r="G52" s="0" t="n">
        <v>1</v>
      </c>
      <c r="H52" s="0" t="n">
        <v>1250</v>
      </c>
      <c r="I52" s="0" t="s">
        <v>155</v>
      </c>
      <c r="J52" s="0" t="s">
        <v>156</v>
      </c>
      <c r="K52" s="0" t="str">
        <f aca="false">HYPERLINK("https://evaluacion-arboles-mesoamerica.github.io/mapas-graficos-estadisticas/AMARANTHACEAE-ARECACEAE/ARECACEAE_Chamaedorea_deckeriana-mapa_registros_presencia.html", "Enlace al mapa")</f>
        <v>Enlace al mapa</v>
      </c>
      <c r="L52" s="0" t="str">
        <f aca="false">HYPERLINK("https://evaluacion-arboles-mesoamerica.github.io/mapas-graficos-estadisticas/AMARANTHACEAE-ARECACEAE/ARECACEAE_Chamaedorea_deckeriana-mapa_agrupado.html", "Enlace al mapa")</f>
        <v>Enlace al mapa</v>
      </c>
    </row>
    <row r="53" customFormat="false" ht="12.8" hidden="false" customHeight="false" outlineLevel="0" collapsed="false">
      <c r="A53" s="0" t="s">
        <v>157</v>
      </c>
      <c r="B53" s="0" t="s">
        <v>127</v>
      </c>
      <c r="C53" s="0" t="s">
        <v>158</v>
      </c>
      <c r="D53" s="0" t="s">
        <v>157</v>
      </c>
      <c r="E53" s="0" t="n">
        <v>60520.8</v>
      </c>
      <c r="F53" s="0" t="n">
        <v>32</v>
      </c>
      <c r="G53" s="0" t="n">
        <v>365</v>
      </c>
      <c r="H53" s="0" t="n">
        <v>1400</v>
      </c>
      <c r="I53" s="0" t="s">
        <v>139</v>
      </c>
      <c r="J53" s="0" t="s">
        <v>159</v>
      </c>
      <c r="K53" s="0" t="str">
        <f aca="false">HYPERLINK("https://evaluacion-arboles-mesoamerica.github.io/mapas-graficos-estadisticas/AMARANTHACEAE-ARECACEAE/ARECACEAE_Colpothrinax_aphanopetala-mapa_registros_presencia.html", "Enlace al mapa")</f>
        <v>Enlace al mapa</v>
      </c>
      <c r="L53" s="0" t="str">
        <f aca="false">HYPERLINK("https://evaluacion-arboles-mesoamerica.github.io/mapas-graficos-estadisticas/AMARANTHACEAE-ARECACEAE/ARECACEAE_Colpothrinax_aphanopetala-mapa_agrupado.html", "Enlace al mapa")</f>
        <v>Enlace al mapa</v>
      </c>
    </row>
    <row r="54" customFormat="false" ht="12.8" hidden="false" customHeight="false" outlineLevel="0" collapsed="false">
      <c r="A54" s="0" t="s">
        <v>160</v>
      </c>
      <c r="B54" s="0" t="s">
        <v>127</v>
      </c>
      <c r="C54" s="0" t="s">
        <v>161</v>
      </c>
      <c r="D54" s="0" t="s">
        <v>160</v>
      </c>
      <c r="E54" s="0" t="n">
        <v>531.77</v>
      </c>
      <c r="F54" s="0" t="n">
        <v>20</v>
      </c>
      <c r="G54" s="0" t="n">
        <v>20</v>
      </c>
      <c r="H54" s="0" t="n">
        <v>100</v>
      </c>
      <c r="I54" s="0" t="s">
        <v>24</v>
      </c>
      <c r="K54" s="0" t="str">
        <f aca="false">HYPERLINK("https://evaluacion-arboles-mesoamerica.github.io/mapas-graficos-estadisticas/AMARANTHACEAE-ARECACEAE/ARECACEAE_Cryosophila_cookii-mapa_registros_presencia.html", "Enlace al mapa")</f>
        <v>Enlace al mapa</v>
      </c>
      <c r="L54" s="0" t="str">
        <f aca="false">HYPERLINK("https://evaluacion-arboles-mesoamerica.github.io/mapas-graficos-estadisticas/AMARANTHACEAE-ARECACEAE/ARECACEAE_Cryosophila_cookii-mapa_agrupado.html", "Enlace al mapa")</f>
        <v>Enlace al mapa</v>
      </c>
    </row>
    <row r="55" customFormat="false" ht="12.8" hidden="false" customHeight="false" outlineLevel="0" collapsed="false">
      <c r="A55" s="0" t="s">
        <v>162</v>
      </c>
      <c r="B55" s="0" t="s">
        <v>127</v>
      </c>
      <c r="C55" s="0" t="s">
        <v>161</v>
      </c>
      <c r="D55" s="0" t="s">
        <v>162</v>
      </c>
      <c r="E55" s="0" t="n">
        <v>1190802.9</v>
      </c>
      <c r="F55" s="0" t="n">
        <v>68</v>
      </c>
      <c r="I55" s="0" t="s">
        <v>149</v>
      </c>
      <c r="J55" s="0" t="s">
        <v>163</v>
      </c>
      <c r="K55" s="0" t="str">
        <f aca="false">HYPERLINK("https://evaluacion-arboles-mesoamerica.github.io/mapas-graficos-estadisticas/AMARANTHACEAE-ARECACEAE/ARECACEAE_Cryosophila_grayumii-mapa_registros_presencia.html", "Enlace al mapa")</f>
        <v>Enlace al mapa</v>
      </c>
      <c r="L55" s="0" t="str">
        <f aca="false">HYPERLINK("https://evaluacion-arboles-mesoamerica.github.io/mapas-graficos-estadisticas/AMARANTHACEAE-ARECACEAE/ARECACEAE_Cryosophila_grayumii-mapa_agrupado.html", "Enlace al mapa")</f>
        <v>Enlace al mapa</v>
      </c>
    </row>
    <row r="56" customFormat="false" ht="12.8" hidden="false" customHeight="false" outlineLevel="0" collapsed="false">
      <c r="A56" s="0" t="s">
        <v>164</v>
      </c>
      <c r="B56" s="0" t="s">
        <v>127</v>
      </c>
      <c r="C56" s="0" t="s">
        <v>161</v>
      </c>
      <c r="D56" s="0" t="s">
        <v>164</v>
      </c>
      <c r="E56" s="0" t="n">
        <v>9903.92</v>
      </c>
      <c r="F56" s="0" t="n">
        <v>100</v>
      </c>
      <c r="G56" s="0" t="n">
        <v>10</v>
      </c>
      <c r="H56" s="0" t="n">
        <v>350</v>
      </c>
      <c r="I56" s="0" t="s">
        <v>44</v>
      </c>
      <c r="J56" s="0" t="s">
        <v>165</v>
      </c>
      <c r="K56" s="0" t="str">
        <f aca="false">HYPERLINK("https://evaluacion-arboles-mesoamerica.github.io/mapas-graficos-estadisticas/AMARANTHACEAE-ARECACEAE/ARECACEAE_Cryosophila_guagara-mapa_registros_presencia.html", "Enlace al mapa")</f>
        <v>Enlace al mapa</v>
      </c>
      <c r="L56" s="0" t="str">
        <f aca="false">HYPERLINK("https://evaluacion-arboles-mesoamerica.github.io/mapas-graficos-estadisticas/AMARANTHACEAE-ARECACEAE/ARECACEAE_Cryosophila_guagara-mapa_agrupado.html", "Enlace al mapa")</f>
        <v>Enlace al mapa</v>
      </c>
    </row>
    <row r="57" customFormat="false" ht="12.8" hidden="false" customHeight="false" outlineLevel="0" collapsed="false">
      <c r="A57" s="0" t="s">
        <v>166</v>
      </c>
      <c r="B57" s="0" t="s">
        <v>127</v>
      </c>
      <c r="C57" s="0" t="s">
        <v>167</v>
      </c>
      <c r="D57" s="0" t="s">
        <v>166</v>
      </c>
      <c r="E57" s="0" t="n">
        <v>457077.32</v>
      </c>
      <c r="F57" s="0" t="n">
        <v>524</v>
      </c>
      <c r="I57" s="0" t="s">
        <v>168</v>
      </c>
      <c r="J57" s="0" t="s">
        <v>169</v>
      </c>
      <c r="K57" s="0" t="str">
        <f aca="false">HYPERLINK("https://evaluacion-arboles-mesoamerica.github.io/mapas-graficos-estadisticas/AMARANTHACEAE-ARECACEAE/ARECACEAE_Geonoma_ferruginea-mapa_registros_presencia.html", "Enlace al mapa")</f>
        <v>Enlace al mapa</v>
      </c>
      <c r="L57" s="0" t="str">
        <f aca="false">HYPERLINK("https://evaluacion-arboles-mesoamerica.github.io/mapas-graficos-estadisticas/AMARANTHACEAE-ARECACEAE/ARECACEAE_Geonoma_ferruginea-mapa_agrupado.html", "Enlace al mapa")</f>
        <v>Enlace al mapa</v>
      </c>
    </row>
    <row r="58" customFormat="false" ht="12.8" hidden="false" customHeight="false" outlineLevel="0" collapsed="false">
      <c r="A58" s="0" t="s">
        <v>170</v>
      </c>
      <c r="B58" s="0" t="s">
        <v>127</v>
      </c>
      <c r="C58" s="0" t="s">
        <v>167</v>
      </c>
      <c r="D58" s="0" t="s">
        <v>170</v>
      </c>
      <c r="E58" s="0" t="n">
        <v>7119461.24</v>
      </c>
      <c r="F58" s="0" t="n">
        <v>872</v>
      </c>
      <c r="G58" s="0" t="n">
        <v>0</v>
      </c>
      <c r="H58" s="0" t="n">
        <v>1270</v>
      </c>
      <c r="I58" s="0" t="s">
        <v>171</v>
      </c>
      <c r="J58" s="0" t="s">
        <v>172</v>
      </c>
      <c r="K58" s="0" t="str">
        <f aca="false">HYPERLINK("https://evaluacion-arboles-mesoamerica.github.io/mapas-graficos-estadisticas/AMARANTHACEAE-ARECACEAE/ARECACEAE_Geonoma_congesta-mapa_registros_presencia.html", "Enlace al mapa")</f>
        <v>Enlace al mapa</v>
      </c>
      <c r="L58" s="0" t="str">
        <f aca="false">HYPERLINK("https://evaluacion-arboles-mesoamerica.github.io/mapas-graficos-estadisticas/AMARANTHACEAE-ARECACEAE/ARECACEAE_Geonoma_congesta-mapa_agrupado.html", "Enlace al mapa")</f>
        <v>Enlace al mapa</v>
      </c>
    </row>
    <row r="59" customFormat="false" ht="12.8" hidden="false" customHeight="false" outlineLevel="0" collapsed="false">
      <c r="A59" s="0" t="s">
        <v>173</v>
      </c>
      <c r="B59" s="0" t="s">
        <v>127</v>
      </c>
      <c r="C59" s="0" t="s">
        <v>167</v>
      </c>
      <c r="D59" s="0" t="s">
        <v>173</v>
      </c>
      <c r="E59" s="0" t="n">
        <v>207194.4</v>
      </c>
      <c r="F59" s="0" t="n">
        <v>132</v>
      </c>
      <c r="G59" s="0" t="n">
        <v>4</v>
      </c>
      <c r="H59" s="0" t="n">
        <v>1000</v>
      </c>
      <c r="I59" s="0" t="s">
        <v>139</v>
      </c>
      <c r="J59" s="0" t="s">
        <v>174</v>
      </c>
      <c r="K59" s="0" t="str">
        <f aca="false">HYPERLINK("https://evaluacion-arboles-mesoamerica.github.io/mapas-graficos-estadisticas/AMARANTHACEAE-ARECACEAE/ARECACEAE_Geonoma_longivaginata-mapa_registros_presencia.html", "Enlace al mapa")</f>
        <v>Enlace al mapa</v>
      </c>
      <c r="L59" s="0" t="str">
        <f aca="false">HYPERLINK("https://evaluacion-arboles-mesoamerica.github.io/mapas-graficos-estadisticas/AMARANTHACEAE-ARECACEAE/ARECACEAE_Geonoma_longivaginata-mapa_agrupado.html", "Enlace al mapa")</f>
        <v>Enlace al mapa</v>
      </c>
    </row>
    <row r="60" customFormat="false" ht="12.8" hidden="false" customHeight="false" outlineLevel="0" collapsed="false">
      <c r="A60" s="0" t="s">
        <v>175</v>
      </c>
      <c r="B60" s="0" t="s">
        <v>127</v>
      </c>
      <c r="C60" s="0" t="s">
        <v>167</v>
      </c>
      <c r="D60" s="0" t="s">
        <v>175</v>
      </c>
      <c r="E60" s="0" t="n">
        <v>4603026.12</v>
      </c>
      <c r="F60" s="0" t="n">
        <v>1720</v>
      </c>
      <c r="G60" s="0" t="n">
        <v>122</v>
      </c>
      <c r="H60" s="0" t="n">
        <v>5000</v>
      </c>
      <c r="I60" s="0" t="s">
        <v>176</v>
      </c>
      <c r="J60" s="0" t="s">
        <v>177</v>
      </c>
      <c r="K60" s="0" t="str">
        <f aca="false">HYPERLINK("https://evaluacion-arboles-mesoamerica.github.io/mapas-graficos-estadisticas/AMARANTHACEAE-ARECACEAE/ARECACEAE_Geonoma_orbignyana-mapa_registros_presencia.html", "Enlace al mapa")</f>
        <v>Enlace al mapa</v>
      </c>
      <c r="L60" s="0" t="str">
        <f aca="false">HYPERLINK("https://evaluacion-arboles-mesoamerica.github.io/mapas-graficos-estadisticas/AMARANTHACEAE-ARECACEAE/ARECACEAE_Geonoma_orbignyana-mapa_agrupado.html", "Enlace al mapa")</f>
        <v>Enlace al mapa</v>
      </c>
    </row>
    <row r="61" customFormat="false" ht="12.8" hidden="false" customHeight="false" outlineLevel="0" collapsed="false">
      <c r="A61" s="0" t="s">
        <v>178</v>
      </c>
      <c r="B61" s="0" t="s">
        <v>127</v>
      </c>
      <c r="C61" s="0" t="s">
        <v>179</v>
      </c>
      <c r="D61" s="0" t="s">
        <v>178</v>
      </c>
      <c r="E61" s="0" t="n">
        <v>238348.76</v>
      </c>
      <c r="F61" s="0" t="n">
        <v>52</v>
      </c>
      <c r="I61" s="0" t="s">
        <v>142</v>
      </c>
      <c r="J61" s="0" t="s">
        <v>180</v>
      </c>
      <c r="K61" s="0" t="str">
        <f aca="false">HYPERLINK("https://evaluacion-arboles-mesoamerica.github.io/mapas-graficos-estadisticas/AMARANTHACEAE-ARECACEAE/ARECACEAE_Pholidostachys_pulchra-mapa_registros_presencia.html", "Enlace al mapa")</f>
        <v>Enlace al mapa</v>
      </c>
      <c r="L61" s="0" t="str">
        <f aca="false">HYPERLINK("https://evaluacion-arboles-mesoamerica.github.io/mapas-graficos-estadisticas/AMARANTHACEAE-ARECACEAE/ARECACEAE_Pholidostachys_pulchra-mapa_agrupado.html", "Enlace al mapa")</f>
        <v>Enlace al mapa</v>
      </c>
    </row>
    <row r="62" customFormat="false" ht="12.8" hidden="false" customHeight="false" outlineLevel="0" collapsed="false">
      <c r="A62" s="0" t="s">
        <v>181</v>
      </c>
      <c r="B62" s="0" t="s">
        <v>127</v>
      </c>
      <c r="C62" s="0" t="s">
        <v>182</v>
      </c>
      <c r="D62" s="0" t="s">
        <v>181</v>
      </c>
      <c r="E62" s="0" t="n">
        <v>293513.13</v>
      </c>
      <c r="F62" s="0" t="n">
        <v>196</v>
      </c>
      <c r="G62" s="0" t="n">
        <v>10</v>
      </c>
      <c r="H62" s="0" t="n">
        <v>1468</v>
      </c>
      <c r="I62" s="0" t="s">
        <v>155</v>
      </c>
      <c r="J62" s="0" t="s">
        <v>183</v>
      </c>
      <c r="K62" s="0" t="str">
        <f aca="false">HYPERLINK("https://evaluacion-arboles-mesoamerica.github.io/mapas-graficos-estadisticas/AMARANTHACEAE-ARECACEAE/ARECACEAE_Reinhardtia_koschnyana-mapa_registros_presencia.html", "Enlace al mapa")</f>
        <v>Enlace al mapa</v>
      </c>
      <c r="L62" s="0" t="str">
        <f aca="false">HYPERLINK("https://evaluacion-arboles-mesoamerica.github.io/mapas-graficos-estadisticas/AMARANTHACEAE-ARECACEAE/ARECACEAE_Reinhardtia_koschnyana-mapa_agrupado.html", "Enlace al mapa")</f>
        <v>Enlace al mapa</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LibreOffice/6.2.7.1$Windows_X86_64 LibreOffice_project/23edc44b61b830b7d749943e020e96f5a7df63bf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